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codeName="ThisWorkbook" defaultThemeVersion="124226"/>
  <mc:AlternateContent xmlns:mc="http://schemas.openxmlformats.org/markup-compatibility/2006">
    <mc:Choice Requires="x15">
      <x15ac:absPath xmlns:x15ac="http://schemas.microsoft.com/office/spreadsheetml/2010/11/ac" url="D:\Programming\apache-reporting-poi\ReportingApachePOI Combine Test\Reporting Apache POI\reporting-apache-poi-template-gateway\src\main\resources\com\inductiveautomation\apachepoi\"/>
    </mc:Choice>
  </mc:AlternateContent>
  <xr:revisionPtr revIDLastSave="0" documentId="13_ncr:1_{7403DE13-60AE-4FDD-8897-7685E7A5D04F}" xr6:coauthVersionLast="28" xr6:coauthVersionMax="28" xr10:uidLastSave="{00000000-0000-0000-0000-000000000000}"/>
  <bookViews>
    <workbookView xWindow="0" yWindow="0" windowWidth="19425" windowHeight="9375" firstSheet="1" activeTab="2" xr2:uid="{00000000-000D-0000-FFFF-FFFF00000000}"/>
  </bookViews>
  <sheets>
    <sheet name="EPA Monthly Summary" sheetId="13" r:id="rId1"/>
    <sheet name="Turbidity Data" sheetId="2" r:id="rId2"/>
    <sheet name="Operational Worksheet" sheetId="11" r:id="rId3"/>
    <sheet name="DISINFECTION REPORT" sheetId="9" r:id="rId4"/>
    <sheet name="SEQUENCE 1" sheetId="10" r:id="rId5"/>
    <sheet name="CT Description" sheetId="12" r:id="rId6"/>
  </sheets>
  <externalReferences>
    <externalReference r:id="rId7"/>
  </externalReferences>
  <definedNames>
    <definedName name="date">[1]Calculations!#REF!</definedName>
    <definedName name="_xlnm.Print_Area" localSheetId="2">'Operational Worksheet'!$B$1:$W$205</definedName>
    <definedName name="_xlnm.Print_Area" localSheetId="4">'SEQUENCE 1'!$A$1:$J$56</definedName>
    <definedName name="wrn.Facility._.Report." hidden="1">{#N/A,#N/A,FALSE,"TURBIDITY REPORT";#N/A,#N/A,FALSE,"DISINFECTION REPORT";#N/A,#N/A,FALSE,"QUALITY REPORT";#N/A,#N/A,FALSE,"SEQUENCE 1";#N/A,#N/A,FALSE,"SEQUENCE 2";#N/A,#N/A,FALSE,"SEQUENCE 3";#N/A,#N/A,FALSE,"SEQUENCE 4";#N/A,#N/A,FALSE,"SEQUENCE 5"}</definedName>
  </definedNames>
  <calcPr calcId="171027"/>
</workbook>
</file>

<file path=xl/calcChain.xml><?xml version="1.0" encoding="utf-8"?>
<calcChain xmlns="http://schemas.openxmlformats.org/spreadsheetml/2006/main">
  <c r="G19" i="10" l="1"/>
  <c r="J764" i="11" l="1"/>
  <c r="J121" i="11"/>
  <c r="T768" i="11"/>
  <c r="U768" i="11"/>
  <c r="V768" i="11"/>
  <c r="W768" i="11"/>
  <c r="X768" i="11"/>
  <c r="R768" i="11"/>
  <c r="S768" i="11"/>
  <c r="J341" i="11" s="1"/>
  <c r="P768" i="11"/>
  <c r="Q768" i="11"/>
  <c r="E768" i="11"/>
  <c r="F768" i="11"/>
  <c r="G768" i="11"/>
  <c r="H768" i="11"/>
  <c r="I768" i="11"/>
  <c r="J768" i="11"/>
  <c r="K768" i="11"/>
  <c r="L768" i="11"/>
  <c r="M768" i="11"/>
  <c r="N768" i="11"/>
  <c r="O768" i="11"/>
  <c r="D768" i="11"/>
  <c r="J36" i="11" l="1"/>
  <c r="J234" i="11"/>
  <c r="J745" i="11"/>
  <c r="J707" i="11"/>
  <c r="J665" i="11"/>
  <c r="J622" i="11"/>
  <c r="J590" i="11"/>
  <c r="J565" i="11"/>
  <c r="J526" i="11"/>
  <c r="J490" i="11"/>
  <c r="J405" i="11"/>
  <c r="J739" i="11"/>
  <c r="J697" i="11"/>
  <c r="J654" i="11"/>
  <c r="J611" i="11"/>
  <c r="J586" i="11"/>
  <c r="J558" i="11"/>
  <c r="J515" i="11"/>
  <c r="J469" i="11"/>
  <c r="J383" i="11"/>
  <c r="J319" i="11"/>
  <c r="J206" i="11"/>
  <c r="J93" i="11"/>
  <c r="J142" i="11"/>
  <c r="J29" i="11"/>
  <c r="J399" i="11"/>
  <c r="J729" i="11"/>
  <c r="J686" i="11"/>
  <c r="J643" i="11"/>
  <c r="J601" i="11"/>
  <c r="J579" i="11"/>
  <c r="J547" i="11"/>
  <c r="J505" i="11"/>
  <c r="J447" i="11"/>
  <c r="J378" i="11"/>
  <c r="J292" i="11"/>
  <c r="J178" i="11"/>
  <c r="J64" i="11"/>
  <c r="J748" i="11"/>
  <c r="J718" i="11"/>
  <c r="J675" i="11"/>
  <c r="J633" i="11"/>
  <c r="J597" i="11"/>
  <c r="J569" i="11"/>
  <c r="J537" i="11"/>
  <c r="J501" i="11"/>
  <c r="J426" i="11"/>
  <c r="J362" i="11"/>
  <c r="J264" i="11"/>
  <c r="J149" i="11"/>
  <c r="J20" i="11"/>
  <c r="J34" i="11"/>
  <c r="J41" i="11"/>
  <c r="J48" i="11"/>
  <c r="J56" i="11"/>
  <c r="J62" i="11"/>
  <c r="J69" i="11"/>
  <c r="J77" i="11"/>
  <c r="J90" i="11"/>
  <c r="J98" i="11"/>
  <c r="J105" i="11"/>
  <c r="J112" i="11"/>
  <c r="J120" i="11"/>
  <c r="J282" i="11"/>
  <c r="J297" i="11"/>
  <c r="J304" i="11"/>
  <c r="J312" i="11"/>
  <c r="J318" i="11"/>
  <c r="J329" i="11"/>
  <c r="J339" i="11"/>
  <c r="J350" i="11"/>
  <c r="J355" i="11"/>
  <c r="J361" i="11"/>
  <c r="J366" i="11"/>
  <c r="J382" i="11"/>
  <c r="J387" i="11"/>
  <c r="J409" i="11"/>
  <c r="J435" i="11"/>
  <c r="J441" i="11"/>
  <c r="J462" i="11"/>
  <c r="J478" i="11"/>
  <c r="J483" i="11"/>
  <c r="J489" i="11"/>
  <c r="J735" i="11"/>
  <c r="J725" i="11"/>
  <c r="J714" i="11"/>
  <c r="J703" i="11"/>
  <c r="J693" i="11"/>
  <c r="J682" i="11"/>
  <c r="J671" i="11"/>
  <c r="J661" i="11"/>
  <c r="J650" i="11"/>
  <c r="J639" i="11"/>
  <c r="J629" i="11"/>
  <c r="J618" i="11"/>
  <c r="J607" i="11"/>
  <c r="J575" i="11"/>
  <c r="J554" i="11"/>
  <c r="J543" i="11"/>
  <c r="J533" i="11"/>
  <c r="J522" i="11"/>
  <c r="J511" i="11"/>
  <c r="J485" i="11"/>
  <c r="J463" i="11"/>
  <c r="J442" i="11"/>
  <c r="J421" i="11"/>
  <c r="J357" i="11"/>
  <c r="J335" i="11"/>
  <c r="J313" i="11"/>
  <c r="J285" i="11"/>
  <c r="J256" i="11"/>
  <c r="J228" i="11"/>
  <c r="J200" i="11"/>
  <c r="J170" i="11"/>
  <c r="J114" i="11"/>
  <c r="J85" i="11"/>
  <c r="J57" i="11"/>
  <c r="J125" i="11"/>
  <c r="J132" i="11"/>
  <c r="J138" i="11"/>
  <c r="J146" i="11"/>
  <c r="J153" i="11"/>
  <c r="J160" i="11"/>
  <c r="J168" i="11"/>
  <c r="J174" i="11"/>
  <c r="J181" i="11"/>
  <c r="J189" i="11"/>
  <c r="J196" i="11"/>
  <c r="J202" i="11"/>
  <c r="J210" i="11"/>
  <c r="J217" i="11"/>
  <c r="J224" i="11"/>
  <c r="J232" i="11"/>
  <c r="J238" i="11"/>
  <c r="J245" i="11"/>
  <c r="J253" i="11"/>
  <c r="J266" i="11"/>
  <c r="J274" i="11"/>
  <c r="J594" i="11"/>
  <c r="J674" i="11"/>
  <c r="J126" i="11"/>
  <c r="J133" i="11"/>
  <c r="J141" i="11"/>
  <c r="J148" i="11"/>
  <c r="J154" i="11"/>
  <c r="J162" i="11"/>
  <c r="J169" i="11"/>
  <c r="J176" i="11"/>
  <c r="J184" i="11"/>
  <c r="J190" i="11"/>
  <c r="J197" i="11"/>
  <c r="J205" i="11"/>
  <c r="J212" i="11"/>
  <c r="J218" i="11"/>
  <c r="J226" i="11"/>
  <c r="J233" i="11"/>
  <c r="J240" i="11"/>
  <c r="J248" i="11"/>
  <c r="J254" i="11"/>
  <c r="J261" i="11"/>
  <c r="J269" i="11"/>
  <c r="J276" i="11"/>
  <c r="J290" i="11"/>
  <c r="J13" i="11"/>
  <c r="J26" i="11"/>
  <c r="J84" i="11"/>
  <c r="J323" i="11"/>
  <c r="J334" i="11"/>
  <c r="J345" i="11"/>
  <c r="J371" i="11"/>
  <c r="J377" i="11"/>
  <c r="J393" i="11"/>
  <c r="J398" i="11"/>
  <c r="J403" i="11"/>
  <c r="J414" i="11"/>
  <c r="J419" i="11"/>
  <c r="J425" i="11"/>
  <c r="J430" i="11"/>
  <c r="J446" i="11"/>
  <c r="J451" i="11"/>
  <c r="J457" i="11"/>
  <c r="J467" i="11"/>
  <c r="J473" i="11"/>
  <c r="J494" i="11"/>
  <c r="J744" i="11"/>
  <c r="J734" i="11"/>
  <c r="J723" i="11"/>
  <c r="J713" i="11"/>
  <c r="J702" i="11"/>
  <c r="J691" i="11"/>
  <c r="J681" i="11"/>
  <c r="J670" i="11"/>
  <c r="J659" i="11"/>
  <c r="J649" i="11"/>
  <c r="J638" i="11"/>
  <c r="J627" i="11"/>
  <c r="J617" i="11"/>
  <c r="J606" i="11"/>
  <c r="J595" i="11"/>
  <c r="J585" i="11"/>
  <c r="J574" i="11"/>
  <c r="J563" i="11"/>
  <c r="J553" i="11"/>
  <c r="J542" i="11"/>
  <c r="J531" i="11"/>
  <c r="J521" i="11"/>
  <c r="J510" i="11"/>
  <c r="J499" i="11"/>
  <c r="J479" i="11"/>
  <c r="J458" i="11"/>
  <c r="J437" i="11"/>
  <c r="J415" i="11"/>
  <c r="J394" i="11"/>
  <c r="J373" i="11"/>
  <c r="J351" i="11"/>
  <c r="J330" i="11"/>
  <c r="J306" i="11"/>
  <c r="J277" i="11"/>
  <c r="J249" i="11"/>
  <c r="J221" i="11"/>
  <c r="J192" i="11"/>
  <c r="J164" i="11"/>
  <c r="J136" i="11"/>
  <c r="J106" i="11"/>
  <c r="J78" i="11"/>
  <c r="J50" i="11"/>
  <c r="J21" i="11"/>
  <c r="J10" i="11"/>
  <c r="J749" i="11"/>
  <c r="J741" i="11"/>
  <c r="J730" i="11"/>
  <c r="J719" i="11"/>
  <c r="J709" i="11"/>
  <c r="J698" i="11"/>
  <c r="J687" i="11"/>
  <c r="J677" i="11"/>
  <c r="J666" i="11"/>
  <c r="J655" i="11"/>
  <c r="J645" i="11"/>
  <c r="J634" i="11"/>
  <c r="J623" i="11"/>
  <c r="J613" i="11"/>
  <c r="J602" i="11"/>
  <c r="J591" i="11"/>
  <c r="J581" i="11"/>
  <c r="J570" i="11"/>
  <c r="J559" i="11"/>
  <c r="J549" i="11"/>
  <c r="J538" i="11"/>
  <c r="J527" i="11"/>
  <c r="J517" i="11"/>
  <c r="J506" i="11"/>
  <c r="J495" i="11"/>
  <c r="J474" i="11"/>
  <c r="J453" i="11"/>
  <c r="J431" i="11"/>
  <c r="J410" i="11"/>
  <c r="J389" i="11"/>
  <c r="J367" i="11"/>
  <c r="J346" i="11"/>
  <c r="J325" i="11"/>
  <c r="J298" i="11"/>
  <c r="J270" i="11"/>
  <c r="J242" i="11"/>
  <c r="J213" i="11"/>
  <c r="J185" i="11"/>
  <c r="J157" i="11"/>
  <c r="J128" i="11"/>
  <c r="J100" i="11"/>
  <c r="J72" i="11"/>
  <c r="J42" i="11"/>
  <c r="J14" i="11"/>
  <c r="J751" i="11"/>
  <c r="J747" i="11"/>
  <c r="J743" i="11"/>
  <c r="J738" i="11"/>
  <c r="J733" i="11"/>
  <c r="J727" i="11"/>
  <c r="J722" i="11"/>
  <c r="J717" i="11"/>
  <c r="J711" i="11"/>
  <c r="J706" i="11"/>
  <c r="J701" i="11"/>
  <c r="J695" i="11"/>
  <c r="J690" i="11"/>
  <c r="J685" i="11"/>
  <c r="J679" i="11"/>
  <c r="J669" i="11"/>
  <c r="J663" i="11"/>
  <c r="J658" i="11"/>
  <c r="J653" i="11"/>
  <c r="J647" i="11"/>
  <c r="J642" i="11"/>
  <c r="J637" i="11"/>
  <c r="J631" i="11"/>
  <c r="J626" i="11"/>
  <c r="J621" i="11"/>
  <c r="J615" i="11"/>
  <c r="J610" i="11"/>
  <c r="J605" i="11"/>
  <c r="J599" i="11"/>
  <c r="J589" i="11"/>
  <c r="J583" i="11"/>
  <c r="J578" i="11"/>
  <c r="J573" i="11"/>
  <c r="J567" i="11"/>
  <c r="J562" i="11"/>
  <c r="J557" i="11"/>
  <c r="J551" i="11"/>
  <c r="J546" i="11"/>
  <c r="J541" i="11"/>
  <c r="J535" i="11"/>
  <c r="J530" i="11"/>
  <c r="J525" i="11"/>
  <c r="J519" i="11"/>
  <c r="J514" i="11"/>
  <c r="J509" i="11"/>
  <c r="J503" i="11"/>
  <c r="J498" i="11"/>
  <c r="J493" i="11"/>
  <c r="J487" i="11"/>
  <c r="J482" i="11"/>
  <c r="J477" i="11"/>
  <c r="J471" i="11"/>
  <c r="J466" i="11"/>
  <c r="J461" i="11"/>
  <c r="J455" i="11"/>
  <c r="J450" i="11"/>
  <c r="J445" i="11"/>
  <c r="J439" i="11"/>
  <c r="J434" i="11"/>
  <c r="J429" i="11"/>
  <c r="J423" i="11"/>
  <c r="J418" i="11"/>
  <c r="J413" i="11"/>
  <c r="J407" i="11"/>
  <c r="J402" i="11"/>
  <c r="J397" i="11"/>
  <c r="J391" i="11"/>
  <c r="J386" i="11"/>
  <c r="J381" i="11"/>
  <c r="J375" i="11"/>
  <c r="J370" i="11"/>
  <c r="J365" i="11"/>
  <c r="J359" i="11"/>
  <c r="J354" i="11"/>
  <c r="J349" i="11"/>
  <c r="J343" i="11"/>
  <c r="J338" i="11"/>
  <c r="J333" i="11"/>
  <c r="J327" i="11"/>
  <c r="J322" i="11"/>
  <c r="J317" i="11"/>
  <c r="J309" i="11"/>
  <c r="J302" i="11"/>
  <c r="J296" i="11"/>
  <c r="J288" i="11"/>
  <c r="J281" i="11"/>
  <c r="J260" i="11"/>
  <c r="J117" i="11"/>
  <c r="J110" i="11"/>
  <c r="J104" i="11"/>
  <c r="J96" i="11"/>
  <c r="J89" i="11"/>
  <c r="J82" i="11"/>
  <c r="J74" i="11"/>
  <c r="J68" i="11"/>
  <c r="J61" i="11"/>
  <c r="J53" i="11"/>
  <c r="J46" i="11"/>
  <c r="J40" i="11"/>
  <c r="J32" i="11"/>
  <c r="J25" i="11"/>
  <c r="J18" i="11"/>
  <c r="J11" i="11"/>
  <c r="J15" i="11"/>
  <c r="J19" i="11"/>
  <c r="J23" i="11"/>
  <c r="J27" i="11"/>
  <c r="J31" i="11"/>
  <c r="J35" i="11"/>
  <c r="J39" i="11"/>
  <c r="J43" i="11"/>
  <c r="J47" i="11"/>
  <c r="J51" i="11"/>
  <c r="J55" i="11"/>
  <c r="J59" i="11"/>
  <c r="J63" i="11"/>
  <c r="J67" i="11"/>
  <c r="J71" i="11"/>
  <c r="J75" i="11"/>
  <c r="J79" i="11"/>
  <c r="J83" i="11"/>
  <c r="J87" i="11"/>
  <c r="J91" i="11"/>
  <c r="J95" i="11"/>
  <c r="J99" i="11"/>
  <c r="J103" i="11"/>
  <c r="J107" i="11"/>
  <c r="J111" i="11"/>
  <c r="J115" i="11"/>
  <c r="J119" i="11"/>
  <c r="J123" i="11"/>
  <c r="J127" i="11"/>
  <c r="J131" i="11"/>
  <c r="J135" i="11"/>
  <c r="J139" i="11"/>
  <c r="J143" i="11"/>
  <c r="J147" i="11"/>
  <c r="J151" i="11"/>
  <c r="J155" i="11"/>
  <c r="J159" i="11"/>
  <c r="J163" i="11"/>
  <c r="J167" i="11"/>
  <c r="J171" i="11"/>
  <c r="J175" i="11"/>
  <c r="J179" i="11"/>
  <c r="J183" i="11"/>
  <c r="J187" i="11"/>
  <c r="J191" i="11"/>
  <c r="J195" i="11"/>
  <c r="J199" i="11"/>
  <c r="J203" i="11"/>
  <c r="J207" i="11"/>
  <c r="J211" i="11"/>
  <c r="J215" i="11"/>
  <c r="J219" i="11"/>
  <c r="J223" i="11"/>
  <c r="J227" i="11"/>
  <c r="J231" i="11"/>
  <c r="J235" i="11"/>
  <c r="J239" i="11"/>
  <c r="J243" i="11"/>
  <c r="J247" i="11"/>
  <c r="J251" i="11"/>
  <c r="J255" i="11"/>
  <c r="J259" i="11"/>
  <c r="J263" i="11"/>
  <c r="J267" i="11"/>
  <c r="J271" i="11"/>
  <c r="J275" i="11"/>
  <c r="J279" i="11"/>
  <c r="J283" i="11"/>
  <c r="J287" i="11"/>
  <c r="J291" i="11"/>
  <c r="J295" i="11"/>
  <c r="J299" i="11"/>
  <c r="J303" i="11"/>
  <c r="J307" i="11"/>
  <c r="J311" i="11"/>
  <c r="J315" i="11"/>
  <c r="J12" i="11"/>
  <c r="J17" i="11"/>
  <c r="J22" i="11"/>
  <c r="J28" i="11"/>
  <c r="J33" i="11"/>
  <c r="J38" i="11"/>
  <c r="J44" i="11"/>
  <c r="J49" i="11"/>
  <c r="J54" i="11"/>
  <c r="J60" i="11"/>
  <c r="J65" i="11"/>
  <c r="J70" i="11"/>
  <c r="J76" i="11"/>
  <c r="J81" i="11"/>
  <c r="J86" i="11"/>
  <c r="J92" i="11"/>
  <c r="J97" i="11"/>
  <c r="J102" i="11"/>
  <c r="J108" i="11"/>
  <c r="J113" i="11"/>
  <c r="J118" i="11"/>
  <c r="J124" i="11"/>
  <c r="J129" i="11"/>
  <c r="J134" i="11"/>
  <c r="J140" i="11"/>
  <c r="J145" i="11"/>
  <c r="J150" i="11"/>
  <c r="J156" i="11"/>
  <c r="J161" i="11"/>
  <c r="J166" i="11"/>
  <c r="J172" i="11"/>
  <c r="J177" i="11"/>
  <c r="J182" i="11"/>
  <c r="J188" i="11"/>
  <c r="J193" i="11"/>
  <c r="J198" i="11"/>
  <c r="J204" i="11"/>
  <c r="J209" i="11"/>
  <c r="J214" i="11"/>
  <c r="J220" i="11"/>
  <c r="J225" i="11"/>
  <c r="J230" i="11"/>
  <c r="J236" i="11"/>
  <c r="J241" i="11"/>
  <c r="J246" i="11"/>
  <c r="J252" i="11"/>
  <c r="J257" i="11"/>
  <c r="J262" i="11"/>
  <c r="J268" i="11"/>
  <c r="J273" i="11"/>
  <c r="J278" i="11"/>
  <c r="J284" i="11"/>
  <c r="J289" i="11"/>
  <c r="J294" i="11"/>
  <c r="J300" i="11"/>
  <c r="J305" i="11"/>
  <c r="J310" i="11"/>
  <c r="J316" i="11"/>
  <c r="J320" i="11"/>
  <c r="J324" i="11"/>
  <c r="J328" i="11"/>
  <c r="J332" i="11"/>
  <c r="J336" i="11"/>
  <c r="J340" i="11"/>
  <c r="J344" i="11"/>
  <c r="J348" i="11"/>
  <c r="J352" i="11"/>
  <c r="J356" i="11"/>
  <c r="J360" i="11"/>
  <c r="J364" i="11"/>
  <c r="J368" i="11"/>
  <c r="J372" i="11"/>
  <c r="J376" i="11"/>
  <c r="J380" i="11"/>
  <c r="J384" i="11"/>
  <c r="J388" i="11"/>
  <c r="J392" i="11"/>
  <c r="J396" i="11"/>
  <c r="J400" i="11"/>
  <c r="J404" i="11"/>
  <c r="J408" i="11"/>
  <c r="J412" i="11"/>
  <c r="J416" i="11"/>
  <c r="J420" i="11"/>
  <c r="J424" i="11"/>
  <c r="J428" i="11"/>
  <c r="J432" i="11"/>
  <c r="J436" i="11"/>
  <c r="J440" i="11"/>
  <c r="J444" i="11"/>
  <c r="J448" i="11"/>
  <c r="J452" i="11"/>
  <c r="J456" i="11"/>
  <c r="J460" i="11"/>
  <c r="J464" i="11"/>
  <c r="J468" i="11"/>
  <c r="J472" i="11"/>
  <c r="J476" i="11"/>
  <c r="J480" i="11"/>
  <c r="J484" i="11"/>
  <c r="J488" i="11"/>
  <c r="J492" i="11"/>
  <c r="J496" i="11"/>
  <c r="J500" i="11"/>
  <c r="J504" i="11"/>
  <c r="J508" i="11"/>
  <c r="J512" i="11"/>
  <c r="J516" i="11"/>
  <c r="J520" i="11"/>
  <c r="J524" i="11"/>
  <c r="J528" i="11"/>
  <c r="J532" i="11"/>
  <c r="J536" i="11"/>
  <c r="J540" i="11"/>
  <c r="J544" i="11"/>
  <c r="J548" i="11"/>
  <c r="J552" i="11"/>
  <c r="J556" i="11"/>
  <c r="J560" i="11"/>
  <c r="J564" i="11"/>
  <c r="J568" i="11"/>
  <c r="J572" i="11"/>
  <c r="J576" i="11"/>
  <c r="J580" i="11"/>
  <c r="J584" i="11"/>
  <c r="J588" i="11"/>
  <c r="J592" i="11"/>
  <c r="J596" i="11"/>
  <c r="J600" i="11"/>
  <c r="J604" i="11"/>
  <c r="J608" i="11"/>
  <c r="J612" i="11"/>
  <c r="J616" i="11"/>
  <c r="J620" i="11"/>
  <c r="J624" i="11"/>
  <c r="J628" i="11"/>
  <c r="J632" i="11"/>
  <c r="J636" i="11"/>
  <c r="J640" i="11"/>
  <c r="J644" i="11"/>
  <c r="J648" i="11"/>
  <c r="J652" i="11"/>
  <c r="J656" i="11"/>
  <c r="J660" i="11"/>
  <c r="J664" i="11"/>
  <c r="J668" i="11"/>
  <c r="J672" i="11"/>
  <c r="J676" i="11"/>
  <c r="J680" i="11"/>
  <c r="J684" i="11"/>
  <c r="J688" i="11"/>
  <c r="J692" i="11"/>
  <c r="J696" i="11"/>
  <c r="J700" i="11"/>
  <c r="J704" i="11"/>
  <c r="J708" i="11"/>
  <c r="J712" i="11"/>
  <c r="J716" i="11"/>
  <c r="J720" i="11"/>
  <c r="J724" i="11"/>
  <c r="J728" i="11"/>
  <c r="J732" i="11"/>
  <c r="J736" i="11"/>
  <c r="J740" i="11"/>
  <c r="J750" i="11"/>
  <c r="J746" i="11"/>
  <c r="J742" i="11"/>
  <c r="J737" i="11"/>
  <c r="J731" i="11"/>
  <c r="J726" i="11"/>
  <c r="J721" i="11"/>
  <c r="J715" i="11"/>
  <c r="J710" i="11"/>
  <c r="J705" i="11"/>
  <c r="J699" i="11"/>
  <c r="J694" i="11"/>
  <c r="J689" i="11"/>
  <c r="J683" i="11"/>
  <c r="J678" i="11"/>
  <c r="J673" i="11"/>
  <c r="J667" i="11"/>
  <c r="J662" i="11"/>
  <c r="J657" i="11"/>
  <c r="J651" i="11"/>
  <c r="J646" i="11"/>
  <c r="J641" i="11"/>
  <c r="J635" i="11"/>
  <c r="J630" i="11"/>
  <c r="J625" i="11"/>
  <c r="J619" i="11"/>
  <c r="J614" i="11"/>
  <c r="J609" i="11"/>
  <c r="J603" i="11"/>
  <c r="J598" i="11"/>
  <c r="J593" i="11"/>
  <c r="J587" i="11"/>
  <c r="J582" i="11"/>
  <c r="J577" i="11"/>
  <c r="J571" i="11"/>
  <c r="J566" i="11"/>
  <c r="J561" i="11"/>
  <c r="J555" i="11"/>
  <c r="J550" i="11"/>
  <c r="J545" i="11"/>
  <c r="J539" i="11"/>
  <c r="J534" i="11"/>
  <c r="J529" i="11"/>
  <c r="J523" i="11"/>
  <c r="J518" i="11"/>
  <c r="J513" i="11"/>
  <c r="J507" i="11"/>
  <c r="J502" i="11"/>
  <c r="J497" i="11"/>
  <c r="J491" i="11"/>
  <c r="J486" i="11"/>
  <c r="J481" i="11"/>
  <c r="J475" i="11"/>
  <c r="J470" i="11"/>
  <c r="J465" i="11"/>
  <c r="J459" i="11"/>
  <c r="J454" i="11"/>
  <c r="J449" i="11"/>
  <c r="J443" i="11"/>
  <c r="J438" i="11"/>
  <c r="J433" i="11"/>
  <c r="J427" i="11"/>
  <c r="J422" i="11"/>
  <c r="J417" i="11"/>
  <c r="J411" i="11"/>
  <c r="J406" i="11"/>
  <c r="J401" i="11"/>
  <c r="J395" i="11"/>
  <c r="J390" i="11"/>
  <c r="J385" i="11"/>
  <c r="J379" i="11"/>
  <c r="J374" i="11"/>
  <c r="J369" i="11"/>
  <c r="J363" i="11"/>
  <c r="J358" i="11"/>
  <c r="J353" i="11"/>
  <c r="J347" i="11"/>
  <c r="J342" i="11"/>
  <c r="J337" i="11"/>
  <c r="J331" i="11"/>
  <c r="J326" i="11"/>
  <c r="J321" i="11"/>
  <c r="J314" i="11"/>
  <c r="J308" i="11"/>
  <c r="J301" i="11"/>
  <c r="J293" i="11"/>
  <c r="J286" i="11"/>
  <c r="J280" i="11"/>
  <c r="J272" i="11"/>
  <c r="J265" i="11"/>
  <c r="J258" i="11"/>
  <c r="J250" i="11"/>
  <c r="J244" i="11"/>
  <c r="J237" i="11"/>
  <c r="J229" i="11"/>
  <c r="J222" i="11"/>
  <c r="J216" i="11"/>
  <c r="J208" i="11"/>
  <c r="J201" i="11"/>
  <c r="J194" i="11"/>
  <c r="J186" i="11"/>
  <c r="J180" i="11"/>
  <c r="J173" i="11"/>
  <c r="J165" i="11"/>
  <c r="J158" i="11"/>
  <c r="J152" i="11"/>
  <c r="J144" i="11"/>
  <c r="J137" i="11"/>
  <c r="J130" i="11"/>
  <c r="J122" i="11"/>
  <c r="J116" i="11"/>
  <c r="J109" i="11"/>
  <c r="J101" i="11"/>
  <c r="J94" i="11"/>
  <c r="J88" i="11"/>
  <c r="J80" i="11"/>
  <c r="J73" i="11"/>
  <c r="J66" i="11"/>
  <c r="J58" i="11"/>
  <c r="J52" i="11"/>
  <c r="J45" i="11"/>
  <c r="J37" i="11"/>
  <c r="J30" i="11"/>
  <c r="J24" i="11"/>
  <c r="J16" i="11"/>
  <c r="J9" i="11"/>
  <c r="F9" i="11" l="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K47" i="2" l="1"/>
  <c r="K49" i="2"/>
  <c r="K48" i="2"/>
  <c r="K46" i="2"/>
  <c r="K45" i="2"/>
  <c r="K44" i="2"/>
  <c r="K43" i="2"/>
  <c r="K42" i="2"/>
  <c r="K41" i="2"/>
  <c r="K40" i="2"/>
  <c r="K39" i="2"/>
  <c r="K38" i="2"/>
  <c r="K37" i="2"/>
  <c r="K36" i="2"/>
  <c r="K35" i="2"/>
  <c r="K34" i="2"/>
  <c r="K33" i="2"/>
  <c r="K32" i="2"/>
  <c r="K31" i="2"/>
  <c r="K30" i="2"/>
  <c r="K28" i="2"/>
  <c r="K27" i="2"/>
  <c r="K26" i="2"/>
  <c r="K25" i="2"/>
  <c r="K24" i="2"/>
  <c r="K23" i="2"/>
  <c r="K22" i="2"/>
  <c r="K21" i="2"/>
  <c r="K20" i="2"/>
  <c r="K19" i="2"/>
  <c r="J38" i="2"/>
  <c r="J44" i="2"/>
  <c r="N51" i="13"/>
  <c r="I16" i="10" l="1"/>
  <c r="M50" i="11" l="1"/>
  <c r="M51" i="11"/>
  <c r="M94"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8" i="11"/>
  <c r="M261" i="11"/>
  <c r="M262" i="11"/>
  <c r="M263" i="11"/>
  <c r="M264" i="11"/>
  <c r="M265" i="11"/>
  <c r="M266" i="11"/>
  <c r="M267" i="11"/>
  <c r="M268" i="11"/>
  <c r="M269" i="11"/>
  <c r="M270" i="11"/>
  <c r="M271" i="11"/>
  <c r="M272" i="11"/>
  <c r="M273" i="11"/>
  <c r="M274" i="11"/>
  <c r="M275" i="11"/>
  <c r="M276" i="11"/>
  <c r="M277" i="11"/>
  <c r="M278" i="11"/>
  <c r="M279" i="11"/>
  <c r="M290" i="11"/>
  <c r="M592" i="11"/>
  <c r="M593" i="11"/>
  <c r="M594" i="11"/>
  <c r="M595" i="11"/>
  <c r="M596" i="11"/>
  <c r="M674" i="11"/>
  <c r="M675" i="11"/>
  <c r="M676" i="11"/>
  <c r="M724" i="11"/>
  <c r="M725" i="11"/>
  <c r="K17" i="11" l="1"/>
  <c r="L17" i="11" s="1"/>
  <c r="C32" i="10"/>
  <c r="C31" i="10"/>
  <c r="C30" i="10"/>
  <c r="C29" i="10"/>
  <c r="C28" i="10"/>
  <c r="N724" i="11"/>
  <c r="N250" i="11"/>
  <c r="N242" i="11"/>
  <c r="N234" i="11"/>
  <c r="N226" i="11"/>
  <c r="N218" i="11"/>
  <c r="N210" i="11"/>
  <c r="N202" i="11"/>
  <c r="N194" i="11"/>
  <c r="N595" i="11"/>
  <c r="N276" i="11"/>
  <c r="N268" i="11"/>
  <c r="N258" i="11"/>
  <c r="N185" i="11"/>
  <c r="N181" i="11"/>
  <c r="N173" i="11"/>
  <c r="N165" i="11"/>
  <c r="N157" i="11"/>
  <c r="N145" i="11"/>
  <c r="N141" i="11"/>
  <c r="N121" i="11"/>
  <c r="N275" i="11"/>
  <c r="N593" i="11"/>
  <c r="N278" i="11"/>
  <c r="N274" i="11"/>
  <c r="N270" i="11"/>
  <c r="N266" i="11"/>
  <c r="N262" i="11"/>
  <c r="N255" i="11"/>
  <c r="N251" i="11"/>
  <c r="N247" i="11"/>
  <c r="N243" i="11"/>
  <c r="N239" i="11"/>
  <c r="N235" i="11"/>
  <c r="N231" i="11"/>
  <c r="N227" i="11"/>
  <c r="N223" i="11"/>
  <c r="N219" i="11"/>
  <c r="N215" i="11"/>
  <c r="N211" i="11"/>
  <c r="N203" i="11"/>
  <c r="N199" i="11"/>
  <c r="N195" i="11"/>
  <c r="N191" i="11"/>
  <c r="N187" i="11"/>
  <c r="N183" i="11"/>
  <c r="N179" i="11"/>
  <c r="N175" i="11"/>
  <c r="N171" i="11"/>
  <c r="N167" i="11"/>
  <c r="N163" i="11"/>
  <c r="N159" i="11"/>
  <c r="N151" i="11"/>
  <c r="N147" i="11"/>
  <c r="N143" i="11"/>
  <c r="N139" i="11"/>
  <c r="N135" i="11"/>
  <c r="N131" i="11"/>
  <c r="N127" i="11"/>
  <c r="N123" i="11"/>
  <c r="N51" i="11"/>
  <c r="N596" i="11"/>
  <c r="N592" i="11"/>
  <c r="N254" i="11"/>
  <c r="N246" i="11"/>
  <c r="N238" i="11"/>
  <c r="N230" i="11"/>
  <c r="N222" i="11"/>
  <c r="N214" i="11"/>
  <c r="N206" i="11"/>
  <c r="N198" i="11"/>
  <c r="N290" i="11"/>
  <c r="N272" i="11"/>
  <c r="N264" i="11"/>
  <c r="N189" i="11"/>
  <c r="N169" i="11"/>
  <c r="N161" i="11"/>
  <c r="N153" i="11"/>
  <c r="N149" i="11"/>
  <c r="N133" i="11"/>
  <c r="N125" i="11"/>
  <c r="N675" i="11"/>
  <c r="N279" i="11"/>
  <c r="N271" i="11"/>
  <c r="N267" i="11"/>
  <c r="N263" i="11"/>
  <c r="N256" i="11"/>
  <c r="N252" i="11"/>
  <c r="N248" i="11"/>
  <c r="N244" i="11"/>
  <c r="N240" i="11"/>
  <c r="N236" i="11"/>
  <c r="N232" i="11"/>
  <c r="N228" i="11"/>
  <c r="N224" i="11"/>
  <c r="N220" i="11"/>
  <c r="N216" i="11"/>
  <c r="N204" i="11"/>
  <c r="N200" i="11"/>
  <c r="N196" i="11"/>
  <c r="N192" i="11"/>
  <c r="N188" i="11"/>
  <c r="N184" i="11"/>
  <c r="N180" i="11"/>
  <c r="N176" i="11"/>
  <c r="N172" i="11"/>
  <c r="N168" i="11"/>
  <c r="N164" i="11"/>
  <c r="N160" i="11"/>
  <c r="N156" i="11"/>
  <c r="N148" i="11"/>
  <c r="N144" i="11"/>
  <c r="N140" i="11"/>
  <c r="N136" i="11"/>
  <c r="N132" i="11"/>
  <c r="N128" i="11"/>
  <c r="N124" i="11"/>
  <c r="K751" i="11"/>
  <c r="L751" i="11" s="1"/>
  <c r="K677" i="11"/>
  <c r="L677" i="11" s="1"/>
  <c r="K707" i="11"/>
  <c r="L707" i="11" s="1"/>
  <c r="K412" i="11"/>
  <c r="L412" i="11" s="1"/>
  <c r="K284" i="11"/>
  <c r="L284" i="11" s="1"/>
  <c r="K186" i="11"/>
  <c r="L186" i="11" s="1"/>
  <c r="K130" i="11"/>
  <c r="L130" i="11" s="1"/>
  <c r="K50" i="11"/>
  <c r="L50" i="11" s="1"/>
  <c r="K383" i="11"/>
  <c r="L383" i="11" s="1"/>
  <c r="K239" i="11"/>
  <c r="L239" i="11" s="1"/>
  <c r="K175" i="11"/>
  <c r="L175" i="11" s="1"/>
  <c r="K113" i="11"/>
  <c r="L113" i="11" s="1"/>
  <c r="K652" i="11"/>
  <c r="L652" i="11" s="1"/>
  <c r="K39" i="11"/>
  <c r="L39" i="11" s="1"/>
  <c r="K138" i="11"/>
  <c r="L138" i="11" s="1"/>
  <c r="K29" i="11"/>
  <c r="L29" i="11" s="1"/>
  <c r="K327" i="11"/>
  <c r="L327" i="11" s="1"/>
  <c r="K92" i="11"/>
  <c r="L92" i="11" s="1"/>
  <c r="K222" i="11"/>
  <c r="L222" i="11" s="1"/>
  <c r="K584" i="11"/>
  <c r="L584" i="11" s="1"/>
  <c r="K305" i="11"/>
  <c r="L305" i="11" s="1"/>
  <c r="K171" i="11"/>
  <c r="L171" i="11" s="1"/>
  <c r="K81" i="11"/>
  <c r="L81" i="11" s="1"/>
  <c r="M81" i="11" s="1"/>
  <c r="K208" i="11"/>
  <c r="L208" i="11" s="1"/>
  <c r="K468" i="11"/>
  <c r="L468" i="11" s="1"/>
  <c r="K18" i="11"/>
  <c r="L18" i="11" s="1"/>
  <c r="K61" i="11"/>
  <c r="L61" i="11" s="1"/>
  <c r="K102" i="11"/>
  <c r="L102" i="11" s="1"/>
  <c r="K168" i="11"/>
  <c r="L168" i="11" s="1"/>
  <c r="K256" i="11"/>
  <c r="L256" i="11" s="1"/>
  <c r="K355" i="11"/>
  <c r="L355" i="11" s="1"/>
  <c r="K524" i="11"/>
  <c r="L524" i="11" s="1"/>
  <c r="K13" i="11"/>
  <c r="L13" i="11" s="1"/>
  <c r="K34" i="11"/>
  <c r="L34" i="11" s="1"/>
  <c r="K55" i="11"/>
  <c r="L55" i="11" s="1"/>
  <c r="M55" i="11" s="1"/>
  <c r="K76" i="11"/>
  <c r="L76" i="11" s="1"/>
  <c r="K97" i="11"/>
  <c r="L97" i="11" s="1"/>
  <c r="K118" i="11"/>
  <c r="L118" i="11" s="1"/>
  <c r="K126" i="11"/>
  <c r="L126" i="11" s="1"/>
  <c r="K142" i="11"/>
  <c r="L142" i="11" s="1"/>
  <c r="K151" i="11"/>
  <c r="L151" i="11" s="1"/>
  <c r="K159" i="11"/>
  <c r="L159" i="11" s="1"/>
  <c r="K191" i="11"/>
  <c r="L191" i="11" s="1"/>
  <c r="K247" i="11"/>
  <c r="L247" i="11" s="1"/>
  <c r="K275" i="11"/>
  <c r="L275" i="11" s="1"/>
  <c r="K316" i="11"/>
  <c r="L316" i="11" s="1"/>
  <c r="K370" i="11"/>
  <c r="L370" i="11" s="1"/>
  <c r="K440" i="11"/>
  <c r="L440" i="11" s="1"/>
  <c r="K554" i="11"/>
  <c r="L554" i="11" s="1"/>
  <c r="K622" i="11"/>
  <c r="L622" i="11" s="1"/>
  <c r="K735" i="11"/>
  <c r="L735" i="11" s="1"/>
  <c r="M735" i="11" s="1"/>
  <c r="K23" i="11"/>
  <c r="L23" i="11" s="1"/>
  <c r="K45" i="11"/>
  <c r="L45" i="11" s="1"/>
  <c r="K66" i="11"/>
  <c r="L66" i="11" s="1"/>
  <c r="K86" i="11"/>
  <c r="L86" i="11" s="1"/>
  <c r="K108" i="11"/>
  <c r="L108" i="11" s="1"/>
  <c r="K123" i="11"/>
  <c r="L123" i="11" s="1"/>
  <c r="K146" i="11"/>
  <c r="L146" i="11" s="1"/>
  <c r="K155" i="11"/>
  <c r="L155" i="11" s="1"/>
  <c r="K182" i="11"/>
  <c r="L182" i="11" s="1"/>
  <c r="K201" i="11"/>
  <c r="L201" i="11" s="1"/>
  <c r="K230" i="11"/>
  <c r="L230" i="11" s="1"/>
  <c r="K267" i="11"/>
  <c r="L267" i="11" s="1"/>
  <c r="K295" i="11"/>
  <c r="L295" i="11" s="1"/>
  <c r="K340" i="11"/>
  <c r="L340" i="11" s="1"/>
  <c r="K398" i="11"/>
  <c r="L398" i="11" s="1"/>
  <c r="K498" i="11"/>
  <c r="L498" i="11" s="1"/>
  <c r="K745" i="11"/>
  <c r="L745" i="11" s="1"/>
  <c r="K743" i="11"/>
  <c r="L743" i="11" s="1"/>
  <c r="K733" i="11"/>
  <c r="L733" i="11" s="1"/>
  <c r="K723" i="11"/>
  <c r="L723" i="11" s="1"/>
  <c r="K711" i="11"/>
  <c r="L711" i="11" s="1"/>
  <c r="K701" i="11"/>
  <c r="L701" i="11" s="1"/>
  <c r="K691" i="11"/>
  <c r="L691" i="11" s="1"/>
  <c r="K679" i="11"/>
  <c r="L679" i="11" s="1"/>
  <c r="K670" i="11"/>
  <c r="L670" i="11" s="1"/>
  <c r="K660" i="11"/>
  <c r="L660" i="11" s="1"/>
  <c r="K648" i="11"/>
  <c r="L648" i="11" s="1"/>
  <c r="K638" i="11"/>
  <c r="L638" i="11" s="1"/>
  <c r="K628" i="11"/>
  <c r="L628" i="11" s="1"/>
  <c r="K616" i="11"/>
  <c r="L616" i="11" s="1"/>
  <c r="K606" i="11"/>
  <c r="L606" i="11" s="1"/>
  <c r="K596" i="11"/>
  <c r="L596" i="11" s="1"/>
  <c r="K592" i="11"/>
  <c r="L592" i="11" s="1"/>
  <c r="K580" i="11"/>
  <c r="L580" i="11" s="1"/>
  <c r="K570" i="11"/>
  <c r="L570" i="11" s="1"/>
  <c r="K560" i="11"/>
  <c r="L560" i="11" s="1"/>
  <c r="M560" i="11" s="1"/>
  <c r="K548" i="11"/>
  <c r="L548" i="11" s="1"/>
  <c r="K538" i="11"/>
  <c r="L538" i="11" s="1"/>
  <c r="K528" i="11"/>
  <c r="L528" i="11" s="1"/>
  <c r="K516" i="11"/>
  <c r="L516" i="11" s="1"/>
  <c r="K506" i="11"/>
  <c r="L506" i="11" s="1"/>
  <c r="K496" i="11"/>
  <c r="L496" i="11" s="1"/>
  <c r="K484" i="11"/>
  <c r="L484" i="11" s="1"/>
  <c r="K474" i="11"/>
  <c r="L474" i="11" s="1"/>
  <c r="K464" i="11"/>
  <c r="L464" i="11" s="1"/>
  <c r="K452" i="11"/>
  <c r="L452" i="11" s="1"/>
  <c r="K442" i="11"/>
  <c r="L442" i="11" s="1"/>
  <c r="K432" i="11"/>
  <c r="L432" i="11" s="1"/>
  <c r="M432" i="11" s="1"/>
  <c r="K420" i="11"/>
  <c r="L420" i="11" s="1"/>
  <c r="K411" i="11"/>
  <c r="L411" i="11" s="1"/>
  <c r="K406" i="11"/>
  <c r="L406" i="11" s="1"/>
  <c r="K400" i="11"/>
  <c r="L400" i="11" s="1"/>
  <c r="M400" i="11" s="1"/>
  <c r="K395" i="11"/>
  <c r="L395" i="11" s="1"/>
  <c r="K390" i="11"/>
  <c r="L390" i="11" s="1"/>
  <c r="K384" i="11"/>
  <c r="L384" i="11" s="1"/>
  <c r="K379" i="11"/>
  <c r="L379" i="11" s="1"/>
  <c r="K374" i="11"/>
  <c r="L374" i="11" s="1"/>
  <c r="K368" i="11"/>
  <c r="L368" i="11" s="1"/>
  <c r="K363" i="11"/>
  <c r="L363" i="11" s="1"/>
  <c r="M363" i="11" s="1"/>
  <c r="K358" i="11"/>
  <c r="L358" i="11" s="1"/>
  <c r="K352" i="11"/>
  <c r="L352" i="11" s="1"/>
  <c r="K347" i="11"/>
  <c r="L347" i="11" s="1"/>
  <c r="K342" i="11"/>
  <c r="L342" i="11" s="1"/>
  <c r="K336" i="11"/>
  <c r="L336" i="11" s="1"/>
  <c r="K331" i="11"/>
  <c r="L331" i="11" s="1"/>
  <c r="K326" i="11"/>
  <c r="L326" i="11" s="1"/>
  <c r="K322" i="11"/>
  <c r="L322" i="11" s="1"/>
  <c r="K318" i="11"/>
  <c r="L318" i="11" s="1"/>
  <c r="K314" i="11"/>
  <c r="L314" i="11" s="1"/>
  <c r="K310" i="11"/>
  <c r="L310" i="11" s="1"/>
  <c r="K306" i="11"/>
  <c r="L306" i="11" s="1"/>
  <c r="K302" i="11"/>
  <c r="L302" i="11" s="1"/>
  <c r="M302" i="11" s="1"/>
  <c r="K298" i="11"/>
  <c r="L298" i="11" s="1"/>
  <c r="K294" i="11"/>
  <c r="L294" i="11" s="1"/>
  <c r="M294" i="11" s="1"/>
  <c r="K290" i="11"/>
  <c r="L290" i="11" s="1"/>
  <c r="K286" i="11"/>
  <c r="L286" i="11" s="1"/>
  <c r="M286" i="11" s="1"/>
  <c r="K282" i="11"/>
  <c r="L282" i="11" s="1"/>
  <c r="K269" i="11"/>
  <c r="L269" i="11" s="1"/>
  <c r="K266" i="11"/>
  <c r="L266" i="11" s="1"/>
  <c r="K262" i="11"/>
  <c r="L262" i="11" s="1"/>
  <c r="K258" i="11"/>
  <c r="L258" i="11" s="1"/>
  <c r="K254" i="11"/>
  <c r="L254" i="11" s="1"/>
  <c r="K251" i="11"/>
  <c r="L251" i="11" s="1"/>
  <c r="K248" i="11"/>
  <c r="L248" i="11" s="1"/>
  <c r="K244" i="11"/>
  <c r="L244" i="11" s="1"/>
  <c r="K242" i="11"/>
  <c r="L242" i="11" s="1"/>
  <c r="K238" i="11"/>
  <c r="L238" i="11" s="1"/>
  <c r="K235" i="11"/>
  <c r="L235" i="11" s="1"/>
  <c r="K228" i="11"/>
  <c r="L228" i="11" s="1"/>
  <c r="K224" i="11"/>
  <c r="L224" i="11" s="1"/>
  <c r="K221" i="11"/>
  <c r="L221" i="11" s="1"/>
  <c r="K217" i="11"/>
  <c r="L217" i="11" s="1"/>
  <c r="K214" i="11"/>
  <c r="L214" i="11" s="1"/>
  <c r="K210" i="11"/>
  <c r="L210" i="11" s="1"/>
  <c r="K206" i="11"/>
  <c r="L206" i="11" s="1"/>
  <c r="K202" i="11"/>
  <c r="L202" i="11" s="1"/>
  <c r="K199" i="11"/>
  <c r="L199" i="11" s="1"/>
  <c r="K196" i="11"/>
  <c r="L196" i="11" s="1"/>
  <c r="K741" i="11"/>
  <c r="L741" i="11" s="1"/>
  <c r="K727" i="11"/>
  <c r="L727" i="11" s="1"/>
  <c r="K715" i="11"/>
  <c r="L715" i="11" s="1"/>
  <c r="K699" i="11"/>
  <c r="L699" i="11" s="1"/>
  <c r="K685" i="11"/>
  <c r="L685" i="11" s="1"/>
  <c r="K672" i="11"/>
  <c r="L672" i="11" s="1"/>
  <c r="M672" i="11" s="1"/>
  <c r="K656" i="11"/>
  <c r="L656" i="11" s="1"/>
  <c r="K644" i="11"/>
  <c r="L644" i="11" s="1"/>
  <c r="K630" i="11"/>
  <c r="L630" i="11" s="1"/>
  <c r="K614" i="11"/>
  <c r="L614" i="11" s="1"/>
  <c r="M614" i="11" s="1"/>
  <c r="K600" i="11"/>
  <c r="L600" i="11" s="1"/>
  <c r="K578" i="11"/>
  <c r="L578" i="11" s="1"/>
  <c r="K564" i="11"/>
  <c r="L564" i="11" s="1"/>
  <c r="K552" i="11"/>
  <c r="L552" i="11" s="1"/>
  <c r="K536" i="11"/>
  <c r="L536" i="11" s="1"/>
  <c r="K522" i="11"/>
  <c r="L522" i="11" s="1"/>
  <c r="K508" i="11"/>
  <c r="L508" i="11" s="1"/>
  <c r="K492" i="11"/>
  <c r="L492" i="11" s="1"/>
  <c r="M492" i="11" s="1"/>
  <c r="K480" i="11"/>
  <c r="L480" i="11" s="1"/>
  <c r="K466" i="11"/>
  <c r="L466" i="11" s="1"/>
  <c r="K450" i="11"/>
  <c r="L450" i="11" s="1"/>
  <c r="K436" i="11"/>
  <c r="L436" i="11" s="1"/>
  <c r="K424" i="11"/>
  <c r="L424" i="11" s="1"/>
  <c r="K410" i="11"/>
  <c r="L410" i="11" s="1"/>
  <c r="K403" i="11"/>
  <c r="L403" i="11" s="1"/>
  <c r="K396" i="11"/>
  <c r="L396" i="11" s="1"/>
  <c r="M396" i="11" s="1"/>
  <c r="K388" i="11"/>
  <c r="L388" i="11" s="1"/>
  <c r="K382" i="11"/>
  <c r="L382" i="11" s="1"/>
  <c r="K375" i="11"/>
  <c r="L375" i="11" s="1"/>
  <c r="K367" i="11"/>
  <c r="L367" i="11" s="1"/>
  <c r="K360" i="11"/>
  <c r="L360" i="11" s="1"/>
  <c r="K354" i="11"/>
  <c r="L354" i="11" s="1"/>
  <c r="K346" i="11"/>
  <c r="L346" i="11" s="1"/>
  <c r="K339" i="11"/>
  <c r="L339" i="11" s="1"/>
  <c r="K332" i="11"/>
  <c r="L332" i="11" s="1"/>
  <c r="K325" i="11"/>
  <c r="L325" i="11" s="1"/>
  <c r="K320" i="11"/>
  <c r="L320" i="11" s="1"/>
  <c r="K315" i="11"/>
  <c r="L315" i="11" s="1"/>
  <c r="K309" i="11"/>
  <c r="L309" i="11" s="1"/>
  <c r="K304" i="11"/>
  <c r="L304" i="11" s="1"/>
  <c r="K299" i="11"/>
  <c r="L299" i="11" s="1"/>
  <c r="K293" i="11"/>
  <c r="L293" i="11" s="1"/>
  <c r="M293" i="11" s="1"/>
  <c r="K288" i="11"/>
  <c r="L288" i="11" s="1"/>
  <c r="K283" i="11"/>
  <c r="L283" i="11" s="1"/>
  <c r="K278" i="11"/>
  <c r="L278" i="11" s="1"/>
  <c r="K274" i="11"/>
  <c r="L274" i="11" s="1"/>
  <c r="K270" i="11"/>
  <c r="L270" i="11" s="1"/>
  <c r="K265" i="11"/>
  <c r="L265" i="11" s="1"/>
  <c r="K260" i="11"/>
  <c r="L260" i="11" s="1"/>
  <c r="K255" i="11"/>
  <c r="L255" i="11" s="1"/>
  <c r="K250" i="11"/>
  <c r="L250" i="11" s="1"/>
  <c r="K246" i="11"/>
  <c r="L246" i="11" s="1"/>
  <c r="K237" i="11"/>
  <c r="L237" i="11" s="1"/>
  <c r="K233" i="11"/>
  <c r="L233" i="11" s="1"/>
  <c r="K229" i="11"/>
  <c r="L229" i="11" s="1"/>
  <c r="K219" i="11"/>
  <c r="L219" i="11" s="1"/>
  <c r="K215" i="11"/>
  <c r="L215" i="11" s="1"/>
  <c r="K209" i="11"/>
  <c r="L209" i="11" s="1"/>
  <c r="K204" i="11"/>
  <c r="L204" i="11" s="1"/>
  <c r="K195" i="11"/>
  <c r="L195" i="11" s="1"/>
  <c r="K188" i="11"/>
  <c r="L188" i="11" s="1"/>
  <c r="K184" i="11"/>
  <c r="L184" i="11" s="1"/>
  <c r="K179" i="11"/>
  <c r="L179" i="11" s="1"/>
  <c r="K173" i="11"/>
  <c r="L173" i="11" s="1"/>
  <c r="K166" i="11"/>
  <c r="L166" i="11" s="1"/>
  <c r="K163" i="11"/>
  <c r="L163" i="11" s="1"/>
  <c r="K160" i="11"/>
  <c r="L160" i="11" s="1"/>
  <c r="K157" i="11"/>
  <c r="L157" i="11" s="1"/>
  <c r="K153" i="11"/>
  <c r="L153" i="11" s="1"/>
  <c r="K150" i="11"/>
  <c r="L150" i="11" s="1"/>
  <c r="K147" i="11"/>
  <c r="L147" i="11" s="1"/>
  <c r="K144" i="11"/>
  <c r="L144" i="11" s="1"/>
  <c r="K140" i="11"/>
  <c r="L140" i="11" s="1"/>
  <c r="K137" i="11"/>
  <c r="L137" i="11" s="1"/>
  <c r="K134" i="11"/>
  <c r="L134" i="11" s="1"/>
  <c r="K128" i="11"/>
  <c r="L128" i="11" s="1"/>
  <c r="K122" i="11"/>
  <c r="L122" i="11" s="1"/>
  <c r="K119" i="11"/>
  <c r="L119" i="11" s="1"/>
  <c r="M119" i="11" s="1"/>
  <c r="K115" i="11"/>
  <c r="L115" i="11" s="1"/>
  <c r="K111" i="11"/>
  <c r="L111" i="11" s="1"/>
  <c r="K107" i="11"/>
  <c r="L107" i="11" s="1"/>
  <c r="K103" i="11"/>
  <c r="L103" i="11" s="1"/>
  <c r="M103" i="11" s="1"/>
  <c r="K99" i="11"/>
  <c r="L99" i="11" s="1"/>
  <c r="K95" i="11"/>
  <c r="L95" i="11" s="1"/>
  <c r="K91" i="11"/>
  <c r="L91" i="11" s="1"/>
  <c r="K87" i="11"/>
  <c r="L87" i="11" s="1"/>
  <c r="K83" i="11"/>
  <c r="L83" i="11" s="1"/>
  <c r="K79" i="11"/>
  <c r="L79" i="11" s="1"/>
  <c r="K75" i="11"/>
  <c r="L75" i="11" s="1"/>
  <c r="K71" i="11"/>
  <c r="L71" i="11" s="1"/>
  <c r="M71" i="11" s="1"/>
  <c r="K68" i="11"/>
  <c r="L68" i="11" s="1"/>
  <c r="K64" i="11"/>
  <c r="L64" i="11" s="1"/>
  <c r="K60" i="11"/>
  <c r="L60" i="11" s="1"/>
  <c r="K56" i="11"/>
  <c r="L56" i="11" s="1"/>
  <c r="M56" i="11" s="1"/>
  <c r="K52" i="11"/>
  <c r="L52" i="11" s="1"/>
  <c r="K48" i="11"/>
  <c r="L48" i="11" s="1"/>
  <c r="K44" i="11"/>
  <c r="L44" i="11" s="1"/>
  <c r="K40" i="11"/>
  <c r="L40" i="11" s="1"/>
  <c r="M40" i="11" s="1"/>
  <c r="K36" i="11"/>
  <c r="L36" i="11" s="1"/>
  <c r="K32" i="11"/>
  <c r="L32" i="11" s="1"/>
  <c r="K28" i="11"/>
  <c r="L28" i="11" s="1"/>
  <c r="K24" i="11"/>
  <c r="L24" i="11" s="1"/>
  <c r="K20" i="11"/>
  <c r="L20" i="11" s="1"/>
  <c r="K16" i="11"/>
  <c r="L16" i="11" s="1"/>
  <c r="K12" i="11"/>
  <c r="L12" i="11" s="1"/>
  <c r="K739" i="11"/>
  <c r="L739" i="11" s="1"/>
  <c r="K725" i="11"/>
  <c r="L725" i="11" s="1"/>
  <c r="K709" i="11"/>
  <c r="L709" i="11" s="1"/>
  <c r="M709" i="11" s="1"/>
  <c r="K695" i="11"/>
  <c r="L695" i="11" s="1"/>
  <c r="K683" i="11"/>
  <c r="L683" i="11" s="1"/>
  <c r="K668" i="11"/>
  <c r="L668" i="11" s="1"/>
  <c r="K654" i="11"/>
  <c r="L654" i="11" s="1"/>
  <c r="K640" i="11"/>
  <c r="L640" i="11" s="1"/>
  <c r="M640" i="11" s="1"/>
  <c r="K624" i="11"/>
  <c r="L624" i="11" s="1"/>
  <c r="K612" i="11"/>
  <c r="L612" i="11" s="1"/>
  <c r="K598" i="11"/>
  <c r="L598" i="11" s="1"/>
  <c r="K588" i="11"/>
  <c r="L588" i="11" s="1"/>
  <c r="M588" i="11" s="1"/>
  <c r="K576" i="11"/>
  <c r="L576" i="11" s="1"/>
  <c r="K562" i="11"/>
  <c r="L562" i="11" s="1"/>
  <c r="K546" i="11"/>
  <c r="L546" i="11" s="1"/>
  <c r="K532" i="11"/>
  <c r="L532" i="11" s="1"/>
  <c r="K520" i="11"/>
  <c r="L520" i="11" s="1"/>
  <c r="K504" i="11"/>
  <c r="L504" i="11" s="1"/>
  <c r="K490" i="11"/>
  <c r="L490" i="11" s="1"/>
  <c r="K476" i="11"/>
  <c r="L476" i="11" s="1"/>
  <c r="M476" i="11" s="1"/>
  <c r="K460" i="11"/>
  <c r="L460" i="11" s="1"/>
  <c r="K448" i="11"/>
  <c r="L448" i="11" s="1"/>
  <c r="K434" i="11"/>
  <c r="L434" i="11" s="1"/>
  <c r="K418" i="11"/>
  <c r="L418" i="11" s="1"/>
  <c r="K408" i="11"/>
  <c r="L408" i="11" s="1"/>
  <c r="K402" i="11"/>
  <c r="L402" i="11" s="1"/>
  <c r="K394" i="11"/>
  <c r="L394" i="11" s="1"/>
  <c r="K387" i="11"/>
  <c r="L387" i="11" s="1"/>
  <c r="M387" i="11" s="1"/>
  <c r="K380" i="11"/>
  <c r="L380" i="11" s="1"/>
  <c r="K372" i="11"/>
  <c r="L372" i="11" s="1"/>
  <c r="K366" i="11"/>
  <c r="L366" i="11" s="1"/>
  <c r="K359" i="11"/>
  <c r="L359" i="11" s="1"/>
  <c r="K351" i="11"/>
  <c r="L351" i="11" s="1"/>
  <c r="K344" i="11"/>
  <c r="L344" i="11" s="1"/>
  <c r="K338" i="11"/>
  <c r="L338" i="11" s="1"/>
  <c r="K330" i="11"/>
  <c r="L330" i="11" s="1"/>
  <c r="M330" i="11" s="1"/>
  <c r="K324" i="11"/>
  <c r="L324" i="11" s="1"/>
  <c r="K319" i="11"/>
  <c r="L319" i="11" s="1"/>
  <c r="K313" i="11"/>
  <c r="L313" i="11" s="1"/>
  <c r="K308" i="11"/>
  <c r="L308" i="11" s="1"/>
  <c r="K303" i="11"/>
  <c r="L303" i="11" s="1"/>
  <c r="K297" i="11"/>
  <c r="L297" i="11" s="1"/>
  <c r="K292" i="11"/>
  <c r="L292" i="11" s="1"/>
  <c r="K287" i="11"/>
  <c r="L287" i="11" s="1"/>
  <c r="M287" i="11" s="1"/>
  <c r="K281" i="11"/>
  <c r="L281" i="11" s="1"/>
  <c r="K277" i="11"/>
  <c r="L277" i="11" s="1"/>
  <c r="K273" i="11"/>
  <c r="L273" i="11" s="1"/>
  <c r="K268" i="11"/>
  <c r="L268" i="11" s="1"/>
  <c r="K264" i="11"/>
  <c r="L264" i="11" s="1"/>
  <c r="K259" i="11"/>
  <c r="L259" i="11" s="1"/>
  <c r="K253" i="11"/>
  <c r="L253" i="11" s="1"/>
  <c r="K249" i="11"/>
  <c r="L249" i="11" s="1"/>
  <c r="K245" i="11"/>
  <c r="L245" i="11" s="1"/>
  <c r="K241" i="11"/>
  <c r="L241" i="11" s="1"/>
  <c r="K236" i="11"/>
  <c r="L236" i="11" s="1"/>
  <c r="K232" i="11"/>
  <c r="L232" i="11" s="1"/>
  <c r="K227" i="11"/>
  <c r="L227" i="11" s="1"/>
  <c r="K9" i="11"/>
  <c r="L9" i="11" s="1"/>
  <c r="K14" i="11"/>
  <c r="L14" i="11" s="1"/>
  <c r="K19" i="11"/>
  <c r="L19" i="11" s="1"/>
  <c r="K25" i="11"/>
  <c r="L25" i="11" s="1"/>
  <c r="K30" i="11"/>
  <c r="L30" i="11" s="1"/>
  <c r="K35" i="11"/>
  <c r="L35" i="11" s="1"/>
  <c r="M35" i="11" s="1"/>
  <c r="K41" i="11"/>
  <c r="L41" i="11" s="1"/>
  <c r="M41" i="11" s="1"/>
  <c r="K46" i="11"/>
  <c r="L46" i="11" s="1"/>
  <c r="K51" i="11"/>
  <c r="L51" i="11" s="1"/>
  <c r="K57" i="11"/>
  <c r="L57" i="11" s="1"/>
  <c r="K62" i="11"/>
  <c r="L62" i="11" s="1"/>
  <c r="M62" i="11" s="1"/>
  <c r="K67" i="11"/>
  <c r="L67" i="11" s="1"/>
  <c r="K72" i="11"/>
  <c r="L72" i="11" s="1"/>
  <c r="K77" i="11"/>
  <c r="L77" i="11" s="1"/>
  <c r="K82" i="11"/>
  <c r="L82" i="11" s="1"/>
  <c r="M82" i="11" s="1"/>
  <c r="K88" i="11"/>
  <c r="L88" i="11" s="1"/>
  <c r="K93" i="11"/>
  <c r="L93" i="11" s="1"/>
  <c r="K98" i="11"/>
  <c r="L98" i="11" s="1"/>
  <c r="K104" i="11"/>
  <c r="L104" i="11" s="1"/>
  <c r="M104" i="11" s="1"/>
  <c r="K109" i="11"/>
  <c r="L109" i="11" s="1"/>
  <c r="K114" i="11"/>
  <c r="L114" i="11" s="1"/>
  <c r="K120" i="11"/>
  <c r="L120" i="11" s="1"/>
  <c r="K124" i="11"/>
  <c r="L124" i="11" s="1"/>
  <c r="K127" i="11"/>
  <c r="L127" i="11" s="1"/>
  <c r="K131" i="11"/>
  <c r="L131" i="11" s="1"/>
  <c r="K135" i="11"/>
  <c r="L135" i="11" s="1"/>
  <c r="K139" i="11"/>
  <c r="L139" i="11" s="1"/>
  <c r="K143" i="11"/>
  <c r="L143" i="11" s="1"/>
  <c r="K148" i="11"/>
  <c r="L148" i="11" s="1"/>
  <c r="K156" i="11"/>
  <c r="L156" i="11" s="1"/>
  <c r="K161" i="11"/>
  <c r="L161" i="11" s="1"/>
  <c r="K164" i="11"/>
  <c r="L164" i="11" s="1"/>
  <c r="K169" i="11"/>
  <c r="L169" i="11" s="1"/>
  <c r="K172" i="11"/>
  <c r="L172" i="11" s="1"/>
  <c r="K176" i="11"/>
  <c r="L176" i="11" s="1"/>
  <c r="K180" i="11"/>
  <c r="L180" i="11" s="1"/>
  <c r="K183" i="11"/>
  <c r="L183" i="11" s="1"/>
  <c r="K187" i="11"/>
  <c r="L187" i="11" s="1"/>
  <c r="K192" i="11"/>
  <c r="L192" i="11" s="1"/>
  <c r="K197" i="11"/>
  <c r="L197" i="11" s="1"/>
  <c r="K203" i="11"/>
  <c r="L203" i="11" s="1"/>
  <c r="K211" i="11"/>
  <c r="L211" i="11" s="1"/>
  <c r="K216" i="11"/>
  <c r="L216" i="11" s="1"/>
  <c r="K223" i="11"/>
  <c r="L223" i="11" s="1"/>
  <c r="K231" i="11"/>
  <c r="L231" i="11" s="1"/>
  <c r="K240" i="11"/>
  <c r="L240" i="11" s="1"/>
  <c r="K257" i="11"/>
  <c r="L257" i="11" s="1"/>
  <c r="K276" i="11"/>
  <c r="L276" i="11" s="1"/>
  <c r="K285" i="11"/>
  <c r="L285" i="11" s="1"/>
  <c r="K296" i="11"/>
  <c r="L296" i="11" s="1"/>
  <c r="K307" i="11"/>
  <c r="L307" i="11" s="1"/>
  <c r="M307" i="11" s="1"/>
  <c r="K317" i="11"/>
  <c r="L317" i="11" s="1"/>
  <c r="K328" i="11"/>
  <c r="L328" i="11" s="1"/>
  <c r="K343" i="11"/>
  <c r="L343" i="11" s="1"/>
  <c r="K356" i="11"/>
  <c r="L356" i="11" s="1"/>
  <c r="K371" i="11"/>
  <c r="L371" i="11" s="1"/>
  <c r="M371" i="11" s="1"/>
  <c r="K386" i="11"/>
  <c r="L386" i="11" s="1"/>
  <c r="K399" i="11"/>
  <c r="L399" i="11" s="1"/>
  <c r="K416" i="11"/>
  <c r="L416" i="11" s="1"/>
  <c r="M416" i="11" s="1"/>
  <c r="K444" i="11"/>
  <c r="L444" i="11" s="1"/>
  <c r="K472" i="11"/>
  <c r="L472" i="11" s="1"/>
  <c r="K500" i="11"/>
  <c r="L500" i="11" s="1"/>
  <c r="K530" i="11"/>
  <c r="L530" i="11" s="1"/>
  <c r="K556" i="11"/>
  <c r="L556" i="11" s="1"/>
  <c r="K586" i="11"/>
  <c r="L586" i="11" s="1"/>
  <c r="K604" i="11"/>
  <c r="L604" i="11" s="1"/>
  <c r="K632" i="11"/>
  <c r="L632" i="11" s="1"/>
  <c r="M632" i="11" s="1"/>
  <c r="K662" i="11"/>
  <c r="L662" i="11" s="1"/>
  <c r="K687" i="11"/>
  <c r="L687" i="11" s="1"/>
  <c r="K717" i="11"/>
  <c r="L717" i="11" s="1"/>
  <c r="K747" i="11"/>
  <c r="L747" i="11" s="1"/>
  <c r="M747" i="11" s="1"/>
  <c r="K10" i="11"/>
  <c r="L10" i="11" s="1"/>
  <c r="K15" i="11"/>
  <c r="L15" i="11" s="1"/>
  <c r="K21" i="11"/>
  <c r="L21" i="11" s="1"/>
  <c r="K26" i="11"/>
  <c r="L26" i="11" s="1"/>
  <c r="K31" i="11"/>
  <c r="L31" i="11" s="1"/>
  <c r="K37" i="11"/>
  <c r="L37" i="11" s="1"/>
  <c r="K42" i="11"/>
  <c r="L42" i="11" s="1"/>
  <c r="M42" i="11" s="1"/>
  <c r="K47" i="11"/>
  <c r="L47" i="11" s="1"/>
  <c r="K53" i="11"/>
  <c r="L53" i="11" s="1"/>
  <c r="K58" i="11"/>
  <c r="L58" i="11" s="1"/>
  <c r="K63" i="11"/>
  <c r="L63" i="11" s="1"/>
  <c r="M63" i="11" s="1"/>
  <c r="K69" i="11"/>
  <c r="L69" i="11" s="1"/>
  <c r="M69" i="11" s="1"/>
  <c r="K73" i="11"/>
  <c r="L73" i="11" s="1"/>
  <c r="K78" i="11"/>
  <c r="L78" i="11" s="1"/>
  <c r="K84" i="11"/>
  <c r="L84" i="11" s="1"/>
  <c r="M84" i="11" s="1"/>
  <c r="K89" i="11"/>
  <c r="L89" i="11" s="1"/>
  <c r="M89" i="11" s="1"/>
  <c r="K94" i="11"/>
  <c r="L94" i="11" s="1"/>
  <c r="K100" i="11"/>
  <c r="L100" i="11" s="1"/>
  <c r="K105" i="11"/>
  <c r="L105" i="11" s="1"/>
  <c r="K110" i="11"/>
  <c r="L110" i="11" s="1"/>
  <c r="M110" i="11" s="1"/>
  <c r="K116" i="11"/>
  <c r="L116" i="11" s="1"/>
  <c r="K121" i="11"/>
  <c r="L121" i="11" s="1"/>
  <c r="K125" i="11"/>
  <c r="L125" i="11" s="1"/>
  <c r="K132" i="11"/>
  <c r="L132" i="11" s="1"/>
  <c r="K145" i="11"/>
  <c r="L145" i="11" s="1"/>
  <c r="K149" i="11"/>
  <c r="L149" i="11" s="1"/>
  <c r="K152" i="11"/>
  <c r="L152" i="11" s="1"/>
  <c r="K165" i="11"/>
  <c r="L165" i="11" s="1"/>
  <c r="K177" i="11"/>
  <c r="L177" i="11" s="1"/>
  <c r="K181" i="11"/>
  <c r="L181" i="11" s="1"/>
  <c r="K189" i="11"/>
  <c r="L189" i="11" s="1"/>
  <c r="K193" i="11"/>
  <c r="L193" i="11" s="1"/>
  <c r="K198" i="11"/>
  <c r="L198" i="11" s="1"/>
  <c r="K205" i="11"/>
  <c r="L205" i="11" s="1"/>
  <c r="K212" i="11"/>
  <c r="L212" i="11" s="1"/>
  <c r="K218" i="11"/>
  <c r="L218" i="11" s="1"/>
  <c r="K225" i="11"/>
  <c r="L225" i="11" s="1"/>
  <c r="K234" i="11"/>
  <c r="L234" i="11" s="1"/>
  <c r="K243" i="11"/>
  <c r="L243" i="11" s="1"/>
  <c r="K261" i="11"/>
  <c r="L261" i="11" s="1"/>
  <c r="K271" i="11"/>
  <c r="L271" i="11" s="1"/>
  <c r="K279" i="11"/>
  <c r="L279" i="11" s="1"/>
  <c r="K289" i="11"/>
  <c r="L289" i="11" s="1"/>
  <c r="K300" i="11"/>
  <c r="L300" i="11" s="1"/>
  <c r="K311" i="11"/>
  <c r="L311" i="11" s="1"/>
  <c r="K321" i="11"/>
  <c r="L321" i="11" s="1"/>
  <c r="K334" i="11"/>
  <c r="L334" i="11" s="1"/>
  <c r="K348" i="11"/>
  <c r="L348" i="11" s="1"/>
  <c r="M348" i="11" s="1"/>
  <c r="K362" i="11"/>
  <c r="L362" i="11" s="1"/>
  <c r="K376" i="11"/>
  <c r="L376" i="11" s="1"/>
  <c r="K391" i="11"/>
  <c r="L391" i="11" s="1"/>
  <c r="K404" i="11"/>
  <c r="L404" i="11" s="1"/>
  <c r="K426" i="11"/>
  <c r="L426" i="11" s="1"/>
  <c r="K456" i="11"/>
  <c r="L456" i="11" s="1"/>
  <c r="K482" i="11"/>
  <c r="L482" i="11" s="1"/>
  <c r="K512" i="11"/>
  <c r="L512" i="11" s="1"/>
  <c r="M512" i="11" s="1"/>
  <c r="K540" i="11"/>
  <c r="L540" i="11" s="1"/>
  <c r="K568" i="11"/>
  <c r="L568" i="11" s="1"/>
  <c r="K608" i="11"/>
  <c r="L608" i="11" s="1"/>
  <c r="K636" i="11"/>
  <c r="L636" i="11" s="1"/>
  <c r="K664" i="11"/>
  <c r="L664" i="11" s="1"/>
  <c r="K693" i="11"/>
  <c r="L693" i="11" s="1"/>
  <c r="K719" i="11"/>
  <c r="L719" i="11" s="1"/>
  <c r="K749" i="11"/>
  <c r="L749" i="11" s="1"/>
  <c r="M749" i="11" s="1"/>
  <c r="K11" i="11"/>
  <c r="L11" i="11" s="1"/>
  <c r="K22" i="11"/>
  <c r="L22" i="11" s="1"/>
  <c r="K27" i="11"/>
  <c r="L27" i="11" s="1"/>
  <c r="K33" i="11"/>
  <c r="L33" i="11" s="1"/>
  <c r="M33" i="11" s="1"/>
  <c r="K38" i="11"/>
  <c r="L38" i="11" s="1"/>
  <c r="K43" i="11"/>
  <c r="L43" i="11" s="1"/>
  <c r="K49" i="11"/>
  <c r="L49" i="11" s="1"/>
  <c r="K54" i="11"/>
  <c r="L54" i="11" s="1"/>
  <c r="K59" i="11"/>
  <c r="L59" i="11" s="1"/>
  <c r="K65" i="11"/>
  <c r="L65" i="11" s="1"/>
  <c r="K70" i="11"/>
  <c r="L70" i="11" s="1"/>
  <c r="K74" i="11"/>
  <c r="L74" i="11" s="1"/>
  <c r="K80" i="11"/>
  <c r="L80" i="11" s="1"/>
  <c r="K85" i="11"/>
  <c r="L85" i="11" s="1"/>
  <c r="K90" i="11"/>
  <c r="L90" i="11" s="1"/>
  <c r="K96" i="11"/>
  <c r="L96" i="11" s="1"/>
  <c r="K101" i="11"/>
  <c r="L101" i="11" s="1"/>
  <c r="K106" i="11"/>
  <c r="L106" i="11" s="1"/>
  <c r="K112" i="11"/>
  <c r="L112" i="11" s="1"/>
  <c r="K117" i="11"/>
  <c r="L117" i="11" s="1"/>
  <c r="K129" i="11"/>
  <c r="L129" i="11" s="1"/>
  <c r="K133" i="11"/>
  <c r="L133" i="11" s="1"/>
  <c r="K136" i="11"/>
  <c r="L136" i="11" s="1"/>
  <c r="K141" i="11"/>
  <c r="L141" i="11" s="1"/>
  <c r="K154" i="11"/>
  <c r="L154" i="11" s="1"/>
  <c r="K158" i="11"/>
  <c r="L158" i="11" s="1"/>
  <c r="K162" i="11"/>
  <c r="L162" i="11" s="1"/>
  <c r="K167" i="11"/>
  <c r="L167" i="11" s="1"/>
  <c r="K170" i="11"/>
  <c r="L170" i="11" s="1"/>
  <c r="K174" i="11"/>
  <c r="L174" i="11" s="1"/>
  <c r="K178" i="11"/>
  <c r="L178" i="11" s="1"/>
  <c r="K185" i="11"/>
  <c r="L185" i="11" s="1"/>
  <c r="K190" i="11"/>
  <c r="L190" i="11" s="1"/>
  <c r="K194" i="11"/>
  <c r="L194" i="11" s="1"/>
  <c r="K200" i="11"/>
  <c r="L200" i="11" s="1"/>
  <c r="K207" i="11"/>
  <c r="L207" i="11" s="1"/>
  <c r="K213" i="11"/>
  <c r="L213" i="11" s="1"/>
  <c r="K220" i="11"/>
  <c r="L220" i="11" s="1"/>
  <c r="K226" i="11"/>
  <c r="L226" i="11" s="1"/>
  <c r="K252" i="11"/>
  <c r="L252" i="11" s="1"/>
  <c r="K263" i="11"/>
  <c r="L263" i="11" s="1"/>
  <c r="K272" i="11"/>
  <c r="L272" i="11" s="1"/>
  <c r="K280" i="11"/>
  <c r="L280" i="11" s="1"/>
  <c r="M280" i="11" s="1"/>
  <c r="K291" i="11"/>
  <c r="L291" i="11" s="1"/>
  <c r="K301" i="11"/>
  <c r="L301" i="11" s="1"/>
  <c r="K312" i="11"/>
  <c r="L312" i="11" s="1"/>
  <c r="K323" i="11"/>
  <c r="L323" i="11" s="1"/>
  <c r="M323" i="11" s="1"/>
  <c r="K335" i="11"/>
  <c r="L335" i="11" s="1"/>
  <c r="K350" i="11"/>
  <c r="L350" i="11" s="1"/>
  <c r="K364" i="11"/>
  <c r="L364" i="11" s="1"/>
  <c r="K378" i="11"/>
  <c r="L378" i="11" s="1"/>
  <c r="M378" i="11" s="1"/>
  <c r="K392" i="11"/>
  <c r="L392" i="11" s="1"/>
  <c r="K407" i="11"/>
  <c r="L407" i="11" s="1"/>
  <c r="K428" i="11"/>
  <c r="L428" i="11" s="1"/>
  <c r="K458" i="11"/>
  <c r="L458" i="11" s="1"/>
  <c r="K488" i="11"/>
  <c r="L488" i="11" s="1"/>
  <c r="K514" i="11"/>
  <c r="L514" i="11" s="1"/>
  <c r="K544" i="11"/>
  <c r="L544" i="11" s="1"/>
  <c r="K572" i="11"/>
  <c r="L572" i="11" s="1"/>
  <c r="M572" i="11" s="1"/>
  <c r="K595" i="11"/>
  <c r="L595" i="11" s="1"/>
  <c r="K620" i="11"/>
  <c r="L620" i="11" s="1"/>
  <c r="K646" i="11"/>
  <c r="L646" i="11" s="1"/>
  <c r="K703" i="11"/>
  <c r="L703" i="11" s="1"/>
  <c r="K731" i="11"/>
  <c r="L731" i="11" s="1"/>
  <c r="K329" i="11"/>
  <c r="L329" i="11" s="1"/>
  <c r="K333" i="11"/>
  <c r="L333" i="11" s="1"/>
  <c r="K337" i="11"/>
  <c r="L337" i="11" s="1"/>
  <c r="K341" i="11"/>
  <c r="L341" i="11" s="1"/>
  <c r="K345" i="11"/>
  <c r="L345" i="11" s="1"/>
  <c r="K349" i="11"/>
  <c r="L349" i="11" s="1"/>
  <c r="K353" i="11"/>
  <c r="L353" i="11" s="1"/>
  <c r="K357" i="11"/>
  <c r="L357" i="11" s="1"/>
  <c r="K361" i="11"/>
  <c r="L361" i="11" s="1"/>
  <c r="K365" i="11"/>
  <c r="L365" i="11" s="1"/>
  <c r="K369" i="11"/>
  <c r="L369" i="11" s="1"/>
  <c r="K373" i="11"/>
  <c r="L373" i="11" s="1"/>
  <c r="K377" i="11"/>
  <c r="L377" i="11" s="1"/>
  <c r="K381" i="11"/>
  <c r="L381" i="11" s="1"/>
  <c r="K385" i="11"/>
  <c r="L385" i="11" s="1"/>
  <c r="K389" i="11"/>
  <c r="L389" i="11" s="1"/>
  <c r="K393" i="11"/>
  <c r="L393" i="11" s="1"/>
  <c r="K397" i="11"/>
  <c r="L397" i="11" s="1"/>
  <c r="K401" i="11"/>
  <c r="L401" i="11" s="1"/>
  <c r="K405" i="11"/>
  <c r="L405" i="11" s="1"/>
  <c r="K409" i="11"/>
  <c r="L409" i="11" s="1"/>
  <c r="K414" i="11"/>
  <c r="L414" i="11" s="1"/>
  <c r="K422" i="11"/>
  <c r="L422" i="11" s="1"/>
  <c r="K430" i="11"/>
  <c r="L430" i="11" s="1"/>
  <c r="K438" i="11"/>
  <c r="L438" i="11" s="1"/>
  <c r="K446" i="11"/>
  <c r="L446" i="11" s="1"/>
  <c r="K454" i="11"/>
  <c r="L454" i="11" s="1"/>
  <c r="K462" i="11"/>
  <c r="L462" i="11" s="1"/>
  <c r="K470" i="11"/>
  <c r="L470" i="11" s="1"/>
  <c r="K478" i="11"/>
  <c r="L478" i="11" s="1"/>
  <c r="K486" i="11"/>
  <c r="L486" i="11" s="1"/>
  <c r="K494" i="11"/>
  <c r="L494" i="11" s="1"/>
  <c r="K502" i="11"/>
  <c r="L502" i="11" s="1"/>
  <c r="K510" i="11"/>
  <c r="L510" i="11" s="1"/>
  <c r="K518" i="11"/>
  <c r="L518" i="11" s="1"/>
  <c r="K526" i="11"/>
  <c r="L526" i="11" s="1"/>
  <c r="K534" i="11"/>
  <c r="L534" i="11" s="1"/>
  <c r="K542" i="11"/>
  <c r="L542" i="11" s="1"/>
  <c r="K550" i="11"/>
  <c r="L550" i="11" s="1"/>
  <c r="K558" i="11"/>
  <c r="L558" i="11" s="1"/>
  <c r="K566" i="11"/>
  <c r="L566" i="11" s="1"/>
  <c r="K574" i="11"/>
  <c r="L574" i="11" s="1"/>
  <c r="K582" i="11"/>
  <c r="L582" i="11" s="1"/>
  <c r="K590" i="11"/>
  <c r="L590" i="11" s="1"/>
  <c r="K602" i="11"/>
  <c r="L602" i="11" s="1"/>
  <c r="K610" i="11"/>
  <c r="L610" i="11" s="1"/>
  <c r="K618" i="11"/>
  <c r="L618" i="11" s="1"/>
  <c r="K626" i="11"/>
  <c r="L626" i="11" s="1"/>
  <c r="K634" i="11"/>
  <c r="L634" i="11" s="1"/>
  <c r="K642" i="11"/>
  <c r="L642" i="11" s="1"/>
  <c r="K650" i="11"/>
  <c r="L650" i="11" s="1"/>
  <c r="K658" i="11"/>
  <c r="L658" i="11" s="1"/>
  <c r="K666" i="11"/>
  <c r="L666" i="11" s="1"/>
  <c r="K674" i="11"/>
  <c r="L674" i="11" s="1"/>
  <c r="K681" i="11"/>
  <c r="L681" i="11" s="1"/>
  <c r="K689" i="11"/>
  <c r="L689" i="11" s="1"/>
  <c r="K697" i="11"/>
  <c r="L697" i="11" s="1"/>
  <c r="K705" i="11"/>
  <c r="L705" i="11" s="1"/>
  <c r="K713" i="11"/>
  <c r="L713" i="11" s="1"/>
  <c r="M713" i="11" s="1"/>
  <c r="K721" i="11"/>
  <c r="L721" i="11" s="1"/>
  <c r="K729" i="11"/>
  <c r="L729" i="11" s="1"/>
  <c r="K737" i="11"/>
  <c r="L737" i="11" s="1"/>
  <c r="K748" i="11"/>
  <c r="L748" i="11" s="1"/>
  <c r="K744" i="11"/>
  <c r="L744" i="11" s="1"/>
  <c r="K740" i="11"/>
  <c r="L740" i="11" s="1"/>
  <c r="K736" i="11"/>
  <c r="L736" i="11" s="1"/>
  <c r="K732" i="11"/>
  <c r="L732" i="11" s="1"/>
  <c r="K728" i="11"/>
  <c r="L728" i="11" s="1"/>
  <c r="K724" i="11"/>
  <c r="L724" i="11" s="1"/>
  <c r="K720" i="11"/>
  <c r="L720" i="11" s="1"/>
  <c r="K716" i="11"/>
  <c r="L716" i="11" s="1"/>
  <c r="K712" i="11"/>
  <c r="L712" i="11" s="1"/>
  <c r="K708" i="11"/>
  <c r="L708" i="11" s="1"/>
  <c r="K704" i="11"/>
  <c r="L704" i="11" s="1"/>
  <c r="K700" i="11"/>
  <c r="L700" i="11" s="1"/>
  <c r="K696" i="11"/>
  <c r="L696" i="11" s="1"/>
  <c r="K692" i="11"/>
  <c r="L692" i="11" s="1"/>
  <c r="K688" i="11"/>
  <c r="L688" i="11" s="1"/>
  <c r="K684" i="11"/>
  <c r="L684" i="11" s="1"/>
  <c r="K680" i="11"/>
  <c r="L680" i="11" s="1"/>
  <c r="K676" i="11"/>
  <c r="L676" i="11" s="1"/>
  <c r="K673" i="11"/>
  <c r="L673" i="11" s="1"/>
  <c r="M673" i="11" s="1"/>
  <c r="K669" i="11"/>
  <c r="L669" i="11" s="1"/>
  <c r="M669" i="11" s="1"/>
  <c r="K665" i="11"/>
  <c r="L665" i="11" s="1"/>
  <c r="K661" i="11"/>
  <c r="L661" i="11" s="1"/>
  <c r="K657" i="11"/>
  <c r="L657" i="11" s="1"/>
  <c r="K653" i="11"/>
  <c r="L653" i="11" s="1"/>
  <c r="K649" i="11"/>
  <c r="L649" i="11" s="1"/>
  <c r="K645" i="11"/>
  <c r="L645" i="11" s="1"/>
  <c r="K641" i="11"/>
  <c r="L641" i="11" s="1"/>
  <c r="K637" i="11"/>
  <c r="L637" i="11" s="1"/>
  <c r="K633" i="11"/>
  <c r="L633" i="11" s="1"/>
  <c r="K629" i="11"/>
  <c r="L629" i="11" s="1"/>
  <c r="K625" i="11"/>
  <c r="L625" i="11" s="1"/>
  <c r="K621" i="11"/>
  <c r="L621" i="11" s="1"/>
  <c r="K617" i="11"/>
  <c r="L617" i="11" s="1"/>
  <c r="K613" i="11"/>
  <c r="L613" i="11" s="1"/>
  <c r="K609" i="11"/>
  <c r="L609" i="11" s="1"/>
  <c r="M609" i="11" s="1"/>
  <c r="K605" i="11"/>
  <c r="L605" i="11" s="1"/>
  <c r="K601" i="11"/>
  <c r="L601" i="11" s="1"/>
  <c r="K597" i="11"/>
  <c r="L597" i="11" s="1"/>
  <c r="K594" i="11"/>
  <c r="L594" i="11" s="1"/>
  <c r="K591" i="11"/>
  <c r="L591" i="11" s="1"/>
  <c r="K587" i="11"/>
  <c r="L587" i="11" s="1"/>
  <c r="K583" i="11"/>
  <c r="L583" i="11" s="1"/>
  <c r="K579" i="11"/>
  <c r="L579" i="11" s="1"/>
  <c r="K575" i="11"/>
  <c r="L575" i="11" s="1"/>
  <c r="K571" i="11"/>
  <c r="L571" i="11" s="1"/>
  <c r="K567" i="11"/>
  <c r="L567" i="11" s="1"/>
  <c r="K563" i="11"/>
  <c r="L563" i="11" s="1"/>
  <c r="K559" i="11"/>
  <c r="L559" i="11" s="1"/>
  <c r="K555" i="11"/>
  <c r="L555" i="11" s="1"/>
  <c r="K551" i="11"/>
  <c r="L551" i="11" s="1"/>
  <c r="K547" i="11"/>
  <c r="L547" i="11" s="1"/>
  <c r="K543" i="11"/>
  <c r="L543" i="11" s="1"/>
  <c r="M543" i="11" s="1"/>
  <c r="K539" i="11"/>
  <c r="L539" i="11" s="1"/>
  <c r="K535" i="11"/>
  <c r="L535" i="11" s="1"/>
  <c r="K531" i="11"/>
  <c r="L531" i="11" s="1"/>
  <c r="K527" i="11"/>
  <c r="L527" i="11" s="1"/>
  <c r="K523" i="11"/>
  <c r="L523" i="11" s="1"/>
  <c r="K519" i="11"/>
  <c r="L519" i="11" s="1"/>
  <c r="K515" i="11"/>
  <c r="L515" i="11" s="1"/>
  <c r="K511" i="11"/>
  <c r="L511" i="11" s="1"/>
  <c r="K507" i="11"/>
  <c r="L507" i="11" s="1"/>
  <c r="K503" i="11"/>
  <c r="L503" i="11" s="1"/>
  <c r="K499" i="11"/>
  <c r="L499" i="11" s="1"/>
  <c r="K495" i="11"/>
  <c r="L495" i="11" s="1"/>
  <c r="K491" i="11"/>
  <c r="L491" i="11" s="1"/>
  <c r="K487" i="11"/>
  <c r="L487" i="11" s="1"/>
  <c r="K483" i="11"/>
  <c r="L483" i="11" s="1"/>
  <c r="K479" i="11"/>
  <c r="L479" i="11" s="1"/>
  <c r="K475" i="11"/>
  <c r="L475" i="11" s="1"/>
  <c r="M475" i="11" s="1"/>
  <c r="K471" i="11"/>
  <c r="L471" i="11" s="1"/>
  <c r="K467" i="11"/>
  <c r="L467" i="11" s="1"/>
  <c r="K463" i="11"/>
  <c r="L463" i="11" s="1"/>
  <c r="K459" i="11"/>
  <c r="L459" i="11" s="1"/>
  <c r="K455" i="11"/>
  <c r="L455" i="11" s="1"/>
  <c r="K451" i="11"/>
  <c r="L451" i="11" s="1"/>
  <c r="K447" i="11"/>
  <c r="L447" i="11" s="1"/>
  <c r="K443" i="11"/>
  <c r="L443" i="11" s="1"/>
  <c r="K439" i="11"/>
  <c r="L439" i="11" s="1"/>
  <c r="K435" i="11"/>
  <c r="L435" i="11" s="1"/>
  <c r="K431" i="11"/>
  <c r="L431" i="11" s="1"/>
  <c r="K427" i="11"/>
  <c r="L427" i="11" s="1"/>
  <c r="K423" i="11"/>
  <c r="L423" i="11" s="1"/>
  <c r="K419" i="11"/>
  <c r="L419" i="11" s="1"/>
  <c r="M419" i="11" s="1"/>
  <c r="K415" i="11"/>
  <c r="L415" i="11" s="1"/>
  <c r="K750" i="11"/>
  <c r="L750" i="11" s="1"/>
  <c r="K746" i="11"/>
  <c r="L746" i="11" s="1"/>
  <c r="K742" i="11"/>
  <c r="L742" i="11" s="1"/>
  <c r="K738" i="11"/>
  <c r="L738" i="11" s="1"/>
  <c r="K734" i="11"/>
  <c r="L734" i="11" s="1"/>
  <c r="K730" i="11"/>
  <c r="L730" i="11" s="1"/>
  <c r="K726" i="11"/>
  <c r="L726" i="11" s="1"/>
  <c r="K722" i="11"/>
  <c r="L722" i="11" s="1"/>
  <c r="K718" i="11"/>
  <c r="L718" i="11" s="1"/>
  <c r="K714" i="11"/>
  <c r="L714" i="11" s="1"/>
  <c r="K710" i="11"/>
  <c r="L710" i="11" s="1"/>
  <c r="K706" i="11"/>
  <c r="L706" i="11" s="1"/>
  <c r="K702" i="11"/>
  <c r="L702" i="11" s="1"/>
  <c r="K698" i="11"/>
  <c r="L698" i="11" s="1"/>
  <c r="K694" i="11"/>
  <c r="L694" i="11" s="1"/>
  <c r="K690" i="11"/>
  <c r="L690" i="11" s="1"/>
  <c r="K686" i="11"/>
  <c r="L686" i="11" s="1"/>
  <c r="K682" i="11"/>
  <c r="L682" i="11" s="1"/>
  <c r="K678" i="11"/>
  <c r="L678" i="11" s="1"/>
  <c r="K675" i="11"/>
  <c r="L675" i="11" s="1"/>
  <c r="K671" i="11"/>
  <c r="L671" i="11" s="1"/>
  <c r="K667" i="11"/>
  <c r="L667" i="11" s="1"/>
  <c r="K663" i="11"/>
  <c r="L663" i="11" s="1"/>
  <c r="K659" i="11"/>
  <c r="L659" i="11" s="1"/>
  <c r="K655" i="11"/>
  <c r="L655" i="11" s="1"/>
  <c r="K651" i="11"/>
  <c r="L651" i="11" s="1"/>
  <c r="K647" i="11"/>
  <c r="L647" i="11" s="1"/>
  <c r="K643" i="11"/>
  <c r="L643" i="11" s="1"/>
  <c r="K639" i="11"/>
  <c r="L639" i="11" s="1"/>
  <c r="K635" i="11"/>
  <c r="L635" i="11" s="1"/>
  <c r="K631" i="11"/>
  <c r="L631" i="11" s="1"/>
  <c r="K627" i="11"/>
  <c r="L627" i="11" s="1"/>
  <c r="K623" i="11"/>
  <c r="L623" i="11" s="1"/>
  <c r="K619" i="11"/>
  <c r="L619" i="11" s="1"/>
  <c r="K615" i="11"/>
  <c r="L615" i="11" s="1"/>
  <c r="K611" i="11"/>
  <c r="L611" i="11" s="1"/>
  <c r="K607" i="11"/>
  <c r="L607" i="11" s="1"/>
  <c r="K603" i="11"/>
  <c r="L603" i="11" s="1"/>
  <c r="K599" i="11"/>
  <c r="L599" i="11" s="1"/>
  <c r="K593" i="11"/>
  <c r="L593" i="11" s="1"/>
  <c r="K589" i="11"/>
  <c r="L589" i="11" s="1"/>
  <c r="K585" i="11"/>
  <c r="L585" i="11" s="1"/>
  <c r="K581" i="11"/>
  <c r="L581" i="11" s="1"/>
  <c r="K577" i="11"/>
  <c r="L577" i="11" s="1"/>
  <c r="K573" i="11"/>
  <c r="L573" i="11" s="1"/>
  <c r="K569" i="11"/>
  <c r="L569" i="11" s="1"/>
  <c r="K565" i="11"/>
  <c r="L565" i="11" s="1"/>
  <c r="K561" i="11"/>
  <c r="L561" i="11" s="1"/>
  <c r="K557" i="11"/>
  <c r="L557" i="11" s="1"/>
  <c r="K553" i="11"/>
  <c r="L553" i="11" s="1"/>
  <c r="K549" i="11"/>
  <c r="L549" i="11" s="1"/>
  <c r="K545" i="11"/>
  <c r="L545" i="11" s="1"/>
  <c r="K541" i="11"/>
  <c r="L541" i="11" s="1"/>
  <c r="K537" i="11"/>
  <c r="L537" i="11" s="1"/>
  <c r="K533" i="11"/>
  <c r="L533" i="11" s="1"/>
  <c r="K529" i="11"/>
  <c r="L529" i="11" s="1"/>
  <c r="K525" i="11"/>
  <c r="L525" i="11" s="1"/>
  <c r="K521" i="11"/>
  <c r="L521" i="11" s="1"/>
  <c r="K517" i="11"/>
  <c r="L517" i="11" s="1"/>
  <c r="K513" i="11"/>
  <c r="L513" i="11" s="1"/>
  <c r="K509" i="11"/>
  <c r="L509" i="11" s="1"/>
  <c r="K505" i="11"/>
  <c r="L505" i="11" s="1"/>
  <c r="K501" i="11"/>
  <c r="L501" i="11" s="1"/>
  <c r="K497" i="11"/>
  <c r="L497" i="11" s="1"/>
  <c r="K493" i="11"/>
  <c r="L493" i="11" s="1"/>
  <c r="K489" i="11"/>
  <c r="L489" i="11" s="1"/>
  <c r="K485" i="11"/>
  <c r="L485" i="11" s="1"/>
  <c r="K481" i="11"/>
  <c r="L481" i="11" s="1"/>
  <c r="K477" i="11"/>
  <c r="L477" i="11" s="1"/>
  <c r="K473" i="11"/>
  <c r="L473" i="11" s="1"/>
  <c r="K469" i="11"/>
  <c r="L469" i="11" s="1"/>
  <c r="K465" i="11"/>
  <c r="L465" i="11" s="1"/>
  <c r="K461" i="11"/>
  <c r="L461" i="11" s="1"/>
  <c r="K457" i="11"/>
  <c r="L457" i="11" s="1"/>
  <c r="K453" i="11"/>
  <c r="L453" i="11" s="1"/>
  <c r="K449" i="11"/>
  <c r="L449" i="11" s="1"/>
  <c r="K445" i="11"/>
  <c r="L445" i="11" s="1"/>
  <c r="K441" i="11"/>
  <c r="L441" i="11" s="1"/>
  <c r="K437" i="11"/>
  <c r="L437" i="11" s="1"/>
  <c r="K433" i="11"/>
  <c r="L433" i="11" s="1"/>
  <c r="K429" i="11"/>
  <c r="L429" i="11" s="1"/>
  <c r="K425" i="11"/>
  <c r="L425" i="11" s="1"/>
  <c r="K421" i="11"/>
  <c r="L421" i="11" s="1"/>
  <c r="K417" i="11"/>
  <c r="L417" i="11" s="1"/>
  <c r="K413" i="11"/>
  <c r="L413" i="11" s="1"/>
  <c r="N129" i="11"/>
  <c r="N155" i="11"/>
  <c r="N137" i="11"/>
  <c r="N177" i="11"/>
  <c r="N94" i="11"/>
  <c r="N122" i="11"/>
  <c r="N126" i="11"/>
  <c r="N130" i="11"/>
  <c r="N134" i="11"/>
  <c r="N138" i="11"/>
  <c r="N142" i="11"/>
  <c r="N146" i="11"/>
  <c r="N150" i="11"/>
  <c r="N154" i="11"/>
  <c r="N158" i="11"/>
  <c r="N162" i="11"/>
  <c r="N166" i="11"/>
  <c r="N170" i="11"/>
  <c r="N201" i="11"/>
  <c r="N50" i="11"/>
  <c r="N197" i="11"/>
  <c r="N249" i="11"/>
  <c r="N182" i="11"/>
  <c r="N193" i="11"/>
  <c r="N207" i="11"/>
  <c r="N178" i="11"/>
  <c r="N261" i="11"/>
  <c r="N174" i="11"/>
  <c r="N190" i="11"/>
  <c r="N213" i="11"/>
  <c r="N277" i="11"/>
  <c r="N152" i="11"/>
  <c r="N186" i="11"/>
  <c r="N208" i="11"/>
  <c r="N217" i="11"/>
  <c r="N233" i="11"/>
  <c r="N221" i="11"/>
  <c r="N237" i="11"/>
  <c r="N253" i="11"/>
  <c r="N265" i="11"/>
  <c r="N205" i="11"/>
  <c r="N212" i="11"/>
  <c r="N225" i="11"/>
  <c r="N241" i="11"/>
  <c r="N269" i="11"/>
  <c r="N209" i="11"/>
  <c r="N229" i="11"/>
  <c r="N245" i="11"/>
  <c r="N273" i="11"/>
  <c r="N594" i="11"/>
  <c r="N676" i="11"/>
  <c r="N674" i="11"/>
  <c r="N725" i="11"/>
  <c r="M39" i="11" l="1"/>
  <c r="N39" i="11" s="1"/>
  <c r="M85" i="11"/>
  <c r="M355" i="11"/>
  <c r="N355" i="11" s="1"/>
  <c r="M583" i="11"/>
  <c r="N583" i="11" s="1"/>
  <c r="M597" i="11"/>
  <c r="N597" i="11" s="1"/>
  <c r="M661" i="11"/>
  <c r="N661" i="11" s="1"/>
  <c r="M514" i="11"/>
  <c r="N514" i="11" s="1"/>
  <c r="M664" i="11"/>
  <c r="M303" i="11"/>
  <c r="N303" i="11" s="1"/>
  <c r="M408" i="11"/>
  <c r="N408" i="11" s="1"/>
  <c r="M520" i="11"/>
  <c r="N520" i="11" s="1"/>
  <c r="M360" i="11"/>
  <c r="N360" i="11" s="1"/>
  <c r="M424" i="11"/>
  <c r="N424" i="11" s="1"/>
  <c r="M536" i="11"/>
  <c r="M440" i="11"/>
  <c r="N440" i="11" s="1"/>
  <c r="M305" i="11"/>
  <c r="N305" i="11" s="1"/>
  <c r="M658" i="11"/>
  <c r="N658" i="11" s="1"/>
  <c r="M626" i="11"/>
  <c r="M405" i="11"/>
  <c r="N405" i="11" s="1"/>
  <c r="M389" i="11"/>
  <c r="N389" i="11" s="1"/>
  <c r="M373" i="11"/>
  <c r="N373" i="11" s="1"/>
  <c r="M357" i="11"/>
  <c r="N357" i="11" s="1"/>
  <c r="M488" i="11"/>
  <c r="N488" i="11" s="1"/>
  <c r="M392" i="11"/>
  <c r="N392" i="11" s="1"/>
  <c r="M96" i="11"/>
  <c r="N96" i="11" s="1"/>
  <c r="M47" i="11"/>
  <c r="N47" i="11" s="1"/>
  <c r="M530" i="11"/>
  <c r="N530" i="11" s="1"/>
  <c r="M498" i="11"/>
  <c r="N498" i="11" s="1"/>
  <c r="M732" i="11"/>
  <c r="N732" i="11" s="1"/>
  <c r="M541" i="11"/>
  <c r="N541" i="11" s="1"/>
  <c r="M427" i="11"/>
  <c r="N427" i="11" s="1"/>
  <c r="M633" i="11"/>
  <c r="N633" i="11" s="1"/>
  <c r="M649" i="11"/>
  <c r="N649" i="11" s="1"/>
  <c r="M689" i="11"/>
  <c r="N689" i="11" s="1"/>
  <c r="M404" i="11"/>
  <c r="N404" i="11" s="1"/>
  <c r="M356" i="11"/>
  <c r="M308" i="11"/>
  <c r="N308" i="11" s="1"/>
  <c r="M359" i="11"/>
  <c r="N359" i="11" s="1"/>
  <c r="M532" i="11"/>
  <c r="N532" i="11" s="1"/>
  <c r="M436" i="11"/>
  <c r="N436" i="11" s="1"/>
  <c r="M379" i="11"/>
  <c r="N379" i="11" s="1"/>
  <c r="M516" i="11"/>
  <c r="N516" i="11" s="1"/>
  <c r="M638" i="11"/>
  <c r="N638" i="11" s="1"/>
  <c r="M723" i="11"/>
  <c r="N723" i="11" s="1"/>
  <c r="M61" i="11"/>
  <c r="N61" i="11" s="1"/>
  <c r="M417" i="11"/>
  <c r="M433" i="11"/>
  <c r="N433" i="11" s="1"/>
  <c r="M449" i="11"/>
  <c r="N449" i="11" s="1"/>
  <c r="M465" i="11"/>
  <c r="N465" i="11" s="1"/>
  <c r="M481" i="11"/>
  <c r="N481" i="11" s="1"/>
  <c r="M497" i="11"/>
  <c r="N497" i="11" s="1"/>
  <c r="M529" i="11"/>
  <c r="N529" i="11" s="1"/>
  <c r="M561" i="11"/>
  <c r="N561" i="11" s="1"/>
  <c r="M611" i="11"/>
  <c r="N611" i="11" s="1"/>
  <c r="M627" i="11"/>
  <c r="N627" i="11" s="1"/>
  <c r="M643" i="11"/>
  <c r="N643" i="11" s="1"/>
  <c r="M659" i="11"/>
  <c r="N659" i="11" s="1"/>
  <c r="M415" i="11"/>
  <c r="N415" i="11" s="1"/>
  <c r="M447" i="11"/>
  <c r="N447" i="11" s="1"/>
  <c r="M479" i="11"/>
  <c r="N479" i="11" s="1"/>
  <c r="M511" i="11"/>
  <c r="M527" i="11"/>
  <c r="N527" i="11" s="1"/>
  <c r="M575" i="11"/>
  <c r="N575" i="11" s="1"/>
  <c r="M591" i="11"/>
  <c r="N591" i="11" s="1"/>
  <c r="M605" i="11"/>
  <c r="N605" i="11" s="1"/>
  <c r="M621" i="11"/>
  <c r="M637" i="11"/>
  <c r="N637" i="11" s="1"/>
  <c r="M653" i="11"/>
  <c r="N653" i="11" s="1"/>
  <c r="M684" i="11"/>
  <c r="N684" i="11" s="1"/>
  <c r="M700" i="11"/>
  <c r="M748" i="11"/>
  <c r="M681" i="11"/>
  <c r="N681" i="11" s="1"/>
  <c r="M650" i="11"/>
  <c r="N650" i="11" s="1"/>
  <c r="M618" i="11"/>
  <c r="N618" i="11" s="1"/>
  <c r="M550" i="11"/>
  <c r="N550" i="11" s="1"/>
  <c r="M401" i="11"/>
  <c r="N401" i="11" s="1"/>
  <c r="M385" i="11"/>
  <c r="N385" i="11" s="1"/>
  <c r="M369" i="11"/>
  <c r="M353" i="11"/>
  <c r="N353" i="11" s="1"/>
  <c r="M703" i="11"/>
  <c r="N703" i="11" s="1"/>
  <c r="M458" i="11"/>
  <c r="N458" i="11" s="1"/>
  <c r="M90" i="11"/>
  <c r="N90" i="11" s="1"/>
  <c r="M70" i="11"/>
  <c r="M75" i="11"/>
  <c r="N75" i="11" s="1"/>
  <c r="M501" i="11"/>
  <c r="N501" i="11" s="1"/>
  <c r="M565" i="11"/>
  <c r="M678" i="11"/>
  <c r="N678" i="11" s="1"/>
  <c r="M694" i="11"/>
  <c r="N694" i="11" s="1"/>
  <c r="M710" i="11"/>
  <c r="N710" i="11" s="1"/>
  <c r="M726" i="11"/>
  <c r="N726" i="11" s="1"/>
  <c r="M742" i="11"/>
  <c r="N742" i="11" s="1"/>
  <c r="M435" i="11"/>
  <c r="N435" i="11" s="1"/>
  <c r="M515" i="11"/>
  <c r="N515" i="11" s="1"/>
  <c r="M579" i="11"/>
  <c r="N579" i="11" s="1"/>
  <c r="M657" i="11"/>
  <c r="N657" i="11" s="1"/>
  <c r="M720" i="11"/>
  <c r="M737" i="11"/>
  <c r="N737" i="11" s="1"/>
  <c r="M646" i="11"/>
  <c r="N646" i="11" s="1"/>
  <c r="M428" i="11"/>
  <c r="N428" i="11" s="1"/>
  <c r="M364" i="11"/>
  <c r="N364" i="11" s="1"/>
  <c r="M106" i="11"/>
  <c r="M549" i="11"/>
  <c r="N549" i="11" s="1"/>
  <c r="M563" i="11"/>
  <c r="N563" i="11" s="1"/>
  <c r="M542" i="11"/>
  <c r="N542" i="11" s="1"/>
  <c r="M397" i="11"/>
  <c r="M381" i="11"/>
  <c r="N381" i="11" s="1"/>
  <c r="M349" i="11"/>
  <c r="N349" i="11" s="1"/>
  <c r="M544" i="11"/>
  <c r="N544" i="11" s="1"/>
  <c r="M43" i="11"/>
  <c r="N43" i="11" s="1"/>
  <c r="M105" i="11"/>
  <c r="N105" i="11" s="1"/>
  <c r="M313" i="11"/>
  <c r="N313" i="11" s="1"/>
  <c r="M394" i="11"/>
  <c r="N394" i="11" s="1"/>
  <c r="M346" i="11"/>
  <c r="N346" i="11" s="1"/>
  <c r="M406" i="11"/>
  <c r="N406" i="11" s="1"/>
  <c r="M570" i="11"/>
  <c r="N570" i="11" s="1"/>
  <c r="M648" i="11"/>
  <c r="N648" i="11" s="1"/>
  <c r="M18" i="11"/>
  <c r="N18" i="11" s="1"/>
  <c r="M425" i="11"/>
  <c r="N425" i="11" s="1"/>
  <c r="M441" i="11"/>
  <c r="N441" i="11" s="1"/>
  <c r="M473" i="11"/>
  <c r="M489" i="11"/>
  <c r="N489" i="11" s="1"/>
  <c r="M537" i="11"/>
  <c r="N537" i="11" s="1"/>
  <c r="M603" i="11"/>
  <c r="N603" i="11" s="1"/>
  <c r="M619" i="11"/>
  <c r="N619" i="11" s="1"/>
  <c r="M635" i="11"/>
  <c r="N635" i="11" s="1"/>
  <c r="M667" i="11"/>
  <c r="N667" i="11" s="1"/>
  <c r="M471" i="11"/>
  <c r="N471" i="11" s="1"/>
  <c r="M567" i="11"/>
  <c r="N567" i="11" s="1"/>
  <c r="M534" i="11"/>
  <c r="N534" i="11" s="1"/>
  <c r="M409" i="11"/>
  <c r="N409" i="11" s="1"/>
  <c r="M393" i="11"/>
  <c r="N393" i="11" s="1"/>
  <c r="M361" i="11"/>
  <c r="N361" i="11" s="1"/>
  <c r="M407" i="11"/>
  <c r="N407" i="11" s="1"/>
  <c r="M101" i="11"/>
  <c r="N101" i="11" s="1"/>
  <c r="M100" i="11"/>
  <c r="N100" i="11" s="1"/>
  <c r="M37" i="11"/>
  <c r="N37" i="11" s="1"/>
  <c r="M386" i="11"/>
  <c r="N386" i="11" s="1"/>
  <c r="M114" i="11"/>
  <c r="M668" i="11"/>
  <c r="N668" i="11" s="1"/>
  <c r="M325" i="11"/>
  <c r="N325" i="11" s="1"/>
  <c r="M466" i="11"/>
  <c r="N466" i="11" s="1"/>
  <c r="M644" i="11"/>
  <c r="M362" i="11"/>
  <c r="N362" i="11" s="1"/>
  <c r="M288" i="11"/>
  <c r="N288" i="11" s="1"/>
  <c r="M331" i="11"/>
  <c r="N331" i="11" s="1"/>
  <c r="M711" i="11"/>
  <c r="N711" i="11" s="1"/>
  <c r="M38" i="11"/>
  <c r="N38" i="11" s="1"/>
  <c r="M58" i="11"/>
  <c r="N58" i="11" s="1"/>
  <c r="M60" i="11"/>
  <c r="M44" i="11"/>
  <c r="N44" i="11" s="1"/>
  <c r="M77" i="11"/>
  <c r="N77" i="11" s="1"/>
  <c r="M499" i="11"/>
  <c r="M365" i="11"/>
  <c r="N365" i="11" s="1"/>
  <c r="M719" i="11"/>
  <c r="N719" i="11" s="1"/>
  <c r="M717" i="11"/>
  <c r="N717" i="11" s="1"/>
  <c r="M120" i="11"/>
  <c r="N120" i="11" s="1"/>
  <c r="M57" i="11"/>
  <c r="N57" i="11" s="1"/>
  <c r="M490" i="11"/>
  <c r="N490" i="11" s="1"/>
  <c r="M107" i="11"/>
  <c r="N107" i="11" s="1"/>
  <c r="M450" i="11"/>
  <c r="N450" i="11" s="1"/>
  <c r="M685" i="11"/>
  <c r="N685" i="11" s="1"/>
  <c r="M384" i="11"/>
  <c r="N384" i="11" s="1"/>
  <c r="M528" i="11"/>
  <c r="N528" i="11" s="1"/>
  <c r="M457" i="11"/>
  <c r="N457" i="11" s="1"/>
  <c r="M651" i="11"/>
  <c r="N651" i="11" s="1"/>
  <c r="M439" i="11"/>
  <c r="N439" i="11" s="1"/>
  <c r="M377" i="11"/>
  <c r="N377" i="11" s="1"/>
  <c r="M586" i="11"/>
  <c r="N586" i="11" s="1"/>
  <c r="M259" i="11"/>
  <c r="N259" i="11" s="1"/>
  <c r="M344" i="11"/>
  <c r="N344" i="11" s="1"/>
  <c r="M522" i="11"/>
  <c r="N522" i="11" s="1"/>
  <c r="M699" i="11"/>
  <c r="N699" i="11" s="1"/>
  <c r="M616" i="11"/>
  <c r="N616" i="11" s="1"/>
  <c r="M327" i="11"/>
  <c r="N327" i="11" s="1"/>
  <c r="D31" i="10"/>
  <c r="E31" i="10" s="1"/>
  <c r="F31" i="10" s="1"/>
  <c r="G31" i="10" s="1"/>
  <c r="H31" i="10"/>
  <c r="I31" i="10" s="1"/>
  <c r="H28" i="10"/>
  <c r="I28" i="10" s="1"/>
  <c r="D28" i="10"/>
  <c r="E28" i="10" s="1"/>
  <c r="F28" i="10" s="1"/>
  <c r="G28" i="10" s="1"/>
  <c r="H32" i="10"/>
  <c r="I32" i="10" s="1"/>
  <c r="D32" i="10"/>
  <c r="E32" i="10" s="1"/>
  <c r="F32" i="10" s="1"/>
  <c r="G32" i="10" s="1"/>
  <c r="M65" i="11"/>
  <c r="N65" i="11" s="1"/>
  <c r="M98" i="11"/>
  <c r="N98" i="11" s="1"/>
  <c r="M91" i="11"/>
  <c r="N91" i="11" s="1"/>
  <c r="M118" i="11"/>
  <c r="N118" i="11" s="1"/>
  <c r="M113" i="11"/>
  <c r="N113" i="11" s="1"/>
  <c r="H29" i="10"/>
  <c r="I29" i="10" s="1"/>
  <c r="D29" i="10"/>
  <c r="E29" i="10" s="1"/>
  <c r="F29" i="10" s="1"/>
  <c r="G29" i="10" s="1"/>
  <c r="M97" i="11"/>
  <c r="N97" i="11" s="1"/>
  <c r="H30" i="10"/>
  <c r="I30" i="10" s="1"/>
  <c r="D30" i="10"/>
  <c r="E30" i="10" s="1"/>
  <c r="F30" i="10" s="1"/>
  <c r="G30" i="10" s="1"/>
  <c r="M413" i="11"/>
  <c r="N413" i="11" s="1"/>
  <c r="M429" i="11"/>
  <c r="N429" i="11" s="1"/>
  <c r="M445" i="11"/>
  <c r="N445" i="11" s="1"/>
  <c r="M461" i="11"/>
  <c r="N461" i="11" s="1"/>
  <c r="M477" i="11"/>
  <c r="N477" i="11" s="1"/>
  <c r="M493" i="11"/>
  <c r="N493" i="11" s="1"/>
  <c r="M525" i="11"/>
  <c r="N525" i="11" s="1"/>
  <c r="M589" i="11"/>
  <c r="N589" i="11" s="1"/>
  <c r="M443" i="11"/>
  <c r="N443" i="11" s="1"/>
  <c r="M311" i="11"/>
  <c r="N311" i="11" s="1"/>
  <c r="M73" i="11"/>
  <c r="N73" i="11" s="1"/>
  <c r="M88" i="11"/>
  <c r="M281" i="11"/>
  <c r="N281" i="11" s="1"/>
  <c r="M68" i="11"/>
  <c r="N68" i="11" s="1"/>
  <c r="M509" i="11"/>
  <c r="N509" i="11" s="1"/>
  <c r="M607" i="11"/>
  <c r="N607" i="11" s="1"/>
  <c r="M623" i="11"/>
  <c r="N623" i="11" s="1"/>
  <c r="M639" i="11"/>
  <c r="N639" i="11" s="1"/>
  <c r="M655" i="11"/>
  <c r="N655" i="11" s="1"/>
  <c r="M671" i="11"/>
  <c r="N671" i="11" s="1"/>
  <c r="M491" i="11"/>
  <c r="N491" i="11" s="1"/>
  <c r="M601" i="11"/>
  <c r="N601" i="11" s="1"/>
  <c r="M680" i="11"/>
  <c r="M721" i="11"/>
  <c r="N721" i="11" s="1"/>
  <c r="M351" i="11"/>
  <c r="N351" i="11" s="1"/>
  <c r="M576" i="11"/>
  <c r="N576" i="11" s="1"/>
  <c r="M624" i="11"/>
  <c r="N624" i="11" s="1"/>
  <c r="M332" i="11"/>
  <c r="N332" i="11" s="1"/>
  <c r="M480" i="11"/>
  <c r="N480" i="11" s="1"/>
  <c r="M600" i="11"/>
  <c r="N600" i="11" s="1"/>
  <c r="M298" i="11"/>
  <c r="N298" i="11" s="1"/>
  <c r="M314" i="11"/>
  <c r="N314" i="11" s="1"/>
  <c r="M352" i="11"/>
  <c r="N352" i="11" s="1"/>
  <c r="M374" i="11"/>
  <c r="N374" i="11" s="1"/>
  <c r="M464" i="11"/>
  <c r="N464" i="11" s="1"/>
  <c r="M506" i="11"/>
  <c r="N506" i="11" s="1"/>
  <c r="M521" i="11"/>
  <c r="N521" i="11" s="1"/>
  <c r="M585" i="11"/>
  <c r="N585" i="11" s="1"/>
  <c r="M682" i="11"/>
  <c r="N682" i="11" s="1"/>
  <c r="M698" i="11"/>
  <c r="N698" i="11" s="1"/>
  <c r="M714" i="11"/>
  <c r="N714" i="11" s="1"/>
  <c r="M730" i="11"/>
  <c r="N730" i="11" s="1"/>
  <c r="M746" i="11"/>
  <c r="M519" i="11"/>
  <c r="N519" i="11" s="1"/>
  <c r="M645" i="11"/>
  <c r="N645" i="11" s="1"/>
  <c r="M697" i="11"/>
  <c r="N697" i="11" s="1"/>
  <c r="M666" i="11"/>
  <c r="M634" i="11"/>
  <c r="N634" i="11" s="1"/>
  <c r="M602" i="11"/>
  <c r="N602" i="11" s="1"/>
  <c r="M566" i="11"/>
  <c r="N566" i="11" s="1"/>
  <c r="M470" i="11"/>
  <c r="M438" i="11"/>
  <c r="N438" i="11" s="1"/>
  <c r="M345" i="11"/>
  <c r="N345" i="11" s="1"/>
  <c r="M329" i="11"/>
  <c r="N329" i="11" s="1"/>
  <c r="M687" i="11"/>
  <c r="N687" i="11" s="1"/>
  <c r="M328" i="11"/>
  <c r="N328" i="11" s="1"/>
  <c r="M72" i="11"/>
  <c r="N72" i="11" s="1"/>
  <c r="M9" i="11"/>
  <c r="N9" i="11" s="1"/>
  <c r="M297" i="11"/>
  <c r="N297" i="11" s="1"/>
  <c r="M402" i="11"/>
  <c r="N402" i="11" s="1"/>
  <c r="M448" i="11"/>
  <c r="M79" i="11"/>
  <c r="N79" i="11" s="1"/>
  <c r="M304" i="11"/>
  <c r="N304" i="11" s="1"/>
  <c r="M578" i="11"/>
  <c r="N578" i="11" s="1"/>
  <c r="M310" i="11"/>
  <c r="M368" i="11"/>
  <c r="M496" i="11"/>
  <c r="N496" i="11" s="1"/>
  <c r="M701" i="11"/>
  <c r="N701" i="11" s="1"/>
  <c r="M340" i="11"/>
  <c r="N340" i="11" s="1"/>
  <c r="M99" i="11"/>
  <c r="N99" i="11" s="1"/>
  <c r="N55" i="11"/>
  <c r="M467" i="11"/>
  <c r="N467" i="11" s="1"/>
  <c r="M483" i="11"/>
  <c r="N483" i="11" s="1"/>
  <c r="M641" i="11"/>
  <c r="M478" i="11"/>
  <c r="N478" i="11" s="1"/>
  <c r="M414" i="11"/>
  <c r="N414" i="11" s="1"/>
  <c r="M423" i="11"/>
  <c r="N423" i="11" s="1"/>
  <c r="M455" i="11"/>
  <c r="N455" i="11" s="1"/>
  <c r="M487" i="11"/>
  <c r="N487" i="11" s="1"/>
  <c r="M708" i="11"/>
  <c r="M502" i="11"/>
  <c r="M301" i="11"/>
  <c r="N301" i="11" s="1"/>
  <c r="M285" i="11"/>
  <c r="N285" i="11" s="1"/>
  <c r="M93" i="11"/>
  <c r="M612" i="11"/>
  <c r="M95" i="11"/>
  <c r="N95" i="11" s="1"/>
  <c r="M382" i="11"/>
  <c r="N382" i="11" s="1"/>
  <c r="M410" i="11"/>
  <c r="M452" i="11"/>
  <c r="N452" i="11" s="1"/>
  <c r="M580" i="11"/>
  <c r="M554" i="11"/>
  <c r="N554" i="11" s="1"/>
  <c r="N432" i="11"/>
  <c r="M547" i="11"/>
  <c r="N547" i="11" s="1"/>
  <c r="M705" i="11"/>
  <c r="N705" i="11" s="1"/>
  <c r="M446" i="11"/>
  <c r="N446" i="11" s="1"/>
  <c r="M333" i="11"/>
  <c r="N333" i="11" s="1"/>
  <c r="M505" i="11"/>
  <c r="N505" i="11" s="1"/>
  <c r="M569" i="11"/>
  <c r="N569" i="11" s="1"/>
  <c r="M629" i="11"/>
  <c r="N629" i="11" s="1"/>
  <c r="M692" i="11"/>
  <c r="N692" i="11" s="1"/>
  <c r="M350" i="11"/>
  <c r="N350" i="11" s="1"/>
  <c r="M693" i="11"/>
  <c r="N693" i="11" s="1"/>
  <c r="M78" i="11"/>
  <c r="N78" i="11" s="1"/>
  <c r="M372" i="11"/>
  <c r="M562" i="11"/>
  <c r="N562" i="11" s="1"/>
  <c r="M354" i="11"/>
  <c r="N354" i="11" s="1"/>
  <c r="M326" i="11"/>
  <c r="M347" i="11"/>
  <c r="M411" i="11"/>
  <c r="N411" i="11" s="1"/>
  <c r="M45" i="11"/>
  <c r="N45" i="11" s="1"/>
  <c r="M92" i="11"/>
  <c r="N92" i="11" s="1"/>
  <c r="M557" i="11"/>
  <c r="N557" i="11" s="1"/>
  <c r="M573" i="11"/>
  <c r="N573" i="11" s="1"/>
  <c r="M686" i="11"/>
  <c r="N686" i="11" s="1"/>
  <c r="M702" i="11"/>
  <c r="N702" i="11" s="1"/>
  <c r="M718" i="11"/>
  <c r="N718" i="11" s="1"/>
  <c r="M734" i="11"/>
  <c r="N734" i="11" s="1"/>
  <c r="M750" i="11"/>
  <c r="M459" i="11"/>
  <c r="N459" i="11" s="1"/>
  <c r="M507" i="11"/>
  <c r="N507" i="11" s="1"/>
  <c r="M523" i="11"/>
  <c r="M539" i="11"/>
  <c r="N539" i="11" s="1"/>
  <c r="M555" i="11"/>
  <c r="N555" i="11" s="1"/>
  <c r="M571" i="11"/>
  <c r="N571" i="11" s="1"/>
  <c r="M587" i="11"/>
  <c r="N587" i="11" s="1"/>
  <c r="M617" i="11"/>
  <c r="N617" i="11" s="1"/>
  <c r="M665" i="11"/>
  <c r="N665" i="11" s="1"/>
  <c r="M696" i="11"/>
  <c r="M712" i="11"/>
  <c r="M728" i="11"/>
  <c r="M744" i="11"/>
  <c r="M590" i="11"/>
  <c r="N590" i="11" s="1"/>
  <c r="M558" i="11"/>
  <c r="M526" i="11"/>
  <c r="M494" i="11"/>
  <c r="N494" i="11" s="1"/>
  <c r="M462" i="11"/>
  <c r="N462" i="11" s="1"/>
  <c r="M430" i="11"/>
  <c r="M341" i="11"/>
  <c r="N341" i="11" s="1"/>
  <c r="M731" i="11"/>
  <c r="N731" i="11" s="1"/>
  <c r="M335" i="11"/>
  <c r="N335" i="11" s="1"/>
  <c r="M291" i="11"/>
  <c r="N291" i="11" s="1"/>
  <c r="M117" i="11"/>
  <c r="M74" i="11"/>
  <c r="N74" i="11" s="1"/>
  <c r="M54" i="11"/>
  <c r="M540" i="11"/>
  <c r="N540" i="11" s="1"/>
  <c r="M426" i="11"/>
  <c r="N426" i="11" s="1"/>
  <c r="M116" i="11"/>
  <c r="N116" i="11" s="1"/>
  <c r="M53" i="11"/>
  <c r="N53" i="11" s="1"/>
  <c r="M662" i="11"/>
  <c r="N662" i="11" s="1"/>
  <c r="M556" i="11"/>
  <c r="N556" i="11" s="1"/>
  <c r="M444" i="11"/>
  <c r="N444" i="11" s="1"/>
  <c r="M317" i="11"/>
  <c r="M109" i="11"/>
  <c r="N109" i="11" s="1"/>
  <c r="M67" i="11"/>
  <c r="N67" i="11" s="1"/>
  <c r="M46" i="11"/>
  <c r="M324" i="11"/>
  <c r="M380" i="11"/>
  <c r="N380" i="11" s="1"/>
  <c r="M460" i="11"/>
  <c r="N460" i="11" s="1"/>
  <c r="M683" i="11"/>
  <c r="N683" i="11" s="1"/>
  <c r="M739" i="11"/>
  <c r="N739" i="11" s="1"/>
  <c r="M36" i="11"/>
  <c r="M52" i="11"/>
  <c r="N52" i="11" s="1"/>
  <c r="M83" i="11"/>
  <c r="N83" i="11" s="1"/>
  <c r="M115" i="11"/>
  <c r="N115" i="11" s="1"/>
  <c r="M309" i="11"/>
  <c r="N309" i="11" s="1"/>
  <c r="M388" i="11"/>
  <c r="N388" i="11" s="1"/>
  <c r="M656" i="11"/>
  <c r="M715" i="11"/>
  <c r="N715" i="11" s="1"/>
  <c r="M282" i="11"/>
  <c r="M395" i="11"/>
  <c r="M420" i="11"/>
  <c r="N420" i="11" s="1"/>
  <c r="M548" i="11"/>
  <c r="M628" i="11"/>
  <c r="N628" i="11" s="1"/>
  <c r="M670" i="11"/>
  <c r="N670" i="11" s="1"/>
  <c r="M295" i="11"/>
  <c r="N295" i="11" s="1"/>
  <c r="M108" i="11"/>
  <c r="M76" i="11"/>
  <c r="N76" i="11" s="1"/>
  <c r="M524" i="11"/>
  <c r="M102" i="11"/>
  <c r="N71" i="11"/>
  <c r="M533" i="11"/>
  <c r="N533" i="11" s="1"/>
  <c r="M312" i="11"/>
  <c r="N312" i="11" s="1"/>
  <c r="M482" i="11"/>
  <c r="N482" i="11" s="1"/>
  <c r="M391" i="11"/>
  <c r="N391" i="11" s="1"/>
  <c r="M334" i="11"/>
  <c r="M21" i="11"/>
  <c r="N21" i="11" s="1"/>
  <c r="M604" i="11"/>
  <c r="N604" i="11" s="1"/>
  <c r="M500" i="11"/>
  <c r="N500" i="11" s="1"/>
  <c r="M292" i="11"/>
  <c r="M338" i="11"/>
  <c r="N338" i="11" s="1"/>
  <c r="M366" i="11"/>
  <c r="N366" i="11" s="1"/>
  <c r="M434" i="11"/>
  <c r="N434" i="11" s="1"/>
  <c r="M598" i="11"/>
  <c r="M654" i="11"/>
  <c r="N654" i="11" s="1"/>
  <c r="M260" i="11"/>
  <c r="N260" i="11" s="1"/>
  <c r="M299" i="11"/>
  <c r="N299" i="11" s="1"/>
  <c r="M320" i="11"/>
  <c r="M375" i="11"/>
  <c r="N375" i="11" s="1"/>
  <c r="M403" i="11"/>
  <c r="N403" i="11" s="1"/>
  <c r="M508" i="11"/>
  <c r="N508" i="11" s="1"/>
  <c r="M564" i="11"/>
  <c r="N564" i="11" s="1"/>
  <c r="M630" i="11"/>
  <c r="M741" i="11"/>
  <c r="M306" i="11"/>
  <c r="N306" i="11" s="1"/>
  <c r="M342" i="11"/>
  <c r="M484" i="11"/>
  <c r="N484" i="11" s="1"/>
  <c r="M606" i="11"/>
  <c r="N606" i="11" s="1"/>
  <c r="M691" i="11"/>
  <c r="M398" i="11"/>
  <c r="N398" i="11" s="1"/>
  <c r="M622" i="11"/>
  <c r="N622" i="11" s="1"/>
  <c r="M316" i="11"/>
  <c r="M468" i="11"/>
  <c r="M87" i="11"/>
  <c r="M86" i="11"/>
  <c r="M111" i="11"/>
  <c r="M59" i="11"/>
  <c r="M66" i="11"/>
  <c r="M34" i="11"/>
  <c r="N34" i="11" s="1"/>
  <c r="M112" i="11"/>
  <c r="N112" i="11" s="1"/>
  <c r="M80" i="11"/>
  <c r="M64" i="11"/>
  <c r="M48" i="11"/>
  <c r="N48" i="11" s="1"/>
  <c r="M32" i="11"/>
  <c r="M49" i="11"/>
  <c r="M677" i="11"/>
  <c r="M553" i="11"/>
  <c r="M503" i="11"/>
  <c r="M535" i="11"/>
  <c r="M551" i="11"/>
  <c r="M613" i="11"/>
  <c r="M740" i="11"/>
  <c r="N740" i="11" s="1"/>
  <c r="M729" i="11"/>
  <c r="M620" i="11"/>
  <c r="N620" i="11" s="1"/>
  <c r="M568" i="11"/>
  <c r="M456" i="11"/>
  <c r="M376" i="11"/>
  <c r="M321" i="11"/>
  <c r="N321" i="11" s="1"/>
  <c r="M472" i="11"/>
  <c r="N472" i="11" s="1"/>
  <c r="M319" i="11"/>
  <c r="N319" i="11" s="1"/>
  <c r="M504" i="11"/>
  <c r="M283" i="11"/>
  <c r="M390" i="11"/>
  <c r="N390" i="11" s="1"/>
  <c r="M538" i="11"/>
  <c r="M660" i="11"/>
  <c r="M743" i="11"/>
  <c r="N743" i="11" s="1"/>
  <c r="M707" i="11"/>
  <c r="N707" i="11" s="1"/>
  <c r="M745" i="11"/>
  <c r="N745" i="11" s="1"/>
  <c r="M513" i="11"/>
  <c r="M545" i="11"/>
  <c r="M577" i="11"/>
  <c r="M690" i="11"/>
  <c r="M706" i="11"/>
  <c r="M722" i="11"/>
  <c r="M738" i="11"/>
  <c r="M431" i="11"/>
  <c r="M463" i="11"/>
  <c r="M495" i="11"/>
  <c r="N495" i="11" s="1"/>
  <c r="M559" i="11"/>
  <c r="N559" i="11" s="1"/>
  <c r="M716" i="11"/>
  <c r="N716" i="11" s="1"/>
  <c r="M582" i="11"/>
  <c r="M518" i="11"/>
  <c r="M486" i="11"/>
  <c r="N486" i="11" s="1"/>
  <c r="M454" i="11"/>
  <c r="M422" i="11"/>
  <c r="M337" i="11"/>
  <c r="N337" i="11" s="1"/>
  <c r="M636" i="11"/>
  <c r="N636" i="11" s="1"/>
  <c r="M300" i="11"/>
  <c r="M257" i="11"/>
  <c r="M418" i="11"/>
  <c r="M695" i="11"/>
  <c r="N695" i="11" s="1"/>
  <c r="M315" i="11"/>
  <c r="M339" i="11"/>
  <c r="M367" i="11"/>
  <c r="M552" i="11"/>
  <c r="M727" i="11"/>
  <c r="N727" i="11" s="1"/>
  <c r="M318" i="11"/>
  <c r="M336" i="11"/>
  <c r="N336" i="11" s="1"/>
  <c r="M358" i="11"/>
  <c r="N358" i="11" s="1"/>
  <c r="M474" i="11"/>
  <c r="M679" i="11"/>
  <c r="N679" i="11" s="1"/>
  <c r="M370" i="11"/>
  <c r="N370" i="11" s="1"/>
  <c r="M584" i="11"/>
  <c r="M652" i="11"/>
  <c r="M383" i="11"/>
  <c r="M284" i="11"/>
  <c r="M751" i="11"/>
  <c r="M421" i="11"/>
  <c r="N421" i="11" s="1"/>
  <c r="M437" i="11"/>
  <c r="M453" i="11"/>
  <c r="M469" i="11"/>
  <c r="N469" i="11" s="1"/>
  <c r="M485" i="11"/>
  <c r="M517" i="11"/>
  <c r="M581" i="11"/>
  <c r="M599" i="11"/>
  <c r="N599" i="11" s="1"/>
  <c r="M615" i="11"/>
  <c r="N615" i="11" s="1"/>
  <c r="M631" i="11"/>
  <c r="M647" i="11"/>
  <c r="M663" i="11"/>
  <c r="N663" i="11" s="1"/>
  <c r="M451" i="11"/>
  <c r="M531" i="11"/>
  <c r="M625" i="11"/>
  <c r="M688" i="11"/>
  <c r="N688" i="11" s="1"/>
  <c r="M704" i="11"/>
  <c r="M736" i="11"/>
  <c r="N736" i="11" s="1"/>
  <c r="M642" i="11"/>
  <c r="M610" i="11"/>
  <c r="N610" i="11" s="1"/>
  <c r="M574" i="11"/>
  <c r="N574" i="11" s="1"/>
  <c r="M510" i="11"/>
  <c r="M608" i="11"/>
  <c r="M289" i="11"/>
  <c r="N289" i="11" s="1"/>
  <c r="M399" i="11"/>
  <c r="M343" i="11"/>
  <c r="M296" i="11"/>
  <c r="M546" i="11"/>
  <c r="M322" i="11"/>
  <c r="M442" i="11"/>
  <c r="M733" i="11"/>
  <c r="N733" i="11" s="1"/>
  <c r="M412" i="11"/>
  <c r="N412" i="11" s="1"/>
  <c r="M10" i="11"/>
  <c r="N10" i="11" s="1"/>
  <c r="M31" i="11"/>
  <c r="N31" i="11" s="1"/>
  <c r="M29" i="11"/>
  <c r="N29" i="11" s="1"/>
  <c r="M28" i="11"/>
  <c r="N28" i="11" s="1"/>
  <c r="M11" i="11"/>
  <c r="N11" i="11" s="1"/>
  <c r="M25" i="11"/>
  <c r="N25" i="11" s="1"/>
  <c r="M13" i="11"/>
  <c r="N13" i="11" s="1"/>
  <c r="M20" i="11"/>
  <c r="N20" i="11" s="1"/>
  <c r="M16" i="11"/>
  <c r="N16" i="11" s="1"/>
  <c r="M14" i="11"/>
  <c r="N14" i="11" s="1"/>
  <c r="M15" i="11"/>
  <c r="N15" i="11" s="1"/>
  <c r="M30" i="11"/>
  <c r="N30" i="11" s="1"/>
  <c r="M23" i="11"/>
  <c r="N23" i="11" s="1"/>
  <c r="M27" i="11"/>
  <c r="N27" i="11" s="1"/>
  <c r="M22" i="11"/>
  <c r="N22" i="11" s="1"/>
  <c r="M26" i="11"/>
  <c r="N26" i="11" s="1"/>
  <c r="M19" i="11"/>
  <c r="N19" i="11" s="1"/>
  <c r="M12" i="11"/>
  <c r="N12" i="11" s="1"/>
  <c r="M17" i="11"/>
  <c r="N17" i="11" s="1"/>
  <c r="M24" i="11"/>
  <c r="N24" i="11" s="1"/>
  <c r="N476" i="11"/>
  <c r="N35" i="11"/>
  <c r="N378" i="11"/>
  <c r="N63" i="11"/>
  <c r="N280" i="11"/>
  <c r="N512" i="11"/>
  <c r="N387" i="11"/>
  <c r="N348" i="11"/>
  <c r="N735" i="11"/>
  <c r="N363" i="11"/>
  <c r="N747" i="11"/>
  <c r="N56" i="11"/>
  <c r="N85" i="11"/>
  <c r="N89" i="11"/>
  <c r="N614" i="11"/>
  <c r="N33" i="11"/>
  <c r="N371" i="11"/>
  <c r="N709" i="11"/>
  <c r="N82" i="11"/>
  <c r="N69" i="11"/>
  <c r="N492" i="11"/>
  <c r="N416" i="11"/>
  <c r="N330" i="11"/>
  <c r="N81" i="11"/>
  <c r="N609" i="11"/>
  <c r="N572" i="11"/>
  <c r="N294" i="11"/>
  <c r="N42" i="11"/>
  <c r="N419" i="11"/>
  <c r="N713" i="11"/>
  <c r="N307" i="11"/>
  <c r="N286" i="11"/>
  <c r="N119" i="11"/>
  <c r="N673" i="11"/>
  <c r="N396" i="11"/>
  <c r="N41" i="11"/>
  <c r="N302" i="11"/>
  <c r="N400" i="11"/>
  <c r="N749" i="11"/>
  <c r="N475" i="11"/>
  <c r="N103" i="11"/>
  <c r="N543" i="11"/>
  <c r="N287" i="11"/>
  <c r="N110" i="11"/>
  <c r="N62" i="11"/>
  <c r="N669" i="11"/>
  <c r="N293" i="11"/>
  <c r="N323" i="11"/>
  <c r="N104" i="11"/>
  <c r="N672" i="11"/>
  <c r="N640" i="11"/>
  <c r="N84" i="11"/>
  <c r="N588" i="11"/>
  <c r="N40" i="11"/>
  <c r="N656" i="11" l="1"/>
  <c r="N584" i="11"/>
  <c r="N680" i="11"/>
  <c r="N608" i="11"/>
  <c r="N368" i="11"/>
  <c r="N32" i="11"/>
  <c r="N395" i="11"/>
  <c r="N111" i="11"/>
  <c r="N296" i="11"/>
  <c r="N642" i="11"/>
  <c r="N625" i="11"/>
  <c r="N647" i="11"/>
  <c r="N453" i="11"/>
  <c r="N284" i="11"/>
  <c r="N367" i="11"/>
  <c r="N418" i="11"/>
  <c r="N518" i="11"/>
  <c r="N722" i="11"/>
  <c r="N545" i="11"/>
  <c r="N283" i="11"/>
  <c r="N551" i="11"/>
  <c r="N677" i="11"/>
  <c r="N64" i="11"/>
  <c r="N66" i="11"/>
  <c r="N87" i="11"/>
  <c r="N320" i="11"/>
  <c r="C42" i="10"/>
  <c r="D42" i="10" s="1"/>
  <c r="N468" i="11"/>
  <c r="N292" i="11"/>
  <c r="N548" i="11"/>
  <c r="N691" i="11"/>
  <c r="N108" i="11"/>
  <c r="N102" i="11"/>
  <c r="N317" i="11"/>
  <c r="N372" i="11"/>
  <c r="N442" i="11"/>
  <c r="N343" i="11"/>
  <c r="N510" i="11"/>
  <c r="N531" i="11"/>
  <c r="N437" i="11"/>
  <c r="N383" i="11"/>
  <c r="N706" i="11"/>
  <c r="N513" i="11"/>
  <c r="N535" i="11"/>
  <c r="N324" i="11"/>
  <c r="N641" i="11"/>
  <c r="N316" i="11"/>
  <c r="N117" i="11"/>
  <c r="N502" i="11"/>
  <c r="N546" i="11"/>
  <c r="N552" i="11"/>
  <c r="N577" i="11"/>
  <c r="N568" i="11"/>
  <c r="N613" i="11"/>
  <c r="N553" i="11"/>
  <c r="N631" i="11"/>
  <c r="N517" i="11"/>
  <c r="N422" i="11"/>
  <c r="N504" i="11"/>
  <c r="N49" i="11"/>
  <c r="N59" i="11"/>
  <c r="N347" i="11"/>
  <c r="N46" i="11"/>
  <c r="N630" i="11"/>
  <c r="N326" i="11"/>
  <c r="N342" i="11"/>
  <c r="N410" i="11"/>
  <c r="N93" i="11"/>
  <c r="N430" i="11"/>
  <c r="N523" i="11"/>
  <c r="N80" i="11"/>
  <c r="N463" i="11"/>
  <c r="N334" i="11"/>
  <c r="N322" i="11"/>
  <c r="N704" i="11"/>
  <c r="N451" i="11"/>
  <c r="N485" i="11"/>
  <c r="N652" i="11"/>
  <c r="N474" i="11"/>
  <c r="N315" i="11"/>
  <c r="N300" i="11"/>
  <c r="N454" i="11"/>
  <c r="N431" i="11"/>
  <c r="N690" i="11"/>
  <c r="N538" i="11"/>
  <c r="N503" i="11"/>
  <c r="N751" i="11"/>
  <c r="N612" i="11"/>
  <c r="N36" i="11"/>
  <c r="N666" i="11"/>
  <c r="N417" i="11"/>
  <c r="N536" i="11"/>
  <c r="N257" i="11"/>
  <c r="N369" i="11"/>
  <c r="N632" i="11"/>
  <c r="N660" i="11"/>
  <c r="N664" i="11"/>
  <c r="N106" i="11"/>
  <c r="N60" i="11"/>
  <c r="N524" i="11"/>
  <c r="N526" i="11"/>
  <c r="N86" i="11"/>
  <c r="N511" i="11"/>
  <c r="N598" i="11"/>
  <c r="N644" i="11"/>
  <c r="N70" i="11"/>
  <c r="N356" i="11"/>
  <c r="N621" i="11"/>
  <c r="N580" i="11"/>
  <c r="N339" i="11"/>
  <c r="N399" i="11"/>
  <c r="N376" i="11"/>
  <c r="N456" i="11"/>
  <c r="N318" i="11"/>
  <c r="N565" i="11"/>
  <c r="N581" i="11"/>
  <c r="N700" i="11"/>
  <c r="N310" i="11"/>
  <c r="N473" i="11"/>
  <c r="N470" i="11"/>
  <c r="N499" i="11"/>
  <c r="N558" i="11"/>
  <c r="N397" i="11"/>
  <c r="N282" i="11"/>
  <c r="N54" i="11"/>
  <c r="N626" i="11"/>
  <c r="N114" i="11"/>
  <c r="N560" i="11"/>
  <c r="N582" i="11"/>
  <c r="N696" i="11"/>
  <c r="N88" i="11"/>
  <c r="N448" i="11"/>
  <c r="N750" i="11"/>
  <c r="N744" i="11"/>
  <c r="N729" i="11"/>
  <c r="N741" i="11"/>
  <c r="N728" i="11"/>
  <c r="N712" i="11"/>
  <c r="N708" i="11"/>
  <c r="N746" i="11"/>
  <c r="N738" i="11"/>
  <c r="N720" i="11"/>
  <c r="N748" i="11"/>
  <c r="C52" i="10" l="1"/>
  <c r="C40" i="10"/>
  <c r="D40" i="10" s="1"/>
  <c r="E40" i="10" s="1"/>
  <c r="F40" i="10" s="1"/>
  <c r="G40" i="10" s="1"/>
  <c r="C46" i="10"/>
  <c r="D46" i="10" s="1"/>
  <c r="E46" i="10" s="1"/>
  <c r="F46" i="10" s="1"/>
  <c r="G46" i="10" s="1"/>
  <c r="C49" i="10"/>
  <c r="D49" i="10" s="1"/>
  <c r="E49" i="10" s="1"/>
  <c r="F49" i="10" s="1"/>
  <c r="G49" i="10" s="1"/>
  <c r="C36" i="10"/>
  <c r="D36" i="10" s="1"/>
  <c r="E36" i="10" s="1"/>
  <c r="F36" i="10" s="1"/>
  <c r="G36" i="10" s="1"/>
  <c r="C25" i="10"/>
  <c r="D25" i="10" s="1"/>
  <c r="E25" i="10" s="1"/>
  <c r="F25" i="10" s="1"/>
  <c r="G25" i="10" s="1"/>
  <c r="C51" i="10"/>
  <c r="D51" i="10" s="1"/>
  <c r="E51" i="10" s="1"/>
  <c r="F51" i="10" s="1"/>
  <c r="G51" i="10" s="1"/>
  <c r="C41" i="10"/>
  <c r="D41" i="10" s="1"/>
  <c r="E41" i="10" s="1"/>
  <c r="F41" i="10" s="1"/>
  <c r="G41" i="10" s="1"/>
  <c r="C44" i="10"/>
  <c r="D44" i="10" s="1"/>
  <c r="E44" i="10" s="1"/>
  <c r="F44" i="10" s="1"/>
  <c r="G44" i="10" s="1"/>
  <c r="C50" i="10"/>
  <c r="D50" i="10" s="1"/>
  <c r="E50" i="10" s="1"/>
  <c r="F50" i="10" s="1"/>
  <c r="G50" i="10" s="1"/>
  <c r="C45" i="10"/>
  <c r="D45" i="10" s="1"/>
  <c r="E45" i="10" s="1"/>
  <c r="F45" i="10" s="1"/>
  <c r="G45" i="10" s="1"/>
  <c r="C34" i="10"/>
  <c r="D34" i="10" s="1"/>
  <c r="E34" i="10" s="1"/>
  <c r="F34" i="10" s="1"/>
  <c r="G34" i="10" s="1"/>
  <c r="C39" i="10"/>
  <c r="D39" i="10" s="1"/>
  <c r="E39" i="10" s="1"/>
  <c r="F39" i="10" s="1"/>
  <c r="G39" i="10" s="1"/>
  <c r="C35" i="10"/>
  <c r="C33" i="10"/>
  <c r="D33" i="10" s="1"/>
  <c r="E33" i="10" s="1"/>
  <c r="F33" i="10" s="1"/>
  <c r="G33" i="10" s="1"/>
  <c r="C38" i="10"/>
  <c r="D38" i="10" s="1"/>
  <c r="E38" i="10" s="1"/>
  <c r="F38" i="10" s="1"/>
  <c r="G38" i="10" s="1"/>
  <c r="C53" i="10"/>
  <c r="D53" i="10" s="1"/>
  <c r="E53" i="10" s="1"/>
  <c r="F53" i="10" s="1"/>
  <c r="G53" i="10" s="1"/>
  <c r="C26" i="10"/>
  <c r="D26" i="10" s="1"/>
  <c r="E26" i="10" s="1"/>
  <c r="F26" i="10" s="1"/>
  <c r="G26" i="10" s="1"/>
  <c r="C47" i="10"/>
  <c r="C48" i="10"/>
  <c r="D48" i="10" s="1"/>
  <c r="E48" i="10" s="1"/>
  <c r="F48" i="10" s="1"/>
  <c r="G48" i="10" s="1"/>
  <c r="C24" i="10"/>
  <c r="D24" i="10" s="1"/>
  <c r="E24" i="10" s="1"/>
  <c r="F24" i="10" s="1"/>
  <c r="G24" i="10" s="1"/>
  <c r="E42" i="10"/>
  <c r="F42" i="10" s="1"/>
  <c r="G42" i="10" s="1"/>
  <c r="C37" i="10"/>
  <c r="D37" i="10" s="1"/>
  <c r="E37" i="10" s="1"/>
  <c r="F37" i="10" s="1"/>
  <c r="G37" i="10" s="1"/>
  <c r="C27" i="10"/>
  <c r="D27" i="10" s="1"/>
  <c r="E27" i="10" s="1"/>
  <c r="F27" i="10" s="1"/>
  <c r="G27" i="10" s="1"/>
  <c r="C43" i="10"/>
  <c r="D43" i="10" s="1"/>
  <c r="E43" i="10" s="1"/>
  <c r="F43" i="10" s="1"/>
  <c r="G43" i="10" s="1"/>
  <c r="C23" i="10"/>
  <c r="D47" i="10"/>
  <c r="E47" i="10" s="1"/>
  <c r="F47" i="10" s="1"/>
  <c r="G47" i="10" s="1"/>
  <c r="D52" i="10"/>
  <c r="E52" i="10" s="1"/>
  <c r="F52" i="10" s="1"/>
  <c r="G52" i="10" s="1"/>
  <c r="D23" i="10" l="1"/>
  <c r="H42" i="10"/>
  <c r="I42" i="10" s="1"/>
  <c r="J42" i="10" s="1"/>
  <c r="H18" i="9" s="1"/>
  <c r="D35" i="10"/>
  <c r="E35" i="10" s="1"/>
  <c r="F35" i="10" s="1"/>
  <c r="G35" i="10" s="1"/>
  <c r="H40" i="10"/>
  <c r="I40" i="10" s="1"/>
  <c r="H27" i="10"/>
  <c r="I27" i="10" s="1"/>
  <c r="H51" i="10"/>
  <c r="I51" i="10" s="1"/>
  <c r="H36" i="10"/>
  <c r="I36" i="10" s="1"/>
  <c r="H46" i="10"/>
  <c r="I46" i="10" s="1"/>
  <c r="H44" i="10"/>
  <c r="I44" i="10" s="1"/>
  <c r="H48" i="10"/>
  <c r="I48" i="10" s="1"/>
  <c r="H34" i="10"/>
  <c r="I34" i="10" s="1"/>
  <c r="H43" i="10"/>
  <c r="I43" i="10" s="1"/>
  <c r="H39" i="10"/>
  <c r="I39" i="10" s="1"/>
  <c r="H47" i="10"/>
  <c r="I47" i="10" s="1"/>
  <c r="H33" i="10"/>
  <c r="I33" i="10" s="1"/>
  <c r="H41" i="10"/>
  <c r="I41" i="10" s="1"/>
  <c r="H24" i="10"/>
  <c r="I24" i="10" s="1"/>
  <c r="H50" i="10"/>
  <c r="I50" i="10" s="1"/>
  <c r="H45" i="10"/>
  <c r="I45" i="10" s="1"/>
  <c r="H52" i="10"/>
  <c r="I52" i="10" s="1"/>
  <c r="H26" i="10"/>
  <c r="I26" i="10" s="1"/>
  <c r="H38" i="10"/>
  <c r="I38" i="10" s="1"/>
  <c r="H37" i="10"/>
  <c r="I37" i="10" s="1"/>
  <c r="H25" i="10"/>
  <c r="I25" i="10" s="1"/>
  <c r="H53" i="10"/>
  <c r="I53" i="10" s="1"/>
  <c r="H49" i="10"/>
  <c r="I49" i="10" s="1"/>
  <c r="H23" i="10" l="1"/>
  <c r="I23" i="10" s="1"/>
  <c r="F23" i="10"/>
  <c r="D55" i="10"/>
  <c r="D54" i="10"/>
  <c r="H35" i="10"/>
  <c r="I35" i="10" s="1"/>
  <c r="J53" i="10"/>
  <c r="H29" i="9" s="1"/>
  <c r="J51" i="10"/>
  <c r="H27" i="9" s="1"/>
  <c r="J39" i="10"/>
  <c r="H15" i="9" s="1"/>
  <c r="J34" i="10"/>
  <c r="D25" i="9" s="1"/>
  <c r="J30" i="10"/>
  <c r="D21" i="9" s="1"/>
  <c r="J49" i="10"/>
  <c r="H25" i="9" s="1"/>
  <c r="J45" i="10"/>
  <c r="H21" i="9" s="1"/>
  <c r="J41" i="10"/>
  <c r="H17" i="9" s="1"/>
  <c r="J37" i="10"/>
  <c r="D28" i="9" s="1"/>
  <c r="J33" i="10"/>
  <c r="D24" i="9" s="1"/>
  <c r="J29" i="10"/>
  <c r="D20" i="9" s="1"/>
  <c r="J25" i="10"/>
  <c r="D16" i="9" s="1"/>
  <c r="J52" i="10"/>
  <c r="H28" i="9" s="1"/>
  <c r="J48" i="10"/>
  <c r="H24" i="9" s="1"/>
  <c r="J44" i="10"/>
  <c r="H20" i="9" s="1"/>
  <c r="J40" i="10"/>
  <c r="H16" i="9" s="1"/>
  <c r="J36" i="10"/>
  <c r="D27" i="9" s="1"/>
  <c r="J32" i="10"/>
  <c r="D23" i="9" s="1"/>
  <c r="J28" i="10"/>
  <c r="D19" i="9" s="1"/>
  <c r="J47" i="10"/>
  <c r="H23" i="9" s="1"/>
  <c r="J43" i="10"/>
  <c r="H19" i="9" s="1"/>
  <c r="J31" i="10"/>
  <c r="D22" i="9" s="1"/>
  <c r="J27" i="10"/>
  <c r="D18" i="9" s="1"/>
  <c r="J50" i="10"/>
  <c r="H26" i="9" s="1"/>
  <c r="J46" i="10"/>
  <c r="H22" i="9" s="1"/>
  <c r="J38" i="10"/>
  <c r="H14" i="9" s="1"/>
  <c r="J26" i="10"/>
  <c r="D17" i="9" s="1"/>
  <c r="E54" i="10"/>
  <c r="C54" i="10"/>
  <c r="G23" i="10" l="1"/>
  <c r="G54" i="10" s="1"/>
  <c r="F54" i="10"/>
  <c r="J23" i="10"/>
  <c r="D14" i="9" s="1"/>
  <c r="I56" i="10"/>
  <c r="H55" i="10"/>
  <c r="J35" i="10"/>
  <c r="D26" i="9" s="1"/>
  <c r="H54" i="10"/>
  <c r="I54" i="10"/>
  <c r="I55" i="10"/>
  <c r="J24" i="10"/>
  <c r="D15" i="9" s="1"/>
  <c r="L38" i="10"/>
  <c r="J54" i="10" l="1"/>
  <c r="J49" i="2"/>
  <c r="J48" i="2"/>
  <c r="I48" i="2"/>
  <c r="M50" i="10" l="1"/>
  <c r="L50" i="10"/>
  <c r="K50" i="10"/>
  <c r="M51" i="10"/>
  <c r="L51" i="10"/>
  <c r="K51" i="10"/>
  <c r="Z50" i="10" l="1"/>
  <c r="AB51" i="10"/>
  <c r="AB50" i="10"/>
  <c r="O50" i="10"/>
  <c r="W50" i="10"/>
  <c r="S50" i="10"/>
  <c r="AA50" i="10"/>
  <c r="T50" i="10"/>
  <c r="U50" i="10"/>
  <c r="P50" i="10"/>
  <c r="X50" i="10"/>
  <c r="AC50" i="10"/>
  <c r="N50" i="10"/>
  <c r="V50" i="10"/>
  <c r="Q50" i="10"/>
  <c r="Y50" i="10"/>
  <c r="R50" i="10"/>
  <c r="U51" i="10"/>
  <c r="AC51" i="10"/>
  <c r="N51" i="10"/>
  <c r="V51" i="10"/>
  <c r="O51" i="10"/>
  <c r="W51" i="10"/>
  <c r="P51" i="10"/>
  <c r="X51" i="10"/>
  <c r="Q51" i="10"/>
  <c r="Y51" i="10"/>
  <c r="R51" i="10"/>
  <c r="Z51" i="10"/>
  <c r="S51" i="10"/>
  <c r="AA51" i="10"/>
  <c r="T51" i="10"/>
  <c r="J20" i="2"/>
  <c r="J21" i="2"/>
  <c r="J22" i="2"/>
  <c r="J23" i="2"/>
  <c r="J24" i="2"/>
  <c r="J25" i="2"/>
  <c r="J26" i="2"/>
  <c r="J27" i="2"/>
  <c r="J28" i="2"/>
  <c r="J29" i="2"/>
  <c r="J30" i="2"/>
  <c r="J31" i="2"/>
  <c r="J32" i="2"/>
  <c r="J33" i="2"/>
  <c r="J34" i="2"/>
  <c r="J35" i="2"/>
  <c r="J36" i="2"/>
  <c r="J37" i="2"/>
  <c r="J39" i="2"/>
  <c r="J40" i="2"/>
  <c r="J41" i="2"/>
  <c r="J42" i="2"/>
  <c r="J43" i="2"/>
  <c r="J45" i="2"/>
  <c r="J46" i="2"/>
  <c r="J47" i="2"/>
  <c r="J19" i="2"/>
  <c r="K29" i="2"/>
  <c r="J50" i="2" s="1"/>
  <c r="AQ10" i="13" s="1"/>
  <c r="I21" i="2"/>
  <c r="I22" i="2"/>
  <c r="I23" i="2"/>
  <c r="I24" i="2"/>
  <c r="I25" i="2"/>
  <c r="I26" i="2"/>
  <c r="I27" i="2"/>
  <c r="I28" i="2"/>
  <c r="I29" i="2"/>
  <c r="I30" i="2"/>
  <c r="I31" i="2"/>
  <c r="I32" i="2"/>
  <c r="I33" i="2"/>
  <c r="I34" i="2"/>
  <c r="I35" i="2"/>
  <c r="I36" i="2"/>
  <c r="I37" i="2"/>
  <c r="I39" i="2"/>
  <c r="I40" i="2"/>
  <c r="I41" i="2"/>
  <c r="I42" i="2"/>
  <c r="I43" i="2"/>
  <c r="I45" i="2"/>
  <c r="I46" i="2"/>
  <c r="I47" i="2"/>
  <c r="J51" i="2" l="1"/>
  <c r="AW11" i="13" s="1"/>
  <c r="AR12" i="13" s="1"/>
  <c r="I20" i="2" l="1"/>
  <c r="I19" i="2" l="1"/>
  <c r="C56" i="10"/>
  <c r="C55" i="10"/>
  <c r="E51" i="9"/>
  <c r="L52" i="10"/>
  <c r="M52" i="10"/>
  <c r="K52" i="10"/>
  <c r="L49" i="10"/>
  <c r="M49" i="10"/>
  <c r="K49" i="10"/>
  <c r="L48" i="10"/>
  <c r="M48" i="10"/>
  <c r="N48" i="10" s="1"/>
  <c r="K48" i="10"/>
  <c r="L47" i="10"/>
  <c r="M47" i="10"/>
  <c r="K47" i="10"/>
  <c r="L46" i="10"/>
  <c r="M46" i="10"/>
  <c r="K46" i="10"/>
  <c r="L45" i="10"/>
  <c r="M45" i="10"/>
  <c r="N45" i="10" s="1"/>
  <c r="K45" i="10"/>
  <c r="L44" i="10"/>
  <c r="M44" i="10"/>
  <c r="K44" i="10"/>
  <c r="L43" i="10"/>
  <c r="M43" i="10"/>
  <c r="K43" i="10"/>
  <c r="L42" i="10"/>
  <c r="M42" i="10"/>
  <c r="K42" i="10"/>
  <c r="L41" i="10"/>
  <c r="M41" i="10"/>
  <c r="K41" i="10"/>
  <c r="L32" i="10"/>
  <c r="M32" i="10"/>
  <c r="K32" i="10"/>
  <c r="L31" i="10"/>
  <c r="M31" i="10"/>
  <c r="N31" i="10" s="1"/>
  <c r="K31" i="10"/>
  <c r="L30" i="10"/>
  <c r="M30" i="10"/>
  <c r="K30" i="10"/>
  <c r="L29" i="10"/>
  <c r="M29" i="10"/>
  <c r="K29" i="10"/>
  <c r="L28" i="10"/>
  <c r="M28" i="10"/>
  <c r="N28" i="10" s="1"/>
  <c r="K28" i="10"/>
  <c r="L27" i="10"/>
  <c r="M27" i="10"/>
  <c r="K27" i="10"/>
  <c r="L26" i="10"/>
  <c r="M26" i="10"/>
  <c r="N26" i="10" s="1"/>
  <c r="K26" i="10"/>
  <c r="L25" i="10"/>
  <c r="M25" i="10"/>
  <c r="K25" i="10"/>
  <c r="L24" i="10"/>
  <c r="M24" i="10"/>
  <c r="N24" i="10" s="1"/>
  <c r="K24" i="10"/>
  <c r="K23" i="10"/>
  <c r="M23" i="10"/>
  <c r="N23" i="10" s="1"/>
  <c r="L23" i="10"/>
  <c r="L53" i="10"/>
  <c r="M53" i="10"/>
  <c r="K53" i="10"/>
  <c r="K39" i="10"/>
  <c r="M39" i="10"/>
  <c r="L39" i="10"/>
  <c r="K40" i="10"/>
  <c r="M40" i="10"/>
  <c r="L40" i="10"/>
  <c r="K33" i="10"/>
  <c r="M33" i="10"/>
  <c r="L33" i="10"/>
  <c r="K34" i="10"/>
  <c r="M34" i="10"/>
  <c r="L34" i="10"/>
  <c r="K35" i="10"/>
  <c r="M35" i="10"/>
  <c r="L35" i="10"/>
  <c r="K36" i="10"/>
  <c r="M36" i="10"/>
  <c r="N36" i="10" s="1"/>
  <c r="L36" i="10"/>
  <c r="K37" i="10"/>
  <c r="M37" i="10"/>
  <c r="N37" i="10" s="1"/>
  <c r="L37" i="10"/>
  <c r="K38" i="10"/>
  <c r="M38" i="10"/>
  <c r="N38" i="10" s="1"/>
  <c r="E55" i="10"/>
  <c r="F55" i="10"/>
  <c r="G55" i="10"/>
  <c r="E56" i="10"/>
  <c r="F56" i="10"/>
  <c r="G56" i="10"/>
  <c r="C5" i="2"/>
  <c r="D56" i="10"/>
  <c r="S44" i="10" l="1"/>
  <c r="Q37" i="10"/>
  <c r="P27" i="10"/>
  <c r="Y46" i="10"/>
  <c r="R29" i="10"/>
  <c r="Q46" i="10"/>
  <c r="R40" i="10"/>
  <c r="P35" i="10"/>
  <c r="Q34" i="10"/>
  <c r="T48" i="10"/>
  <c r="P33" i="10"/>
  <c r="X26" i="10"/>
  <c r="Z31" i="10"/>
  <c r="R26" i="10"/>
  <c r="O37" i="10"/>
  <c r="Y41" i="10"/>
  <c r="T49" i="10"/>
  <c r="Z33" i="10"/>
  <c r="AB32" i="10"/>
  <c r="O36" i="10"/>
  <c r="Q41" i="10"/>
  <c r="Q35" i="10"/>
  <c r="Z48" i="10"/>
  <c r="R47" i="10"/>
  <c r="X41" i="10"/>
  <c r="O49" i="10"/>
  <c r="Y49" i="10"/>
  <c r="W34" i="10"/>
  <c r="X27" i="10"/>
  <c r="Z44" i="10"/>
  <c r="Q45" i="10"/>
  <c r="AB49" i="10"/>
  <c r="R30" i="10"/>
  <c r="O48" i="10"/>
  <c r="U41" i="10"/>
  <c r="P49" i="10"/>
  <c r="R49" i="10"/>
  <c r="P31" i="10"/>
  <c r="V48" i="10"/>
  <c r="R48" i="10"/>
  <c r="Q49" i="10"/>
  <c r="V32" i="10"/>
  <c r="P41" i="10"/>
  <c r="Y42" i="10"/>
  <c r="S49" i="10"/>
  <c r="P52" i="10"/>
  <c r="Z38" i="10"/>
  <c r="AA38" i="10"/>
  <c r="AC36" i="10"/>
  <c r="Y44" i="10"/>
  <c r="N47" i="10"/>
  <c r="N35" i="10"/>
  <c r="P37" i="10"/>
  <c r="S26" i="10"/>
  <c r="Q43" i="10"/>
  <c r="AA26" i="10"/>
  <c r="N44" i="10"/>
  <c r="V38" i="10"/>
  <c r="R44" i="10"/>
  <c r="Y28" i="10"/>
  <c r="S45" i="10"/>
  <c r="P48" i="10"/>
  <c r="U27" i="10"/>
  <c r="X48" i="10"/>
  <c r="X45" i="10"/>
  <c r="Y37" i="10"/>
  <c r="AB48" i="10"/>
  <c r="AA48" i="10"/>
  <c r="Y48" i="10"/>
  <c r="AA31" i="10"/>
  <c r="Z29" i="10"/>
  <c r="V33" i="10"/>
  <c r="R45" i="10"/>
  <c r="R36" i="10"/>
  <c r="AA37" i="10"/>
  <c r="T23" i="10"/>
  <c r="U34" i="10"/>
  <c r="Y53" i="10"/>
  <c r="J55" i="10"/>
  <c r="J56" i="10"/>
  <c r="N52" i="10"/>
  <c r="U42" i="10"/>
  <c r="Q52" i="10"/>
  <c r="AB24" i="10"/>
  <c r="AA46" i="10"/>
  <c r="T42" i="10"/>
  <c r="W41" i="10"/>
  <c r="N41" i="10"/>
  <c r="N30" i="10"/>
  <c r="R42" i="10"/>
  <c r="AB29" i="10"/>
  <c r="AA47" i="10"/>
  <c r="N33" i="10"/>
  <c r="N53" i="10"/>
  <c r="X53" i="10"/>
  <c r="AC33" i="10"/>
  <c r="R23" i="10"/>
  <c r="Y38" i="10"/>
  <c r="V30" i="10"/>
  <c r="O30" i="10"/>
  <c r="Z30" i="10"/>
  <c r="W53" i="10"/>
  <c r="O28" i="10"/>
  <c r="O41" i="10"/>
  <c r="S28" i="10"/>
  <c r="N34" i="10"/>
  <c r="V41" i="10"/>
  <c r="O44" i="10"/>
  <c r="U43" i="10"/>
  <c r="T35" i="10"/>
  <c r="U31" i="10"/>
  <c r="O39" i="10"/>
  <c r="O52" i="10"/>
  <c r="W35" i="10"/>
  <c r="Q48" i="10"/>
  <c r="O31" i="10"/>
  <c r="AA29" i="10"/>
  <c r="Q42" i="10"/>
  <c r="U48" i="10"/>
  <c r="W48" i="10"/>
  <c r="U38" i="10"/>
  <c r="W38" i="10"/>
  <c r="U30" i="10"/>
  <c r="T33" i="10"/>
  <c r="AB38" i="10"/>
  <c r="AC48" i="10"/>
  <c r="Y33" i="10"/>
  <c r="AB31" i="10"/>
  <c r="Q31" i="10"/>
  <c r="S48" i="10"/>
  <c r="AB42" i="10"/>
  <c r="P43" i="10"/>
  <c r="T52" i="10"/>
  <c r="W25" i="10"/>
  <c r="X23" i="10"/>
  <c r="Y23" i="10"/>
  <c r="Z45" i="10"/>
  <c r="Z37" i="10"/>
  <c r="Q24" i="10"/>
  <c r="AC44" i="10"/>
  <c r="R46" i="10"/>
  <c r="V46" i="10"/>
  <c r="X44" i="10"/>
  <c r="AA27" i="10"/>
  <c r="Q39" i="10"/>
  <c r="Q29" i="10"/>
  <c r="O47" i="10"/>
  <c r="Y47" i="10"/>
  <c r="P40" i="10"/>
  <c r="AC29" i="10"/>
  <c r="S30" i="10"/>
  <c r="AA40" i="10"/>
  <c r="AC42" i="10"/>
  <c r="P44" i="10"/>
  <c r="P23" i="10"/>
  <c r="W37" i="10"/>
  <c r="V40" i="10"/>
  <c r="AB53" i="10"/>
  <c r="V25" i="10"/>
  <c r="Z27" i="10"/>
  <c r="S53" i="10"/>
  <c r="N43" i="10"/>
  <c r="N46" i="10"/>
  <c r="V37" i="10"/>
  <c r="R33" i="10"/>
  <c r="AA44" i="10"/>
  <c r="X46" i="10"/>
  <c r="W44" i="10"/>
  <c r="T44" i="10"/>
  <c r="T53" i="10"/>
  <c r="O25" i="10"/>
  <c r="O45" i="10"/>
  <c r="W42" i="10"/>
  <c r="W33" i="10"/>
  <c r="AB35" i="10"/>
  <c r="AA35" i="10"/>
  <c r="T40" i="10"/>
  <c r="T46" i="10"/>
  <c r="AB27" i="10"/>
  <c r="AA49" i="10"/>
  <c r="AB28" i="10"/>
  <c r="Q47" i="10"/>
  <c r="P47" i="10"/>
  <c r="O34" i="10"/>
  <c r="V28" i="10"/>
  <c r="O42" i="10"/>
  <c r="AA42" i="10"/>
  <c r="P46" i="10"/>
  <c r="AA23" i="10"/>
  <c r="O38" i="10"/>
  <c r="AA36" i="10"/>
  <c r="Y34" i="10"/>
  <c r="V53" i="10"/>
  <c r="AA24" i="10"/>
  <c r="AB25" i="10"/>
  <c r="AB43" i="10"/>
  <c r="O29" i="10"/>
  <c r="P38" i="10"/>
  <c r="AB33" i="10"/>
  <c r="U44" i="10"/>
  <c r="X33" i="10"/>
  <c r="O26" i="10"/>
  <c r="T29" i="10"/>
  <c r="Y39" i="10"/>
  <c r="Q28" i="10"/>
  <c r="N25" i="10"/>
  <c r="AA28" i="10"/>
  <c r="S33" i="10"/>
  <c r="X43" i="10"/>
  <c r="S36" i="10"/>
  <c r="AC34" i="10"/>
  <c r="T45" i="10"/>
  <c r="O43" i="10"/>
  <c r="S35" i="10"/>
  <c r="W23" i="10"/>
  <c r="AB23" i="10"/>
  <c r="S42" i="10"/>
  <c r="X40" i="10"/>
  <c r="W49" i="10"/>
  <c r="X49" i="10"/>
  <c r="AA33" i="10"/>
  <c r="Q40" i="10"/>
  <c r="O40" i="10"/>
  <c r="Y29" i="10"/>
  <c r="O24" i="10"/>
  <c r="AA41" i="10"/>
  <c r="Z41" i="10"/>
  <c r="O33" i="10"/>
  <c r="Z32" i="10"/>
  <c r="P36" i="10"/>
  <c r="P42" i="10"/>
  <c r="O35" i="10"/>
  <c r="AA30" i="10"/>
  <c r="W40" i="10"/>
  <c r="S29" i="10"/>
  <c r="AB45" i="10"/>
  <c r="R37" i="10"/>
  <c r="T38" i="10"/>
  <c r="N39" i="10"/>
  <c r="AC46" i="10"/>
  <c r="R53" i="10"/>
  <c r="U47" i="10"/>
  <c r="O53" i="10"/>
  <c r="P30" i="10"/>
  <c r="AA43" i="10"/>
  <c r="S23" i="10"/>
  <c r="P34" i="10"/>
  <c r="V43" i="10"/>
  <c r="Y45" i="10"/>
  <c r="R38" i="10"/>
  <c r="P28" i="10"/>
  <c r="AB44" i="10"/>
  <c r="O46" i="10"/>
  <c r="AC53" i="10"/>
  <c r="R43" i="10"/>
  <c r="N42" i="10"/>
  <c r="X38" i="10"/>
  <c r="U33" i="10"/>
  <c r="AB46" i="10"/>
  <c r="T30" i="10"/>
  <c r="X35" i="10"/>
  <c r="AB41" i="10"/>
  <c r="P29" i="10"/>
  <c r="S27" i="10"/>
  <c r="X29" i="10"/>
  <c r="W29" i="10"/>
  <c r="S38" i="10"/>
  <c r="Z40" i="10"/>
  <c r="AB40" i="10"/>
  <c r="N40" i="10"/>
  <c r="W30" i="10"/>
  <c r="S41" i="10"/>
  <c r="Q30" i="10"/>
  <c r="Q53" i="10"/>
  <c r="R35" i="10"/>
  <c r="AC47" i="10"/>
  <c r="S40" i="10"/>
  <c r="AC38" i="10"/>
  <c r="AB37" i="10"/>
  <c r="S46" i="10"/>
  <c r="T41" i="10"/>
  <c r="U46" i="10"/>
  <c r="X30" i="10"/>
  <c r="Y30" i="10"/>
  <c r="Y43" i="10"/>
  <c r="Q33" i="10"/>
  <c r="Z42" i="10"/>
  <c r="U53" i="10"/>
  <c r="AA53" i="10"/>
  <c r="W46" i="10"/>
  <c r="P45" i="10"/>
  <c r="AB30" i="10"/>
  <c r="P53" i="10"/>
  <c r="Q38" i="10"/>
  <c r="Y40" i="10"/>
  <c r="Q36" i="10"/>
  <c r="Z46" i="10"/>
  <c r="W43" i="10"/>
  <c r="V42" i="10"/>
  <c r="X42" i="10"/>
  <c r="AC41" i="10"/>
  <c r="X28" i="10"/>
  <c r="R41" i="10"/>
  <c r="AC30" i="10"/>
  <c r="AC40" i="10"/>
  <c r="Z49" i="10"/>
  <c r="Z28" i="10"/>
  <c r="U29" i="10"/>
  <c r="Z53" i="10"/>
  <c r="X52" i="10"/>
  <c r="R52" i="10"/>
  <c r="V52" i="10"/>
  <c r="AA52" i="10"/>
  <c r="Y52" i="10"/>
  <c r="S52" i="10"/>
  <c r="AC52" i="10"/>
  <c r="Z52" i="10"/>
  <c r="U52" i="10"/>
  <c r="AB52" i="10"/>
  <c r="W52" i="10"/>
  <c r="AC49" i="10"/>
  <c r="U49" i="10"/>
  <c r="V49" i="10"/>
  <c r="S47" i="10"/>
  <c r="Z47" i="10"/>
  <c r="X47" i="10"/>
  <c r="W47" i="10"/>
  <c r="V47" i="10"/>
  <c r="AB47" i="10"/>
  <c r="T47" i="10"/>
  <c r="U45" i="10"/>
  <c r="V45" i="10"/>
  <c r="AC45" i="10"/>
  <c r="AA45" i="10"/>
  <c r="V44" i="10"/>
  <c r="AC43" i="10"/>
  <c r="S43" i="10"/>
  <c r="T43" i="10"/>
  <c r="Z43" i="10"/>
  <c r="V39" i="10"/>
  <c r="S39" i="10"/>
  <c r="U39" i="10"/>
  <c r="R39" i="10"/>
  <c r="AC39" i="10"/>
  <c r="AA39" i="10"/>
  <c r="Z39" i="10"/>
  <c r="T39" i="10"/>
  <c r="X39" i="10"/>
  <c r="W39" i="10"/>
  <c r="S37" i="10"/>
  <c r="AC37" i="10"/>
  <c r="T37" i="10"/>
  <c r="U37" i="10"/>
  <c r="X37" i="10"/>
  <c r="W36" i="10"/>
  <c r="V36" i="10"/>
  <c r="T36" i="10"/>
  <c r="Z35" i="10"/>
  <c r="V35" i="10"/>
  <c r="Y35" i="10"/>
  <c r="U35" i="10"/>
  <c r="V34" i="10"/>
  <c r="R34" i="10"/>
  <c r="Z34" i="10"/>
  <c r="T34" i="10"/>
  <c r="S34" i="10"/>
  <c r="X34" i="10"/>
  <c r="AB34" i="10"/>
  <c r="AA34" i="10"/>
  <c r="U32" i="10"/>
  <c r="AC32" i="10"/>
  <c r="R32" i="10"/>
  <c r="S32" i="10"/>
  <c r="T32" i="10"/>
  <c r="W31" i="10"/>
  <c r="S31" i="10"/>
  <c r="AC31" i="10"/>
  <c r="Y31" i="10"/>
  <c r="T31" i="10"/>
  <c r="V31" i="10"/>
  <c r="R31" i="10"/>
  <c r="X31" i="10"/>
  <c r="T28" i="10"/>
  <c r="AC28" i="10"/>
  <c r="U28" i="10"/>
  <c r="H56" i="10"/>
  <c r="R28" i="10"/>
  <c r="W28" i="10"/>
  <c r="AB26" i="10"/>
  <c r="W26" i="10"/>
  <c r="Y26" i="10"/>
  <c r="V26" i="10"/>
  <c r="Z26" i="10"/>
  <c r="X25" i="10"/>
  <c r="R25" i="10"/>
  <c r="Z25" i="10"/>
  <c r="R24" i="10"/>
  <c r="X24" i="10"/>
  <c r="V24" i="10"/>
  <c r="Z24" i="10"/>
  <c r="W24" i="10"/>
  <c r="T24" i="10"/>
  <c r="Y24" i="10"/>
  <c r="U23" i="10"/>
  <c r="Z23" i="10"/>
  <c r="J52" i="2"/>
  <c r="T25" i="10"/>
  <c r="P26" i="10"/>
  <c r="Y36" i="10"/>
  <c r="O27" i="10"/>
  <c r="T27" i="10"/>
  <c r="U24" i="10"/>
  <c r="X36" i="10"/>
  <c r="AB36" i="10"/>
  <c r="R27" i="10"/>
  <c r="Y27" i="10"/>
  <c r="T26" i="10"/>
  <c r="AC26" i="10"/>
  <c r="AA25" i="10"/>
  <c r="AC25" i="10"/>
  <c r="Q26" i="10"/>
  <c r="U40" i="10"/>
  <c r="AB39" i="10"/>
  <c r="N29" i="10"/>
  <c r="Q23" i="10"/>
  <c r="AC35" i="10"/>
  <c r="X32" i="10"/>
  <c r="P39" i="10"/>
  <c r="V23" i="10"/>
  <c r="O32" i="10"/>
  <c r="Z36" i="10"/>
  <c r="P24" i="10"/>
  <c r="S24" i="10"/>
  <c r="Q25" i="10"/>
  <c r="U26" i="10"/>
  <c r="W27" i="10"/>
  <c r="S25" i="10"/>
  <c r="V27" i="10"/>
  <c r="W45" i="10"/>
  <c r="N32" i="10"/>
  <c r="Q27" i="10"/>
  <c r="AA32" i="10"/>
  <c r="AC24" i="10"/>
  <c r="U36" i="10"/>
  <c r="Q32" i="10"/>
  <c r="Y32" i="10"/>
  <c r="W32" i="10"/>
  <c r="N27" i="10"/>
  <c r="V29" i="10"/>
  <c r="Q44" i="10"/>
  <c r="AC23" i="10"/>
  <c r="P32" i="10"/>
  <c r="U25" i="10"/>
  <c r="AC27" i="10"/>
  <c r="P25" i="10"/>
  <c r="Y25" i="10"/>
  <c r="O23" i="10"/>
  <c r="N4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Kunik, Erinn/SLC</author>
  </authors>
  <commentList>
    <comment ref="A10" authorId="0" shapeId="0" xr:uid="{00000000-0006-0000-0100-000001000000}">
      <text>
        <r>
          <rPr>
            <b/>
            <sz val="9"/>
            <color indexed="81"/>
            <rFont val="Tahoma"/>
            <charset val="1"/>
          </rPr>
          <t>Kunik, Erinn/SLC:</t>
        </r>
        <r>
          <rPr>
            <sz val="9"/>
            <color indexed="81"/>
            <rFont val="Tahoma"/>
            <charset val="1"/>
          </rPr>
          <t xml:space="preserve">
Discuss maximum turbidity reading. The daily max reported in this spreadsheet and the QJ spreadsheet use the max of the reported values.
I'm not sure how we'd have any readings between 4-hr readings since we are reading more frequently than every 15-minutes. We should make sure we are consistent between plants with how frequent we are grabbing this data and averaging or other calcs being applied. This info should be spelled out clearly so the user knows how results are calculated. Allen needs to provide the same verification report he provides for QJWTP filters.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Michelle DeHaan</author>
  </authors>
  <commentList>
    <comment ref="I6" authorId="0" shapeId="0" xr:uid="{00000000-0006-0000-0400-000001000000}">
      <text>
        <r>
          <rPr>
            <b/>
            <sz val="9"/>
            <color indexed="81"/>
            <rFont val="Tahoma"/>
            <charset val="1"/>
          </rPr>
          <t>Michelle DeHaan:</t>
        </r>
        <r>
          <rPr>
            <sz val="9"/>
            <color indexed="81"/>
            <rFont val="Tahoma"/>
            <charset val="1"/>
          </rPr>
          <t xml:space="preserve">
Let's talk through this in depth since this is the meat of the report to me. UWQA Inactivation Goal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Michelle DeHaan</author>
  </authors>
  <commentList>
    <comment ref="M2" authorId="0" shapeId="0" xr:uid="{00000000-0006-0000-0500-000001000000}">
      <text>
        <r>
          <rPr>
            <b/>
            <sz val="9"/>
            <color indexed="81"/>
            <rFont val="Tahoma"/>
            <charset val="1"/>
          </rPr>
          <t>Michelle DeHaan:</t>
        </r>
        <r>
          <rPr>
            <sz val="9"/>
            <color indexed="81"/>
            <rFont val="Tahoma"/>
            <charset val="1"/>
          </rPr>
          <t xml:space="preserve">
I like this description page a lot. Thinking we need to expand it to capture calcs discussed earlier.</t>
        </r>
      </text>
    </comment>
  </commentList>
</comments>
</file>

<file path=xl/sharedStrings.xml><?xml version="1.0" encoding="utf-8"?>
<sst xmlns="http://schemas.openxmlformats.org/spreadsheetml/2006/main" count="1191" uniqueCount="972">
  <si>
    <t>Month:</t>
  </si>
  <si>
    <t>Filtration Technology:</t>
  </si>
  <si>
    <t>Year:</t>
  </si>
  <si>
    <t>Date</t>
  </si>
  <si>
    <t>Max</t>
  </si>
  <si>
    <t>Turbidity</t>
  </si>
  <si>
    <t>(NTU)</t>
  </si>
  <si>
    <t>Total Number of Turbidity Measurements Taken:</t>
  </si>
  <si>
    <t>Monthly Report for Water Treatment Technique Compliance - Turbidity</t>
  </si>
  <si>
    <t>4 Hour Combined Filter Turbidity Readings</t>
  </si>
  <si>
    <t>Duration</t>
  </si>
  <si>
    <t>(Hours)</t>
  </si>
  <si>
    <t>Hours</t>
  </si>
  <si>
    <t>of</t>
  </si>
  <si>
    <t>Operation</t>
  </si>
  <si>
    <t>Reading</t>
  </si>
  <si>
    <t>Daily</t>
  </si>
  <si>
    <t>Number</t>
  </si>
  <si>
    <t>Readings</t>
  </si>
  <si>
    <t>System Number:</t>
  </si>
  <si>
    <t>Prepared by:</t>
  </si>
  <si>
    <t>Treatment Plant:</t>
  </si>
  <si>
    <t>Utility Name:</t>
  </si>
  <si>
    <t>Temperature</t>
  </si>
  <si>
    <t>pH</t>
  </si>
  <si>
    <t>D.</t>
  </si>
  <si>
    <t>Record the daily minimum disinfectant residual at the point-of-entry (POE) to the distribution system</t>
  </si>
  <si>
    <t>Min POE</t>
  </si>
  <si>
    <t xml:space="preserve">   Total Inactivation</t>
  </si>
  <si>
    <t>(mg/L)</t>
  </si>
  <si>
    <t>E.</t>
  </si>
  <si>
    <t>Record the date of occurrence, duration and date reported for each time the disinfectant residual</t>
  </si>
  <si>
    <t>was less than 0.2 mg/L or the total Inactivation Ratio was less than 1.  Attach details of public</t>
  </si>
  <si>
    <t>notice for each event.  If none, enter "none".</t>
  </si>
  <si>
    <t>Pertinent Residual or</t>
  </si>
  <si>
    <t xml:space="preserve">    Date Reported</t>
  </si>
  <si>
    <t xml:space="preserve">    Date of Public</t>
  </si>
  <si>
    <t xml:space="preserve">      Ratio Value</t>
  </si>
  <si>
    <t xml:space="preserve">         to State</t>
  </si>
  <si>
    <t xml:space="preserve">         Notice</t>
  </si>
  <si>
    <t>F.</t>
  </si>
  <si>
    <t>Distribution System Disinfectant Residual Criteria</t>
  </si>
  <si>
    <t>Number of sites where disinfectant residual measurements were made</t>
  </si>
  <si>
    <t xml:space="preserve">  A =</t>
  </si>
  <si>
    <t>Number of sites where HPC samples were taken instead of residual measurements</t>
  </si>
  <si>
    <t xml:space="preserve">  B =</t>
  </si>
  <si>
    <t>Number of sites where no residual was detected and no HPC sample was taken</t>
  </si>
  <si>
    <t xml:space="preserve">  C =</t>
  </si>
  <si>
    <t>Number of sites where no residual was detected and HPC exceeded 500</t>
  </si>
  <si>
    <t xml:space="preserve">  D =</t>
  </si>
  <si>
    <t>Number of sites where no residual measurement was made and HPC exceeded 500</t>
  </si>
  <si>
    <t xml:space="preserve">  E =</t>
  </si>
  <si>
    <t>Violation percentage for this month*</t>
  </si>
  <si>
    <t xml:space="preserve">       Violation percentage for last month*</t>
  </si>
  <si>
    <t>Violation percentage  =  100x(C+D+E)/(A+B)</t>
  </si>
  <si>
    <t>Inactivation Ratio Calculation  -  All data for the same point in time, and at the end of the sequence.</t>
  </si>
  <si>
    <t>Peak Flow</t>
  </si>
  <si>
    <t>Inactivation</t>
  </si>
  <si>
    <t>CT Provided</t>
  </si>
  <si>
    <t>CT Required</t>
  </si>
  <si>
    <t>Ratio</t>
  </si>
  <si>
    <t>Residual</t>
  </si>
  <si>
    <t>(min.*mg/L)</t>
  </si>
  <si>
    <t>Provided</t>
  </si>
  <si>
    <t>Temp</t>
  </si>
  <si>
    <t>AVG</t>
  </si>
  <si>
    <t>MAX</t>
  </si>
  <si>
    <t>MIN</t>
  </si>
  <si>
    <r>
      <t>and the minimum daily plant total inactivation ratio (CT</t>
    </r>
    <r>
      <rPr>
        <vertAlign val="subscript"/>
        <sz val="10"/>
        <rFont val="Arial"/>
        <family val="2"/>
      </rPr>
      <t>provided</t>
    </r>
    <r>
      <rPr>
        <sz val="10"/>
        <rFont val="Arial"/>
        <family val="2"/>
      </rPr>
      <t>/CT</t>
    </r>
    <r>
      <rPr>
        <vertAlign val="subscript"/>
        <sz val="10"/>
        <rFont val="Arial"/>
        <family val="2"/>
      </rPr>
      <t>required</t>
    </r>
    <r>
      <rPr>
        <sz val="10"/>
        <rFont val="Arial"/>
        <family val="2"/>
      </rPr>
      <t>).</t>
    </r>
  </si>
  <si>
    <r>
      <t>Cl</t>
    </r>
    <r>
      <rPr>
        <vertAlign val="subscript"/>
        <sz val="10"/>
        <rFont val="Arial"/>
        <family val="2"/>
      </rPr>
      <t xml:space="preserve">2 </t>
    </r>
    <r>
      <rPr>
        <sz val="10"/>
        <rFont val="Arial"/>
        <family val="2"/>
      </rPr>
      <t>Res</t>
    </r>
  </si>
  <si>
    <r>
      <t>Cl</t>
    </r>
    <r>
      <rPr>
        <vertAlign val="subscript"/>
        <sz val="10"/>
        <color indexed="9"/>
        <rFont val="Arial"/>
        <family val="2"/>
      </rPr>
      <t>2</t>
    </r>
  </si>
  <si>
    <t>Monthly Report for Water Treatment Technique Compliance - Disinfection</t>
  </si>
  <si>
    <t xml:space="preserve">          Ratio</t>
  </si>
  <si>
    <t xml:space="preserve">           Ratio</t>
  </si>
  <si>
    <t>FIRST DISINFECTION SEQUENCE</t>
  </si>
  <si>
    <t>Detention Time</t>
  </si>
  <si>
    <t>(Minutes)</t>
  </si>
  <si>
    <t>(mg/l)</t>
  </si>
  <si>
    <r>
      <t>Peak Flow Cl</t>
    </r>
    <r>
      <rPr>
        <vertAlign val="subscript"/>
        <sz val="10"/>
        <color indexed="8"/>
        <rFont val="Arial"/>
        <family val="2"/>
      </rPr>
      <t>2</t>
    </r>
  </si>
  <si>
    <t>Max NTU</t>
  </si>
  <si>
    <t>1st - 4 hr</t>
  </si>
  <si>
    <t>2nd - 4 hr</t>
  </si>
  <si>
    <t>3rd - 4 hr</t>
  </si>
  <si>
    <t>4th - 4 hr</t>
  </si>
  <si>
    <t>5th - 4 hr</t>
  </si>
  <si>
    <t>6th - 4 hr</t>
  </si>
  <si>
    <t>Conventional</t>
  </si>
  <si>
    <t>Individual filter turbidity data (15 minute) compiled and checked for compliance (Y/N):</t>
  </si>
  <si>
    <t>Direct Filtration</t>
  </si>
  <si>
    <t>Membrane Filtration</t>
  </si>
  <si>
    <t>Slow Sand Filtration</t>
  </si>
  <si>
    <t>Bag Filtration</t>
  </si>
  <si>
    <t>Diatomaceous Earth Filtration</t>
  </si>
  <si>
    <t>Other (attach description)</t>
  </si>
  <si>
    <t>None</t>
  </si>
  <si>
    <t>Park City</t>
  </si>
  <si>
    <t>Flow (PM &amp; Divide)</t>
  </si>
  <si>
    <t>(gpm)</t>
  </si>
  <si>
    <t>Diameter =</t>
  </si>
  <si>
    <t>Length =</t>
  </si>
  <si>
    <t>Peak Daily</t>
  </si>
  <si>
    <t>Total Number of Turbidity Less Than 0.3 NTU</t>
  </si>
  <si>
    <t>Percent of Turbidity Measurements Less Than 0.3 NTU:</t>
  </si>
  <si>
    <t>&lt;.3 NTU</t>
  </si>
  <si>
    <t>Y</t>
  </si>
  <si>
    <t>July</t>
  </si>
  <si>
    <t>7/1</t>
  </si>
  <si>
    <t>PO</t>
  </si>
  <si>
    <t>7/2</t>
  </si>
  <si>
    <t>7/3</t>
  </si>
  <si>
    <t>7/4</t>
  </si>
  <si>
    <t>7/5</t>
  </si>
  <si>
    <t>7/6</t>
  </si>
  <si>
    <t>7/7</t>
  </si>
  <si>
    <t>7/8</t>
  </si>
  <si>
    <t>7/9</t>
  </si>
  <si>
    <t>7/10</t>
  </si>
  <si>
    <t>7/11</t>
  </si>
  <si>
    <t>7/12</t>
  </si>
  <si>
    <t>7/13</t>
  </si>
  <si>
    <t>7/14</t>
  </si>
  <si>
    <t>7/15</t>
  </si>
  <si>
    <t>7/16</t>
  </si>
  <si>
    <t>7/17</t>
  </si>
  <si>
    <t>7/18</t>
  </si>
  <si>
    <t>7/19</t>
  </si>
  <si>
    <t>7/20</t>
  </si>
  <si>
    <t>7/21</t>
  </si>
  <si>
    <t>7/22</t>
  </si>
  <si>
    <t>7/23</t>
  </si>
  <si>
    <t>7/24</t>
  </si>
  <si>
    <t>7/25</t>
  </si>
  <si>
    <t>7/26</t>
  </si>
  <si>
    <t>7/27</t>
  </si>
  <si>
    <t>7/28</t>
  </si>
  <si>
    <t>7/29</t>
  </si>
  <si>
    <t>7/30</t>
  </si>
  <si>
    <t>7/31</t>
  </si>
  <si>
    <t>Iwona Goodley</t>
  </si>
  <si>
    <t>4-HR VIRUS INACTIVATION CT WORKSHEET FOR INPUT TO MONTHLY REPORTING</t>
  </si>
  <si>
    <t>Plant Operating Data</t>
  </si>
  <si>
    <t>CT Calcs</t>
  </si>
  <si>
    <t>RESULTS</t>
  </si>
  <si>
    <t>Min Ratio for Day</t>
  </si>
  <si>
    <t>Date and Time</t>
  </si>
  <si>
    <t>Day</t>
  </si>
  <si>
    <t>Required CTr</t>
  </si>
  <si>
    <t>Compliance Ratio</t>
  </si>
  <si>
    <t>Status</t>
  </si>
  <si>
    <t>(Deg. F)</t>
  </si>
  <si>
    <t>(mg-min/L)</t>
  </si>
  <si>
    <t>(min)</t>
  </si>
  <si>
    <t>CTa/CTr</t>
  </si>
  <si>
    <t>7/1/2017 1:00 AM</t>
  </si>
  <si>
    <t>7/1/2017 2:00 AM</t>
  </si>
  <si>
    <t>7/1/2017 3:00 AM</t>
  </si>
  <si>
    <t>7/1/2017 4:00 AM</t>
  </si>
  <si>
    <t>7/1/2017 5:00 AM</t>
  </si>
  <si>
    <t>7/1/2017 6:00 AM</t>
  </si>
  <si>
    <t>7/1/2017 7:00 AM</t>
  </si>
  <si>
    <t>7/1/2017 8:00 AM</t>
  </si>
  <si>
    <t>7/1/2017 9:00 AM</t>
  </si>
  <si>
    <t>7/1/2017 10:00 AM</t>
  </si>
  <si>
    <t>7/1/2017 11:00 AM</t>
  </si>
  <si>
    <t>7/1/2017 12:00 PM</t>
  </si>
  <si>
    <t>7/1/2017 1:00 PM</t>
  </si>
  <si>
    <t>7/1/2017 2:00 PM</t>
  </si>
  <si>
    <t>7/1/2017 3:00 PM</t>
  </si>
  <si>
    <t>7/1/2017 4:00 PM</t>
  </si>
  <si>
    <t>7/1/2017 5:00 PM</t>
  </si>
  <si>
    <t>7/1/2017 6:00 PM</t>
  </si>
  <si>
    <t>7/1/2017 7:00 PM</t>
  </si>
  <si>
    <t>7/1/2017 8:00 PM</t>
  </si>
  <si>
    <t>7/1/2017 9:00 PM</t>
  </si>
  <si>
    <t>7/1/2017 10:00 PM</t>
  </si>
  <si>
    <t>7/1/2017 11:00 PM</t>
  </si>
  <si>
    <t>NOTES,  CALCULATIONS, AND ASSUMPTIONS</t>
  </si>
  <si>
    <t>Yellow fields are for input.</t>
  </si>
  <si>
    <t>CTa   =   (time) * (chlorine concentration)</t>
  </si>
  <si>
    <t>Volume</t>
  </si>
  <si>
    <t>T10/T</t>
  </si>
  <si>
    <t>(Gals)</t>
  </si>
  <si>
    <t>(-)</t>
  </si>
  <si>
    <t>Temp (Deg F)</t>
  </si>
  <si>
    <t>Temp (Deg C)</t>
  </si>
  <si>
    <t>Req'd CTr (mg-min/L)</t>
  </si>
  <si>
    <t>Compliance ratio must be greater than 1.0 ninety-five percent of the time on a monthly basis.</t>
  </si>
  <si>
    <t xml:space="preserve">Sequence 1 Time   =   (Volume in Pipeline to Boothill Tank) /  (Flow in gpm) *  (T10/T ratio)  </t>
  </si>
  <si>
    <t>Sequence 1
Effective Time</t>
  </si>
  <si>
    <t>Sequence 1
Cta</t>
  </si>
  <si>
    <t>Chlorine Residual from analyzer</t>
  </si>
  <si>
    <t>CREEKSIDE WTP</t>
  </si>
  <si>
    <t>Virus Log Inactivation Treatment Credit granted by Utah DDW:</t>
  </si>
  <si>
    <t>LT1SWTR MONTHLY REPORT TO EPA FOR COMPLIANCE DETERMINATION</t>
  </si>
  <si>
    <t>(Due to EPA by 10th day of the following month)</t>
  </si>
  <si>
    <t>Month</t>
  </si>
  <si>
    <t>System/Treatment Plant</t>
  </si>
  <si>
    <t>PWSID</t>
  </si>
  <si>
    <t>Year</t>
  </si>
  <si>
    <t>Type of Filtration</t>
  </si>
  <si>
    <t>A.  Total number of Combined Filter Effluent (CFE)  water turbidity measurements =</t>
  </si>
  <si>
    <t xml:space="preserve">C.  The percentage of CFE turbidity measurements meeting 0.3 NTU  = B / A * 100 = </t>
  </si>
  <si>
    <t>%</t>
  </si>
  <si>
    <r>
      <t xml:space="preserve">D.  Record the date and turbidity value for any CFE measurements exceeding </t>
    </r>
    <r>
      <rPr>
        <b/>
        <sz val="10"/>
        <rFont val="Arial"/>
        <family val="2"/>
      </rPr>
      <t>1 NTU</t>
    </r>
    <r>
      <rPr>
        <sz val="10"/>
        <rFont val="Arial"/>
        <family val="2"/>
      </rPr>
      <t xml:space="preserve">:  If </t>
    </r>
    <r>
      <rPr>
        <sz val="10"/>
        <rFont val="Arial"/>
        <family val="2"/>
      </rPr>
      <t>n</t>
    </r>
    <r>
      <rPr>
        <sz val="10"/>
        <rFont val="Arial"/>
        <family val="2"/>
      </rPr>
      <t>one, enter “</t>
    </r>
    <r>
      <rPr>
        <b/>
        <sz val="10"/>
        <rFont val="Arial"/>
        <family val="2"/>
      </rPr>
      <t>none</t>
    </r>
    <r>
      <rPr>
        <sz val="10"/>
        <rFont val="Arial"/>
        <family val="2"/>
      </rPr>
      <t>” below:</t>
    </r>
  </si>
  <si>
    <t>E. Total number of chlorine residual measurements:</t>
  </si>
  <si>
    <t>Time and Date of Exceedance</t>
  </si>
  <si>
    <t>Highest Turbidity (NTU)</t>
  </si>
  <si>
    <t>Time and Date EPA Was Notified</t>
  </si>
  <si>
    <t>Disinfection Performance Criteria</t>
  </si>
  <si>
    <r>
      <t>A.  Point-of-Entry</t>
    </r>
    <r>
      <rPr>
        <sz val="10"/>
        <rFont val="Arial"/>
        <family val="2"/>
      </rPr>
      <t xml:space="preserve"> Minimum Disinfectant Residual Criteria and CT Criteria</t>
    </r>
  </si>
  <si>
    <t>Minimum Disinfectant Residual at Point of Entry to Distribution System (mg/L)</t>
  </si>
  <si>
    <t/>
  </si>
  <si>
    <t>Days where the POE Residual Was &lt; 0.2 mg/L for &gt; 4 hours</t>
  </si>
  <si>
    <t>Time/Day</t>
  </si>
  <si>
    <t>Duration of Low Level (indicate hrs)</t>
  </si>
  <si>
    <t>Time and Date Reported to EPA</t>
  </si>
  <si>
    <r>
      <t>B.  Distribution System</t>
    </r>
    <r>
      <rPr>
        <sz val="10"/>
        <rFont val="Arial"/>
        <family val="2"/>
      </rPr>
      <t xml:space="preserve"> Disinfectant Residual Criteria MEASURED WHEN TAKING TCR (BACT)  SAMPLES</t>
    </r>
  </si>
  <si>
    <t xml:space="preserve">A = # of samples this month that disinfectant residual was measured in distribution system = </t>
  </si>
  <si>
    <t xml:space="preserve">C = # of samples this month that disinfectant residual was NOT detected when you measured = </t>
  </si>
  <si>
    <t>V = C / A * 100 =</t>
  </si>
  <si>
    <t xml:space="preserve">For the previous month, V = </t>
  </si>
  <si>
    <t xml:space="preserve">Prepared by </t>
  </si>
  <si>
    <t>Michelle De Haan</t>
  </si>
  <si>
    <t>Creekside Water Treatment Plant</t>
  </si>
  <si>
    <t>Cartridge Filtration</t>
  </si>
  <si>
    <t>Park Meadows Flow Rate</t>
  </si>
  <si>
    <t>7/2/2017 12:00 AM</t>
  </si>
  <si>
    <t>7/2/2017 1:00 AM</t>
  </si>
  <si>
    <t>7/2/2017 2:00 AM</t>
  </si>
  <si>
    <t>7/2/2017 3:00 AM</t>
  </si>
  <si>
    <t>7/2/2017 4:00 AM</t>
  </si>
  <si>
    <t>7/2/2017 5:00 AM</t>
  </si>
  <si>
    <t>7/2/2017 6:00 AM</t>
  </si>
  <si>
    <t>7/2/2017 7:00 AM</t>
  </si>
  <si>
    <t>7/2/2017 8:00 AM</t>
  </si>
  <si>
    <t>7/2/2017 9:00 AM</t>
  </si>
  <si>
    <t>7/2/2017 10:00 AM</t>
  </si>
  <si>
    <t>7/2/2017 11:00 AM</t>
  </si>
  <si>
    <t>7/2/2017 12:00 PM</t>
  </si>
  <si>
    <t>7/2/2017 1:00 PM</t>
  </si>
  <si>
    <t>7/2/2017 2:00 PM</t>
  </si>
  <si>
    <t>7/2/2017 3:00 PM</t>
  </si>
  <si>
    <t>7/2/2017 4:00 PM</t>
  </si>
  <si>
    <t>7/2/2017 5:00 PM</t>
  </si>
  <si>
    <t>7/2/2017 6:00 PM</t>
  </si>
  <si>
    <t>7/2/2017 7:00 PM</t>
  </si>
  <si>
    <t>7/2/2017 8:00 PM</t>
  </si>
  <si>
    <t>7/2/2017 9:00 PM</t>
  </si>
  <si>
    <t>7/2/2017 10:00 PM</t>
  </si>
  <si>
    <t>7/2/2017 11:00 PM</t>
  </si>
  <si>
    <t>7/3/2017 12:00 AM</t>
  </si>
  <si>
    <t>7/3/2017 1:00 AM</t>
  </si>
  <si>
    <t>7/3/2017 2:00 AM</t>
  </si>
  <si>
    <t>7/3/2017 3:00 AM</t>
  </si>
  <si>
    <t>7/3/2017 4:00 AM</t>
  </si>
  <si>
    <t>7/3/2017 5:00 AM</t>
  </si>
  <si>
    <t>7/3/2017 6:00 AM</t>
  </si>
  <si>
    <t>7/3/2017 7:00 AM</t>
  </si>
  <si>
    <t>7/3/2017 8:00 AM</t>
  </si>
  <si>
    <t>7/3/2017 9:00 AM</t>
  </si>
  <si>
    <t>7/3/2017 10:00 AM</t>
  </si>
  <si>
    <t>7/3/2017 11:00 AM</t>
  </si>
  <si>
    <t>7/3/2017 12:00 PM</t>
  </si>
  <si>
    <t>7/3/2017 1:00 PM</t>
  </si>
  <si>
    <t>7/3/2017 2:00 PM</t>
  </si>
  <si>
    <t>7/3/2017 3:00 PM</t>
  </si>
  <si>
    <t>7/3/2017 4:00 PM</t>
  </si>
  <si>
    <t>7/3/2017 5:00 PM</t>
  </si>
  <si>
    <t>7/3/2017 6:00 PM</t>
  </si>
  <si>
    <t>7/3/2017 7:00 PM</t>
  </si>
  <si>
    <t>7/3/2017 8:00 PM</t>
  </si>
  <si>
    <t>7/3/2017 9:00 PM</t>
  </si>
  <si>
    <t>7/3/2017 10:00 PM</t>
  </si>
  <si>
    <t>7/3/2017 11:00 PM</t>
  </si>
  <si>
    <t>7/4/2017 12:00 AM</t>
  </si>
  <si>
    <t>7/4/2017 1:00 AM</t>
  </si>
  <si>
    <t>7/4/2017 2:00 AM</t>
  </si>
  <si>
    <t>7/4/2017 3:00 AM</t>
  </si>
  <si>
    <t>7/4/2017 4:00 AM</t>
  </si>
  <si>
    <t>7/4/2017 5:00 AM</t>
  </si>
  <si>
    <t>7/4/2017 6:00 AM</t>
  </si>
  <si>
    <t>7/4/2017 7:00 AM</t>
  </si>
  <si>
    <t>7/4/2017 8:00 AM</t>
  </si>
  <si>
    <t>7/4/2017 9:00 AM</t>
  </si>
  <si>
    <t>7/4/2017 10:00 AM</t>
  </si>
  <si>
    <t>7/4/2017 11:00 AM</t>
  </si>
  <si>
    <t>7/4/2017 12:00 PM</t>
  </si>
  <si>
    <t>7/4/2017 1:00 PM</t>
  </si>
  <si>
    <t>7/4/2017 2:00 PM</t>
  </si>
  <si>
    <t>7/4/2017 3:00 PM</t>
  </si>
  <si>
    <t>7/4/2017 4:00 PM</t>
  </si>
  <si>
    <t>7/4/2017 5:00 PM</t>
  </si>
  <si>
    <t>7/4/2017 6:00 PM</t>
  </si>
  <si>
    <t>7/4/2017 7:00 PM</t>
  </si>
  <si>
    <t>7/4/2017 8:00 PM</t>
  </si>
  <si>
    <t>7/4/2017 9:00 PM</t>
  </si>
  <si>
    <t>7/4/2017 10:00 PM</t>
  </si>
  <si>
    <t>7/4/2017 11:00 PM</t>
  </si>
  <si>
    <t>7/5/2017 12:00 AM</t>
  </si>
  <si>
    <t>7/5/2017 1:00 AM</t>
  </si>
  <si>
    <t>7/5/2017 2:00 AM</t>
  </si>
  <si>
    <t>7/5/2017 3:00 AM</t>
  </si>
  <si>
    <t>7/5/2017 4:00 AM</t>
  </si>
  <si>
    <t>7/5/2017 5:00 AM</t>
  </si>
  <si>
    <t>7/5/2017 6:00 AM</t>
  </si>
  <si>
    <t>7/5/2017 7:00 AM</t>
  </si>
  <si>
    <t>7/5/2017 8:00 AM</t>
  </si>
  <si>
    <t>7/5/2017 9:00 AM</t>
  </si>
  <si>
    <t>7/5/2017 10:00 AM</t>
  </si>
  <si>
    <t>7/5/2017 11:00 AM</t>
  </si>
  <si>
    <t>7/5/2017 12:00 PM</t>
  </si>
  <si>
    <t>7/5/2017 1:00 PM</t>
  </si>
  <si>
    <t>7/5/2017 2:00 PM</t>
  </si>
  <si>
    <t>7/5/2017 3:00 PM</t>
  </si>
  <si>
    <t>7/5/2017 4:00 PM</t>
  </si>
  <si>
    <t>7/5/2017 5:00 PM</t>
  </si>
  <si>
    <t>7/5/2017 6:00 PM</t>
  </si>
  <si>
    <t>7/5/2017 7:00 PM</t>
  </si>
  <si>
    <t>7/5/2017 8:00 PM</t>
  </si>
  <si>
    <t>7/5/2017 9:00 PM</t>
  </si>
  <si>
    <t>7/5/2017 10:00 PM</t>
  </si>
  <si>
    <t>7/5/2017 11:00 PM</t>
  </si>
  <si>
    <t>7/6/2017 12:00 AM</t>
  </si>
  <si>
    <t>7/6/2017 1:00 AM</t>
  </si>
  <si>
    <t>7/6/2017 2:00 AM</t>
  </si>
  <si>
    <t>7/6/2017 3:00 AM</t>
  </si>
  <si>
    <t>7/6/2017 4:00 AM</t>
  </si>
  <si>
    <t>7/6/2017 5:00 AM</t>
  </si>
  <si>
    <t>7/6/2017 6:00 AM</t>
  </si>
  <si>
    <t>7/6/2017 7:00 AM</t>
  </si>
  <si>
    <t>7/6/2017 8:00 AM</t>
  </si>
  <si>
    <t>7/6/2017 9:00 AM</t>
  </si>
  <si>
    <t>7/6/2017 10:00 AM</t>
  </si>
  <si>
    <t>7/6/2017 11:00 AM</t>
  </si>
  <si>
    <t>7/6/2017 12:00 PM</t>
  </si>
  <si>
    <t>7/6/2017 1:00 PM</t>
  </si>
  <si>
    <t>7/6/2017 2:00 PM</t>
  </si>
  <si>
    <t>7/6/2017 3:00 PM</t>
  </si>
  <si>
    <t>7/6/2017 4:00 PM</t>
  </si>
  <si>
    <t>7/6/2017 5:00 PM</t>
  </si>
  <si>
    <t>7/6/2017 6:00 PM</t>
  </si>
  <si>
    <t>7/6/2017 7:00 PM</t>
  </si>
  <si>
    <t>7/6/2017 8:00 PM</t>
  </si>
  <si>
    <t>7/6/2017 9:00 PM</t>
  </si>
  <si>
    <t>7/6/2017 10:00 PM</t>
  </si>
  <si>
    <t>7/6/2017 11:00 PM</t>
  </si>
  <si>
    <t>7/7/2017 12:00 AM</t>
  </si>
  <si>
    <t>7/7/2017 1:00 AM</t>
  </si>
  <si>
    <t>7/7/2017 2:00 AM</t>
  </si>
  <si>
    <t>7/7/2017 3:00 AM</t>
  </si>
  <si>
    <t>7/7/2017 4:00 AM</t>
  </si>
  <si>
    <t>7/7/2017 5:00 AM</t>
  </si>
  <si>
    <t>7/7/2017 6:00 AM</t>
  </si>
  <si>
    <t>7/7/2017 7:00 AM</t>
  </si>
  <si>
    <t>7/7/2017 8:00 AM</t>
  </si>
  <si>
    <t>7/7/2017 9:00 AM</t>
  </si>
  <si>
    <t>7/7/2017 10:00 AM</t>
  </si>
  <si>
    <t>7/7/2017 11:00 AM</t>
  </si>
  <si>
    <t>7/7/2017 12:00 PM</t>
  </si>
  <si>
    <t>7/7/2017 1:00 PM</t>
  </si>
  <si>
    <t>7/7/2017 2:00 PM</t>
  </si>
  <si>
    <t>7/7/2017 3:00 PM</t>
  </si>
  <si>
    <t>7/7/2017 4:00 PM</t>
  </si>
  <si>
    <t>7/7/2017 5:00 PM</t>
  </si>
  <si>
    <t>7/7/2017 6:00 PM</t>
  </si>
  <si>
    <t>7/7/2017 7:00 PM</t>
  </si>
  <si>
    <t>7/7/2017 8:00 PM</t>
  </si>
  <si>
    <t>7/7/2017 9:00 PM</t>
  </si>
  <si>
    <t>7/7/2017 10:00 PM</t>
  </si>
  <si>
    <t>7/7/2017 11:00 PM</t>
  </si>
  <si>
    <t>7/8/2017 12:00 AM</t>
  </si>
  <si>
    <t>7/8/2017 1:00 AM</t>
  </si>
  <si>
    <t>7/8/2017 2:00 AM</t>
  </si>
  <si>
    <t>7/8/2017 3:00 AM</t>
  </si>
  <si>
    <t>7/8/2017 4:00 AM</t>
  </si>
  <si>
    <t>7/8/2017 5:00 AM</t>
  </si>
  <si>
    <t>7/8/2017 6:00 AM</t>
  </si>
  <si>
    <t>7/8/2017 7:00 AM</t>
  </si>
  <si>
    <t>7/8/2017 8:00 AM</t>
  </si>
  <si>
    <t>7/8/2017 9:00 AM</t>
  </si>
  <si>
    <t>7/8/2017 10:00 AM</t>
  </si>
  <si>
    <t>7/8/2017 11:00 AM</t>
  </si>
  <si>
    <t>7/8/2017 12:00 PM</t>
  </si>
  <si>
    <t>7/8/2017 1:00 PM</t>
  </si>
  <si>
    <t>7/8/2017 2:00 PM</t>
  </si>
  <si>
    <t>7/8/2017 3:00 PM</t>
  </si>
  <si>
    <t>7/8/2017 4:00 PM</t>
  </si>
  <si>
    <t>7/8/2017 5:00 PM</t>
  </si>
  <si>
    <t>7/8/2017 6:00 PM</t>
  </si>
  <si>
    <t>7/8/2017 7:00 PM</t>
  </si>
  <si>
    <t>7/8/2017 8:00 PM</t>
  </si>
  <si>
    <t>7/8/2017 9:00 PM</t>
  </si>
  <si>
    <t>7/8/2017 10:00 PM</t>
  </si>
  <si>
    <t>7/8/2017 11:00 PM</t>
  </si>
  <si>
    <t>7/9/2017 12:00 AM</t>
  </si>
  <si>
    <t>7/9/2017 1:00 AM</t>
  </si>
  <si>
    <t>7/9/2017 2:00 AM</t>
  </si>
  <si>
    <t>7/9/2017 3:00 AM</t>
  </si>
  <si>
    <t>7/9/2017 4:00 AM</t>
  </si>
  <si>
    <t>7/9/2017 5:00 AM</t>
  </si>
  <si>
    <t>7/9/2017 6:00 AM</t>
  </si>
  <si>
    <t>7/9/2017 7:00 AM</t>
  </si>
  <si>
    <t>7/9/2017 8:00 AM</t>
  </si>
  <si>
    <t>7/9/2017 9:00 AM</t>
  </si>
  <si>
    <t>7/9/2017 10:00 AM</t>
  </si>
  <si>
    <t>7/9/2017 11:00 AM</t>
  </si>
  <si>
    <t>7/9/2017 12:00 PM</t>
  </si>
  <si>
    <t>7/9/2017 1:00 PM</t>
  </si>
  <si>
    <t>7/9/2017 2:00 PM</t>
  </si>
  <si>
    <t>7/9/2017 3:00 PM</t>
  </si>
  <si>
    <t>7/9/2017 4:00 PM</t>
  </si>
  <si>
    <t>7/9/2017 5:00 PM</t>
  </si>
  <si>
    <t>7/9/2017 6:00 PM</t>
  </si>
  <si>
    <t>7/9/2017 7:00 PM</t>
  </si>
  <si>
    <t>7/9/2017 8:00 PM</t>
  </si>
  <si>
    <t>7/9/2017 9:00 PM</t>
  </si>
  <si>
    <t>7/9/2017 10:00 PM</t>
  </si>
  <si>
    <t>7/9/2017 11:00 PM</t>
  </si>
  <si>
    <t>7/10/2017 12:00 AM</t>
  </si>
  <si>
    <t>7/10/2017 1:00 AM</t>
  </si>
  <si>
    <t>7/10/2017 2:00 AM</t>
  </si>
  <si>
    <t>7/10/2017 3:00 AM</t>
  </si>
  <si>
    <t>7/10/2017 4:00 AM</t>
  </si>
  <si>
    <t>7/10/2017 5:00 AM</t>
  </si>
  <si>
    <t>7/10/2017 6:00 AM</t>
  </si>
  <si>
    <t>7/10/2017 7:00 AM</t>
  </si>
  <si>
    <t>7/10/2017 8:00 AM</t>
  </si>
  <si>
    <t>7/10/2017 9:00 AM</t>
  </si>
  <si>
    <t>7/10/2017 10:00 AM</t>
  </si>
  <si>
    <t>7/10/2017 11:00 AM</t>
  </si>
  <si>
    <t>7/10/2017 12:00 PM</t>
  </si>
  <si>
    <t>7/10/2017 1:00 PM</t>
  </si>
  <si>
    <t>7/10/2017 2:00 PM</t>
  </si>
  <si>
    <t>7/10/2017 3:00 PM</t>
  </si>
  <si>
    <t>7/10/2017 4:00 PM</t>
  </si>
  <si>
    <t>7/10/2017 5:00 PM</t>
  </si>
  <si>
    <t>7/10/2017 6:00 PM</t>
  </si>
  <si>
    <t>7/10/2017 7:00 PM</t>
  </si>
  <si>
    <t>7/10/2017 8:00 PM</t>
  </si>
  <si>
    <t>7/10/2017 9:00 PM</t>
  </si>
  <si>
    <t>7/10/2017 10:00 PM</t>
  </si>
  <si>
    <t>7/10/2017 11:00 PM</t>
  </si>
  <si>
    <t>7/11/2017 12:00 AM</t>
  </si>
  <si>
    <t>7/11/2017 1:00 AM</t>
  </si>
  <si>
    <t>7/11/2017 2:00 AM</t>
  </si>
  <si>
    <t>7/11/2017 3:00 AM</t>
  </si>
  <si>
    <t>7/11/2017 4:00 AM</t>
  </si>
  <si>
    <t>7/11/2017 5:00 AM</t>
  </si>
  <si>
    <t>7/11/2017 6:00 AM</t>
  </si>
  <si>
    <t>7/11/2017 7:00 AM</t>
  </si>
  <si>
    <t>7/11/2017 8:00 AM</t>
  </si>
  <si>
    <t>7/11/2017 9:00 AM</t>
  </si>
  <si>
    <t>7/11/2017 10:00 AM</t>
  </si>
  <si>
    <t>7/11/2017 11:00 AM</t>
  </si>
  <si>
    <t>7/11/2017 12:00 PM</t>
  </si>
  <si>
    <t>7/11/2017 1:00 PM</t>
  </si>
  <si>
    <t>7/11/2017 2:00 PM</t>
  </si>
  <si>
    <t>7/11/2017 3:00 PM</t>
  </si>
  <si>
    <t>7/11/2017 4:00 PM</t>
  </si>
  <si>
    <t>7/11/2017 5:00 PM</t>
  </si>
  <si>
    <t>7/11/2017 6:00 PM</t>
  </si>
  <si>
    <t>7/11/2017 7:00 PM</t>
  </si>
  <si>
    <t>7/11/2017 8:00 PM</t>
  </si>
  <si>
    <t>7/11/2017 9:00 PM</t>
  </si>
  <si>
    <t>7/11/2017 10:00 PM</t>
  </si>
  <si>
    <t>7/11/2017 11:00 PM</t>
  </si>
  <si>
    <t>7/12/2017 12:00 AM</t>
  </si>
  <si>
    <t>7/12/2017 1:00 AM</t>
  </si>
  <si>
    <t>7/12/2017 2:00 AM</t>
  </si>
  <si>
    <t>7/12/2017 3:00 AM</t>
  </si>
  <si>
    <t>7/12/2017 4:00 AM</t>
  </si>
  <si>
    <t>7/12/2017 5:00 AM</t>
  </si>
  <si>
    <t>7/12/2017 6:00 AM</t>
  </si>
  <si>
    <t>7/12/2017 7:00 AM</t>
  </si>
  <si>
    <t>7/12/2017 8:00 AM</t>
  </si>
  <si>
    <t>7/12/2017 9:00 AM</t>
  </si>
  <si>
    <t>7/12/2017 10:00 AM</t>
  </si>
  <si>
    <t>7/12/2017 11:00 AM</t>
  </si>
  <si>
    <t>7/12/2017 12:00 PM</t>
  </si>
  <si>
    <t>7/12/2017 1:00 PM</t>
  </si>
  <si>
    <t>7/12/2017 2:00 PM</t>
  </si>
  <si>
    <t>7/12/2017 3:00 PM</t>
  </si>
  <si>
    <t>7/12/2017 4:00 PM</t>
  </si>
  <si>
    <t>7/12/2017 5:00 PM</t>
  </si>
  <si>
    <t>7/12/2017 6:00 PM</t>
  </si>
  <si>
    <t>7/12/2017 7:00 PM</t>
  </si>
  <si>
    <t>7/12/2017 8:00 PM</t>
  </si>
  <si>
    <t>7/12/2017 9:00 PM</t>
  </si>
  <si>
    <t>7/12/2017 10:00 PM</t>
  </si>
  <si>
    <t>7/12/2017 11:00 PM</t>
  </si>
  <si>
    <t>7/13/2017 12:00 AM</t>
  </si>
  <si>
    <t>7/13/2017 1:00 AM</t>
  </si>
  <si>
    <t>7/13/2017 2:00 AM</t>
  </si>
  <si>
    <t>7/13/2017 3:00 AM</t>
  </si>
  <si>
    <t>7/13/2017 4:00 AM</t>
  </si>
  <si>
    <t>7/13/2017 5:00 AM</t>
  </si>
  <si>
    <t>7/13/2017 6:00 AM</t>
  </si>
  <si>
    <t>7/13/2017 7:00 AM</t>
  </si>
  <si>
    <t>7/13/2017 8:00 AM</t>
  </si>
  <si>
    <t>7/13/2017 9:00 AM</t>
  </si>
  <si>
    <t>7/13/2017 10:00 AM</t>
  </si>
  <si>
    <t>7/13/2017 11:00 AM</t>
  </si>
  <si>
    <t>7/13/2017 12:00 PM</t>
  </si>
  <si>
    <t>7/13/2017 1:00 PM</t>
  </si>
  <si>
    <t>7/13/2017 2:00 PM</t>
  </si>
  <si>
    <t>7/13/2017 3:00 PM</t>
  </si>
  <si>
    <t>7/13/2017 4:00 PM</t>
  </si>
  <si>
    <t>7/13/2017 5:00 PM</t>
  </si>
  <si>
    <t>7/13/2017 6:00 PM</t>
  </si>
  <si>
    <t>7/13/2017 7:00 PM</t>
  </si>
  <si>
    <t>7/13/2017 8:00 PM</t>
  </si>
  <si>
    <t>7/13/2017 9:00 PM</t>
  </si>
  <si>
    <t>7/13/2017 10:00 PM</t>
  </si>
  <si>
    <t>7/13/2017 11:00 PM</t>
  </si>
  <si>
    <t>7/14/2017 12:00 AM</t>
  </si>
  <si>
    <t>7/14/2017 1:00 AM</t>
  </si>
  <si>
    <t>7/14/2017 2:00 AM</t>
  </si>
  <si>
    <t>7/14/2017 3:00 AM</t>
  </si>
  <si>
    <t>7/14/2017 4:00 AM</t>
  </si>
  <si>
    <t>7/14/2017 5:00 AM</t>
  </si>
  <si>
    <t>7/14/2017 6:00 AM</t>
  </si>
  <si>
    <t>7/14/2017 7:00 AM</t>
  </si>
  <si>
    <t>7/14/2017 8:00 AM</t>
  </si>
  <si>
    <t>7/14/2017 9:00 AM</t>
  </si>
  <si>
    <t>7/14/2017 10:00 AM</t>
  </si>
  <si>
    <t>7/14/2017 11:00 AM</t>
  </si>
  <si>
    <t>7/14/2017 12:00 PM</t>
  </si>
  <si>
    <t>7/14/2017 1:00 PM</t>
  </si>
  <si>
    <t>7/14/2017 2:00 PM</t>
  </si>
  <si>
    <t>7/14/2017 3:00 PM</t>
  </si>
  <si>
    <t>7/14/2017 4:00 PM</t>
  </si>
  <si>
    <t>7/14/2017 5:00 PM</t>
  </si>
  <si>
    <t>7/14/2017 6:00 PM</t>
  </si>
  <si>
    <t>7/14/2017 7:00 PM</t>
  </si>
  <si>
    <t>7/14/2017 8:00 PM</t>
  </si>
  <si>
    <t>7/14/2017 9:00 PM</t>
  </si>
  <si>
    <t>7/14/2017 10:00 PM</t>
  </si>
  <si>
    <t>7/14/2017 11:00 PM</t>
  </si>
  <si>
    <t>7/15/2017 12:00 AM</t>
  </si>
  <si>
    <t>7/15/2017 1:00 AM</t>
  </si>
  <si>
    <t>7/15/2017 2:00 AM</t>
  </si>
  <si>
    <t>7/15/2017 3:00 AM</t>
  </si>
  <si>
    <t>7/15/2017 4:00 AM</t>
  </si>
  <si>
    <t>7/15/2017 5:00 AM</t>
  </si>
  <si>
    <t>7/15/2017 6:00 AM</t>
  </si>
  <si>
    <t>7/15/2017 7:00 AM</t>
  </si>
  <si>
    <t>7/15/2017 8:00 AM</t>
  </si>
  <si>
    <t>7/15/2017 9:00 AM</t>
  </si>
  <si>
    <t>7/15/2017 10:00 AM</t>
  </si>
  <si>
    <t>7/15/2017 11:00 AM</t>
  </si>
  <si>
    <t>7/15/2017 12:00 PM</t>
  </si>
  <si>
    <t>7/15/2017 1:00 PM</t>
  </si>
  <si>
    <t>7/15/2017 2:00 PM</t>
  </si>
  <si>
    <t>7/15/2017 3:00 PM</t>
  </si>
  <si>
    <t>7/15/2017 4:00 PM</t>
  </si>
  <si>
    <t>7/15/2017 5:00 PM</t>
  </si>
  <si>
    <t>7/15/2017 6:00 PM</t>
  </si>
  <si>
    <t>7/15/2017 7:00 PM</t>
  </si>
  <si>
    <t>7/15/2017 8:00 PM</t>
  </si>
  <si>
    <t>7/15/2017 9:00 PM</t>
  </si>
  <si>
    <t>7/15/2017 10:00 PM</t>
  </si>
  <si>
    <t>7/15/2017 11:00 PM</t>
  </si>
  <si>
    <t>7/16/2017 12:00 AM</t>
  </si>
  <si>
    <t>7/16/2017 1:00 AM</t>
  </si>
  <si>
    <t>7/16/2017 2:00 AM</t>
  </si>
  <si>
    <t>7/16/2017 3:00 AM</t>
  </si>
  <si>
    <t>7/16/2017 4:00 AM</t>
  </si>
  <si>
    <t>7/16/2017 5:00 AM</t>
  </si>
  <si>
    <t>7/16/2017 6:00 AM</t>
  </si>
  <si>
    <t>7/16/2017 7:00 AM</t>
  </si>
  <si>
    <t>7/16/2017 8:00 AM</t>
  </si>
  <si>
    <t>7/16/2017 9:00 AM</t>
  </si>
  <si>
    <t>7/16/2017 10:00 AM</t>
  </si>
  <si>
    <t>7/16/2017 11:00 AM</t>
  </si>
  <si>
    <t>7/16/2017 12:00 PM</t>
  </si>
  <si>
    <t>7/16/2017 1:00 PM</t>
  </si>
  <si>
    <t>7/16/2017 2:00 PM</t>
  </si>
  <si>
    <t>7/16/2017 3:00 PM</t>
  </si>
  <si>
    <t>7/16/2017 4:00 PM</t>
  </si>
  <si>
    <t>7/16/2017 5:00 PM</t>
  </si>
  <si>
    <t>7/16/2017 6:00 PM</t>
  </si>
  <si>
    <t>7/16/2017 7:00 PM</t>
  </si>
  <si>
    <t>7/16/2017 8:00 PM</t>
  </si>
  <si>
    <t>7/16/2017 9:00 PM</t>
  </si>
  <si>
    <t>7/16/2017 10:00 PM</t>
  </si>
  <si>
    <t>7/16/2017 11:00 PM</t>
  </si>
  <si>
    <t>7/17/2017 12:00 AM</t>
  </si>
  <si>
    <t>7/17/2017 1:00 AM</t>
  </si>
  <si>
    <t>7/17/2017 2:00 AM</t>
  </si>
  <si>
    <t>7/17/2017 3:00 AM</t>
  </si>
  <si>
    <t>7/17/2017 4:00 AM</t>
  </si>
  <si>
    <t>7/17/2017 5:00 AM</t>
  </si>
  <si>
    <t>7/17/2017 6:00 AM</t>
  </si>
  <si>
    <t>7/17/2017 7:00 AM</t>
  </si>
  <si>
    <t>7/17/2017 8:00 AM</t>
  </si>
  <si>
    <t>7/17/2017 9:00 AM</t>
  </si>
  <si>
    <t>7/17/2017 10:00 AM</t>
  </si>
  <si>
    <t>7/17/2017 11:00 AM</t>
  </si>
  <si>
    <t>7/17/2017 12:00 PM</t>
  </si>
  <si>
    <t>7/17/2017 1:00 PM</t>
  </si>
  <si>
    <t>7/17/2017 2:00 PM</t>
  </si>
  <si>
    <t>7/17/2017 3:00 PM</t>
  </si>
  <si>
    <t>7/17/2017 4:00 PM</t>
  </si>
  <si>
    <t>7/17/2017 5:00 PM</t>
  </si>
  <si>
    <t>7/17/2017 6:00 PM</t>
  </si>
  <si>
    <t>7/17/2017 7:00 PM</t>
  </si>
  <si>
    <t>7/17/2017 8:00 PM</t>
  </si>
  <si>
    <t>7/17/2017 9:00 PM</t>
  </si>
  <si>
    <t>7/17/2017 10:00 PM</t>
  </si>
  <si>
    <t>7/17/2017 11:00 PM</t>
  </si>
  <si>
    <t>7/18/2017 12:00 AM</t>
  </si>
  <si>
    <t>7/18/2017 1:00 AM</t>
  </si>
  <si>
    <t>7/18/2017 2:00 AM</t>
  </si>
  <si>
    <t>7/18/2017 3:00 AM</t>
  </si>
  <si>
    <t>7/18/2017 4:00 AM</t>
  </si>
  <si>
    <t>7/18/2017 5:00 AM</t>
  </si>
  <si>
    <t>7/18/2017 6:00 AM</t>
  </si>
  <si>
    <t>7/18/2017 7:00 AM</t>
  </si>
  <si>
    <t>7/18/2017 8:00 AM</t>
  </si>
  <si>
    <t>7/18/2017 9:00 AM</t>
  </si>
  <si>
    <t>7/18/2017 10:00 AM</t>
  </si>
  <si>
    <t>7/18/2017 11:00 AM</t>
  </si>
  <si>
    <t>7/18/2017 12:00 PM</t>
  </si>
  <si>
    <t>7/18/2017 1:00 PM</t>
  </si>
  <si>
    <t>7/18/2017 2:00 PM</t>
  </si>
  <si>
    <t>7/18/2017 3:00 PM</t>
  </si>
  <si>
    <t>7/18/2017 4:00 PM</t>
  </si>
  <si>
    <t>7/18/2017 5:00 PM</t>
  </si>
  <si>
    <t>7/18/2017 6:00 PM</t>
  </si>
  <si>
    <t>7/18/2017 7:00 PM</t>
  </si>
  <si>
    <t>7/18/2017 8:00 PM</t>
  </si>
  <si>
    <t>7/18/2017 9:00 PM</t>
  </si>
  <si>
    <t>7/18/2017 10:00 PM</t>
  </si>
  <si>
    <t>7/18/2017 11:00 PM</t>
  </si>
  <si>
    <t>7/19/2017 12:00 AM</t>
  </si>
  <si>
    <t>7/19/2017 1:00 AM</t>
  </si>
  <si>
    <t>7/19/2017 2:00 AM</t>
  </si>
  <si>
    <t>7/19/2017 3:00 AM</t>
  </si>
  <si>
    <t>7/19/2017 4:00 AM</t>
  </si>
  <si>
    <t>7/19/2017 5:00 AM</t>
  </si>
  <si>
    <t>7/19/2017 6:00 AM</t>
  </si>
  <si>
    <t>7/19/2017 7:00 AM</t>
  </si>
  <si>
    <t>7/19/2017 8:00 AM</t>
  </si>
  <si>
    <t>7/19/2017 9:00 AM</t>
  </si>
  <si>
    <t>7/19/2017 10:00 AM</t>
  </si>
  <si>
    <t>7/19/2017 11:00 AM</t>
  </si>
  <si>
    <t>7/19/2017 12:00 PM</t>
  </si>
  <si>
    <t>7/19/2017 1:00 PM</t>
  </si>
  <si>
    <t>7/19/2017 2:00 PM</t>
  </si>
  <si>
    <t>7/19/2017 3:00 PM</t>
  </si>
  <si>
    <t>7/19/2017 4:00 PM</t>
  </si>
  <si>
    <t>7/19/2017 5:00 PM</t>
  </si>
  <si>
    <t>7/19/2017 6:00 PM</t>
  </si>
  <si>
    <t>7/19/2017 7:00 PM</t>
  </si>
  <si>
    <t>7/19/2017 8:00 PM</t>
  </si>
  <si>
    <t>7/19/2017 9:00 PM</t>
  </si>
  <si>
    <t>7/19/2017 10:00 PM</t>
  </si>
  <si>
    <t>7/19/2017 11:00 PM</t>
  </si>
  <si>
    <t>7/20/2017 12:00 AM</t>
  </si>
  <si>
    <t>7/20/2017 1:00 AM</t>
  </si>
  <si>
    <t>7/20/2017 2:00 AM</t>
  </si>
  <si>
    <t>7/20/2017 3:00 AM</t>
  </si>
  <si>
    <t>7/20/2017 4:00 AM</t>
  </si>
  <si>
    <t>7/20/2017 5:00 AM</t>
  </si>
  <si>
    <t>7/20/2017 6:00 AM</t>
  </si>
  <si>
    <t>7/20/2017 7:00 AM</t>
  </si>
  <si>
    <t>7/20/2017 8:00 AM</t>
  </si>
  <si>
    <t>7/20/2017 9:00 AM</t>
  </si>
  <si>
    <t>7/20/2017 10:00 AM</t>
  </si>
  <si>
    <t>7/20/2017 11:00 AM</t>
  </si>
  <si>
    <t>7/20/2017 12:00 PM</t>
  </si>
  <si>
    <t>7/20/2017 1:00 PM</t>
  </si>
  <si>
    <t>7/20/2017 2:00 PM</t>
  </si>
  <si>
    <t>7/20/2017 3:00 PM</t>
  </si>
  <si>
    <t>7/20/2017 4:00 PM</t>
  </si>
  <si>
    <t>7/20/2017 5:00 PM</t>
  </si>
  <si>
    <t>7/20/2017 6:00 PM</t>
  </si>
  <si>
    <t>7/20/2017 7:00 PM</t>
  </si>
  <si>
    <t>7/20/2017 8:00 PM</t>
  </si>
  <si>
    <t>7/20/2017 9:00 PM</t>
  </si>
  <si>
    <t>7/20/2017 10:00 PM</t>
  </si>
  <si>
    <t>7/20/2017 11:00 PM</t>
  </si>
  <si>
    <t>7/21/2017 12:00 AM</t>
  </si>
  <si>
    <t>7/21/2017 1:00 AM</t>
  </si>
  <si>
    <t>7/21/2017 2:00 AM</t>
  </si>
  <si>
    <t>7/21/2017 3:00 AM</t>
  </si>
  <si>
    <t>7/21/2017 4:00 AM</t>
  </si>
  <si>
    <t>7/21/2017 5:00 AM</t>
  </si>
  <si>
    <t>7/21/2017 6:00 AM</t>
  </si>
  <si>
    <t>7/21/2017 7:00 AM</t>
  </si>
  <si>
    <t>7/21/2017 8:00 AM</t>
  </si>
  <si>
    <t>7/21/2017 9:00 AM</t>
  </si>
  <si>
    <t>7/21/2017 10:00 AM</t>
  </si>
  <si>
    <t>7/21/2017 11:00 AM</t>
  </si>
  <si>
    <t>7/21/2017 12:00 PM</t>
  </si>
  <si>
    <t>7/21/2017 1:00 PM</t>
  </si>
  <si>
    <t>7/21/2017 2:00 PM</t>
  </si>
  <si>
    <t>7/21/2017 3:00 PM</t>
  </si>
  <si>
    <t>7/21/2017 4:00 PM</t>
  </si>
  <si>
    <t>7/21/2017 5:00 PM</t>
  </si>
  <si>
    <t>7/21/2017 6:00 PM</t>
  </si>
  <si>
    <t>7/21/2017 7:00 PM</t>
  </si>
  <si>
    <t>7/21/2017 8:00 PM</t>
  </si>
  <si>
    <t>7/21/2017 9:00 PM</t>
  </si>
  <si>
    <t>7/21/2017 10:00 PM</t>
  </si>
  <si>
    <t>7/21/2017 11:00 PM</t>
  </si>
  <si>
    <t>7/22/2017 12:00 AM</t>
  </si>
  <si>
    <t>7/22/2017 1:00 AM</t>
  </si>
  <si>
    <t>7/22/2017 2:00 AM</t>
  </si>
  <si>
    <t>7/22/2017 3:00 AM</t>
  </si>
  <si>
    <t>7/22/2017 4:00 AM</t>
  </si>
  <si>
    <t>7/22/2017 5:00 AM</t>
  </si>
  <si>
    <t>7/22/2017 6:00 AM</t>
  </si>
  <si>
    <t>7/22/2017 7:00 AM</t>
  </si>
  <si>
    <t>7/22/2017 8:00 AM</t>
  </si>
  <si>
    <t>7/22/2017 9:00 AM</t>
  </si>
  <si>
    <t>7/22/2017 10:00 AM</t>
  </si>
  <si>
    <t>7/22/2017 11:00 AM</t>
  </si>
  <si>
    <t>7/22/2017 12:00 PM</t>
  </si>
  <si>
    <t>7/22/2017 1:00 PM</t>
  </si>
  <si>
    <t>7/22/2017 2:00 PM</t>
  </si>
  <si>
    <t>7/22/2017 3:00 PM</t>
  </si>
  <si>
    <t>7/22/2017 4:00 PM</t>
  </si>
  <si>
    <t>7/22/2017 5:00 PM</t>
  </si>
  <si>
    <t>7/22/2017 6:00 PM</t>
  </si>
  <si>
    <t>7/22/2017 7:00 PM</t>
  </si>
  <si>
    <t>7/22/2017 8:00 PM</t>
  </si>
  <si>
    <t>7/22/2017 9:00 PM</t>
  </si>
  <si>
    <t>7/22/2017 10:00 PM</t>
  </si>
  <si>
    <t>7/22/2017 11:00 PM</t>
  </si>
  <si>
    <t>7/23/2017 12:00 AM</t>
  </si>
  <si>
    <t>7/23/2017 1:00 AM</t>
  </si>
  <si>
    <t>7/23/2017 2:00 AM</t>
  </si>
  <si>
    <t>7/23/2017 3:00 AM</t>
  </si>
  <si>
    <t>7/23/2017 4:00 AM</t>
  </si>
  <si>
    <t>7/23/2017 5:00 AM</t>
  </si>
  <si>
    <t>7/23/2017 6:00 AM</t>
  </si>
  <si>
    <t>7/23/2017 7:00 AM</t>
  </si>
  <si>
    <t>7/23/2017 8:00 AM</t>
  </si>
  <si>
    <t>7/23/2017 9:00 AM</t>
  </si>
  <si>
    <t>7/23/2017 10:00 AM</t>
  </si>
  <si>
    <t>7/23/2017 11:00 AM</t>
  </si>
  <si>
    <t>7/23/2017 12:00 PM</t>
  </si>
  <si>
    <t>7/23/2017 1:00 PM</t>
  </si>
  <si>
    <t>7/23/2017 2:00 PM</t>
  </si>
  <si>
    <t>7/23/2017 3:00 PM</t>
  </si>
  <si>
    <t>7/23/2017 4:00 PM</t>
  </si>
  <si>
    <t>7/23/2017 5:00 PM</t>
  </si>
  <si>
    <t>7/23/2017 6:00 PM</t>
  </si>
  <si>
    <t>7/23/2017 7:00 PM</t>
  </si>
  <si>
    <t>7/23/2017 8:00 PM</t>
  </si>
  <si>
    <t>7/23/2017 9:00 PM</t>
  </si>
  <si>
    <t>7/23/2017 10:00 PM</t>
  </si>
  <si>
    <t>7/23/2017 11:00 PM</t>
  </si>
  <si>
    <t>7/24/2017 12:00 AM</t>
  </si>
  <si>
    <t>7/24/2017 1:00 AM</t>
  </si>
  <si>
    <t>7/24/2017 2:00 AM</t>
  </si>
  <si>
    <t>7/24/2017 3:00 AM</t>
  </si>
  <si>
    <t>7/24/2017 4:00 AM</t>
  </si>
  <si>
    <t>7/24/2017 5:00 AM</t>
  </si>
  <si>
    <t>7/24/2017 6:00 AM</t>
  </si>
  <si>
    <t>7/24/2017 7:00 AM</t>
  </si>
  <si>
    <t>7/24/2017 8:00 AM</t>
  </si>
  <si>
    <t>7/24/2017 9:00 AM</t>
  </si>
  <si>
    <t>7/24/2017 10:00 AM</t>
  </si>
  <si>
    <t>7/24/2017 11:00 AM</t>
  </si>
  <si>
    <t>7/24/2017 12:00 PM</t>
  </si>
  <si>
    <t>7/24/2017 1:00 PM</t>
  </si>
  <si>
    <t>7/24/2017 2:00 PM</t>
  </si>
  <si>
    <t>7/24/2017 3:00 PM</t>
  </si>
  <si>
    <t>7/24/2017 4:00 PM</t>
  </si>
  <si>
    <t>7/24/2017 5:00 PM</t>
  </si>
  <si>
    <t>7/24/2017 6:00 PM</t>
  </si>
  <si>
    <t>7/24/2017 7:00 PM</t>
  </si>
  <si>
    <t>7/24/2017 8:00 PM</t>
  </si>
  <si>
    <t>7/24/2017 9:00 PM</t>
  </si>
  <si>
    <t>7/24/2017 10:00 PM</t>
  </si>
  <si>
    <t>7/24/2017 11:00 PM</t>
  </si>
  <si>
    <t>7/25/2017 12:00 AM</t>
  </si>
  <si>
    <t>7/25/2017 1:00 AM</t>
  </si>
  <si>
    <t>7/25/2017 2:00 AM</t>
  </si>
  <si>
    <t>7/25/2017 3:00 AM</t>
  </si>
  <si>
    <t>7/25/2017 4:00 AM</t>
  </si>
  <si>
    <t>7/25/2017 5:00 AM</t>
  </si>
  <si>
    <t>7/25/2017 6:00 AM</t>
  </si>
  <si>
    <t>7/25/2017 7:00 AM</t>
  </si>
  <si>
    <t>7/25/2017 8:00 AM</t>
  </si>
  <si>
    <t>7/25/2017 9:00 AM</t>
  </si>
  <si>
    <t>7/25/2017 10:00 AM</t>
  </si>
  <si>
    <t>7/25/2017 11:00 AM</t>
  </si>
  <si>
    <t>7/25/2017 12:00 PM</t>
  </si>
  <si>
    <t>7/25/2017 1:00 PM</t>
  </si>
  <si>
    <t>7/25/2017 2:00 PM</t>
  </si>
  <si>
    <t>7/25/2017 3:00 PM</t>
  </si>
  <si>
    <t>7/25/2017 4:00 PM</t>
  </si>
  <si>
    <t>7/25/2017 5:00 PM</t>
  </si>
  <si>
    <t>7/25/2017 6:00 PM</t>
  </si>
  <si>
    <t>7/25/2017 7:00 PM</t>
  </si>
  <si>
    <t>7/25/2017 8:00 PM</t>
  </si>
  <si>
    <t>7/25/2017 9:00 PM</t>
  </si>
  <si>
    <t>7/25/2017 10:00 PM</t>
  </si>
  <si>
    <t>7/25/2017 11:00 PM</t>
  </si>
  <si>
    <t>7/26/2017 12:00 AM</t>
  </si>
  <si>
    <t>7/26/2017 1:00 AM</t>
  </si>
  <si>
    <t>7/26/2017 2:00 AM</t>
  </si>
  <si>
    <t>7/26/2017 3:00 AM</t>
  </si>
  <si>
    <t>7/26/2017 4:00 AM</t>
  </si>
  <si>
    <t>7/26/2017 5:00 AM</t>
  </si>
  <si>
    <t>7/26/2017 6:00 AM</t>
  </si>
  <si>
    <t>7/26/2017 7:00 AM</t>
  </si>
  <si>
    <t>7/26/2017 8:00 AM</t>
  </si>
  <si>
    <t>7/26/2017 9:00 AM</t>
  </si>
  <si>
    <t>7/26/2017 10:00 AM</t>
  </si>
  <si>
    <t>7/26/2017 11:00 AM</t>
  </si>
  <si>
    <t>7/26/2017 12:00 PM</t>
  </si>
  <si>
    <t>7/26/2017 1:00 PM</t>
  </si>
  <si>
    <t>7/26/2017 2:00 PM</t>
  </si>
  <si>
    <t>7/26/2017 3:00 PM</t>
  </si>
  <si>
    <t>7/26/2017 4:00 PM</t>
  </si>
  <si>
    <t>7/26/2017 5:00 PM</t>
  </si>
  <si>
    <t>7/26/2017 6:00 PM</t>
  </si>
  <si>
    <t>7/26/2017 7:00 PM</t>
  </si>
  <si>
    <t>7/26/2017 8:00 PM</t>
  </si>
  <si>
    <t>7/26/2017 9:00 PM</t>
  </si>
  <si>
    <t>7/26/2017 10:00 PM</t>
  </si>
  <si>
    <t>7/26/2017 11:00 PM</t>
  </si>
  <si>
    <t>7/27/2017 12:00 AM</t>
  </si>
  <si>
    <t>7/27/2017 1:00 AM</t>
  </si>
  <si>
    <t>7/27/2017 2:00 AM</t>
  </si>
  <si>
    <t>7/27/2017 3:00 AM</t>
  </si>
  <si>
    <t>7/27/2017 4:00 AM</t>
  </si>
  <si>
    <t>7/27/2017 5:00 AM</t>
  </si>
  <si>
    <t>7/27/2017 6:00 AM</t>
  </si>
  <si>
    <t>7/27/2017 7:00 AM</t>
  </si>
  <si>
    <t>7/27/2017 8:00 AM</t>
  </si>
  <si>
    <t>7/27/2017 9:00 AM</t>
  </si>
  <si>
    <t>7/27/2017 10:00 AM</t>
  </si>
  <si>
    <t>7/27/2017 11:00 AM</t>
  </si>
  <si>
    <t>7/27/2017 12:00 PM</t>
  </si>
  <si>
    <t>7/27/2017 1:00 PM</t>
  </si>
  <si>
    <t>7/27/2017 2:00 PM</t>
  </si>
  <si>
    <t>7/27/2017 3:00 PM</t>
  </si>
  <si>
    <t>7/27/2017 4:00 PM</t>
  </si>
  <si>
    <t>7/27/2017 5:00 PM</t>
  </si>
  <si>
    <t>7/27/2017 6:00 PM</t>
  </si>
  <si>
    <t>7/27/2017 7:00 PM</t>
  </si>
  <si>
    <t>7/27/2017 8:00 PM</t>
  </si>
  <si>
    <t>7/27/2017 9:00 PM</t>
  </si>
  <si>
    <t>7/27/2017 10:00 PM</t>
  </si>
  <si>
    <t>7/27/2017 11:00 PM</t>
  </si>
  <si>
    <t>7/28/2017 12:00 AM</t>
  </si>
  <si>
    <t>7/28/2017 1:00 AM</t>
  </si>
  <si>
    <t>7/28/2017 2:00 AM</t>
  </si>
  <si>
    <t>7/28/2017 3:00 AM</t>
  </si>
  <si>
    <t>7/28/2017 4:00 AM</t>
  </si>
  <si>
    <t>7/28/2017 5:00 AM</t>
  </si>
  <si>
    <t>7/28/2017 6:00 AM</t>
  </si>
  <si>
    <t>7/28/2017 7:00 AM</t>
  </si>
  <si>
    <t>7/28/2017 8:00 AM</t>
  </si>
  <si>
    <t>7/28/2017 9:00 AM</t>
  </si>
  <si>
    <t>7/28/2017 10:00 AM</t>
  </si>
  <si>
    <t>7/28/2017 11:00 AM</t>
  </si>
  <si>
    <t>7/28/2017 12:00 PM</t>
  </si>
  <si>
    <t>7/28/2017 1:00 PM</t>
  </si>
  <si>
    <t>7/28/2017 2:00 PM</t>
  </si>
  <si>
    <t>7/28/2017 3:00 PM</t>
  </si>
  <si>
    <t>7/28/2017 4:00 PM</t>
  </si>
  <si>
    <t>7/28/2017 5:00 PM</t>
  </si>
  <si>
    <t>7/28/2017 6:00 PM</t>
  </si>
  <si>
    <t>7/28/2017 7:00 PM</t>
  </si>
  <si>
    <t>7/28/2017 8:00 PM</t>
  </si>
  <si>
    <t>7/28/2017 9:00 PM</t>
  </si>
  <si>
    <t>7/28/2017 10:00 PM</t>
  </si>
  <si>
    <t>7/28/2017 11:00 PM</t>
  </si>
  <si>
    <t>7/29/2017 12:00 AM</t>
  </si>
  <si>
    <t>7/29/2017 1:00 AM</t>
  </si>
  <si>
    <t>7/29/2017 2:00 AM</t>
  </si>
  <si>
    <t>7/29/2017 3:00 AM</t>
  </si>
  <si>
    <t>7/29/2017 4:00 AM</t>
  </si>
  <si>
    <t>7/29/2017 5:00 AM</t>
  </si>
  <si>
    <t>7/29/2017 6:00 AM</t>
  </si>
  <si>
    <t>7/29/2017 7:00 AM</t>
  </si>
  <si>
    <t>7/29/2017 8:00 AM</t>
  </si>
  <si>
    <t>7/29/2017 9:00 AM</t>
  </si>
  <si>
    <t>7/29/2017 10:00 AM</t>
  </si>
  <si>
    <t>7/29/2017 11:00 AM</t>
  </si>
  <si>
    <t>7/29/2017 12:00 PM</t>
  </si>
  <si>
    <t>7/29/2017 1:00 PM</t>
  </si>
  <si>
    <t>7/29/2017 2:00 PM</t>
  </si>
  <si>
    <t>7/29/2017 3:00 PM</t>
  </si>
  <si>
    <t>7/29/2017 4:00 PM</t>
  </si>
  <si>
    <t>7/29/2017 5:00 PM</t>
  </si>
  <si>
    <t>7/29/2017 6:00 PM</t>
  </si>
  <si>
    <t>7/29/2017 7:00 PM</t>
  </si>
  <si>
    <t>7/29/2017 8:00 PM</t>
  </si>
  <si>
    <t>7/29/2017 9:00 PM</t>
  </si>
  <si>
    <t>7/29/2017 10:00 PM</t>
  </si>
  <si>
    <t>7/29/2017 11:00 PM</t>
  </si>
  <si>
    <t>7/30/2017 12:00 AM</t>
  </si>
  <si>
    <t>7/30/2017 1:00 AM</t>
  </si>
  <si>
    <t>7/30/2017 2:00 AM</t>
  </si>
  <si>
    <t>7/30/2017 3:00 AM</t>
  </si>
  <si>
    <t>7/30/2017 4:00 AM</t>
  </si>
  <si>
    <t>7/30/2017 5:00 AM</t>
  </si>
  <si>
    <t>7/30/2017 6:00 AM</t>
  </si>
  <si>
    <t>7/30/2017 7:00 AM</t>
  </si>
  <si>
    <t>7/30/2017 8:00 AM</t>
  </si>
  <si>
    <t>7/30/2017 9:00 AM</t>
  </si>
  <si>
    <t>7/30/2017 10:00 AM</t>
  </si>
  <si>
    <t>7/30/2017 11:00 AM</t>
  </si>
  <si>
    <t>7/30/2017 12:00 PM</t>
  </si>
  <si>
    <t>7/30/2017 1:00 PM</t>
  </si>
  <si>
    <t>7/30/2017 2:00 PM</t>
  </si>
  <si>
    <t>7/30/2017 3:00 PM</t>
  </si>
  <si>
    <t>7/30/2017 4:00 PM</t>
  </si>
  <si>
    <t>7/30/2017 5:00 PM</t>
  </si>
  <si>
    <t>7/30/2017 6:00 PM</t>
  </si>
  <si>
    <t>7/30/2017 7:00 PM</t>
  </si>
  <si>
    <t>7/30/2017 8:00 PM</t>
  </si>
  <si>
    <t>7/30/2017 9:00 PM</t>
  </si>
  <si>
    <t>7/30/2017 10:00 PM</t>
  </si>
  <si>
    <t>7/30/2017 11:00 PM</t>
  </si>
  <si>
    <t>7/31/2017 12:00 AM</t>
  </si>
  <si>
    <t>7/31/2017 1:00 AM</t>
  </si>
  <si>
    <t>7/31/2017 2:00 AM</t>
  </si>
  <si>
    <t>7/31/2017 3:00 AM</t>
  </si>
  <si>
    <t>7/31/2017 4:00 AM</t>
  </si>
  <si>
    <t>7/31/2017 5:00 AM</t>
  </si>
  <si>
    <t>7/31/2017 6:00 AM</t>
  </si>
  <si>
    <t>7/31/2017 7:00 AM</t>
  </si>
  <si>
    <t>7/31/2017 8:00 AM</t>
  </si>
  <si>
    <t>7/31/2017 9:00 AM</t>
  </si>
  <si>
    <t>7/31/2017 10:00 AM</t>
  </si>
  <si>
    <t>7/31/2017 11:00 AM</t>
  </si>
  <si>
    <t>7/31/2017 12:00 PM</t>
  </si>
  <si>
    <t>7/31/2017 1:00 PM</t>
  </si>
  <si>
    <t>7/31/2017 2:00 PM</t>
  </si>
  <si>
    <t>7/31/2017 3:00 PM</t>
  </si>
  <si>
    <t>7/31/2017 4:00 PM</t>
  </si>
  <si>
    <t>7/31/2017 5:00 PM</t>
  </si>
  <si>
    <t>7/31/2017 6:00 PM</t>
  </si>
  <si>
    <t>7/31/2017 7:00 PM</t>
  </si>
  <si>
    <t>7/31/2017 8:00 PM</t>
  </si>
  <si>
    <t>7/31/2017 9:00 PM</t>
  </si>
  <si>
    <t>7/31/2017 10:00 PM</t>
  </si>
  <si>
    <t>7/31/2017 11:00 PM</t>
  </si>
  <si>
    <t>Sequence 1: Pipeline from Creekside WTP to Boothill Tank</t>
  </si>
  <si>
    <t xml:space="preserve">Divide Flow Rate </t>
  </si>
  <si>
    <t>Combined Effluent Turbidity Performance Criteria (Data in 'Turbidity Data' Worksheet)</t>
  </si>
  <si>
    <r>
      <t xml:space="preserve">B.  Total Number of CFE water turbidity measurements that are less than or equal to </t>
    </r>
    <r>
      <rPr>
        <b/>
        <sz val="10"/>
        <rFont val="Arial"/>
        <family val="2"/>
      </rPr>
      <t>0.3 NTU</t>
    </r>
    <r>
      <rPr>
        <sz val="10"/>
        <rFont val="Arial"/>
        <family val="2"/>
      </rPr>
      <t xml:space="preserve"> =</t>
    </r>
  </si>
  <si>
    <r>
      <t xml:space="preserve">The minimum residual concentration must not drop below </t>
    </r>
    <r>
      <rPr>
        <b/>
        <sz val="10"/>
        <rFont val="Arial"/>
        <family val="2"/>
      </rPr>
      <t>0.2</t>
    </r>
    <r>
      <rPr>
        <sz val="10"/>
        <rFont val="Arial"/>
        <family val="2"/>
      </rPr>
      <t xml:space="preserve"> </t>
    </r>
    <r>
      <rPr>
        <b/>
        <sz val="10"/>
        <rFont val="Arial"/>
        <family val="2"/>
      </rPr>
      <t>mg/L</t>
    </r>
    <r>
      <rPr>
        <sz val="10"/>
        <rFont val="Arial"/>
        <family val="2"/>
      </rPr>
      <t xml:space="preserve"> OR the higher value (&gt;0.2 mg/L) needed each day for adequate inactivation of viruses.
</t>
    </r>
  </si>
  <si>
    <t>REQUIRED # OF 4-HOUR TURBIDITY READINGS/DAY =</t>
  </si>
  <si>
    <r>
      <t>(UNLESS PLANT OFF – INDICATE “</t>
    </r>
    <r>
      <rPr>
        <b/>
        <sz val="10"/>
        <rFont val="Arial"/>
        <family val="2"/>
      </rPr>
      <t>PO</t>
    </r>
    <r>
      <rPr>
        <sz val="10"/>
        <rFont val="Arial"/>
        <family val="2"/>
      </rPr>
      <t>” IN EACH CELL)</t>
    </r>
  </si>
  <si>
    <t>**REPORT MAXIMUM TURBIDITY READING THAT DAY, EVEN IF IT WAS BETWEEN 4 HOUR READINGS</t>
  </si>
  <si>
    <t>DO NOT REPORT RESULTS COLLECTED DURING BACKWASH, FILTER-TO-WASTE, OR ANY TIME WATER IS NOT BEING PRODUCED FOR CONSUMPTION</t>
  </si>
  <si>
    <t>Park Meadows must obtain 4 log removal credit for virus from chlorine disinfection prior to the first customer.</t>
  </si>
  <si>
    <t>Required CTr for 4 log removal taken from Table C-7, EPA Guidance Manual Disinfection Profiling and Benchmarking</t>
  </si>
  <si>
    <t>Giardia Log Inactivation Treatment Credit granted by Utah DDW:</t>
  </si>
  <si>
    <t>Crypto Log Inactivation Treatment Credit granted by Utah DDW:</t>
  </si>
  <si>
    <t>in.</t>
  </si>
  <si>
    <t>ft.</t>
  </si>
  <si>
    <t>Combined Park Meadows + Divide Flow Rate</t>
  </si>
  <si>
    <t>Required Giardia Log Inactivation for UV Disinfection:</t>
  </si>
  <si>
    <t>Required Giardia Log Inactivation for Chlorine Disinfection:</t>
  </si>
  <si>
    <t>Required Crypto Log Inactivation for UV Disinfection:</t>
  </si>
  <si>
    <t>Required Crypto Log Inactivation for Chlorine Disinfection:</t>
  </si>
  <si>
    <t>Required Virus Log Inactivation for UV Disinfection:</t>
  </si>
  <si>
    <t>Required Virus Log Inactivation for Chlorine Disinfection (see table below):</t>
  </si>
  <si>
    <t>Park Meadows pH</t>
  </si>
  <si>
    <t>Park Meadows Temp.</t>
  </si>
  <si>
    <t>(Deg C)</t>
  </si>
  <si>
    <t>The pipeline volume is 13,721 gallons based on 2335.3 ft of 12" pipe from the Creekside WTP to the chlorine analyzer upstream of Boothill Tank.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</si>
</sst>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_);\(&quot;$&quot;#,##0\)"/>
    <numFmt numFmtId="43" formatCode="_(* #,##0.00_);_(* \(#,##0.00\);_(* &quot;-&quot;??_);_(@_)"/>
    <numFmt numFmtId="164" formatCode="0.000"/>
    <numFmt numFmtId="165" formatCode="0.0"/>
    <numFmt numFmtId="166" formatCode="m/d/yy"/>
    <numFmt numFmtId="167" formatCode="mmmm"/>
    <numFmt numFmtId="168" formatCode="m/d/yy;@"/>
    <numFmt numFmtId="169" formatCode="[$-409]m/d/yy\ h:mm\ AM/PM;@"/>
    <numFmt numFmtId="170" formatCode="_(* #,##0_);_(* \(#,##0\);_(* &quot;-&quot;??_);_(@_)"/>
    <numFmt numFmtId="171" formatCode="m/d;@"/>
  </numFmts>
  <fonts count="57" x14ac:knownFonts="1">
    <font>
      <sz val="1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8"/>
      <name val="Arial"/>
      <family val="2"/>
    </font>
    <font>
      <b/>
      <sz val="12"/>
      <name val="Arial"/>
      <family val="2"/>
    </font>
    <font>
      <sz val="14"/>
      <name val="Times New Roman"/>
      <family val="1"/>
    </font>
    <font>
      <sz val="10"/>
      <name val="Times New Roman"/>
      <family val="1"/>
    </font>
    <font>
      <sz val="10"/>
      <name val="Arial"/>
      <family val="2"/>
    </font>
    <font>
      <b/>
      <sz val="10"/>
      <name val="Times New Roman"/>
      <family val="1"/>
    </font>
    <font>
      <sz val="10"/>
      <color indexed="8"/>
      <name val="Arial"/>
      <family val="2"/>
    </font>
    <font>
      <vertAlign val="subscript"/>
      <sz val="10"/>
      <name val="Arial"/>
      <family val="2"/>
    </font>
    <font>
      <sz val="10"/>
      <color indexed="9"/>
      <name val="Arial"/>
      <family val="2"/>
    </font>
    <font>
      <b/>
      <sz val="10"/>
      <name val="Arial"/>
      <family val="2"/>
    </font>
    <font>
      <b/>
      <sz val="11"/>
      <color indexed="8"/>
      <name val="Arial"/>
      <family val="2"/>
    </font>
    <font>
      <b/>
      <sz val="10"/>
      <color indexed="8"/>
      <name val="Arial"/>
      <family val="2"/>
    </font>
    <font>
      <b/>
      <u/>
      <sz val="10"/>
      <color indexed="8"/>
      <name val="Arial"/>
      <family val="2"/>
    </font>
    <font>
      <vertAlign val="subscript"/>
      <sz val="10"/>
      <color indexed="9"/>
      <name val="Arial"/>
      <family val="2"/>
    </font>
    <font>
      <sz val="10"/>
      <name val="MS Sans Serif"/>
      <family val="2"/>
    </font>
    <font>
      <vertAlign val="subscript"/>
      <sz val="10"/>
      <color indexed="8"/>
      <name val="Arial"/>
      <family val="2"/>
    </font>
    <font>
      <i/>
      <sz val="10"/>
      <name val="Times New Roman"/>
      <family val="1"/>
    </font>
    <font>
      <sz val="10"/>
      <color indexed="12"/>
      <name val="Times New Roman"/>
      <family val="1"/>
    </font>
    <font>
      <sz val="10"/>
      <color indexed="23"/>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indexed="12"/>
      <name val="Arial"/>
      <family val="2"/>
    </font>
    <font>
      <b/>
      <sz val="11"/>
      <name val="Arial"/>
      <family val="2"/>
    </font>
    <font>
      <sz val="11"/>
      <name val="Arial"/>
      <family val="2"/>
    </font>
    <font>
      <b/>
      <sz val="8"/>
      <name val="Arial"/>
      <family val="2"/>
    </font>
    <font>
      <b/>
      <u/>
      <sz val="10"/>
      <name val="Arial"/>
      <family val="2"/>
    </font>
    <font>
      <u/>
      <sz val="10"/>
      <name val="Arial"/>
      <family val="2"/>
    </font>
    <font>
      <sz val="9"/>
      <name val="Arial"/>
      <family val="2"/>
    </font>
    <font>
      <sz val="9"/>
      <color indexed="81"/>
      <name val="Tahoma"/>
      <charset val="1"/>
    </font>
    <font>
      <b/>
      <sz val="9"/>
      <color indexed="81"/>
      <name val="Tahoma"/>
      <charset val="1"/>
    </font>
  </fonts>
  <fills count="39">
    <fill>
      <patternFill patternType="none"/>
    </fill>
    <fill>
      <patternFill patternType="gray125"/>
    </fill>
    <fill>
      <patternFill patternType="solid">
        <fgColor indexed="9"/>
        <bgColor indexed="9"/>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indexed="44"/>
        <bgColor indexed="64"/>
      </patternFill>
    </fill>
    <fill>
      <patternFill patternType="solid">
        <fgColor theme="0" tint="-0.249977111117893"/>
        <bgColor indexed="64"/>
      </patternFill>
    </fill>
  </fills>
  <borders count="91">
    <border>
      <left/>
      <right/>
      <top/>
      <bottom/>
      <diagonal/>
    </border>
    <border>
      <left style="double">
        <color indexed="64"/>
      </left>
      <right style="thin">
        <color indexed="64"/>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style="thin">
        <color indexed="64"/>
      </right>
      <top/>
      <bottom/>
      <diagonal/>
    </border>
    <border>
      <left/>
      <right style="thin">
        <color indexed="64"/>
      </right>
      <top/>
      <bottom/>
      <diagonal/>
    </border>
    <border>
      <left style="double">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right style="double">
        <color indexed="64"/>
      </right>
      <top/>
      <bottom style="thin">
        <color indexed="64"/>
      </bottom>
      <diagonal/>
    </border>
    <border>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diagonal/>
    </border>
    <border>
      <left style="double">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double">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top style="double">
        <color indexed="64"/>
      </top>
      <bottom style="thin">
        <color indexed="64"/>
      </bottom>
      <diagonal/>
    </border>
    <border>
      <left style="double">
        <color indexed="64"/>
      </left>
      <right/>
      <top/>
      <bottom style="thin">
        <color indexed="64"/>
      </bottom>
      <diagonal/>
    </border>
    <border>
      <left style="double">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style="double">
        <color indexed="64"/>
      </bottom>
      <diagonal/>
    </border>
    <border>
      <left style="thin">
        <color indexed="64"/>
      </left>
      <right/>
      <top/>
      <bottom/>
      <diagonal/>
    </border>
    <border>
      <left/>
      <right/>
      <top style="thin">
        <color indexed="64"/>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top style="double">
        <color indexed="64"/>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double">
        <color indexed="64"/>
      </left>
      <right style="thin">
        <color indexed="64"/>
      </right>
      <top style="thin">
        <color indexed="64"/>
      </top>
      <bottom/>
      <diagonal/>
    </border>
  </borders>
  <cellStyleXfs count="278">
    <xf numFmtId="0" fontId="0" fillId="0" borderId="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4" borderId="0" applyNumberFormat="0" applyBorder="0" applyAlignment="0" applyProtection="0"/>
    <xf numFmtId="0" fontId="31" fillId="14" borderId="0" applyNumberFormat="0" applyBorder="0" applyAlignment="0" applyProtection="0"/>
    <xf numFmtId="0" fontId="31" fillId="14"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8" borderId="0" applyNumberFormat="0" applyBorder="0" applyAlignment="0" applyProtection="0"/>
    <xf numFmtId="0" fontId="34" fillId="29" borderId="52" applyNumberFormat="0" applyAlignment="0" applyProtection="0"/>
    <xf numFmtId="0" fontId="35" fillId="30" borderId="53" applyNumberFormat="0" applyAlignment="0" applyProtection="0"/>
    <xf numFmtId="3" fontId="10" fillId="2" borderId="0" applyFont="0" applyFill="0" applyBorder="0" applyAlignment="0" applyProtection="0"/>
    <xf numFmtId="5" fontId="10" fillId="2" borderId="0" applyFont="0" applyFill="0" applyBorder="0" applyAlignment="0" applyProtection="0"/>
    <xf numFmtId="0" fontId="10" fillId="2" borderId="0" applyFont="0" applyFill="0" applyBorder="0" applyAlignment="0" applyProtection="0"/>
    <xf numFmtId="0" fontId="36" fillId="0" borderId="0" applyNumberFormat="0" applyFill="0" applyBorder="0" applyAlignment="0" applyProtection="0"/>
    <xf numFmtId="2" fontId="10" fillId="2" borderId="0" applyFont="0" applyFill="0" applyBorder="0" applyAlignment="0" applyProtection="0"/>
    <xf numFmtId="0" fontId="37" fillId="31" borderId="0" applyNumberFormat="0" applyBorder="0" applyAlignment="0" applyProtection="0"/>
    <xf numFmtId="0" fontId="11" fillId="2" borderId="0" applyFont="0" applyFill="0" applyBorder="0" applyAlignment="0" applyProtection="0"/>
    <xf numFmtId="0" fontId="38" fillId="0" borderId="54" applyNumberFormat="0" applyFill="0" applyAlignment="0" applyProtection="0"/>
    <xf numFmtId="0" fontId="12" fillId="2" borderId="0" applyFont="0" applyFill="0" applyBorder="0" applyAlignment="0" applyProtection="0"/>
    <xf numFmtId="0" fontId="39" fillId="0" borderId="55" applyNumberFormat="0" applyFill="0" applyAlignment="0" applyProtection="0"/>
    <xf numFmtId="0" fontId="40" fillId="0" borderId="56" applyNumberFormat="0" applyFill="0" applyAlignment="0" applyProtection="0"/>
    <xf numFmtId="0" fontId="40" fillId="0" borderId="0" applyNumberFormat="0" applyFill="0" applyBorder="0" applyAlignment="0" applyProtection="0"/>
    <xf numFmtId="0" fontId="41" fillId="32" borderId="52" applyNumberFormat="0" applyAlignment="0" applyProtection="0"/>
    <xf numFmtId="0" fontId="42" fillId="0" borderId="57" applyNumberFormat="0" applyFill="0" applyAlignment="0" applyProtection="0"/>
    <xf numFmtId="0" fontId="43" fillId="33" borderId="0" applyNumberFormat="0" applyBorder="0" applyAlignment="0" applyProtection="0"/>
    <xf numFmtId="0" fontId="10" fillId="0" borderId="0"/>
    <xf numFmtId="0" fontId="30" fillId="0" borderId="0"/>
    <xf numFmtId="0" fontId="10" fillId="0" borderId="0"/>
    <xf numFmtId="0" fontId="25" fillId="0" borderId="0"/>
    <xf numFmtId="0" fontId="10" fillId="0" borderId="0"/>
    <xf numFmtId="0" fontId="31" fillId="34" borderId="58" applyNumberFormat="0" applyFont="0" applyAlignment="0" applyProtection="0"/>
    <xf numFmtId="0" fontId="31" fillId="34" borderId="58" applyNumberFormat="0" applyFont="0" applyAlignment="0" applyProtection="0"/>
    <xf numFmtId="0" fontId="31" fillId="34" borderId="58" applyNumberFormat="0" applyFont="0" applyAlignment="0" applyProtection="0"/>
    <xf numFmtId="0" fontId="31" fillId="34" borderId="58" applyNumberFormat="0" applyFont="0" applyAlignment="0" applyProtection="0"/>
    <xf numFmtId="0" fontId="44" fillId="29" borderId="59" applyNumberFormat="0" applyAlignment="0" applyProtection="0"/>
    <xf numFmtId="0" fontId="45" fillId="0" borderId="0" applyNumberFormat="0" applyFill="0" applyBorder="0" applyAlignment="0" applyProtection="0"/>
    <xf numFmtId="0" fontId="10" fillId="2" borderId="0" applyFont="0" applyFill="0" applyBorder="0" applyAlignment="0" applyProtection="0"/>
    <xf numFmtId="0" fontId="46" fillId="0" borderId="60" applyNumberFormat="0" applyFill="0" applyAlignment="0" applyProtection="0"/>
    <xf numFmtId="0" fontId="47" fillId="0" borderId="0" applyNumberFormat="0" applyFill="0" applyBorder="0" applyAlignment="0" applyProtection="0"/>
    <xf numFmtId="0" fontId="9" fillId="34" borderId="58" applyNumberFormat="0" applyFont="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9" fillId="9" borderId="0" applyNumberFormat="0" applyBorder="0" applyAlignment="0" applyProtection="0"/>
    <xf numFmtId="0" fontId="9" fillId="15" borderId="0" applyNumberFormat="0" applyBorder="0" applyAlignment="0" applyProtection="0"/>
    <xf numFmtId="0" fontId="8" fillId="34" borderId="58" applyNumberFormat="0" applyFont="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7" fillId="34" borderId="58" applyNumberFormat="0" applyFont="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5" borderId="0" applyNumberFormat="0" applyBorder="0" applyAlignment="0" applyProtection="0"/>
    <xf numFmtId="0" fontId="6" fillId="34" borderId="58" applyNumberFormat="0" applyFont="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10" fillId="0" borderId="0"/>
    <xf numFmtId="0" fontId="5" fillId="34" borderId="58" applyNumberFormat="0" applyFont="0" applyAlignment="0" applyProtection="0"/>
    <xf numFmtId="0" fontId="5" fillId="34" borderId="58" applyNumberFormat="0" applyFont="0" applyAlignment="0" applyProtection="0"/>
    <xf numFmtId="0" fontId="5" fillId="34" borderId="58" applyNumberFormat="0" applyFont="0" applyAlignment="0" applyProtection="0"/>
    <xf numFmtId="0" fontId="5" fillId="34" borderId="58" applyNumberFormat="0" applyFont="0" applyAlignment="0" applyProtection="0"/>
    <xf numFmtId="0" fontId="5" fillId="34" borderId="58" applyNumberFormat="0" applyFont="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5" borderId="0" applyNumberFormat="0" applyBorder="0" applyAlignment="0" applyProtection="0"/>
    <xf numFmtId="0" fontId="5" fillId="34" borderId="58" applyNumberFormat="0" applyFont="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5" borderId="0" applyNumberFormat="0" applyBorder="0" applyAlignment="0" applyProtection="0"/>
    <xf numFmtId="0" fontId="5" fillId="34" borderId="58" applyNumberFormat="0" applyFont="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5" borderId="0" applyNumberFormat="0" applyBorder="0" applyAlignment="0" applyProtection="0"/>
    <xf numFmtId="0" fontId="5" fillId="34" borderId="58" applyNumberFormat="0" applyFont="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5" borderId="0" applyNumberFormat="0" applyBorder="0" applyAlignment="0" applyProtection="0"/>
    <xf numFmtId="0" fontId="14" fillId="0" borderId="0"/>
    <xf numFmtId="0" fontId="4" fillId="0" borderId="0"/>
    <xf numFmtId="43" fontId="4" fillId="0" borderId="0" applyFont="0" applyFill="0" applyBorder="0" applyAlignment="0" applyProtection="0"/>
    <xf numFmtId="0" fontId="3" fillId="0" borderId="0"/>
  </cellStyleXfs>
  <cellXfs count="443">
    <xf numFmtId="0" fontId="0" fillId="0" borderId="0" xfId="0"/>
    <xf numFmtId="0" fontId="10" fillId="0" borderId="14" xfId="95" applyBorder="1" applyAlignment="1" applyProtection="1">
      <alignment horizontal="left"/>
      <protection locked="0"/>
    </xf>
    <xf numFmtId="0" fontId="10" fillId="0" borderId="15" xfId="95" applyBorder="1" applyAlignment="1" applyProtection="1">
      <alignment horizontal="left"/>
      <protection locked="0"/>
    </xf>
    <xf numFmtId="0" fontId="21" fillId="0" borderId="0" xfId="95" applyFont="1"/>
    <xf numFmtId="0" fontId="17" fillId="0" borderId="0" xfId="95" applyFont="1"/>
    <xf numFmtId="165" fontId="17" fillId="0" borderId="0" xfId="95" applyNumberFormat="1" applyFont="1"/>
    <xf numFmtId="2" fontId="17" fillId="0" borderId="0" xfId="95" applyNumberFormat="1" applyFont="1"/>
    <xf numFmtId="164" fontId="17" fillId="0" borderId="0" xfId="95" applyNumberFormat="1" applyFont="1"/>
    <xf numFmtId="0" fontId="19" fillId="0" borderId="0" xfId="95" applyFont="1" applyProtection="1">
      <protection hidden="1"/>
    </xf>
    <xf numFmtId="0" fontId="19" fillId="0" borderId="0" xfId="95" applyFont="1" applyBorder="1" applyProtection="1">
      <protection hidden="1"/>
    </xf>
    <xf numFmtId="0" fontId="17" fillId="0" borderId="0" xfId="95" applyFont="1" applyProtection="1">
      <protection locked="0"/>
    </xf>
    <xf numFmtId="165" fontId="17" fillId="0" borderId="0" xfId="95" applyNumberFormat="1" applyFont="1" applyProtection="1">
      <protection locked="0"/>
    </xf>
    <xf numFmtId="2" fontId="17" fillId="0" borderId="0" xfId="95" applyNumberFormat="1" applyFont="1" applyProtection="1">
      <protection locked="0"/>
    </xf>
    <xf numFmtId="164" fontId="17" fillId="0" borderId="0" xfId="95" applyNumberFormat="1" applyFont="1" applyProtection="1">
      <protection locked="0"/>
    </xf>
    <xf numFmtId="0" fontId="17" fillId="0" borderId="0" xfId="95" applyFont="1" applyBorder="1" applyProtection="1">
      <protection locked="0"/>
    </xf>
    <xf numFmtId="2" fontId="17" fillId="0" borderId="0" xfId="95" applyNumberFormat="1" applyFont="1" applyBorder="1" applyProtection="1">
      <protection locked="0"/>
    </xf>
    <xf numFmtId="0" fontId="23" fillId="0" borderId="0" xfId="95" applyFont="1" applyProtection="1"/>
    <xf numFmtId="0" fontId="17" fillId="0" borderId="0" xfId="95" applyFont="1" applyProtection="1"/>
    <xf numFmtId="165" fontId="17" fillId="0" borderId="0" xfId="95" applyNumberFormat="1" applyFont="1" applyProtection="1"/>
    <xf numFmtId="2" fontId="17" fillId="0" borderId="0" xfId="95" applyNumberFormat="1" applyFont="1" applyProtection="1"/>
    <xf numFmtId="164" fontId="17" fillId="0" borderId="0" xfId="95" applyNumberFormat="1" applyFont="1" applyProtection="1"/>
    <xf numFmtId="0" fontId="17" fillId="0" borderId="1" xfId="95" applyFont="1" applyBorder="1" applyAlignment="1" applyProtection="1">
      <alignment horizontal="center"/>
    </xf>
    <xf numFmtId="165" fontId="17" fillId="0" borderId="3" xfId="95" applyNumberFormat="1" applyFont="1" applyBorder="1" applyAlignment="1">
      <alignment horizontal="center"/>
    </xf>
    <xf numFmtId="2" fontId="17" fillId="0" borderId="3" xfId="95" applyNumberFormat="1" applyFont="1" applyBorder="1" applyAlignment="1">
      <alignment horizontal="center"/>
    </xf>
    <xf numFmtId="164" fontId="17" fillId="0" borderId="3" xfId="95" applyNumberFormat="1" applyFont="1" applyBorder="1" applyAlignment="1">
      <alignment horizontal="center"/>
    </xf>
    <xf numFmtId="2" fontId="17" fillId="0" borderId="16" xfId="95" applyNumberFormat="1" applyFont="1" applyBorder="1" applyAlignment="1">
      <alignment horizontal="center"/>
    </xf>
    <xf numFmtId="0" fontId="17" fillId="0" borderId="4" xfId="95" applyFont="1" applyBorder="1" applyAlignment="1" applyProtection="1">
      <alignment horizontal="center" vertical="top"/>
    </xf>
    <xf numFmtId="165" fontId="17" fillId="0" borderId="5" xfId="95" applyNumberFormat="1" applyFont="1" applyBorder="1" applyAlignment="1">
      <alignment horizontal="center"/>
    </xf>
    <xf numFmtId="2" fontId="17" fillId="0" borderId="5" xfId="95" applyNumberFormat="1" applyFont="1" applyBorder="1" applyAlignment="1">
      <alignment horizontal="center"/>
    </xf>
    <xf numFmtId="164" fontId="17" fillId="0" borderId="5" xfId="95" applyNumberFormat="1" applyFont="1" applyBorder="1" applyAlignment="1">
      <alignment horizontal="center"/>
    </xf>
    <xf numFmtId="2" fontId="17" fillId="0" borderId="17" xfId="95" applyNumberFormat="1" applyFont="1" applyBorder="1" applyAlignment="1">
      <alignment horizontal="center"/>
    </xf>
    <xf numFmtId="0" fontId="17" fillId="0" borderId="6" xfId="95" applyFont="1" applyBorder="1" applyAlignment="1" applyProtection="1">
      <alignment horizontal="center"/>
    </xf>
    <xf numFmtId="165" fontId="17" fillId="0" borderId="8" xfId="95" applyNumberFormat="1" applyFont="1" applyBorder="1" applyAlignment="1">
      <alignment horizontal="center"/>
    </xf>
    <xf numFmtId="2" fontId="17" fillId="0" borderId="8" xfId="95" applyNumberFormat="1" applyFont="1" applyBorder="1" applyAlignment="1">
      <alignment horizontal="center"/>
    </xf>
    <xf numFmtId="164" fontId="17" fillId="0" borderId="8" xfId="95" applyNumberFormat="1" applyFont="1" applyBorder="1" applyAlignment="1">
      <alignment horizontal="center"/>
    </xf>
    <xf numFmtId="2" fontId="17" fillId="0" borderId="15" xfId="95" applyNumberFormat="1" applyFont="1" applyBorder="1" applyAlignment="1">
      <alignment horizontal="center"/>
    </xf>
    <xf numFmtId="2" fontId="19" fillId="0" borderId="0" xfId="95" applyNumberFormat="1" applyFont="1" applyBorder="1" applyAlignment="1" applyProtection="1">
      <alignment horizontal="center"/>
      <protection hidden="1"/>
    </xf>
    <xf numFmtId="0" fontId="17" fillId="0" borderId="18" xfId="95" applyFont="1" applyBorder="1" applyAlignment="1" applyProtection="1">
      <alignment horizontal="left"/>
    </xf>
    <xf numFmtId="2" fontId="15" fillId="0" borderId="19" xfId="94" applyNumberFormat="1" applyFont="1" applyBorder="1" applyAlignment="1" applyProtection="1">
      <alignment horizontal="center"/>
      <protection locked="0"/>
    </xf>
    <xf numFmtId="2" fontId="19" fillId="0" borderId="0" xfId="95" applyNumberFormat="1" applyFont="1" applyProtection="1">
      <protection hidden="1"/>
    </xf>
    <xf numFmtId="0" fontId="17" fillId="0" borderId="21" xfId="95" applyFont="1" applyBorder="1" applyAlignment="1" applyProtection="1">
      <alignment horizontal="left"/>
    </xf>
    <xf numFmtId="2" fontId="25" fillId="0" borderId="19" xfId="94" applyNumberFormat="1" applyBorder="1" applyAlignment="1" applyProtection="1">
      <alignment horizontal="center"/>
      <protection locked="0"/>
    </xf>
    <xf numFmtId="0" fontId="17" fillId="0" borderId="4" xfId="95" applyFont="1" applyBorder="1" applyAlignment="1" applyProtection="1">
      <alignment horizontal="center"/>
    </xf>
    <xf numFmtId="2" fontId="22" fillId="3" borderId="22" xfId="95" applyNumberFormat="1" applyFont="1" applyFill="1" applyBorder="1" applyAlignment="1" applyProtection="1">
      <alignment horizontal="center"/>
      <protection hidden="1"/>
    </xf>
    <xf numFmtId="2" fontId="22" fillId="3" borderId="23" xfId="95" applyNumberFormat="1" applyFont="1" applyFill="1" applyBorder="1" applyAlignment="1" applyProtection="1">
      <alignment horizontal="center"/>
      <protection hidden="1"/>
    </xf>
    <xf numFmtId="2" fontId="22" fillId="3" borderId="24" xfId="95" applyNumberFormat="1" applyFont="1" applyFill="1" applyBorder="1" applyAlignment="1" applyProtection="1">
      <alignment horizontal="center"/>
      <protection hidden="1"/>
    </xf>
    <xf numFmtId="2" fontId="22" fillId="3" borderId="12" xfId="95" applyNumberFormat="1" applyFont="1" applyFill="1" applyBorder="1" applyAlignment="1" applyProtection="1">
      <alignment horizontal="center"/>
      <protection hidden="1"/>
    </xf>
    <xf numFmtId="2" fontId="17" fillId="0" borderId="0" xfId="95" applyNumberFormat="1" applyFont="1" applyAlignment="1">
      <alignment horizontal="center"/>
    </xf>
    <xf numFmtId="0" fontId="14" fillId="0" borderId="0" xfId="0" applyFont="1"/>
    <xf numFmtId="0" fontId="0" fillId="0" borderId="0" xfId="0" applyProtection="1">
      <protection locked="0"/>
    </xf>
    <xf numFmtId="0" fontId="0" fillId="0" borderId="0" xfId="0" applyAlignment="1" applyProtection="1">
      <alignment horizontal="center"/>
      <protection locked="0"/>
    </xf>
    <xf numFmtId="0" fontId="0" fillId="0" borderId="0" xfId="0" applyAlignment="1" applyProtection="1">
      <alignment horizontal="right"/>
      <protection locked="0"/>
    </xf>
    <xf numFmtId="0" fontId="0" fillId="0" borderId="0" xfId="0" applyBorder="1" applyProtection="1">
      <protection locked="0"/>
    </xf>
    <xf numFmtId="0" fontId="0" fillId="0" borderId="1"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20" fontId="0" fillId="0" borderId="9" xfId="0" applyNumberFormat="1"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4" xfId="0"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27" xfId="0" applyBorder="1" applyAlignment="1" applyProtection="1">
      <alignment horizontal="center" vertical="center" wrapText="1"/>
      <protection locked="0"/>
    </xf>
    <xf numFmtId="166" fontId="0" fillId="0" borderId="28" xfId="0" applyNumberFormat="1" applyBorder="1" applyAlignment="1" applyProtection="1">
      <alignment horizontal="center"/>
      <protection locked="0"/>
    </xf>
    <xf numFmtId="0" fontId="16" fillId="0" borderId="0" xfId="0" applyFont="1" applyAlignment="1" applyProtection="1">
      <alignment horizontal="right"/>
      <protection locked="0"/>
    </xf>
    <xf numFmtId="0" fontId="10" fillId="0" borderId="0" xfId="95" applyProtection="1">
      <protection locked="0" hidden="1"/>
    </xf>
    <xf numFmtId="0" fontId="10" fillId="0" borderId="0" xfId="95" applyAlignment="1" applyProtection="1">
      <alignment horizontal="right"/>
      <protection locked="0" hidden="1"/>
    </xf>
    <xf numFmtId="0" fontId="0" fillId="0" borderId="29" xfId="0" applyBorder="1" applyProtection="1">
      <protection locked="0"/>
    </xf>
    <xf numFmtId="0" fontId="0" fillId="0" borderId="0" xfId="0" applyProtection="1"/>
    <xf numFmtId="0" fontId="0" fillId="0" borderId="0" xfId="0" applyAlignment="1" applyProtection="1">
      <alignment horizontal="right"/>
    </xf>
    <xf numFmtId="168" fontId="10" fillId="0" borderId="28" xfId="95" quotePrefix="1" applyNumberFormat="1" applyBorder="1" applyAlignment="1" applyProtection="1">
      <alignment horizontal="center"/>
      <protection locked="0"/>
    </xf>
    <xf numFmtId="168" fontId="10" fillId="0" borderId="6" xfId="95" applyNumberFormat="1" applyBorder="1" applyAlignment="1" applyProtection="1">
      <alignment horizontal="center"/>
      <protection locked="0"/>
    </xf>
    <xf numFmtId="165" fontId="10" fillId="0" borderId="22" xfId="95" applyNumberFormat="1" applyBorder="1" applyAlignment="1" applyProtection="1">
      <alignment horizontal="center"/>
      <protection locked="0"/>
    </xf>
    <xf numFmtId="165" fontId="10" fillId="0" borderId="22" xfId="95" quotePrefix="1" applyNumberFormat="1" applyBorder="1" applyAlignment="1" applyProtection="1">
      <alignment horizontal="center"/>
      <protection locked="0"/>
    </xf>
    <xf numFmtId="165" fontId="10" fillId="0" borderId="8" xfId="95" applyNumberFormat="1" applyBorder="1" applyAlignment="1" applyProtection="1">
      <alignment horizontal="center"/>
      <protection locked="0"/>
    </xf>
    <xf numFmtId="168" fontId="10" fillId="0" borderId="22" xfId="95" applyNumberFormat="1" applyBorder="1" applyAlignment="1" applyProtection="1">
      <alignment horizontal="center"/>
      <protection locked="0"/>
    </xf>
    <xf numFmtId="168" fontId="10" fillId="0" borderId="22" xfId="95" quotePrefix="1" applyNumberFormat="1" applyBorder="1" applyAlignment="1" applyProtection="1">
      <alignment horizontal="center"/>
      <protection locked="0"/>
    </xf>
    <xf numFmtId="168" fontId="10" fillId="0" borderId="11" xfId="95" applyNumberFormat="1" applyBorder="1" applyAlignment="1" applyProtection="1">
      <alignment horizontal="center"/>
      <protection locked="0"/>
    </xf>
    <xf numFmtId="2" fontId="10" fillId="0" borderId="38" xfId="95" applyNumberFormat="1" applyBorder="1" applyProtection="1">
      <protection locked="0"/>
    </xf>
    <xf numFmtId="0" fontId="0" fillId="0" borderId="0" xfId="0" applyAlignment="1" applyProtection="1">
      <alignment horizontal="center"/>
    </xf>
    <xf numFmtId="0" fontId="10" fillId="0" borderId="0" xfId="93" applyProtection="1"/>
    <xf numFmtId="0" fontId="10" fillId="0" borderId="0" xfId="95" applyProtection="1"/>
    <xf numFmtId="0" fontId="14" fillId="0" borderId="0" xfId="93" applyFont="1" applyProtection="1"/>
    <xf numFmtId="0" fontId="10" fillId="0" borderId="1" xfId="95" applyBorder="1" applyAlignment="1" applyProtection="1">
      <alignment horizontal="center"/>
    </xf>
    <xf numFmtId="0" fontId="10" fillId="0" borderId="9" xfId="95" applyBorder="1" applyAlignment="1" applyProtection="1">
      <alignment horizontal="center"/>
    </xf>
    <xf numFmtId="0" fontId="10" fillId="0" borderId="2" xfId="95" applyBorder="1" applyProtection="1"/>
    <xf numFmtId="0" fontId="10" fillId="0" borderId="16" xfId="95" applyBorder="1" applyProtection="1"/>
    <xf numFmtId="0" fontId="10" fillId="0" borderId="4" xfId="95" applyBorder="1" applyAlignment="1" applyProtection="1">
      <alignment horizontal="center"/>
    </xf>
    <xf numFmtId="0" fontId="10" fillId="0" borderId="10" xfId="95" applyBorder="1" applyAlignment="1" applyProtection="1">
      <alignment horizontal="center"/>
    </xf>
    <xf numFmtId="0" fontId="10" fillId="0" borderId="0" xfId="95" applyBorder="1" applyProtection="1"/>
    <xf numFmtId="0" fontId="10" fillId="0" borderId="17" xfId="95" applyBorder="1" applyProtection="1"/>
    <xf numFmtId="166" fontId="10" fillId="0" borderId="18" xfId="95" applyNumberFormat="1" applyBorder="1" applyAlignment="1" applyProtection="1">
      <alignment horizontal="center"/>
    </xf>
    <xf numFmtId="166" fontId="10" fillId="0" borderId="28" xfId="95" applyNumberFormat="1" applyBorder="1" applyAlignment="1" applyProtection="1">
      <alignment horizontal="center"/>
    </xf>
    <xf numFmtId="2" fontId="20" fillId="3" borderId="35" xfId="95" applyNumberFormat="1" applyFont="1" applyFill="1" applyBorder="1" applyAlignment="1" applyProtection="1">
      <alignment horizontal="right"/>
    </xf>
    <xf numFmtId="2" fontId="10" fillId="3" borderId="37" xfId="95" applyNumberFormat="1" applyFill="1" applyBorder="1" applyProtection="1"/>
    <xf numFmtId="0" fontId="10" fillId="0" borderId="9" xfId="95" applyBorder="1" applyProtection="1"/>
    <xf numFmtId="0" fontId="10" fillId="0" borderId="3" xfId="95" applyBorder="1" applyAlignment="1" applyProtection="1">
      <alignment horizontal="center"/>
    </xf>
    <xf numFmtId="0" fontId="10" fillId="0" borderId="3" xfId="95" applyBorder="1" applyProtection="1"/>
    <xf numFmtId="0" fontId="10" fillId="0" borderId="10" xfId="95" applyBorder="1" applyProtection="1"/>
    <xf numFmtId="0" fontId="10" fillId="0" borderId="5" xfId="95" applyBorder="1" applyAlignment="1" applyProtection="1">
      <alignment horizontal="center"/>
    </xf>
    <xf numFmtId="0" fontId="10" fillId="0" borderId="5" xfId="95" applyBorder="1" applyProtection="1"/>
    <xf numFmtId="0" fontId="10" fillId="0" borderId="6" xfId="95" applyBorder="1" applyAlignment="1" applyProtection="1">
      <alignment horizontal="center"/>
    </xf>
    <xf numFmtId="0" fontId="10" fillId="0" borderId="11" xfId="95" applyBorder="1" applyProtection="1"/>
    <xf numFmtId="0" fontId="10" fillId="0" borderId="8" xfId="95" applyBorder="1" applyAlignment="1" applyProtection="1">
      <alignment horizontal="center"/>
    </xf>
    <xf numFmtId="0" fontId="10" fillId="0" borderId="7" xfId="95" applyBorder="1" applyProtection="1"/>
    <xf numFmtId="0" fontId="10" fillId="0" borderId="8" xfId="95" applyBorder="1" applyProtection="1"/>
    <xf numFmtId="0" fontId="10" fillId="0" borderId="15" xfId="95" applyBorder="1" applyProtection="1"/>
    <xf numFmtId="0" fontId="10" fillId="0" borderId="41" xfId="95" applyBorder="1" applyProtection="1"/>
    <xf numFmtId="0" fontId="10" fillId="0" borderId="39" xfId="95" applyBorder="1" applyProtection="1"/>
    <xf numFmtId="0" fontId="10" fillId="0" borderId="20" xfId="95" applyBorder="1" applyAlignment="1" applyProtection="1">
      <alignment horizontal="right"/>
    </xf>
    <xf numFmtId="0" fontId="10" fillId="0" borderId="42" xfId="95" applyBorder="1" applyProtection="1"/>
    <xf numFmtId="0" fontId="10" fillId="0" borderId="38" xfId="95" applyBorder="1" applyProtection="1"/>
    <xf numFmtId="0" fontId="10" fillId="0" borderId="19" xfId="95" applyBorder="1" applyAlignment="1" applyProtection="1">
      <alignment horizontal="right"/>
    </xf>
    <xf numFmtId="0" fontId="10" fillId="0" borderId="43" xfId="95" applyBorder="1" applyProtection="1"/>
    <xf numFmtId="0" fontId="10" fillId="0" borderId="8" xfId="95" applyBorder="1" applyAlignment="1" applyProtection="1">
      <alignment horizontal="right"/>
    </xf>
    <xf numFmtId="2" fontId="20" fillId="3" borderId="38" xfId="95" applyNumberFormat="1" applyFont="1" applyFill="1" applyBorder="1" applyProtection="1"/>
    <xf numFmtId="0" fontId="17" fillId="0" borderId="3" xfId="95" applyFont="1" applyBorder="1" applyAlignment="1" applyProtection="1">
      <alignment horizontal="center"/>
    </xf>
    <xf numFmtId="0" fontId="17" fillId="0" borderId="5" xfId="95" applyFont="1" applyBorder="1" applyAlignment="1" applyProtection="1">
      <alignment horizontal="center" vertical="top"/>
    </xf>
    <xf numFmtId="165" fontId="17" fillId="0" borderId="0" xfId="95" applyNumberFormat="1" applyFont="1" applyAlignment="1">
      <alignment horizontal="right"/>
    </xf>
    <xf numFmtId="2" fontId="17" fillId="0" borderId="0" xfId="95" applyNumberFormat="1" applyFont="1" applyAlignment="1">
      <alignment horizontal="right"/>
    </xf>
    <xf numFmtId="2" fontId="15" fillId="0" borderId="0" xfId="94" applyNumberFormat="1" applyFont="1" applyBorder="1" applyAlignment="1" applyProtection="1">
      <alignment horizontal="center"/>
      <protection locked="0"/>
    </xf>
    <xf numFmtId="164" fontId="0" fillId="0" borderId="44" xfId="0" applyNumberFormat="1" applyBorder="1" applyAlignment="1" applyProtection="1">
      <alignment horizontal="center"/>
    </xf>
    <xf numFmtId="2" fontId="22" fillId="3" borderId="44" xfId="95" applyNumberFormat="1" applyFont="1" applyFill="1" applyBorder="1" applyAlignment="1" applyProtection="1">
      <alignment horizontal="center"/>
      <protection hidden="1"/>
    </xf>
    <xf numFmtId="0" fontId="10" fillId="0" borderId="11" xfId="95" applyBorder="1" applyAlignment="1" applyProtection="1">
      <alignment horizontal="center"/>
    </xf>
    <xf numFmtId="0" fontId="10" fillId="0" borderId="0" xfId="0" applyFont="1" applyProtection="1">
      <protection locked="0"/>
    </xf>
    <xf numFmtId="0" fontId="17" fillId="0" borderId="11" xfId="95" applyFont="1" applyBorder="1" applyAlignment="1" applyProtection="1">
      <alignment horizontal="center"/>
    </xf>
    <xf numFmtId="0" fontId="10" fillId="0" borderId="0" xfId="0" applyFont="1" applyAlignment="1" applyProtection="1">
      <alignment horizontal="right"/>
      <protection locked="0"/>
    </xf>
    <xf numFmtId="167" fontId="10" fillId="0" borderId="0" xfId="0" applyNumberFormat="1" applyFont="1" applyBorder="1" applyAlignment="1" applyProtection="1">
      <alignment horizontal="center"/>
      <protection locked="0"/>
    </xf>
    <xf numFmtId="0" fontId="10" fillId="0" borderId="0" xfId="0" applyFont="1" applyBorder="1" applyAlignment="1" applyProtection="1">
      <alignment horizontal="right"/>
      <protection locked="0"/>
    </xf>
    <xf numFmtId="2" fontId="30" fillId="0" borderId="22" xfId="92" applyNumberFormat="1" applyBorder="1" applyAlignment="1">
      <alignment horizontal="center"/>
    </xf>
    <xf numFmtId="2" fontId="10" fillId="0" borderId="24" xfId="95" applyNumberFormat="1" applyFill="1" applyBorder="1" applyAlignment="1" applyProtection="1">
      <alignment horizontal="center"/>
      <protection locked="0"/>
    </xf>
    <xf numFmtId="4" fontId="10" fillId="0" borderId="44" xfId="97" applyNumberFormat="1" applyFont="1" applyFill="1" applyBorder="1" applyAlignment="1">
      <alignment horizontal="right"/>
    </xf>
    <xf numFmtId="4" fontId="10" fillId="0" borderId="22" xfId="91" applyNumberFormat="1" applyFill="1" applyBorder="1" applyAlignment="1">
      <alignment horizontal="right"/>
    </xf>
    <xf numFmtId="4" fontId="10" fillId="0" borderId="22" xfId="97" applyNumberFormat="1" applyFont="1" applyFill="1" applyBorder="1" applyAlignment="1">
      <alignment horizontal="right"/>
    </xf>
    <xf numFmtId="2" fontId="10" fillId="0" borderId="44" xfId="91" applyNumberFormat="1" applyFill="1" applyBorder="1" applyAlignment="1">
      <alignment horizontal="right"/>
    </xf>
    <xf numFmtId="2" fontId="10" fillId="0" borderId="22" xfId="97" applyNumberFormat="1" applyFont="1" applyFill="1" applyBorder="1" applyAlignment="1">
      <alignment horizontal="right"/>
    </xf>
    <xf numFmtId="2" fontId="10" fillId="0" borderId="22" xfId="91" applyNumberFormat="1" applyFill="1" applyBorder="1" applyAlignment="1">
      <alignment horizontal="right"/>
    </xf>
    <xf numFmtId="164" fontId="0" fillId="0" borderId="44" xfId="0" applyNumberFormat="1" applyBorder="1" applyAlignment="1">
      <alignment horizontal="right"/>
    </xf>
    <xf numFmtId="165" fontId="0" fillId="0" borderId="44" xfId="0" applyNumberFormat="1" applyBorder="1" applyAlignment="1">
      <alignment horizontal="right"/>
    </xf>
    <xf numFmtId="164" fontId="0" fillId="0" borderId="0" xfId="0" applyNumberFormat="1" applyAlignment="1">
      <alignment horizontal="right"/>
    </xf>
    <xf numFmtId="164" fontId="0" fillId="0" borderId="22" xfId="0" applyNumberFormat="1" applyBorder="1" applyAlignment="1">
      <alignment horizontal="right"/>
    </xf>
    <xf numFmtId="164" fontId="14" fillId="0" borderId="0" xfId="92" applyNumberFormat="1" applyFont="1" applyAlignment="1">
      <alignment horizontal="right"/>
    </xf>
    <xf numFmtId="164" fontId="0" fillId="0" borderId="22" xfId="0" applyNumberFormat="1" applyFill="1" applyBorder="1" applyAlignment="1">
      <alignment horizontal="right"/>
    </xf>
    <xf numFmtId="2" fontId="30" fillId="0" borderId="22" xfId="92" applyNumberFormat="1" applyBorder="1" applyAlignment="1">
      <alignment horizontal="right"/>
    </xf>
    <xf numFmtId="3" fontId="10" fillId="0" borderId="0" xfId="92" applyNumberFormat="1" applyFont="1" applyAlignment="1">
      <alignment horizontal="right"/>
    </xf>
    <xf numFmtId="164" fontId="14" fillId="0" borderId="44" xfId="0" applyNumberFormat="1" applyFont="1" applyBorder="1" applyAlignment="1" applyProtection="1">
      <alignment horizontal="center"/>
    </xf>
    <xf numFmtId="2" fontId="17" fillId="3" borderId="16" xfId="95" applyNumberFormat="1" applyFont="1" applyFill="1" applyBorder="1" applyAlignment="1" applyProtection="1">
      <alignment horizontal="center"/>
      <protection hidden="1"/>
    </xf>
    <xf numFmtId="2" fontId="17" fillId="3" borderId="23" xfId="95" applyNumberFormat="1" applyFont="1" applyFill="1" applyBorder="1" applyAlignment="1" applyProtection="1">
      <alignment horizontal="center"/>
      <protection hidden="1"/>
    </xf>
    <xf numFmtId="2" fontId="30" fillId="0" borderId="24" xfId="92" applyNumberFormat="1" applyBorder="1" applyAlignment="1">
      <alignment horizontal="center"/>
    </xf>
    <xf numFmtId="0" fontId="17" fillId="0" borderId="34" xfId="95" applyFont="1" applyBorder="1" applyAlignment="1" applyProtection="1">
      <alignment horizontal="left"/>
    </xf>
    <xf numFmtId="166" fontId="0" fillId="0" borderId="28" xfId="0" applyNumberFormat="1" applyBorder="1" applyAlignment="1" applyProtection="1">
      <alignment horizontal="center"/>
      <protection locked="0"/>
    </xf>
    <xf numFmtId="164" fontId="0" fillId="0" borderId="44" xfId="0" applyNumberFormat="1" applyBorder="1" applyAlignment="1" applyProtection="1">
      <alignment horizontal="center"/>
    </xf>
    <xf numFmtId="165" fontId="0" fillId="0" borderId="22" xfId="0" applyNumberFormat="1" applyBorder="1" applyAlignment="1">
      <alignment horizontal="right"/>
    </xf>
    <xf numFmtId="164" fontId="0" fillId="0" borderId="22" xfId="0" applyNumberFormat="1" applyBorder="1" applyAlignment="1">
      <alignment horizontal="right"/>
    </xf>
    <xf numFmtId="2" fontId="17" fillId="3" borderId="12" xfId="95" applyNumberFormat="1" applyFont="1" applyFill="1" applyBorder="1" applyAlignment="1" applyProtection="1">
      <alignment horizontal="center"/>
      <protection hidden="1"/>
    </xf>
    <xf numFmtId="2" fontId="22" fillId="3" borderId="45" xfId="95" applyNumberFormat="1" applyFont="1" applyFill="1" applyBorder="1" applyAlignment="1" applyProtection="1">
      <alignment horizontal="center"/>
      <protection hidden="1"/>
    </xf>
    <xf numFmtId="164" fontId="0" fillId="0" borderId="44" xfId="0" applyNumberFormat="1" applyBorder="1" applyAlignment="1">
      <alignment horizontal="right"/>
    </xf>
    <xf numFmtId="2" fontId="10" fillId="0" borderId="24" xfId="219" applyNumberFormat="1" applyFont="1" applyFill="1" applyBorder="1" applyAlignment="1">
      <alignment horizontal="right"/>
    </xf>
    <xf numFmtId="0" fontId="17" fillId="0" borderId="4" xfId="95" applyFont="1" applyBorder="1" applyAlignment="1" applyProtection="1">
      <alignment horizontal="center"/>
    </xf>
    <xf numFmtId="0" fontId="10" fillId="35" borderId="13" xfId="95" applyFill="1" applyBorder="1" applyAlignment="1" applyProtection="1">
      <alignment horizontal="left"/>
      <protection locked="0"/>
    </xf>
    <xf numFmtId="0" fontId="49" fillId="0" borderId="0" xfId="275" applyFont="1" applyAlignment="1">
      <alignment horizontal="centerContinuous"/>
    </xf>
    <xf numFmtId="0" fontId="49" fillId="0" borderId="0" xfId="275" applyFont="1" applyFill="1" applyAlignment="1">
      <alignment horizontal="centerContinuous"/>
    </xf>
    <xf numFmtId="2" fontId="49" fillId="0" borderId="0" xfId="275" applyNumberFormat="1" applyFont="1" applyAlignment="1">
      <alignment horizontal="centerContinuous"/>
    </xf>
    <xf numFmtId="0" fontId="4" fillId="0" borderId="0" xfId="275"/>
    <xf numFmtId="0" fontId="49" fillId="0" borderId="0" xfId="275" applyFont="1"/>
    <xf numFmtId="0" fontId="49" fillId="0" borderId="61" xfId="275" applyFont="1" applyBorder="1" applyAlignment="1">
      <alignment horizontal="centerContinuous"/>
    </xf>
    <xf numFmtId="0" fontId="49" fillId="0" borderId="62" xfId="275" applyFont="1" applyBorder="1" applyAlignment="1">
      <alignment horizontal="centerContinuous"/>
    </xf>
    <xf numFmtId="0" fontId="49" fillId="0" borderId="63" xfId="275" applyFont="1" applyFill="1" applyBorder="1" applyAlignment="1">
      <alignment horizontal="centerContinuous"/>
    </xf>
    <xf numFmtId="0" fontId="49" fillId="0" borderId="63" xfId="275" applyFont="1" applyBorder="1" applyAlignment="1">
      <alignment horizontal="centerContinuous"/>
    </xf>
    <xf numFmtId="0" fontId="49" fillId="0" borderId="64" xfId="275" applyFont="1" applyBorder="1" applyAlignment="1">
      <alignment horizontal="center" wrapText="1"/>
    </xf>
    <xf numFmtId="0" fontId="49" fillId="0" borderId="65" xfId="275" applyFont="1" applyBorder="1" applyAlignment="1">
      <alignment horizontal="center" wrapText="1"/>
    </xf>
    <xf numFmtId="0" fontId="49" fillId="0" borderId="65" xfId="275" applyFont="1" applyFill="1" applyBorder="1" applyAlignment="1">
      <alignment horizontal="center" wrapText="1"/>
    </xf>
    <xf numFmtId="2" fontId="49" fillId="0" borderId="64" xfId="275" applyNumberFormat="1" applyFont="1" applyBorder="1" applyAlignment="1">
      <alignment horizontal="center" wrapText="1"/>
    </xf>
    <xf numFmtId="0" fontId="49" fillId="0" borderId="66" xfId="275" applyFont="1" applyBorder="1" applyAlignment="1">
      <alignment horizontal="center" wrapText="1"/>
    </xf>
    <xf numFmtId="0" fontId="49" fillId="0" borderId="67" xfId="275" applyFont="1" applyBorder="1" applyAlignment="1">
      <alignment horizontal="center"/>
    </xf>
    <xf numFmtId="0" fontId="49" fillId="0" borderId="68" xfId="275" applyFont="1" applyBorder="1" applyAlignment="1">
      <alignment horizontal="center"/>
    </xf>
    <xf numFmtId="0" fontId="49" fillId="0" borderId="68" xfId="275" applyFont="1" applyFill="1" applyBorder="1" applyAlignment="1">
      <alignment horizontal="center"/>
    </xf>
    <xf numFmtId="2" fontId="49" fillId="0" borderId="67" xfId="275" applyNumberFormat="1" applyFont="1" applyBorder="1" applyAlignment="1">
      <alignment horizontal="center"/>
    </xf>
    <xf numFmtId="0" fontId="49" fillId="0" borderId="69" xfId="275" applyFont="1" applyBorder="1" applyAlignment="1">
      <alignment horizontal="center" wrapText="1"/>
    </xf>
    <xf numFmtId="0" fontId="49" fillId="0" borderId="70" xfId="275" quotePrefix="1" applyFont="1" applyBorder="1" applyAlignment="1">
      <alignment horizontal="center"/>
    </xf>
    <xf numFmtId="0" fontId="49" fillId="0" borderId="70" xfId="275" applyFont="1" applyBorder="1" applyAlignment="1">
      <alignment horizontal="left"/>
    </xf>
    <xf numFmtId="0" fontId="49" fillId="0" borderId="70" xfId="275" applyFont="1" applyFill="1" applyBorder="1" applyAlignment="1">
      <alignment horizontal="left"/>
    </xf>
    <xf numFmtId="0" fontId="49" fillId="0" borderId="70" xfId="275" applyFont="1" applyBorder="1" applyAlignment="1">
      <alignment horizontal="center"/>
    </xf>
    <xf numFmtId="2" fontId="49" fillId="0" borderId="70" xfId="275" applyNumberFormat="1" applyFont="1" applyBorder="1" applyAlignment="1">
      <alignment horizontal="center"/>
    </xf>
    <xf numFmtId="0" fontId="49" fillId="0" borderId="70" xfId="275" applyFont="1" applyBorder="1" applyAlignment="1">
      <alignment horizontal="center" wrapText="1"/>
    </xf>
    <xf numFmtId="1" fontId="50" fillId="0" borderId="71" xfId="275" applyNumberFormat="1" applyFont="1" applyBorder="1" applyAlignment="1">
      <alignment horizontal="center"/>
    </xf>
    <xf numFmtId="169" fontId="50" fillId="36" borderId="71" xfId="275" applyNumberFormat="1" applyFont="1" applyFill="1" applyBorder="1" applyAlignment="1">
      <alignment horizontal="center"/>
    </xf>
    <xf numFmtId="1" fontId="50" fillId="0" borderId="71" xfId="275" applyNumberFormat="1" applyFont="1" applyFill="1" applyBorder="1" applyAlignment="1">
      <alignment horizontal="center"/>
    </xf>
    <xf numFmtId="3" fontId="50" fillId="36" borderId="71" xfId="275" applyNumberFormat="1" applyFont="1" applyFill="1" applyBorder="1" applyAlignment="1">
      <alignment horizontal="center"/>
    </xf>
    <xf numFmtId="2" fontId="50" fillId="36" borderId="71" xfId="275" applyNumberFormat="1" applyFont="1" applyFill="1" applyBorder="1" applyAlignment="1">
      <alignment horizontal="center"/>
    </xf>
    <xf numFmtId="165" fontId="50" fillId="0" borderId="71" xfId="275" applyNumberFormat="1" applyFont="1" applyBorder="1" applyAlignment="1">
      <alignment horizontal="center"/>
    </xf>
    <xf numFmtId="2" fontId="50" fillId="0" borderId="71" xfId="275" applyNumberFormat="1" applyFont="1" applyBorder="1" applyAlignment="1">
      <alignment horizontal="center"/>
    </xf>
    <xf numFmtId="0" fontId="50" fillId="0" borderId="71" xfId="275" applyFont="1" applyBorder="1" applyAlignment="1">
      <alignment horizontal="center"/>
    </xf>
    <xf numFmtId="1" fontId="50" fillId="0" borderId="72" xfId="275" applyNumberFormat="1" applyFont="1" applyBorder="1" applyAlignment="1">
      <alignment horizontal="center"/>
    </xf>
    <xf numFmtId="169" fontId="50" fillId="0" borderId="72" xfId="275" applyNumberFormat="1" applyFont="1" applyFill="1" applyBorder="1" applyAlignment="1">
      <alignment horizontal="center"/>
    </xf>
    <xf numFmtId="1" fontId="50" fillId="0" borderId="72" xfId="275" applyNumberFormat="1" applyFont="1" applyFill="1" applyBorder="1" applyAlignment="1">
      <alignment horizontal="center"/>
    </xf>
    <xf numFmtId="3" fontId="50" fillId="36" borderId="72" xfId="275" applyNumberFormat="1" applyFont="1" applyFill="1" applyBorder="1" applyAlignment="1">
      <alignment horizontal="center"/>
    </xf>
    <xf numFmtId="2" fontId="50" fillId="36" borderId="72" xfId="275" applyNumberFormat="1" applyFont="1" applyFill="1" applyBorder="1" applyAlignment="1">
      <alignment horizontal="center"/>
    </xf>
    <xf numFmtId="0" fontId="50" fillId="0" borderId="72" xfId="275" applyFont="1" applyBorder="1" applyAlignment="1">
      <alignment horizontal="center"/>
    </xf>
    <xf numFmtId="1" fontId="50" fillId="0" borderId="73" xfId="275" applyNumberFormat="1" applyFont="1" applyBorder="1" applyAlignment="1">
      <alignment horizontal="center"/>
    </xf>
    <xf numFmtId="169" fontId="50" fillId="0" borderId="73" xfId="275" applyNumberFormat="1" applyFont="1" applyFill="1" applyBorder="1" applyAlignment="1">
      <alignment horizontal="center"/>
    </xf>
    <xf numFmtId="1" fontId="50" fillId="0" borderId="73" xfId="275" applyNumberFormat="1" applyFont="1" applyFill="1" applyBorder="1" applyAlignment="1">
      <alignment horizontal="center"/>
    </xf>
    <xf numFmtId="0" fontId="50" fillId="0" borderId="73" xfId="275" applyFont="1" applyBorder="1" applyAlignment="1">
      <alignment horizontal="center"/>
    </xf>
    <xf numFmtId="165" fontId="50" fillId="0" borderId="74" xfId="275" applyNumberFormat="1" applyFont="1" applyBorder="1" applyAlignment="1">
      <alignment horizontal="center"/>
    </xf>
    <xf numFmtId="2" fontId="50" fillId="0" borderId="74" xfId="275" applyNumberFormat="1" applyFont="1" applyBorder="1" applyAlignment="1">
      <alignment horizontal="center"/>
    </xf>
    <xf numFmtId="0" fontId="50" fillId="0" borderId="74" xfId="275" applyFont="1" applyBorder="1" applyAlignment="1">
      <alignment horizontal="center"/>
    </xf>
    <xf numFmtId="2" fontId="50" fillId="0" borderId="0" xfId="275" applyNumberFormat="1" applyFont="1" applyBorder="1" applyAlignment="1">
      <alignment horizontal="center"/>
    </xf>
    <xf numFmtId="0" fontId="50" fillId="0" borderId="0" xfId="275" applyFont="1" applyBorder="1" applyAlignment="1">
      <alignment horizontal="center"/>
    </xf>
    <xf numFmtId="0" fontId="50" fillId="0" borderId="0" xfId="275" applyFont="1" applyFill="1" applyBorder="1" applyAlignment="1">
      <alignment horizontal="center"/>
    </xf>
    <xf numFmtId="165" fontId="50" fillId="0" borderId="0" xfId="275" applyNumberFormat="1" applyFont="1" applyBorder="1"/>
    <xf numFmtId="2" fontId="50" fillId="0" borderId="0" xfId="275" applyNumberFormat="1" applyFont="1" applyBorder="1"/>
    <xf numFmtId="0" fontId="50" fillId="0" borderId="0" xfId="275" applyFont="1" applyBorder="1"/>
    <xf numFmtId="0" fontId="49" fillId="0" borderId="0" xfId="275" applyFont="1" applyBorder="1" applyAlignment="1">
      <alignment horizontal="left"/>
    </xf>
    <xf numFmtId="0" fontId="49" fillId="0" borderId="0" xfId="275" applyFont="1" applyFill="1" applyBorder="1" applyAlignment="1">
      <alignment horizontal="left"/>
    </xf>
    <xf numFmtId="0" fontId="50" fillId="0" borderId="0" xfId="275" applyFont="1"/>
    <xf numFmtId="0" fontId="50" fillId="0" borderId="0" xfId="275" applyFont="1" applyBorder="1" applyAlignment="1">
      <alignment horizontal="left"/>
    </xf>
    <xf numFmtId="0" fontId="50" fillId="0" borderId="0" xfId="275" applyFont="1" applyFill="1" applyBorder="1" applyAlignment="1">
      <alignment horizontal="left"/>
    </xf>
    <xf numFmtId="0" fontId="50" fillId="0" borderId="0" xfId="275" applyFont="1" applyFill="1"/>
    <xf numFmtId="0" fontId="49" fillId="0" borderId="0" xfId="275" applyFont="1" applyAlignment="1">
      <alignment horizontal="center"/>
    </xf>
    <xf numFmtId="0" fontId="50" fillId="0" borderId="75" xfId="275" applyFont="1" applyBorder="1" applyAlignment="1">
      <alignment horizontal="centerContinuous"/>
    </xf>
    <xf numFmtId="0" fontId="50" fillId="0" borderId="76" xfId="275" applyFont="1" applyFill="1" applyBorder="1" applyAlignment="1">
      <alignment horizontal="centerContinuous"/>
    </xf>
    <xf numFmtId="0" fontId="49" fillId="0" borderId="76" xfId="275" applyFont="1" applyBorder="1" applyAlignment="1">
      <alignment horizontal="centerContinuous"/>
    </xf>
    <xf numFmtId="0" fontId="49" fillId="0" borderId="77" xfId="275" applyFont="1" applyBorder="1" applyAlignment="1">
      <alignment horizontal="centerContinuous"/>
    </xf>
    <xf numFmtId="2" fontId="49" fillId="0" borderId="76" xfId="275" applyNumberFormat="1" applyFont="1" applyBorder="1" applyAlignment="1">
      <alignment horizontal="center"/>
    </xf>
    <xf numFmtId="0" fontId="49" fillId="0" borderId="78" xfId="275" applyFont="1" applyBorder="1" applyAlignment="1">
      <alignment horizontal="center"/>
    </xf>
    <xf numFmtId="0" fontId="49" fillId="0" borderId="0" xfId="275" applyFont="1" applyBorder="1" applyAlignment="1">
      <alignment horizontal="center"/>
    </xf>
    <xf numFmtId="0" fontId="49" fillId="0" borderId="30" xfId="275" applyFont="1" applyBorder="1" applyAlignment="1">
      <alignment horizontal="centerContinuous"/>
    </xf>
    <xf numFmtId="0" fontId="49" fillId="0" borderId="38" xfId="275" applyFont="1" applyFill="1" applyBorder="1" applyAlignment="1">
      <alignment horizontal="centerContinuous"/>
    </xf>
    <xf numFmtId="0" fontId="49" fillId="0" borderId="38" xfId="275" applyFont="1" applyBorder="1" applyAlignment="1">
      <alignment horizontal="centerContinuous"/>
    </xf>
    <xf numFmtId="0" fontId="49" fillId="0" borderId="19" xfId="275" applyFont="1" applyBorder="1" applyAlignment="1">
      <alignment horizontal="centerContinuous"/>
    </xf>
    <xf numFmtId="2" fontId="49" fillId="0" borderId="38" xfId="275" applyNumberFormat="1" applyFont="1" applyBorder="1" applyAlignment="1">
      <alignment horizontal="center"/>
    </xf>
    <xf numFmtId="0" fontId="49" fillId="0" borderId="44" xfId="275" applyFont="1" applyBorder="1" applyAlignment="1">
      <alignment horizontal="center"/>
    </xf>
    <xf numFmtId="0" fontId="50" fillId="0" borderId="47" xfId="275" applyFont="1" applyBorder="1" applyAlignment="1">
      <alignment horizontal="centerContinuous"/>
    </xf>
    <xf numFmtId="0" fontId="49" fillId="0" borderId="0" xfId="275" applyFont="1" applyFill="1" applyBorder="1" applyAlignment="1">
      <alignment horizontal="centerContinuous"/>
    </xf>
    <xf numFmtId="0" fontId="49" fillId="0" borderId="0" xfId="275" applyFont="1" applyBorder="1" applyAlignment="1">
      <alignment horizontal="centerContinuous"/>
    </xf>
    <xf numFmtId="0" fontId="49" fillId="0" borderId="5" xfId="275" applyFont="1" applyBorder="1" applyAlignment="1">
      <alignment horizontal="centerContinuous"/>
    </xf>
    <xf numFmtId="2" fontId="49" fillId="0" borderId="0" xfId="275" applyNumberFormat="1" applyFont="1" applyBorder="1" applyAlignment="1">
      <alignment horizontal="center"/>
    </xf>
    <xf numFmtId="165" fontId="50" fillId="0" borderId="10" xfId="275" applyNumberFormat="1" applyFont="1" applyBorder="1" applyAlignment="1">
      <alignment horizontal="center"/>
    </xf>
    <xf numFmtId="0" fontId="50" fillId="0" borderId="38" xfId="275" applyFont="1" applyBorder="1" applyAlignment="1">
      <alignment horizontal="centerContinuous"/>
    </xf>
    <xf numFmtId="0" fontId="50" fillId="0" borderId="19" xfId="275" applyFont="1" applyBorder="1" applyAlignment="1">
      <alignment horizontal="centerContinuous"/>
    </xf>
    <xf numFmtId="2" fontId="50" fillId="37" borderId="38" xfId="275" applyNumberFormat="1" applyFont="1" applyFill="1" applyBorder="1"/>
    <xf numFmtId="0" fontId="50" fillId="37" borderId="44" xfId="275" applyFont="1" applyFill="1" applyBorder="1" applyAlignment="1">
      <alignment horizontal="center"/>
    </xf>
    <xf numFmtId="170" fontId="50" fillId="0" borderId="0" xfId="276" applyNumberFormat="1" applyFont="1"/>
    <xf numFmtId="170" fontId="50" fillId="0" borderId="0" xfId="276" applyNumberFormat="1" applyFont="1" applyFill="1"/>
    <xf numFmtId="2" fontId="50" fillId="0" borderId="0" xfId="275" applyNumberFormat="1" applyFont="1"/>
    <xf numFmtId="0" fontId="49" fillId="0" borderId="0" xfId="275" applyFont="1" applyFill="1"/>
    <xf numFmtId="165" fontId="49" fillId="0" borderId="0" xfId="275" applyNumberFormat="1" applyFont="1" applyFill="1" applyBorder="1" applyAlignment="1">
      <alignment horizontal="center"/>
    </xf>
    <xf numFmtId="0" fontId="49" fillId="0" borderId="22" xfId="275" applyFont="1" applyBorder="1" applyAlignment="1">
      <alignment horizontal="center"/>
    </xf>
    <xf numFmtId="0" fontId="49" fillId="0" borderId="22" xfId="275" applyFont="1" applyFill="1" applyBorder="1" applyAlignment="1">
      <alignment horizontal="center"/>
    </xf>
    <xf numFmtId="165" fontId="50" fillId="0" borderId="22" xfId="275" applyNumberFormat="1" applyFont="1" applyBorder="1" applyAlignment="1">
      <alignment horizontal="center"/>
    </xf>
    <xf numFmtId="0" fontId="50" fillId="0" borderId="22" xfId="275" applyFont="1" applyBorder="1" applyAlignment="1">
      <alignment horizontal="center"/>
    </xf>
    <xf numFmtId="0" fontId="50" fillId="0" borderId="22" xfId="275" applyFont="1" applyFill="1" applyBorder="1" applyAlignment="1">
      <alignment horizontal="center"/>
    </xf>
    <xf numFmtId="165" fontId="50" fillId="0" borderId="0" xfId="275" applyNumberFormat="1" applyFont="1"/>
    <xf numFmtId="2" fontId="4" fillId="0" borderId="0" xfId="275" applyNumberFormat="1"/>
    <xf numFmtId="0" fontId="46" fillId="0" borderId="0" xfId="275" applyFont="1"/>
    <xf numFmtId="2" fontId="46" fillId="0" borderId="0" xfId="275" applyNumberFormat="1" applyFont="1"/>
    <xf numFmtId="0" fontId="46" fillId="0" borderId="0" xfId="275" applyFont="1" applyAlignment="1">
      <alignment horizontal="right"/>
    </xf>
    <xf numFmtId="1" fontId="50" fillId="0" borderId="0" xfId="275" applyNumberFormat="1" applyFont="1" applyBorder="1" applyAlignment="1">
      <alignment horizontal="center"/>
    </xf>
    <xf numFmtId="0" fontId="4" fillId="0" borderId="29" xfId="275" applyBorder="1"/>
    <xf numFmtId="0" fontId="49" fillId="0" borderId="0" xfId="275" applyFont="1" applyAlignment="1"/>
    <xf numFmtId="0" fontId="10" fillId="0" borderId="0" xfId="95" applyFont="1" applyAlignment="1" applyProtection="1">
      <alignment horizontal="right"/>
    </xf>
    <xf numFmtId="165" fontId="10" fillId="0" borderId="38" xfId="95" applyNumberFormat="1" applyFont="1" applyBorder="1" applyAlignment="1" applyProtection="1">
      <alignment horizontal="center"/>
      <protection locked="0"/>
    </xf>
    <xf numFmtId="164" fontId="10" fillId="0" borderId="0" xfId="95" applyNumberFormat="1" applyFont="1" applyProtection="1">
      <protection locked="0"/>
    </xf>
    <xf numFmtId="2" fontId="10" fillId="0" borderId="0" xfId="95" applyNumberFormat="1" applyFont="1" applyProtection="1">
      <protection locked="0"/>
    </xf>
    <xf numFmtId="165" fontId="10" fillId="0" borderId="0" xfId="95" applyNumberFormat="1" applyFont="1" applyBorder="1" applyAlignment="1" applyProtection="1">
      <alignment horizontal="center"/>
      <protection locked="0"/>
    </xf>
    <xf numFmtId="0" fontId="3" fillId="0" borderId="0" xfId="277"/>
    <xf numFmtId="0" fontId="3" fillId="35" borderId="0" xfId="277" applyFill="1" applyProtection="1"/>
    <xf numFmtId="0" fontId="3" fillId="35" borderId="0" xfId="277" applyFill="1"/>
    <xf numFmtId="0" fontId="52" fillId="35" borderId="0" xfId="277" applyFont="1" applyFill="1"/>
    <xf numFmtId="0" fontId="10" fillId="35" borderId="0" xfId="277" applyFont="1" applyFill="1"/>
    <xf numFmtId="0" fontId="10" fillId="35" borderId="0" xfId="277" applyFont="1" applyFill="1" applyAlignment="1"/>
    <xf numFmtId="0" fontId="3" fillId="35" borderId="0" xfId="277" applyFill="1" applyAlignment="1"/>
    <xf numFmtId="0" fontId="53" fillId="35" borderId="0" xfId="277" applyFont="1" applyFill="1" applyAlignment="1"/>
    <xf numFmtId="1" fontId="0" fillId="0" borderId="44" xfId="0" applyNumberFormat="1" applyBorder="1" applyAlignment="1" applyProtection="1">
      <alignment horizontal="center"/>
    </xf>
    <xf numFmtId="0" fontId="0" fillId="0" borderId="22" xfId="0" applyNumberFormat="1" applyBorder="1" applyAlignment="1" applyProtection="1">
      <alignment horizontal="center"/>
    </xf>
    <xf numFmtId="1" fontId="0" fillId="0" borderId="0" xfId="0" applyNumberFormat="1" applyProtection="1">
      <protection locked="0"/>
    </xf>
    <xf numFmtId="169" fontId="50" fillId="36" borderId="71" xfId="0" applyNumberFormat="1" applyFont="1" applyFill="1" applyBorder="1" applyAlignment="1">
      <alignment horizontal="center"/>
    </xf>
    <xf numFmtId="1" fontId="50" fillId="0" borderId="71" xfId="0" applyNumberFormat="1" applyFont="1" applyFill="1" applyBorder="1" applyAlignment="1">
      <alignment horizontal="center"/>
    </xf>
    <xf numFmtId="3" fontId="50" fillId="36" borderId="72" xfId="0" applyNumberFormat="1" applyFont="1" applyFill="1" applyBorder="1" applyAlignment="1">
      <alignment horizontal="center"/>
    </xf>
    <xf numFmtId="169" fontId="50" fillId="0" borderId="72" xfId="0" applyNumberFormat="1" applyFont="1" applyFill="1" applyBorder="1" applyAlignment="1">
      <alignment horizontal="center"/>
    </xf>
    <xf numFmtId="1" fontId="50" fillId="0" borderId="72" xfId="0" applyNumberFormat="1" applyFont="1" applyFill="1" applyBorder="1" applyAlignment="1">
      <alignment horizontal="center"/>
    </xf>
    <xf numFmtId="169" fontId="50" fillId="0" borderId="73" xfId="0" applyNumberFormat="1" applyFont="1" applyFill="1" applyBorder="1" applyAlignment="1">
      <alignment horizontal="center"/>
    </xf>
    <xf numFmtId="1" fontId="50" fillId="0" borderId="73" xfId="0" applyNumberFormat="1" applyFont="1" applyFill="1" applyBorder="1" applyAlignment="1">
      <alignment horizontal="center"/>
    </xf>
    <xf numFmtId="169" fontId="50" fillId="0" borderId="74" xfId="0" applyNumberFormat="1" applyFont="1" applyFill="1" applyBorder="1" applyAlignment="1">
      <alignment horizontal="center"/>
    </xf>
    <xf numFmtId="1" fontId="50" fillId="0" borderId="74" xfId="0" applyNumberFormat="1" applyFont="1" applyFill="1" applyBorder="1" applyAlignment="1">
      <alignment horizontal="center"/>
    </xf>
    <xf numFmtId="2" fontId="50" fillId="36" borderId="72" xfId="0" applyNumberFormat="1" applyFont="1" applyFill="1" applyBorder="1" applyAlignment="1">
      <alignment horizontal="center"/>
    </xf>
    <xf numFmtId="1" fontId="50" fillId="0" borderId="74" xfId="275" applyNumberFormat="1" applyFont="1" applyBorder="1" applyAlignment="1">
      <alignment horizontal="center"/>
    </xf>
    <xf numFmtId="3" fontId="50" fillId="36" borderId="74" xfId="0" applyNumberFormat="1" applyFont="1" applyFill="1" applyBorder="1" applyAlignment="1">
      <alignment horizontal="center"/>
    </xf>
    <xf numFmtId="2" fontId="50" fillId="36" borderId="74" xfId="0" applyNumberFormat="1" applyFont="1" applyFill="1" applyBorder="1" applyAlignment="1">
      <alignment horizontal="center"/>
    </xf>
    <xf numFmtId="2" fontId="50" fillId="0" borderId="81" xfId="275" applyNumberFormat="1" applyFont="1" applyBorder="1" applyAlignment="1">
      <alignment horizontal="center"/>
    </xf>
    <xf numFmtId="3" fontId="50" fillId="36" borderId="82" xfId="275" applyNumberFormat="1" applyFont="1" applyFill="1" applyBorder="1" applyAlignment="1">
      <alignment horizontal="center"/>
    </xf>
    <xf numFmtId="3" fontId="50" fillId="36" borderId="83" xfId="275" applyNumberFormat="1" applyFont="1" applyFill="1" applyBorder="1" applyAlignment="1">
      <alignment horizontal="center"/>
    </xf>
    <xf numFmtId="3" fontId="50" fillId="36" borderId="83" xfId="0" applyNumberFormat="1" applyFont="1" applyFill="1" applyBorder="1" applyAlignment="1">
      <alignment horizontal="center"/>
    </xf>
    <xf numFmtId="3" fontId="50" fillId="36" borderId="68" xfId="0" applyNumberFormat="1" applyFont="1" applyFill="1" applyBorder="1" applyAlignment="1">
      <alignment horizontal="center"/>
    </xf>
    <xf numFmtId="1" fontId="50" fillId="36" borderId="84" xfId="275" applyNumberFormat="1" applyFont="1" applyFill="1" applyBorder="1" applyAlignment="1">
      <alignment horizontal="center"/>
    </xf>
    <xf numFmtId="1" fontId="50" fillId="36" borderId="85" xfId="275" applyNumberFormat="1" applyFont="1" applyFill="1" applyBorder="1" applyAlignment="1">
      <alignment horizontal="center"/>
    </xf>
    <xf numFmtId="1" fontId="50" fillId="36" borderId="85" xfId="0" applyNumberFormat="1" applyFont="1" applyFill="1" applyBorder="1" applyAlignment="1">
      <alignment horizontal="center"/>
    </xf>
    <xf numFmtId="1" fontId="50" fillId="36" borderId="69" xfId="0" applyNumberFormat="1" applyFont="1" applyFill="1" applyBorder="1" applyAlignment="1">
      <alignment horizontal="center"/>
    </xf>
    <xf numFmtId="0" fontId="49" fillId="0" borderId="86" xfId="275" applyFont="1" applyBorder="1" applyAlignment="1">
      <alignment horizontal="center"/>
    </xf>
    <xf numFmtId="169" fontId="50" fillId="36" borderId="72" xfId="0" applyNumberFormat="1" applyFont="1" applyFill="1" applyBorder="1" applyAlignment="1">
      <alignment horizontal="center"/>
    </xf>
    <xf numFmtId="165" fontId="50" fillId="0" borderId="72" xfId="275" applyNumberFormat="1" applyFont="1" applyBorder="1" applyAlignment="1">
      <alignment horizontal="center"/>
    </xf>
    <xf numFmtId="2" fontId="50" fillId="0" borderId="72" xfId="275" applyNumberFormat="1" applyFont="1" applyBorder="1" applyAlignment="1">
      <alignment horizontal="center"/>
    </xf>
    <xf numFmtId="3" fontId="50" fillId="36" borderId="73" xfId="275" applyNumberFormat="1" applyFont="1" applyFill="1" applyBorder="1" applyAlignment="1">
      <alignment horizontal="center"/>
    </xf>
    <xf numFmtId="3" fontId="50" fillId="36" borderId="87" xfId="275" applyNumberFormat="1" applyFont="1" applyFill="1" applyBorder="1" applyAlignment="1">
      <alignment horizontal="center"/>
    </xf>
    <xf numFmtId="1" fontId="50" fillId="36" borderId="88" xfId="275" applyNumberFormat="1" applyFont="1" applyFill="1" applyBorder="1" applyAlignment="1">
      <alignment horizontal="center"/>
    </xf>
    <xf numFmtId="2" fontId="50" fillId="36" borderId="73" xfId="275" applyNumberFormat="1" applyFont="1" applyFill="1" applyBorder="1" applyAlignment="1">
      <alignment horizontal="center"/>
    </xf>
    <xf numFmtId="165" fontId="50" fillId="0" borderId="89" xfId="275" applyNumberFormat="1" applyFont="1" applyBorder="1" applyAlignment="1">
      <alignment horizontal="center"/>
    </xf>
    <xf numFmtId="2" fontId="50" fillId="0" borderId="89" xfId="275" applyNumberFormat="1" applyFont="1" applyBorder="1" applyAlignment="1">
      <alignment horizontal="center"/>
    </xf>
    <xf numFmtId="3" fontId="50" fillId="36" borderId="73" xfId="0" applyNumberFormat="1" applyFont="1" applyFill="1" applyBorder="1" applyAlignment="1">
      <alignment horizontal="center"/>
    </xf>
    <xf numFmtId="3" fontId="50" fillId="36" borderId="87" xfId="0" applyNumberFormat="1" applyFont="1" applyFill="1" applyBorder="1" applyAlignment="1">
      <alignment horizontal="center"/>
    </xf>
    <xf numFmtId="1" fontId="50" fillId="36" borderId="88" xfId="0" applyNumberFormat="1" applyFont="1" applyFill="1" applyBorder="1" applyAlignment="1">
      <alignment horizontal="center"/>
    </xf>
    <xf numFmtId="2" fontId="50" fillId="36" borderId="73" xfId="0" applyNumberFormat="1" applyFont="1" applyFill="1" applyBorder="1" applyAlignment="1">
      <alignment horizontal="center"/>
    </xf>
    <xf numFmtId="3" fontId="50" fillId="36" borderId="85" xfId="275" applyNumberFormat="1" applyFont="1" applyFill="1" applyBorder="1" applyAlignment="1">
      <alignment horizontal="center"/>
    </xf>
    <xf numFmtId="3" fontId="50" fillId="36" borderId="88" xfId="275" applyNumberFormat="1" applyFont="1" applyFill="1" applyBorder="1" applyAlignment="1">
      <alignment horizontal="center"/>
    </xf>
    <xf numFmtId="3" fontId="50" fillId="36" borderId="85" xfId="0" applyNumberFormat="1" applyFont="1" applyFill="1" applyBorder="1" applyAlignment="1">
      <alignment horizontal="center"/>
    </xf>
    <xf numFmtId="3" fontId="50" fillId="36" borderId="88" xfId="0" applyNumberFormat="1" applyFont="1" applyFill="1" applyBorder="1" applyAlignment="1">
      <alignment horizontal="center"/>
    </xf>
    <xf numFmtId="3" fontId="50" fillId="36" borderId="69" xfId="275" applyNumberFormat="1" applyFont="1" applyFill="1" applyBorder="1" applyAlignment="1">
      <alignment horizontal="center"/>
    </xf>
    <xf numFmtId="2" fontId="30" fillId="0" borderId="24" xfId="92" applyNumberFormat="1" applyBorder="1" applyAlignment="1">
      <alignment horizontal="right"/>
    </xf>
    <xf numFmtId="0" fontId="28" fillId="0" borderId="0" xfId="0" applyNumberFormat="1" applyFont="1" applyBorder="1" applyAlignment="1" applyProtection="1">
      <alignment horizontal="center"/>
      <protection locked="0"/>
    </xf>
    <xf numFmtId="0" fontId="52" fillId="0" borderId="0" xfId="0" applyFont="1" applyProtection="1">
      <protection locked="0"/>
    </xf>
    <xf numFmtId="0" fontId="54" fillId="0" borderId="0" xfId="0" applyFont="1" applyAlignment="1"/>
    <xf numFmtId="0" fontId="52" fillId="0" borderId="0" xfId="0" applyFont="1"/>
    <xf numFmtId="3" fontId="50" fillId="0" borderId="72" xfId="275" applyNumberFormat="1" applyFont="1" applyFill="1" applyBorder="1" applyAlignment="1">
      <alignment horizontal="center"/>
    </xf>
    <xf numFmtId="3" fontId="50" fillId="0" borderId="73" xfId="275" applyNumberFormat="1" applyFont="1" applyFill="1" applyBorder="1" applyAlignment="1">
      <alignment horizontal="center"/>
    </xf>
    <xf numFmtId="3" fontId="50" fillId="0" borderId="72" xfId="0" applyNumberFormat="1" applyFont="1" applyFill="1" applyBorder="1" applyAlignment="1">
      <alignment horizontal="center"/>
    </xf>
    <xf numFmtId="3" fontId="50" fillId="0" borderId="73" xfId="0" applyNumberFormat="1" applyFont="1" applyFill="1" applyBorder="1" applyAlignment="1">
      <alignment horizontal="center"/>
    </xf>
    <xf numFmtId="3" fontId="50" fillId="0" borderId="74" xfId="275" applyNumberFormat="1" applyFont="1" applyFill="1" applyBorder="1" applyAlignment="1">
      <alignment horizontal="center"/>
    </xf>
    <xf numFmtId="0" fontId="1" fillId="0" borderId="0" xfId="275" applyFont="1"/>
    <xf numFmtId="2" fontId="1" fillId="0" borderId="0" xfId="275" applyNumberFormat="1" applyFont="1"/>
    <xf numFmtId="1" fontId="4" fillId="0" borderId="0" xfId="275" applyNumberFormat="1"/>
    <xf numFmtId="0" fontId="1" fillId="0" borderId="0" xfId="275" quotePrefix="1" applyFont="1"/>
    <xf numFmtId="1" fontId="49" fillId="0" borderId="22" xfId="275" applyNumberFormat="1" applyFont="1" applyBorder="1" applyAlignment="1">
      <alignment horizontal="center"/>
    </xf>
    <xf numFmtId="3" fontId="10" fillId="0" borderId="22" xfId="92" applyNumberFormat="1" applyFont="1" applyBorder="1" applyAlignment="1">
      <alignment horizontal="right"/>
    </xf>
    <xf numFmtId="3" fontId="10" fillId="0" borderId="24" xfId="92" applyNumberFormat="1" applyFont="1" applyBorder="1" applyAlignment="1">
      <alignment horizontal="right"/>
    </xf>
    <xf numFmtId="3" fontId="17" fillId="0" borderId="5" xfId="95" applyNumberFormat="1" applyFont="1" applyBorder="1" applyAlignment="1" applyProtection="1">
      <alignment horizontal="right"/>
    </xf>
    <xf numFmtId="2" fontId="22" fillId="3" borderId="44" xfId="95" applyNumberFormat="1" applyFont="1" applyFill="1" applyBorder="1" applyAlignment="1" applyProtection="1">
      <alignment horizontal="right"/>
      <protection hidden="1"/>
    </xf>
    <xf numFmtId="2" fontId="22" fillId="3" borderId="22" xfId="95" applyNumberFormat="1" applyFont="1" applyFill="1" applyBorder="1" applyAlignment="1" applyProtection="1">
      <alignment horizontal="right"/>
      <protection hidden="1"/>
    </xf>
    <xf numFmtId="3" fontId="17" fillId="0" borderId="8" xfId="95" applyNumberFormat="1" applyFont="1" applyBorder="1" applyAlignment="1" applyProtection="1">
      <alignment horizontal="right"/>
    </xf>
    <xf numFmtId="2" fontId="22" fillId="3" borderId="24" xfId="95" applyNumberFormat="1" applyFont="1" applyFill="1" applyBorder="1" applyAlignment="1" applyProtection="1">
      <alignment horizontal="right"/>
      <protection hidden="1"/>
    </xf>
    <xf numFmtId="3" fontId="17" fillId="0" borderId="22" xfId="95" applyNumberFormat="1" applyFont="1" applyBorder="1" applyAlignment="1" applyProtection="1">
      <alignment horizontal="right"/>
    </xf>
    <xf numFmtId="0" fontId="10" fillId="0" borderId="46" xfId="95" applyBorder="1" applyProtection="1"/>
    <xf numFmtId="4" fontId="10" fillId="38" borderId="24" xfId="95" applyNumberFormat="1" applyFill="1" applyBorder="1" applyAlignment="1" applyProtection="1">
      <alignment horizontal="right"/>
      <protection locked="0"/>
    </xf>
    <xf numFmtId="166" fontId="10" fillId="0" borderId="90" xfId="95" applyNumberFormat="1" applyBorder="1" applyAlignment="1" applyProtection="1">
      <alignment horizontal="center"/>
    </xf>
    <xf numFmtId="0" fontId="29" fillId="3" borderId="34" xfId="95" applyFont="1" applyFill="1" applyBorder="1" applyProtection="1"/>
    <xf numFmtId="2" fontId="17" fillId="0" borderId="11" xfId="95" applyNumberFormat="1" applyFont="1" applyBorder="1" applyAlignment="1">
      <alignment horizontal="center"/>
    </xf>
    <xf numFmtId="0" fontId="14" fillId="0" borderId="0" xfId="0" applyFont="1" applyProtection="1">
      <protection locked="0"/>
    </xf>
    <xf numFmtId="0" fontId="3" fillId="35" borderId="0" xfId="277" applyFill="1" applyAlignment="1"/>
    <xf numFmtId="0" fontId="52" fillId="35" borderId="0" xfId="277" applyFont="1" applyFill="1" applyAlignment="1" applyProtection="1">
      <protection locked="0"/>
    </xf>
    <xf numFmtId="0" fontId="10" fillId="35" borderId="0" xfId="277" applyFont="1" applyFill="1" applyAlignment="1">
      <alignment horizontal="right"/>
    </xf>
    <xf numFmtId="0" fontId="3" fillId="35" borderId="0" xfId="277" applyFill="1" applyAlignment="1">
      <alignment horizontal="right"/>
    </xf>
    <xf numFmtId="0" fontId="52" fillId="0" borderId="0" xfId="277" applyFont="1" applyFill="1" applyAlignment="1" applyProtection="1">
      <protection locked="0"/>
    </xf>
    <xf numFmtId="0" fontId="10" fillId="35" borderId="0" xfId="277" applyFont="1" applyFill="1" applyAlignment="1"/>
    <xf numFmtId="0" fontId="20" fillId="35" borderId="0" xfId="277" applyFont="1" applyFill="1" applyAlignment="1">
      <alignment horizontal="center"/>
    </xf>
    <xf numFmtId="0" fontId="3" fillId="35" borderId="0" xfId="277" applyFill="1" applyAlignment="1">
      <alignment horizontal="center"/>
    </xf>
    <xf numFmtId="0" fontId="51" fillId="35" borderId="0" xfId="277" applyFont="1" applyFill="1" applyAlignment="1">
      <alignment horizontal="center"/>
    </xf>
    <xf numFmtId="0" fontId="3" fillId="35" borderId="0" xfId="277" applyFill="1" applyAlignment="1" applyProtection="1">
      <protection locked="0"/>
    </xf>
    <xf numFmtId="0" fontId="3" fillId="35" borderId="31" xfId="277" applyFill="1" applyBorder="1" applyAlignment="1" applyProtection="1">
      <protection locked="0"/>
    </xf>
    <xf numFmtId="0" fontId="3" fillId="35" borderId="48" xfId="277" applyFill="1" applyBorder="1" applyAlignment="1" applyProtection="1">
      <protection locked="0"/>
    </xf>
    <xf numFmtId="0" fontId="3" fillId="35" borderId="32" xfId="277" applyFill="1" applyBorder="1" applyAlignment="1" applyProtection="1">
      <protection locked="0"/>
    </xf>
    <xf numFmtId="2" fontId="53" fillId="35" borderId="0" xfId="277" applyNumberFormat="1" applyFont="1" applyFill="1" applyAlignment="1" applyProtection="1">
      <protection locked="0"/>
    </xf>
    <xf numFmtId="2" fontId="3" fillId="35" borderId="0" xfId="277" applyNumberFormat="1" applyFill="1" applyAlignment="1" applyProtection="1">
      <protection locked="0"/>
    </xf>
    <xf numFmtId="2" fontId="52" fillId="35" borderId="0" xfId="277" applyNumberFormat="1" applyFont="1" applyFill="1" applyAlignment="1" applyProtection="1">
      <alignment horizontal="right"/>
    </xf>
    <xf numFmtId="2" fontId="20" fillId="35" borderId="0" xfId="277" applyNumberFormat="1" applyFont="1" applyFill="1" applyAlignment="1">
      <alignment horizontal="right"/>
    </xf>
    <xf numFmtId="0" fontId="10" fillId="35" borderId="31" xfId="277" applyFont="1" applyFill="1" applyBorder="1" applyAlignment="1">
      <alignment vertical="center"/>
    </xf>
    <xf numFmtId="0" fontId="3" fillId="35" borderId="48" xfId="277" applyFill="1" applyBorder="1" applyAlignment="1"/>
    <xf numFmtId="0" fontId="3" fillId="35" borderId="32" xfId="277" applyFill="1" applyBorder="1" applyAlignment="1"/>
    <xf numFmtId="0" fontId="10" fillId="35" borderId="31" xfId="277" applyFont="1" applyFill="1" applyBorder="1" applyAlignment="1"/>
    <xf numFmtId="0" fontId="3" fillId="35" borderId="22" xfId="277" applyFill="1" applyBorder="1" applyAlignment="1">
      <alignment horizontal="left" wrapText="1"/>
    </xf>
    <xf numFmtId="0" fontId="3" fillId="35" borderId="22" xfId="277" applyFill="1" applyBorder="1" applyAlignment="1">
      <alignment wrapText="1"/>
    </xf>
    <xf numFmtId="0" fontId="54" fillId="35" borderId="22" xfId="277" applyFont="1" applyFill="1" applyBorder="1" applyAlignment="1">
      <alignment horizontal="left" vertical="top" wrapText="1"/>
    </xf>
    <xf numFmtId="0" fontId="52" fillId="35" borderId="0" xfId="277" applyFont="1" applyFill="1" applyAlignment="1"/>
    <xf numFmtId="0" fontId="20" fillId="35" borderId="0" xfId="277" applyFont="1" applyFill="1" applyAlignment="1"/>
    <xf numFmtId="0" fontId="2" fillId="35" borderId="0" xfId="277" applyFont="1" applyFill="1" applyAlignment="1">
      <alignment horizontal="left" vertical="top" wrapText="1"/>
    </xf>
    <xf numFmtId="0" fontId="3" fillId="35" borderId="0" xfId="277" applyFill="1" applyAlignment="1">
      <alignment horizontal="left" vertical="top"/>
    </xf>
    <xf numFmtId="171" fontId="3" fillId="35" borderId="22" xfId="277" applyNumberFormat="1" applyFill="1" applyBorder="1" applyAlignment="1">
      <alignment horizontal="right"/>
    </xf>
    <xf numFmtId="2" fontId="3" fillId="35" borderId="31" xfId="277" applyNumberFormat="1" applyFill="1" applyBorder="1" applyAlignment="1" applyProtection="1">
      <alignment horizontal="right"/>
      <protection locked="0"/>
    </xf>
    <xf numFmtId="2" fontId="3" fillId="35" borderId="48" xfId="277" applyNumberFormat="1" applyFill="1" applyBorder="1" applyAlignment="1" applyProtection="1">
      <alignment horizontal="right"/>
      <protection locked="0"/>
    </xf>
    <xf numFmtId="2" fontId="3" fillId="35" borderId="32" xfId="277" applyNumberFormat="1" applyFill="1" applyBorder="1" applyAlignment="1" applyProtection="1">
      <alignment horizontal="right"/>
      <protection locked="0"/>
    </xf>
    <xf numFmtId="171" fontId="3" fillId="35" borderId="22" xfId="277" applyNumberFormat="1" applyFill="1" applyBorder="1" applyAlignment="1"/>
    <xf numFmtId="0" fontId="3" fillId="35" borderId="22" xfId="277" applyFill="1" applyBorder="1" applyAlignment="1"/>
    <xf numFmtId="0" fontId="3" fillId="35" borderId="22" xfId="277" applyFill="1" applyBorder="1" applyAlignment="1" applyProtection="1">
      <protection locked="0"/>
    </xf>
    <xf numFmtId="2" fontId="3" fillId="35" borderId="22" xfId="277" applyNumberFormat="1" applyFill="1" applyBorder="1" applyAlignment="1"/>
    <xf numFmtId="14" fontId="52" fillId="35" borderId="0" xfId="277" applyNumberFormat="1" applyFont="1" applyFill="1" applyAlignment="1" applyProtection="1">
      <protection locked="0"/>
    </xf>
    <xf numFmtId="2" fontId="53" fillId="35" borderId="0" xfId="277" applyNumberFormat="1" applyFont="1" applyFill="1" applyAlignment="1" applyProtection="1">
      <alignment horizontal="center"/>
      <protection locked="0"/>
    </xf>
    <xf numFmtId="0" fontId="10" fillId="35" borderId="0" xfId="277" applyFont="1" applyFill="1" applyAlignment="1">
      <alignment horizontal="left" indent="2"/>
    </xf>
    <xf numFmtId="0" fontId="3" fillId="35" borderId="0" xfId="277" applyFill="1" applyAlignment="1">
      <alignment horizontal="left" indent="2"/>
    </xf>
    <xf numFmtId="2" fontId="3" fillId="35" borderId="0" xfId="277" applyNumberFormat="1" applyFill="1" applyAlignment="1" applyProtection="1">
      <alignment horizontal="right"/>
    </xf>
    <xf numFmtId="0" fontId="52" fillId="35" borderId="0" xfId="277" applyFont="1" applyFill="1" applyAlignment="1" applyProtection="1">
      <alignment horizontal="right"/>
      <protection locked="0"/>
    </xf>
    <xf numFmtId="0" fontId="3" fillId="35" borderId="0" xfId="277" applyFill="1" applyAlignment="1" applyProtection="1">
      <alignment horizontal="right"/>
      <protection locked="0"/>
    </xf>
    <xf numFmtId="0" fontId="3" fillId="35" borderId="22" xfId="277" applyFill="1" applyBorder="1" applyAlignment="1">
      <alignment horizontal="center"/>
    </xf>
    <xf numFmtId="0" fontId="54" fillId="35" borderId="22" xfId="277" applyFont="1" applyFill="1" applyBorder="1" applyAlignment="1"/>
    <xf numFmtId="0" fontId="13" fillId="0" borderId="0" xfId="0" applyFont="1" applyAlignment="1" applyProtection="1">
      <alignment horizontal="center"/>
      <protection locked="0"/>
    </xf>
    <xf numFmtId="0" fontId="27" fillId="0" borderId="0" xfId="0" applyFont="1" applyAlignment="1" applyProtection="1">
      <alignment horizontal="center"/>
      <protection locked="0"/>
    </xf>
    <xf numFmtId="167" fontId="28" fillId="0" borderId="38" xfId="0" applyNumberFormat="1" applyFont="1" applyBorder="1" applyAlignment="1" applyProtection="1">
      <alignment horizontal="center"/>
    </xf>
    <xf numFmtId="0" fontId="28" fillId="0" borderId="48" xfId="0" applyNumberFormat="1" applyFont="1" applyBorder="1" applyAlignment="1" applyProtection="1">
      <alignment horizontal="center"/>
    </xf>
    <xf numFmtId="0" fontId="28" fillId="0" borderId="38" xfId="0" applyNumberFormat="1" applyFont="1" applyBorder="1" applyAlignment="1" applyProtection="1">
      <alignment horizontal="center"/>
      <protection locked="0"/>
    </xf>
    <xf numFmtId="0" fontId="28" fillId="0" borderId="48" xfId="0" applyNumberFormat="1" applyFont="1" applyBorder="1" applyAlignment="1" applyProtection="1">
      <alignment horizontal="center"/>
      <protection locked="0"/>
    </xf>
    <xf numFmtId="1" fontId="16" fillId="3" borderId="41" xfId="0" applyNumberFormat="1" applyFont="1" applyFill="1" applyBorder="1" applyAlignment="1" applyProtection="1">
      <alignment horizontal="center"/>
    </xf>
    <xf numFmtId="1" fontId="16" fillId="3" borderId="20" xfId="0" applyNumberFormat="1" applyFont="1" applyFill="1" applyBorder="1" applyAlignment="1" applyProtection="1">
      <alignment horizontal="center"/>
    </xf>
    <xf numFmtId="1" fontId="16" fillId="3" borderId="79" xfId="0" applyNumberFormat="1" applyFont="1" applyFill="1" applyBorder="1" applyAlignment="1" applyProtection="1">
      <alignment horizontal="center"/>
    </xf>
    <xf numFmtId="1" fontId="16" fillId="3" borderId="32" xfId="0" applyNumberFormat="1" applyFont="1" applyFill="1" applyBorder="1" applyAlignment="1" applyProtection="1">
      <alignment horizontal="center"/>
    </xf>
    <xf numFmtId="9" fontId="16" fillId="3" borderId="80" xfId="0" applyNumberFormat="1" applyFont="1" applyFill="1" applyBorder="1" applyAlignment="1" applyProtection="1">
      <alignment horizontal="center"/>
    </xf>
    <xf numFmtId="9" fontId="16" fillId="3" borderId="36" xfId="0" applyNumberFormat="1" applyFont="1" applyFill="1" applyBorder="1" applyAlignment="1" applyProtection="1">
      <alignment horizontal="center"/>
    </xf>
    <xf numFmtId="0" fontId="0" fillId="0" borderId="49" xfId="0" applyFill="1" applyBorder="1" applyAlignment="1" applyProtection="1">
      <alignment horizontal="center"/>
      <protection locked="0"/>
    </xf>
    <xf numFmtId="0" fontId="0" fillId="0" borderId="51" xfId="0" applyFill="1" applyBorder="1" applyAlignment="1" applyProtection="1">
      <alignment horizontal="center"/>
      <protection locked="0"/>
    </xf>
    <xf numFmtId="0" fontId="0" fillId="0" borderId="50" xfId="0" applyFill="1" applyBorder="1" applyAlignment="1" applyProtection="1">
      <alignment horizontal="center"/>
      <protection locked="0"/>
    </xf>
    <xf numFmtId="0" fontId="10" fillId="0" borderId="0" xfId="0" applyFont="1" applyAlignment="1">
      <alignment horizontal="left"/>
    </xf>
    <xf numFmtId="0" fontId="20" fillId="0" borderId="0" xfId="0" applyFont="1" applyAlignment="1">
      <alignment horizontal="left" wrapText="1"/>
    </xf>
    <xf numFmtId="0" fontId="49" fillId="0" borderId="0" xfId="275" applyFont="1" applyAlignment="1">
      <alignment horizontal="center"/>
    </xf>
    <xf numFmtId="0" fontId="49" fillId="0" borderId="62" xfId="275" applyFont="1" applyBorder="1" applyAlignment="1">
      <alignment horizontal="center"/>
    </xf>
    <xf numFmtId="0" fontId="49" fillId="0" borderId="61" xfId="275" applyFont="1" applyBorder="1" applyAlignment="1">
      <alignment horizontal="center"/>
    </xf>
    <xf numFmtId="0" fontId="49" fillId="0" borderId="63" xfId="275" applyFont="1" applyBorder="1" applyAlignment="1">
      <alignment horizontal="center"/>
    </xf>
    <xf numFmtId="2" fontId="20" fillId="3" borderId="40" xfId="95" applyNumberFormat="1" applyFont="1" applyFill="1" applyBorder="1" applyAlignment="1" applyProtection="1">
      <alignment horizontal="center"/>
    </xf>
    <xf numFmtId="2" fontId="20" fillId="3" borderId="13" xfId="95" applyNumberFormat="1" applyFont="1" applyFill="1" applyBorder="1" applyAlignment="1" applyProtection="1">
      <alignment horizontal="center"/>
    </xf>
    <xf numFmtId="2" fontId="20" fillId="3" borderId="31" xfId="95" applyNumberFormat="1" applyFont="1" applyFill="1" applyBorder="1" applyAlignment="1" applyProtection="1">
      <alignment horizontal="center"/>
    </xf>
    <xf numFmtId="2" fontId="20" fillId="3" borderId="33" xfId="95" applyNumberFormat="1" applyFont="1" applyFill="1" applyBorder="1" applyAlignment="1" applyProtection="1">
      <alignment horizontal="center"/>
    </xf>
    <xf numFmtId="2" fontId="20" fillId="3" borderId="35" xfId="95" applyNumberFormat="1" applyFont="1" applyFill="1" applyBorder="1" applyAlignment="1" applyProtection="1">
      <alignment horizontal="center"/>
    </xf>
    <xf numFmtId="2" fontId="20" fillId="3" borderId="37" xfId="95" applyNumberFormat="1" applyFont="1" applyFill="1" applyBorder="1" applyAlignment="1" applyProtection="1">
      <alignment horizontal="center"/>
    </xf>
    <xf numFmtId="0" fontId="13" fillId="0" borderId="0" xfId="0" applyFont="1" applyAlignment="1" applyProtection="1">
      <alignment horizontal="center"/>
    </xf>
    <xf numFmtId="167" fontId="14" fillId="0" borderId="38" xfId="0" applyNumberFormat="1" applyFont="1" applyBorder="1" applyAlignment="1" applyProtection="1">
      <alignment horizontal="center"/>
    </xf>
    <xf numFmtId="167" fontId="0" fillId="0" borderId="38" xfId="0" applyNumberFormat="1" applyBorder="1" applyAlignment="1" applyProtection="1">
      <alignment horizontal="center"/>
    </xf>
    <xf numFmtId="0" fontId="14" fillId="0" borderId="48" xfId="0" applyNumberFormat="1" applyFont="1" applyBorder="1" applyAlignment="1" applyProtection="1">
      <alignment horizontal="center"/>
    </xf>
    <xf numFmtId="0" fontId="28" fillId="0" borderId="48" xfId="0" applyFont="1" applyBorder="1" applyAlignment="1" applyProtection="1">
      <alignment horizontal="center"/>
      <protection locked="0"/>
    </xf>
    <xf numFmtId="0" fontId="10" fillId="0" borderId="35" xfId="95" applyBorder="1" applyAlignment="1" applyProtection="1">
      <alignment horizontal="center"/>
      <protection locked="0"/>
    </xf>
    <xf numFmtId="0" fontId="10" fillId="0" borderId="36" xfId="95" applyBorder="1" applyAlignment="1" applyProtection="1">
      <alignment horizontal="center"/>
      <protection locked="0"/>
    </xf>
    <xf numFmtId="168" fontId="10" fillId="0" borderId="35" xfId="95" applyNumberFormat="1" applyBorder="1" applyAlignment="1" applyProtection="1">
      <alignment horizontal="center"/>
      <protection locked="0"/>
    </xf>
    <xf numFmtId="168" fontId="10" fillId="0" borderId="37" xfId="95" applyNumberFormat="1" applyBorder="1" applyAlignment="1" applyProtection="1">
      <alignment horizontal="center"/>
      <protection locked="0"/>
    </xf>
    <xf numFmtId="0" fontId="0" fillId="0" borderId="38" xfId="0" applyNumberFormat="1" applyBorder="1" applyAlignment="1" applyProtection="1">
      <alignment horizontal="center"/>
    </xf>
    <xf numFmtId="167" fontId="28" fillId="0" borderId="48" xfId="0" applyNumberFormat="1" applyFont="1" applyBorder="1" applyAlignment="1" applyProtection="1">
      <alignment horizontal="center"/>
      <protection locked="0"/>
    </xf>
    <xf numFmtId="0" fontId="10" fillId="0" borderId="40" xfId="95" quotePrefix="1" applyBorder="1" applyAlignment="1" applyProtection="1">
      <alignment horizontal="center"/>
      <protection locked="0"/>
    </xf>
    <xf numFmtId="0" fontId="10" fillId="0" borderId="20" xfId="95" quotePrefix="1" applyBorder="1" applyAlignment="1" applyProtection="1">
      <alignment horizontal="center"/>
      <protection locked="0"/>
    </xf>
    <xf numFmtId="0" fontId="10" fillId="0" borderId="31" xfId="95" quotePrefix="1" applyBorder="1" applyAlignment="1" applyProtection="1">
      <alignment horizontal="center"/>
      <protection locked="0"/>
    </xf>
    <xf numFmtId="0" fontId="10" fillId="0" borderId="32" xfId="95" quotePrefix="1" applyBorder="1" applyAlignment="1" applyProtection="1">
      <alignment horizontal="center"/>
      <protection locked="0"/>
    </xf>
    <xf numFmtId="168" fontId="10" fillId="0" borderId="40" xfId="95" applyNumberFormat="1" applyBorder="1" applyAlignment="1" applyProtection="1">
      <alignment horizontal="center"/>
      <protection locked="0"/>
    </xf>
    <xf numFmtId="168" fontId="10" fillId="0" borderId="13" xfId="95" applyNumberFormat="1" applyBorder="1" applyAlignment="1" applyProtection="1">
      <alignment horizontal="center"/>
      <protection locked="0"/>
    </xf>
    <xf numFmtId="168" fontId="10" fillId="0" borderId="31" xfId="95" quotePrefix="1" applyNumberFormat="1" applyBorder="1" applyAlignment="1" applyProtection="1">
      <alignment horizontal="center"/>
      <protection locked="0"/>
    </xf>
    <xf numFmtId="168" fontId="10" fillId="0" borderId="33" xfId="95" quotePrefix="1" applyNumberFormat="1" applyBorder="1" applyAlignment="1" applyProtection="1">
      <alignment horizontal="center"/>
      <protection locked="0"/>
    </xf>
    <xf numFmtId="167" fontId="48" fillId="0" borderId="0" xfId="0" applyNumberFormat="1" applyFont="1" applyBorder="1" applyAlignment="1" applyProtection="1">
      <alignment horizontal="center"/>
      <protection locked="0"/>
    </xf>
    <xf numFmtId="167" fontId="10" fillId="0" borderId="38" xfId="0" applyNumberFormat="1" applyFont="1" applyBorder="1" applyAlignment="1" applyProtection="1">
      <alignment horizontal="center"/>
    </xf>
    <xf numFmtId="0" fontId="10" fillId="0" borderId="48" xfId="0" applyNumberFormat="1" applyFont="1" applyBorder="1" applyAlignment="1" applyProtection="1">
      <alignment horizontal="center"/>
    </xf>
    <xf numFmtId="167" fontId="48" fillId="0" borderId="38" xfId="0" applyNumberFormat="1" applyFont="1" applyBorder="1" applyAlignment="1" applyProtection="1">
      <alignment horizontal="center"/>
      <protection locked="0"/>
    </xf>
    <xf numFmtId="167" fontId="48" fillId="0" borderId="48" xfId="0" applyNumberFormat="1" applyFont="1" applyBorder="1" applyAlignment="1" applyProtection="1">
      <alignment horizontal="center"/>
      <protection locked="0"/>
    </xf>
  </cellXfs>
  <cellStyles count="278">
    <cellStyle name="20% - Accent1" xfId="1" builtinId="30" customBuiltin="1"/>
    <cellStyle name="20% - Accent1 10" xfId="157" xr:uid="{00000000-0005-0000-0000-000001000000}"/>
    <cellStyle name="20% - Accent1 2" xfId="2" xr:uid="{00000000-0005-0000-0000-000002000000}"/>
    <cellStyle name="20% - Accent1 2 2" xfId="158" xr:uid="{00000000-0005-0000-0000-000003000000}"/>
    <cellStyle name="20% - Accent1 3" xfId="3" xr:uid="{00000000-0005-0000-0000-000004000000}"/>
    <cellStyle name="20% - Accent1 3 2" xfId="159" xr:uid="{00000000-0005-0000-0000-000005000000}"/>
    <cellStyle name="20% - Accent1 4" xfId="4" xr:uid="{00000000-0005-0000-0000-000006000000}"/>
    <cellStyle name="20% - Accent1 4 2" xfId="160" xr:uid="{00000000-0005-0000-0000-000007000000}"/>
    <cellStyle name="20% - Accent1 5" xfId="5" xr:uid="{00000000-0005-0000-0000-000008000000}"/>
    <cellStyle name="20% - Accent1 5 2" xfId="161" xr:uid="{00000000-0005-0000-0000-000009000000}"/>
    <cellStyle name="20% - Accent1 6" xfId="106" xr:uid="{00000000-0005-0000-0000-00000A000000}"/>
    <cellStyle name="20% - Accent1 6 2" xfId="223" xr:uid="{00000000-0005-0000-0000-00000B000000}"/>
    <cellStyle name="20% - Accent1 7" xfId="119" xr:uid="{00000000-0005-0000-0000-00000C000000}"/>
    <cellStyle name="20% - Accent1 7 2" xfId="236" xr:uid="{00000000-0005-0000-0000-00000D000000}"/>
    <cellStyle name="20% - Accent1 8" xfId="132" xr:uid="{00000000-0005-0000-0000-00000E000000}"/>
    <cellStyle name="20% - Accent1 8 2" xfId="249" xr:uid="{00000000-0005-0000-0000-00000F000000}"/>
    <cellStyle name="20% - Accent1 9" xfId="145" xr:uid="{00000000-0005-0000-0000-000010000000}"/>
    <cellStyle name="20% - Accent1 9 2" xfId="262" xr:uid="{00000000-0005-0000-0000-000011000000}"/>
    <cellStyle name="20% - Accent2" xfId="6" builtinId="34" customBuiltin="1"/>
    <cellStyle name="20% - Accent2 10" xfId="162" xr:uid="{00000000-0005-0000-0000-000013000000}"/>
    <cellStyle name="20% - Accent2 2" xfId="7" xr:uid="{00000000-0005-0000-0000-000014000000}"/>
    <cellStyle name="20% - Accent2 2 2" xfId="163" xr:uid="{00000000-0005-0000-0000-000015000000}"/>
    <cellStyle name="20% - Accent2 3" xfId="8" xr:uid="{00000000-0005-0000-0000-000016000000}"/>
    <cellStyle name="20% - Accent2 3 2" xfId="164" xr:uid="{00000000-0005-0000-0000-000017000000}"/>
    <cellStyle name="20% - Accent2 4" xfId="9" xr:uid="{00000000-0005-0000-0000-000018000000}"/>
    <cellStyle name="20% - Accent2 4 2" xfId="165" xr:uid="{00000000-0005-0000-0000-000019000000}"/>
    <cellStyle name="20% - Accent2 5" xfId="10" xr:uid="{00000000-0005-0000-0000-00001A000000}"/>
    <cellStyle name="20% - Accent2 5 2" xfId="166" xr:uid="{00000000-0005-0000-0000-00001B000000}"/>
    <cellStyle name="20% - Accent2 6" xfId="108" xr:uid="{00000000-0005-0000-0000-00001C000000}"/>
    <cellStyle name="20% - Accent2 6 2" xfId="225" xr:uid="{00000000-0005-0000-0000-00001D000000}"/>
    <cellStyle name="20% - Accent2 7" xfId="121" xr:uid="{00000000-0005-0000-0000-00001E000000}"/>
    <cellStyle name="20% - Accent2 7 2" xfId="238" xr:uid="{00000000-0005-0000-0000-00001F000000}"/>
    <cellStyle name="20% - Accent2 8" xfId="134" xr:uid="{00000000-0005-0000-0000-000020000000}"/>
    <cellStyle name="20% - Accent2 8 2" xfId="251" xr:uid="{00000000-0005-0000-0000-000021000000}"/>
    <cellStyle name="20% - Accent2 9" xfId="147" xr:uid="{00000000-0005-0000-0000-000022000000}"/>
    <cellStyle name="20% - Accent2 9 2" xfId="264" xr:uid="{00000000-0005-0000-0000-000023000000}"/>
    <cellStyle name="20% - Accent3" xfId="11" builtinId="38" customBuiltin="1"/>
    <cellStyle name="20% - Accent3 10" xfId="167" xr:uid="{00000000-0005-0000-0000-000025000000}"/>
    <cellStyle name="20% - Accent3 2" xfId="12" xr:uid="{00000000-0005-0000-0000-000026000000}"/>
    <cellStyle name="20% - Accent3 2 2" xfId="168" xr:uid="{00000000-0005-0000-0000-000027000000}"/>
    <cellStyle name="20% - Accent3 3" xfId="13" xr:uid="{00000000-0005-0000-0000-000028000000}"/>
    <cellStyle name="20% - Accent3 3 2" xfId="169" xr:uid="{00000000-0005-0000-0000-000029000000}"/>
    <cellStyle name="20% - Accent3 4" xfId="14" xr:uid="{00000000-0005-0000-0000-00002A000000}"/>
    <cellStyle name="20% - Accent3 4 2" xfId="170" xr:uid="{00000000-0005-0000-0000-00002B000000}"/>
    <cellStyle name="20% - Accent3 5" xfId="15" xr:uid="{00000000-0005-0000-0000-00002C000000}"/>
    <cellStyle name="20% - Accent3 5 2" xfId="171" xr:uid="{00000000-0005-0000-0000-00002D000000}"/>
    <cellStyle name="20% - Accent3 6" xfId="110" xr:uid="{00000000-0005-0000-0000-00002E000000}"/>
    <cellStyle name="20% - Accent3 6 2" xfId="227" xr:uid="{00000000-0005-0000-0000-00002F000000}"/>
    <cellStyle name="20% - Accent3 7" xfId="123" xr:uid="{00000000-0005-0000-0000-000030000000}"/>
    <cellStyle name="20% - Accent3 7 2" xfId="240" xr:uid="{00000000-0005-0000-0000-000031000000}"/>
    <cellStyle name="20% - Accent3 8" xfId="136" xr:uid="{00000000-0005-0000-0000-000032000000}"/>
    <cellStyle name="20% - Accent3 8 2" xfId="253" xr:uid="{00000000-0005-0000-0000-000033000000}"/>
    <cellStyle name="20% - Accent3 9" xfId="149" xr:uid="{00000000-0005-0000-0000-000034000000}"/>
    <cellStyle name="20% - Accent3 9 2" xfId="266" xr:uid="{00000000-0005-0000-0000-000035000000}"/>
    <cellStyle name="20% - Accent4" xfId="16" builtinId="42" customBuiltin="1"/>
    <cellStyle name="20% - Accent4 10" xfId="172" xr:uid="{00000000-0005-0000-0000-000037000000}"/>
    <cellStyle name="20% - Accent4 2" xfId="17" xr:uid="{00000000-0005-0000-0000-000038000000}"/>
    <cellStyle name="20% - Accent4 2 2" xfId="173" xr:uid="{00000000-0005-0000-0000-000039000000}"/>
    <cellStyle name="20% - Accent4 3" xfId="18" xr:uid="{00000000-0005-0000-0000-00003A000000}"/>
    <cellStyle name="20% - Accent4 3 2" xfId="174" xr:uid="{00000000-0005-0000-0000-00003B000000}"/>
    <cellStyle name="20% - Accent4 4" xfId="19" xr:uid="{00000000-0005-0000-0000-00003C000000}"/>
    <cellStyle name="20% - Accent4 4 2" xfId="175" xr:uid="{00000000-0005-0000-0000-00003D000000}"/>
    <cellStyle name="20% - Accent4 5" xfId="20" xr:uid="{00000000-0005-0000-0000-00003E000000}"/>
    <cellStyle name="20% - Accent4 5 2" xfId="176" xr:uid="{00000000-0005-0000-0000-00003F000000}"/>
    <cellStyle name="20% - Accent4 6" xfId="112" xr:uid="{00000000-0005-0000-0000-000040000000}"/>
    <cellStyle name="20% - Accent4 6 2" xfId="229" xr:uid="{00000000-0005-0000-0000-000041000000}"/>
    <cellStyle name="20% - Accent4 7" xfId="125" xr:uid="{00000000-0005-0000-0000-000042000000}"/>
    <cellStyle name="20% - Accent4 7 2" xfId="242" xr:uid="{00000000-0005-0000-0000-000043000000}"/>
    <cellStyle name="20% - Accent4 8" xfId="138" xr:uid="{00000000-0005-0000-0000-000044000000}"/>
    <cellStyle name="20% - Accent4 8 2" xfId="255" xr:uid="{00000000-0005-0000-0000-000045000000}"/>
    <cellStyle name="20% - Accent4 9" xfId="151" xr:uid="{00000000-0005-0000-0000-000046000000}"/>
    <cellStyle name="20% - Accent4 9 2" xfId="268" xr:uid="{00000000-0005-0000-0000-000047000000}"/>
    <cellStyle name="20% - Accent5" xfId="21" builtinId="46" customBuiltin="1"/>
    <cellStyle name="20% - Accent5 10" xfId="177" xr:uid="{00000000-0005-0000-0000-000049000000}"/>
    <cellStyle name="20% - Accent5 2" xfId="22" xr:uid="{00000000-0005-0000-0000-00004A000000}"/>
    <cellStyle name="20% - Accent5 2 2" xfId="178" xr:uid="{00000000-0005-0000-0000-00004B000000}"/>
    <cellStyle name="20% - Accent5 3" xfId="23" xr:uid="{00000000-0005-0000-0000-00004C000000}"/>
    <cellStyle name="20% - Accent5 3 2" xfId="179" xr:uid="{00000000-0005-0000-0000-00004D000000}"/>
    <cellStyle name="20% - Accent5 4" xfId="24" xr:uid="{00000000-0005-0000-0000-00004E000000}"/>
    <cellStyle name="20% - Accent5 4 2" xfId="180" xr:uid="{00000000-0005-0000-0000-00004F000000}"/>
    <cellStyle name="20% - Accent5 5" xfId="25" xr:uid="{00000000-0005-0000-0000-000050000000}"/>
    <cellStyle name="20% - Accent5 5 2" xfId="181" xr:uid="{00000000-0005-0000-0000-000051000000}"/>
    <cellStyle name="20% - Accent5 6" xfId="114" xr:uid="{00000000-0005-0000-0000-000052000000}"/>
    <cellStyle name="20% - Accent5 6 2" xfId="231" xr:uid="{00000000-0005-0000-0000-000053000000}"/>
    <cellStyle name="20% - Accent5 7" xfId="127" xr:uid="{00000000-0005-0000-0000-000054000000}"/>
    <cellStyle name="20% - Accent5 7 2" xfId="244" xr:uid="{00000000-0005-0000-0000-000055000000}"/>
    <cellStyle name="20% - Accent5 8" xfId="140" xr:uid="{00000000-0005-0000-0000-000056000000}"/>
    <cellStyle name="20% - Accent5 8 2" xfId="257" xr:uid="{00000000-0005-0000-0000-000057000000}"/>
    <cellStyle name="20% - Accent5 9" xfId="153" xr:uid="{00000000-0005-0000-0000-000058000000}"/>
    <cellStyle name="20% - Accent5 9 2" xfId="270" xr:uid="{00000000-0005-0000-0000-000059000000}"/>
    <cellStyle name="20% - Accent6" xfId="26" builtinId="50" customBuiltin="1"/>
    <cellStyle name="20% - Accent6 10" xfId="182" xr:uid="{00000000-0005-0000-0000-00005B000000}"/>
    <cellStyle name="20% - Accent6 2" xfId="27" xr:uid="{00000000-0005-0000-0000-00005C000000}"/>
    <cellStyle name="20% - Accent6 2 2" xfId="183" xr:uid="{00000000-0005-0000-0000-00005D000000}"/>
    <cellStyle name="20% - Accent6 3" xfId="28" xr:uid="{00000000-0005-0000-0000-00005E000000}"/>
    <cellStyle name="20% - Accent6 3 2" xfId="184" xr:uid="{00000000-0005-0000-0000-00005F000000}"/>
    <cellStyle name="20% - Accent6 4" xfId="29" xr:uid="{00000000-0005-0000-0000-000060000000}"/>
    <cellStyle name="20% - Accent6 4 2" xfId="185" xr:uid="{00000000-0005-0000-0000-000061000000}"/>
    <cellStyle name="20% - Accent6 5" xfId="30" xr:uid="{00000000-0005-0000-0000-000062000000}"/>
    <cellStyle name="20% - Accent6 5 2" xfId="186" xr:uid="{00000000-0005-0000-0000-000063000000}"/>
    <cellStyle name="20% - Accent6 6" xfId="116" xr:uid="{00000000-0005-0000-0000-000064000000}"/>
    <cellStyle name="20% - Accent6 6 2" xfId="233" xr:uid="{00000000-0005-0000-0000-000065000000}"/>
    <cellStyle name="20% - Accent6 7" xfId="129" xr:uid="{00000000-0005-0000-0000-000066000000}"/>
    <cellStyle name="20% - Accent6 7 2" xfId="246" xr:uid="{00000000-0005-0000-0000-000067000000}"/>
    <cellStyle name="20% - Accent6 8" xfId="142" xr:uid="{00000000-0005-0000-0000-000068000000}"/>
    <cellStyle name="20% - Accent6 8 2" xfId="259" xr:uid="{00000000-0005-0000-0000-000069000000}"/>
    <cellStyle name="20% - Accent6 9" xfId="155" xr:uid="{00000000-0005-0000-0000-00006A000000}"/>
    <cellStyle name="20% - Accent6 9 2" xfId="272" xr:uid="{00000000-0005-0000-0000-00006B000000}"/>
    <cellStyle name="40% - Accent1" xfId="31" builtinId="31" customBuiltin="1"/>
    <cellStyle name="40% - Accent1 10" xfId="187" xr:uid="{00000000-0005-0000-0000-00006D000000}"/>
    <cellStyle name="40% - Accent1 2" xfId="32" xr:uid="{00000000-0005-0000-0000-00006E000000}"/>
    <cellStyle name="40% - Accent1 2 2" xfId="188" xr:uid="{00000000-0005-0000-0000-00006F000000}"/>
    <cellStyle name="40% - Accent1 3" xfId="33" xr:uid="{00000000-0005-0000-0000-000070000000}"/>
    <cellStyle name="40% - Accent1 3 2" xfId="189" xr:uid="{00000000-0005-0000-0000-000071000000}"/>
    <cellStyle name="40% - Accent1 4" xfId="34" xr:uid="{00000000-0005-0000-0000-000072000000}"/>
    <cellStyle name="40% - Accent1 4 2" xfId="190" xr:uid="{00000000-0005-0000-0000-000073000000}"/>
    <cellStyle name="40% - Accent1 5" xfId="35" xr:uid="{00000000-0005-0000-0000-000074000000}"/>
    <cellStyle name="40% - Accent1 5 2" xfId="191" xr:uid="{00000000-0005-0000-0000-000075000000}"/>
    <cellStyle name="40% - Accent1 6" xfId="107" xr:uid="{00000000-0005-0000-0000-000076000000}"/>
    <cellStyle name="40% - Accent1 6 2" xfId="224" xr:uid="{00000000-0005-0000-0000-000077000000}"/>
    <cellStyle name="40% - Accent1 7" xfId="120" xr:uid="{00000000-0005-0000-0000-000078000000}"/>
    <cellStyle name="40% - Accent1 7 2" xfId="237" xr:uid="{00000000-0005-0000-0000-000079000000}"/>
    <cellStyle name="40% - Accent1 8" xfId="133" xr:uid="{00000000-0005-0000-0000-00007A000000}"/>
    <cellStyle name="40% - Accent1 8 2" xfId="250" xr:uid="{00000000-0005-0000-0000-00007B000000}"/>
    <cellStyle name="40% - Accent1 9" xfId="146" xr:uid="{00000000-0005-0000-0000-00007C000000}"/>
    <cellStyle name="40% - Accent1 9 2" xfId="263" xr:uid="{00000000-0005-0000-0000-00007D000000}"/>
    <cellStyle name="40% - Accent2" xfId="36" builtinId="35" customBuiltin="1"/>
    <cellStyle name="40% - Accent2 10" xfId="192" xr:uid="{00000000-0005-0000-0000-00007F000000}"/>
    <cellStyle name="40% - Accent2 2" xfId="37" xr:uid="{00000000-0005-0000-0000-000080000000}"/>
    <cellStyle name="40% - Accent2 2 2" xfId="193" xr:uid="{00000000-0005-0000-0000-000081000000}"/>
    <cellStyle name="40% - Accent2 3" xfId="38" xr:uid="{00000000-0005-0000-0000-000082000000}"/>
    <cellStyle name="40% - Accent2 3 2" xfId="194" xr:uid="{00000000-0005-0000-0000-000083000000}"/>
    <cellStyle name="40% - Accent2 4" xfId="39" xr:uid="{00000000-0005-0000-0000-000084000000}"/>
    <cellStyle name="40% - Accent2 4 2" xfId="195" xr:uid="{00000000-0005-0000-0000-000085000000}"/>
    <cellStyle name="40% - Accent2 5" xfId="40" xr:uid="{00000000-0005-0000-0000-000086000000}"/>
    <cellStyle name="40% - Accent2 5 2" xfId="196" xr:uid="{00000000-0005-0000-0000-000087000000}"/>
    <cellStyle name="40% - Accent2 6" xfId="109" xr:uid="{00000000-0005-0000-0000-000088000000}"/>
    <cellStyle name="40% - Accent2 6 2" xfId="226" xr:uid="{00000000-0005-0000-0000-000089000000}"/>
    <cellStyle name="40% - Accent2 7" xfId="122" xr:uid="{00000000-0005-0000-0000-00008A000000}"/>
    <cellStyle name="40% - Accent2 7 2" xfId="239" xr:uid="{00000000-0005-0000-0000-00008B000000}"/>
    <cellStyle name="40% - Accent2 8" xfId="135" xr:uid="{00000000-0005-0000-0000-00008C000000}"/>
    <cellStyle name="40% - Accent2 8 2" xfId="252" xr:uid="{00000000-0005-0000-0000-00008D000000}"/>
    <cellStyle name="40% - Accent2 9" xfId="148" xr:uid="{00000000-0005-0000-0000-00008E000000}"/>
    <cellStyle name="40% - Accent2 9 2" xfId="265" xr:uid="{00000000-0005-0000-0000-00008F000000}"/>
    <cellStyle name="40% - Accent3" xfId="41" builtinId="39" customBuiltin="1"/>
    <cellStyle name="40% - Accent3 10" xfId="197" xr:uid="{00000000-0005-0000-0000-000091000000}"/>
    <cellStyle name="40% - Accent3 2" xfId="42" xr:uid="{00000000-0005-0000-0000-000092000000}"/>
    <cellStyle name="40% - Accent3 2 2" xfId="198" xr:uid="{00000000-0005-0000-0000-000093000000}"/>
    <cellStyle name="40% - Accent3 3" xfId="43" xr:uid="{00000000-0005-0000-0000-000094000000}"/>
    <cellStyle name="40% - Accent3 3 2" xfId="199" xr:uid="{00000000-0005-0000-0000-000095000000}"/>
    <cellStyle name="40% - Accent3 4" xfId="44" xr:uid="{00000000-0005-0000-0000-000096000000}"/>
    <cellStyle name="40% - Accent3 4 2" xfId="200" xr:uid="{00000000-0005-0000-0000-000097000000}"/>
    <cellStyle name="40% - Accent3 5" xfId="45" xr:uid="{00000000-0005-0000-0000-000098000000}"/>
    <cellStyle name="40% - Accent3 5 2" xfId="201" xr:uid="{00000000-0005-0000-0000-000099000000}"/>
    <cellStyle name="40% - Accent3 6" xfId="111" xr:uid="{00000000-0005-0000-0000-00009A000000}"/>
    <cellStyle name="40% - Accent3 6 2" xfId="228" xr:uid="{00000000-0005-0000-0000-00009B000000}"/>
    <cellStyle name="40% - Accent3 7" xfId="124" xr:uid="{00000000-0005-0000-0000-00009C000000}"/>
    <cellStyle name="40% - Accent3 7 2" xfId="241" xr:uid="{00000000-0005-0000-0000-00009D000000}"/>
    <cellStyle name="40% - Accent3 8" xfId="137" xr:uid="{00000000-0005-0000-0000-00009E000000}"/>
    <cellStyle name="40% - Accent3 8 2" xfId="254" xr:uid="{00000000-0005-0000-0000-00009F000000}"/>
    <cellStyle name="40% - Accent3 9" xfId="150" xr:uid="{00000000-0005-0000-0000-0000A0000000}"/>
    <cellStyle name="40% - Accent3 9 2" xfId="267" xr:uid="{00000000-0005-0000-0000-0000A1000000}"/>
    <cellStyle name="40% - Accent4" xfId="46" builtinId="43" customBuiltin="1"/>
    <cellStyle name="40% - Accent4 10" xfId="202" xr:uid="{00000000-0005-0000-0000-0000A3000000}"/>
    <cellStyle name="40% - Accent4 2" xfId="47" xr:uid="{00000000-0005-0000-0000-0000A4000000}"/>
    <cellStyle name="40% - Accent4 2 2" xfId="203" xr:uid="{00000000-0005-0000-0000-0000A5000000}"/>
    <cellStyle name="40% - Accent4 3" xfId="48" xr:uid="{00000000-0005-0000-0000-0000A6000000}"/>
    <cellStyle name="40% - Accent4 3 2" xfId="204" xr:uid="{00000000-0005-0000-0000-0000A7000000}"/>
    <cellStyle name="40% - Accent4 4" xfId="49" xr:uid="{00000000-0005-0000-0000-0000A8000000}"/>
    <cellStyle name="40% - Accent4 4 2" xfId="205" xr:uid="{00000000-0005-0000-0000-0000A9000000}"/>
    <cellStyle name="40% - Accent4 5" xfId="50" xr:uid="{00000000-0005-0000-0000-0000AA000000}"/>
    <cellStyle name="40% - Accent4 5 2" xfId="206" xr:uid="{00000000-0005-0000-0000-0000AB000000}"/>
    <cellStyle name="40% - Accent4 6" xfId="113" xr:uid="{00000000-0005-0000-0000-0000AC000000}"/>
    <cellStyle name="40% - Accent4 6 2" xfId="230" xr:uid="{00000000-0005-0000-0000-0000AD000000}"/>
    <cellStyle name="40% - Accent4 7" xfId="126" xr:uid="{00000000-0005-0000-0000-0000AE000000}"/>
    <cellStyle name="40% - Accent4 7 2" xfId="243" xr:uid="{00000000-0005-0000-0000-0000AF000000}"/>
    <cellStyle name="40% - Accent4 8" xfId="139" xr:uid="{00000000-0005-0000-0000-0000B0000000}"/>
    <cellStyle name="40% - Accent4 8 2" xfId="256" xr:uid="{00000000-0005-0000-0000-0000B1000000}"/>
    <cellStyle name="40% - Accent4 9" xfId="152" xr:uid="{00000000-0005-0000-0000-0000B2000000}"/>
    <cellStyle name="40% - Accent4 9 2" xfId="269" xr:uid="{00000000-0005-0000-0000-0000B3000000}"/>
    <cellStyle name="40% - Accent5" xfId="51" builtinId="47" customBuiltin="1"/>
    <cellStyle name="40% - Accent5 10" xfId="207" xr:uid="{00000000-0005-0000-0000-0000B5000000}"/>
    <cellStyle name="40% - Accent5 2" xfId="52" xr:uid="{00000000-0005-0000-0000-0000B6000000}"/>
    <cellStyle name="40% - Accent5 2 2" xfId="208" xr:uid="{00000000-0005-0000-0000-0000B7000000}"/>
    <cellStyle name="40% - Accent5 3" xfId="53" xr:uid="{00000000-0005-0000-0000-0000B8000000}"/>
    <cellStyle name="40% - Accent5 3 2" xfId="209" xr:uid="{00000000-0005-0000-0000-0000B9000000}"/>
    <cellStyle name="40% - Accent5 4" xfId="54" xr:uid="{00000000-0005-0000-0000-0000BA000000}"/>
    <cellStyle name="40% - Accent5 4 2" xfId="210" xr:uid="{00000000-0005-0000-0000-0000BB000000}"/>
    <cellStyle name="40% - Accent5 5" xfId="55" xr:uid="{00000000-0005-0000-0000-0000BC000000}"/>
    <cellStyle name="40% - Accent5 5 2" xfId="211" xr:uid="{00000000-0005-0000-0000-0000BD000000}"/>
    <cellStyle name="40% - Accent5 6" xfId="115" xr:uid="{00000000-0005-0000-0000-0000BE000000}"/>
    <cellStyle name="40% - Accent5 6 2" xfId="232" xr:uid="{00000000-0005-0000-0000-0000BF000000}"/>
    <cellStyle name="40% - Accent5 7" xfId="128" xr:uid="{00000000-0005-0000-0000-0000C0000000}"/>
    <cellStyle name="40% - Accent5 7 2" xfId="245" xr:uid="{00000000-0005-0000-0000-0000C1000000}"/>
    <cellStyle name="40% - Accent5 8" xfId="141" xr:uid="{00000000-0005-0000-0000-0000C2000000}"/>
    <cellStyle name="40% - Accent5 8 2" xfId="258" xr:uid="{00000000-0005-0000-0000-0000C3000000}"/>
    <cellStyle name="40% - Accent5 9" xfId="154" xr:uid="{00000000-0005-0000-0000-0000C4000000}"/>
    <cellStyle name="40% - Accent5 9 2" xfId="271" xr:uid="{00000000-0005-0000-0000-0000C5000000}"/>
    <cellStyle name="40% - Accent6" xfId="56" builtinId="51" customBuiltin="1"/>
    <cellStyle name="40% - Accent6 10" xfId="212" xr:uid="{00000000-0005-0000-0000-0000C7000000}"/>
    <cellStyle name="40% - Accent6 2" xfId="57" xr:uid="{00000000-0005-0000-0000-0000C8000000}"/>
    <cellStyle name="40% - Accent6 2 2" xfId="213" xr:uid="{00000000-0005-0000-0000-0000C9000000}"/>
    <cellStyle name="40% - Accent6 3" xfId="58" xr:uid="{00000000-0005-0000-0000-0000CA000000}"/>
    <cellStyle name="40% - Accent6 3 2" xfId="214" xr:uid="{00000000-0005-0000-0000-0000CB000000}"/>
    <cellStyle name="40% - Accent6 4" xfId="59" xr:uid="{00000000-0005-0000-0000-0000CC000000}"/>
    <cellStyle name="40% - Accent6 4 2" xfId="215" xr:uid="{00000000-0005-0000-0000-0000CD000000}"/>
    <cellStyle name="40% - Accent6 5" xfId="60" xr:uid="{00000000-0005-0000-0000-0000CE000000}"/>
    <cellStyle name="40% - Accent6 5 2" xfId="216" xr:uid="{00000000-0005-0000-0000-0000CF000000}"/>
    <cellStyle name="40% - Accent6 6" xfId="117" xr:uid="{00000000-0005-0000-0000-0000D0000000}"/>
    <cellStyle name="40% - Accent6 6 2" xfId="234" xr:uid="{00000000-0005-0000-0000-0000D1000000}"/>
    <cellStyle name="40% - Accent6 7" xfId="130" xr:uid="{00000000-0005-0000-0000-0000D2000000}"/>
    <cellStyle name="40% - Accent6 7 2" xfId="247" xr:uid="{00000000-0005-0000-0000-0000D3000000}"/>
    <cellStyle name="40% - Accent6 8" xfId="143" xr:uid="{00000000-0005-0000-0000-0000D4000000}"/>
    <cellStyle name="40% - Accent6 8 2" xfId="260" xr:uid="{00000000-0005-0000-0000-0000D5000000}"/>
    <cellStyle name="40% - Accent6 9" xfId="156" xr:uid="{00000000-0005-0000-0000-0000D6000000}"/>
    <cellStyle name="40% - Accent6 9 2" xfId="273" xr:uid="{00000000-0005-0000-0000-0000D7000000}"/>
    <cellStyle name="60% - Accent1" xfId="61" builtinId="32" customBuiltin="1"/>
    <cellStyle name="60% - Accent2" xfId="62" builtinId="36" customBuiltin="1"/>
    <cellStyle name="60% - Accent3" xfId="63" builtinId="40" customBuiltin="1"/>
    <cellStyle name="60% - Accent4" xfId="64" builtinId="44" customBuiltin="1"/>
    <cellStyle name="60% - Accent5" xfId="65" builtinId="48" customBuiltin="1"/>
    <cellStyle name="60% - Accent6" xfId="66" builtinId="52" customBuiltin="1"/>
    <cellStyle name="Accent1" xfId="67" builtinId="29" customBuiltin="1"/>
    <cellStyle name="Accent2" xfId="68" builtinId="33" customBuiltin="1"/>
    <cellStyle name="Accent3" xfId="69" builtinId="37" customBuiltin="1"/>
    <cellStyle name="Accent4" xfId="70" builtinId="41" customBuiltin="1"/>
    <cellStyle name="Accent5" xfId="71" builtinId="45" customBuiltin="1"/>
    <cellStyle name="Accent6" xfId="72" builtinId="49" customBuiltin="1"/>
    <cellStyle name="Bad" xfId="73" builtinId="27" customBuiltin="1"/>
    <cellStyle name="Calculation" xfId="74" builtinId="22" customBuiltin="1"/>
    <cellStyle name="Check Cell" xfId="75" builtinId="23" customBuiltin="1"/>
    <cellStyle name="Comma 2" xfId="276" xr:uid="{00000000-0005-0000-0000-0000E7000000}"/>
    <cellStyle name="Comma0" xfId="76" xr:uid="{00000000-0005-0000-0000-0000E8000000}"/>
    <cellStyle name="Currency0" xfId="77" xr:uid="{00000000-0005-0000-0000-0000E9000000}"/>
    <cellStyle name="Date" xfId="78" xr:uid="{00000000-0005-0000-0000-0000EA000000}"/>
    <cellStyle name="Explanatory Text" xfId="79" builtinId="53" customBuiltin="1"/>
    <cellStyle name="Fixed" xfId="80" xr:uid="{00000000-0005-0000-0000-0000EC000000}"/>
    <cellStyle name="Good" xfId="81" builtinId="26" customBuiltin="1"/>
    <cellStyle name="Heading 1" xfId="82" builtinId="16" customBuiltin="1"/>
    <cellStyle name="Heading 1 2" xfId="83" xr:uid="{00000000-0005-0000-0000-0000EF000000}"/>
    <cellStyle name="Heading 2" xfId="84" builtinId="17" customBuiltin="1"/>
    <cellStyle name="Heading 2 2" xfId="85" xr:uid="{00000000-0005-0000-0000-0000F1000000}"/>
    <cellStyle name="Heading 3" xfId="86" builtinId="18" customBuiltin="1"/>
    <cellStyle name="Heading 4" xfId="87" builtinId="19" customBuiltin="1"/>
    <cellStyle name="Input" xfId="88" builtinId="20" customBuiltin="1"/>
    <cellStyle name="Linked Cell" xfId="89" builtinId="24" customBuiltin="1"/>
    <cellStyle name="Neutral" xfId="90" builtinId="28" customBuiltin="1"/>
    <cellStyle name="Normal" xfId="0" builtinId="0"/>
    <cellStyle name="Normal 2" xfId="91" xr:uid="{00000000-0005-0000-0000-0000F8000000}"/>
    <cellStyle name="Normal 3" xfId="92" xr:uid="{00000000-0005-0000-0000-0000F9000000}"/>
    <cellStyle name="Normal 3 2" xfId="217" xr:uid="{00000000-0005-0000-0000-0000FA000000}"/>
    <cellStyle name="Normal 4" xfId="274" xr:uid="{00000000-0005-0000-0000-0000FB000000}"/>
    <cellStyle name="Normal 5" xfId="275" xr:uid="{00000000-0005-0000-0000-0000FC000000}"/>
    <cellStyle name="Normal 6" xfId="277" xr:uid="{00000000-0005-0000-0000-0000FD000000}"/>
    <cellStyle name="Normal_CT_unprotectedMaster" xfId="93" xr:uid="{00000000-0005-0000-0000-0000FE000000}"/>
    <cellStyle name="Normal_CT-BASIN (MASTER COPY)" xfId="94" xr:uid="{00000000-0005-0000-0000-0000FF000000}"/>
    <cellStyle name="Normal_OctoberCT" xfId="95" xr:uid="{00000000-0005-0000-0000-000000010000}"/>
    <cellStyle name="Note 2" xfId="96" xr:uid="{00000000-0005-0000-0000-000001010000}"/>
    <cellStyle name="Note 2 2" xfId="218" xr:uid="{00000000-0005-0000-0000-000002010000}"/>
    <cellStyle name="Note 3" xfId="97" xr:uid="{00000000-0005-0000-0000-000003010000}"/>
    <cellStyle name="Note 3 2" xfId="219" xr:uid="{00000000-0005-0000-0000-000004010000}"/>
    <cellStyle name="Note 4" xfId="98" xr:uid="{00000000-0005-0000-0000-000005010000}"/>
    <cellStyle name="Note 4 2" xfId="220" xr:uid="{00000000-0005-0000-0000-000006010000}"/>
    <cellStyle name="Note 5" xfId="99" xr:uid="{00000000-0005-0000-0000-000007010000}"/>
    <cellStyle name="Note 5 2" xfId="221" xr:uid="{00000000-0005-0000-0000-000008010000}"/>
    <cellStyle name="Note 6" xfId="105" xr:uid="{00000000-0005-0000-0000-000009010000}"/>
    <cellStyle name="Note 6 2" xfId="222" xr:uid="{00000000-0005-0000-0000-00000A010000}"/>
    <cellStyle name="Note 7" xfId="118" xr:uid="{00000000-0005-0000-0000-00000B010000}"/>
    <cellStyle name="Note 7 2" xfId="235" xr:uid="{00000000-0005-0000-0000-00000C010000}"/>
    <cellStyle name="Note 8" xfId="131" xr:uid="{00000000-0005-0000-0000-00000D010000}"/>
    <cellStyle name="Note 8 2" xfId="248" xr:uid="{00000000-0005-0000-0000-00000E010000}"/>
    <cellStyle name="Note 9" xfId="144" xr:uid="{00000000-0005-0000-0000-00000F010000}"/>
    <cellStyle name="Note 9 2" xfId="261" xr:uid="{00000000-0005-0000-0000-000010010000}"/>
    <cellStyle name="Output" xfId="100" builtinId="21" customBuiltin="1"/>
    <cellStyle name="Title" xfId="101" builtinId="15" customBuiltin="1"/>
    <cellStyle name="Total" xfId="102" builtinId="25" customBuiltin="1"/>
    <cellStyle name="Total 2" xfId="103" xr:uid="{00000000-0005-0000-0000-000014010000}"/>
    <cellStyle name="Warning Text" xfId="104" builtinId="11" customBuiltin="1"/>
  </cellStyles>
  <dxfs count="248">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1" defaultTableStyle="TableStyleMedium2" defaultPivotStyle="PivotStyleLight16">
    <tableStyle name="MySqlDefault"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121920</xdr:colOff>
      <xdr:row>0</xdr:row>
      <xdr:rowOff>68580</xdr:rowOff>
    </xdr:from>
    <xdr:to>
      <xdr:col>12</xdr:col>
      <xdr:colOff>7620</xdr:colOff>
      <xdr:row>57</xdr:row>
      <xdr:rowOff>60960</xdr:rowOff>
    </xdr:to>
    <xdr:sp macro="" textlink="">
      <xdr:nvSpPr>
        <xdr:cNvPr id="3" name="TextBox 2">
          <a:extLst>
            <a:ext uri="{FF2B5EF4-FFF2-40B4-BE49-F238E27FC236}">
              <a16:creationId xmlns:a16="http://schemas.microsoft.com/office/drawing/2014/main" id="{30504404-6F62-4DA6-A990-C994FD254E5E}"/>
            </a:ext>
          </a:extLst>
        </xdr:cNvPr>
        <xdr:cNvSpPr txBox="1"/>
      </xdr:nvSpPr>
      <xdr:spPr>
        <a:xfrm>
          <a:off x="121920" y="68580"/>
          <a:ext cx="7200900" cy="911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Bef>
              <a:spcPts val="0"/>
            </a:spcBef>
            <a:spcAft>
              <a:spcPts val="600"/>
            </a:spcAft>
          </a:pPr>
          <a:r>
            <a:rPr lang="en-US" sz="1100">
              <a:solidFill>
                <a:schemeClr val="dk1"/>
              </a:solidFill>
              <a:effectLst/>
              <a:latin typeface="+mn-lt"/>
              <a:ea typeface="+mn-ea"/>
              <a:cs typeface="+mn-cs"/>
            </a:rPr>
            <a:t>This page provides a brief explanation of the CT reporting tabs in this Excel file, specifically the “Operational Worksheet,” “Disinfection Report,” and “Sequence 1” tabs.</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Background:</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Utah DDW reporting typically utilizes readings taken every 4 hours (6 readings per day). Utah DDW guidelines are based on reporting daily CT performance as the inactivation ratio from the 4-hr increment with the highest (peak) flow.</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intent of using the peak flow is to capture the worst-case condition for CT (i.e. the lowest activation ratio) based on an inherent assumption that the worst case will occur when the flows are highest and detention times lowest.</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CT calculations are based on measured water temperature, flow rate in the combined Park Meadows and Divide pipeline, measured chlorine residual, and volume of water in the pipeline from the Creekside WTP to Boothill Tank.</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Similar to the Quinns Junction WTP, CT reporting for the Creekside WTP uses an hourly calculated CT ratio of actual to required CT using the variables listed in item 3 and reports data at the lowest CT ratio. </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“Operational Worksheet”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purpose of this worksheet is to provide hourly CT calculations for each day of the month, including CTr, CTa, and inactivation (CT) ratio. It also identifies which hour of each day has the lowest inactivation ratio for reporting purposes, and it provides information to the “Sequence 1”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This tab has cells populated by the plant SCADA system. These cells are highlighted yellow and include hourly data for Park Meadows flow rate, Divide flow rate, raw water temperature, and chlorine residual at the chlorine analyzer near Boothill Tank. </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Calculations are described in the “Notes, Calculations, and Assumptions” section below the main table. </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At the bottom of the worksheet is the lookup table for CTr for 3.5-log virus removal based on temperature. Note that this table is evaluated conservatively. Where a temperature is between values, the CTr for the lower temperature (the higher CTr) is used.</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This tab could have been used to directly provide the required information into the “Disinfection Report” tab. However, Utah DDW uses separate tabs for each sequence, so we have preserved that format.</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“Sequence 1”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purpose of this tab is to provide the daily inactivation ratio, which is based on the data from the hour with the lowest total inactivation ratio identified in the “Operational Worksheet” tab. This tab provides the inactivation (CT) ratio for the “Disinfection Report” tab. </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Terminology in this tab was based on terminology in the Utah DDW spreadsheets. Although the table references “peak flow,” the actual condition used is the lowest inactivation ratio for that day (as explained above).</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detention time, chlorine residual, temperature, and CTr are referenced into this tab from the “Operational Worksheet” tab. </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pH is not used because it is only required for Giardia and Crypo inactivation, and no additional inactivation is required through chlorine application. </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“Disinfection Report”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This tab is the official disinfection report for Utah DDW. The inactivation ratio for each day is the worst-case inactivation ratio for each day as shown in the “Sequence 1” tab.</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fix\Monica\Vernal\AVWTP%20CT%20Macro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Calculations"/>
      <sheetName val="ChooseNumber"/>
      <sheetName val="CTSelect"/>
      <sheetName val="DateDialog"/>
      <sheetName val="Start"/>
      <sheetName val="WQP"/>
      <sheetName val="QUALITY_REPORT"/>
      <sheetName val="Sequence1_Times"/>
      <sheetName val="DISINFECTIONREPORT"/>
      <sheetName val="TURBIDITY_REPORT"/>
      <sheetName val="Flows"/>
      <sheetName val="SEQUENCE1"/>
      <sheetName val="SEQUENCE2"/>
      <sheetName val="SEQUENCE3"/>
      <sheetName val="SEQUENCE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H800"/>
  <sheetViews>
    <sheetView workbookViewId="0">
      <selection activeCell="AQ10" sqref="AQ10:AW10"/>
    </sheetView>
  </sheetViews>
  <sheetFormatPr defaultColWidth="8.83203125" defaultRowHeight="15" x14ac:dyDescent="0.25"/>
  <cols>
    <col min="1" max="10" width="1.6640625" style="268" customWidth="1" collapsed="1"/>
    <col min="11" max="11" width="3.33203125" style="268" customWidth="1" collapsed="1"/>
    <col min="12" max="12" width="1.6640625" style="268" customWidth="1" collapsed="1"/>
    <col min="13" max="13" width="0.6640625" style="268" customWidth="1" collapsed="1"/>
    <col min="14" max="19" width="1.6640625" style="268" customWidth="1" collapsed="1"/>
    <col min="20" max="20" width="1.1640625" style="268" customWidth="1" collapsed="1"/>
    <col min="21" max="22" width="1.6640625" style="268" customWidth="1" collapsed="1"/>
    <col min="23" max="23" width="3.33203125" style="268" customWidth="1" collapsed="1"/>
    <col min="24" max="24" width="2.33203125" style="268" customWidth="1" collapsed="1"/>
    <col min="25" max="27" width="1.6640625" style="268" customWidth="1" collapsed="1"/>
    <col min="28" max="28" width="3" style="268" customWidth="1" collapsed="1"/>
    <col min="29" max="60" width="1.6640625" style="268" customWidth="1" collapsed="1"/>
    <col min="61" max="16384" width="8.83203125" style="268"/>
  </cols>
  <sheetData>
    <row r="1" spans="1:58" ht="12.75" customHeight="1" x14ac:dyDescent="0.25">
      <c r="A1" s="267"/>
      <c r="B1" s="353" t="s">
        <v>193</v>
      </c>
      <c r="C1" s="354"/>
      <c r="D1" s="354"/>
      <c r="E1" s="354"/>
      <c r="F1" s="354"/>
      <c r="G1" s="354"/>
      <c r="H1" s="354"/>
      <c r="I1" s="354"/>
      <c r="J1" s="354"/>
      <c r="K1" s="354"/>
      <c r="L1" s="354"/>
      <c r="M1" s="354"/>
      <c r="N1" s="354"/>
      <c r="O1" s="354"/>
      <c r="P1" s="354"/>
      <c r="Q1" s="354"/>
      <c r="R1" s="354"/>
      <c r="S1" s="354"/>
      <c r="T1" s="354"/>
      <c r="U1" s="354"/>
      <c r="V1" s="354"/>
      <c r="W1" s="354"/>
      <c r="X1" s="354"/>
      <c r="Y1" s="354"/>
      <c r="Z1" s="354"/>
      <c r="AA1" s="354"/>
      <c r="AB1" s="354"/>
      <c r="AC1" s="354"/>
      <c r="AD1" s="354"/>
      <c r="AE1" s="354"/>
      <c r="AF1" s="354"/>
      <c r="AG1" s="354"/>
      <c r="AH1" s="354"/>
      <c r="AI1" s="354"/>
      <c r="AJ1" s="354"/>
      <c r="AK1" s="354"/>
      <c r="AL1" s="354"/>
      <c r="AM1" s="354"/>
      <c r="AN1" s="354"/>
      <c r="AO1" s="354"/>
      <c r="AP1" s="354"/>
      <c r="AQ1" s="354"/>
      <c r="AR1" s="354"/>
      <c r="AS1" s="354"/>
      <c r="AT1" s="354"/>
      <c r="AU1" s="354"/>
      <c r="AV1" s="354"/>
      <c r="AW1" s="354"/>
      <c r="AX1" s="354"/>
      <c r="AY1" s="354"/>
      <c r="AZ1" s="354"/>
      <c r="BA1" s="354"/>
      <c r="BB1" s="354"/>
      <c r="BC1" s="354"/>
      <c r="BD1" s="354"/>
      <c r="BE1" s="354"/>
      <c r="BF1" s="354"/>
    </row>
    <row r="2" spans="1:58" ht="12.75" customHeight="1" x14ac:dyDescent="0.25">
      <c r="A2" s="267"/>
      <c r="B2" s="353"/>
      <c r="C2" s="354"/>
      <c r="D2" s="354"/>
      <c r="E2" s="354"/>
      <c r="F2" s="354"/>
      <c r="G2" s="354"/>
      <c r="H2" s="354"/>
      <c r="I2" s="354"/>
      <c r="J2" s="354"/>
      <c r="K2" s="354"/>
      <c r="L2" s="354"/>
      <c r="M2" s="354"/>
      <c r="N2" s="354"/>
      <c r="O2" s="354"/>
      <c r="P2" s="354"/>
      <c r="Q2" s="354"/>
      <c r="R2" s="354"/>
      <c r="S2" s="354"/>
      <c r="T2" s="354"/>
      <c r="U2" s="354"/>
      <c r="V2" s="354"/>
      <c r="W2" s="354"/>
      <c r="X2" s="354"/>
      <c r="Y2" s="354"/>
      <c r="Z2" s="354"/>
      <c r="AA2" s="354"/>
      <c r="AB2" s="354"/>
      <c r="AC2" s="354"/>
      <c r="AD2" s="354"/>
      <c r="AE2" s="354"/>
      <c r="AF2" s="354"/>
      <c r="AG2" s="354"/>
      <c r="AH2" s="354"/>
      <c r="AI2" s="354"/>
      <c r="AJ2" s="354"/>
      <c r="AK2" s="354"/>
      <c r="AL2" s="354"/>
      <c r="AM2" s="354"/>
      <c r="AN2" s="354"/>
      <c r="AO2" s="354"/>
      <c r="AP2" s="354"/>
      <c r="AQ2" s="354"/>
      <c r="AR2" s="354"/>
      <c r="AS2" s="354"/>
      <c r="AT2" s="354"/>
      <c r="AU2" s="354"/>
      <c r="AV2" s="354"/>
      <c r="AW2" s="354"/>
      <c r="AX2" s="354"/>
      <c r="AY2" s="354"/>
      <c r="AZ2" s="354"/>
      <c r="BA2" s="354"/>
      <c r="BB2" s="354"/>
      <c r="BC2" s="354"/>
      <c r="BD2" s="354"/>
      <c r="BE2" s="354"/>
      <c r="BF2" s="354"/>
    </row>
    <row r="3" spans="1:58" ht="12.75" customHeight="1" x14ac:dyDescent="0.25">
      <c r="A3" s="267"/>
      <c r="B3" s="355" t="s">
        <v>194</v>
      </c>
      <c r="C3" s="354"/>
      <c r="D3" s="354"/>
      <c r="E3" s="354"/>
      <c r="F3" s="354"/>
      <c r="G3" s="354"/>
      <c r="H3" s="354"/>
      <c r="I3" s="354"/>
      <c r="J3" s="354"/>
      <c r="K3" s="354"/>
      <c r="L3" s="354"/>
      <c r="M3" s="354"/>
      <c r="N3" s="354"/>
      <c r="O3" s="354"/>
      <c r="P3" s="354"/>
      <c r="Q3" s="354"/>
      <c r="R3" s="354"/>
      <c r="S3" s="354"/>
      <c r="T3" s="354"/>
      <c r="U3" s="354"/>
      <c r="V3" s="354"/>
      <c r="W3" s="354"/>
      <c r="X3" s="354"/>
      <c r="Y3" s="354"/>
      <c r="Z3" s="354"/>
      <c r="AA3" s="354"/>
      <c r="AB3" s="354"/>
      <c r="AC3" s="354"/>
      <c r="AD3" s="354"/>
      <c r="AE3" s="354"/>
      <c r="AF3" s="354"/>
      <c r="AG3" s="354"/>
      <c r="AH3" s="354"/>
      <c r="AI3" s="354"/>
      <c r="AJ3" s="354"/>
      <c r="AK3" s="354"/>
      <c r="AL3" s="354"/>
      <c r="AM3" s="354"/>
      <c r="AN3" s="354"/>
      <c r="AO3" s="354"/>
      <c r="AP3" s="354"/>
      <c r="AQ3" s="354"/>
      <c r="AR3" s="354"/>
      <c r="AS3" s="354"/>
      <c r="AT3" s="354"/>
      <c r="AU3" s="354"/>
      <c r="AV3" s="354"/>
      <c r="AW3" s="354"/>
      <c r="AX3" s="354"/>
      <c r="AY3" s="354"/>
      <c r="AZ3" s="354"/>
      <c r="BA3" s="354"/>
      <c r="BB3" s="354"/>
      <c r="BC3" s="354"/>
      <c r="BD3" s="354"/>
      <c r="BE3" s="354"/>
      <c r="BF3" s="354"/>
    </row>
    <row r="4" spans="1:58" ht="12.75" customHeight="1" x14ac:dyDescent="0.25">
      <c r="A4" s="267"/>
    </row>
    <row r="5" spans="1:58" ht="12.75" customHeight="1" x14ac:dyDescent="0.25">
      <c r="A5" s="267"/>
      <c r="B5" s="347" t="s">
        <v>195</v>
      </c>
      <c r="C5" s="347"/>
      <c r="D5" s="347"/>
      <c r="E5" s="347"/>
      <c r="F5" s="348">
        <v>7</v>
      </c>
      <c r="G5" s="347"/>
      <c r="H5" s="347"/>
      <c r="I5" s="347"/>
      <c r="J5" s="347"/>
      <c r="K5" s="347"/>
      <c r="L5" s="352" t="s">
        <v>196</v>
      </c>
      <c r="M5" s="347"/>
      <c r="N5" s="347"/>
      <c r="O5" s="347"/>
      <c r="P5" s="347"/>
      <c r="Q5" s="347"/>
      <c r="R5" s="347"/>
      <c r="S5" s="347"/>
      <c r="T5" s="347"/>
      <c r="U5" s="347"/>
      <c r="V5" s="347"/>
      <c r="W5" s="347"/>
      <c r="X5" s="348" t="s">
        <v>223</v>
      </c>
      <c r="Y5" s="348"/>
      <c r="Z5" s="348"/>
      <c r="AA5" s="348"/>
      <c r="AB5" s="348"/>
      <c r="AC5" s="348"/>
      <c r="AD5" s="348"/>
      <c r="AE5" s="348"/>
      <c r="AF5" s="348"/>
      <c r="AG5" s="348"/>
      <c r="AH5" s="348"/>
      <c r="AI5" s="348"/>
      <c r="AJ5" s="348"/>
      <c r="AK5" s="348"/>
      <c r="AL5" s="348"/>
      <c r="AM5" s="348"/>
      <c r="AN5" s="348"/>
      <c r="AO5" s="348"/>
      <c r="AP5" s="348"/>
      <c r="AQ5" s="348"/>
      <c r="AR5" s="348"/>
      <c r="AS5" s="348"/>
      <c r="AT5" s="348"/>
      <c r="AU5" s="348"/>
      <c r="AV5" s="352" t="s">
        <v>197</v>
      </c>
      <c r="AW5" s="347"/>
      <c r="AX5" s="347"/>
      <c r="AY5" s="347"/>
      <c r="AZ5" s="348">
        <v>22011</v>
      </c>
      <c r="BA5" s="356"/>
      <c r="BB5" s="356"/>
      <c r="BC5" s="356"/>
      <c r="BD5" s="356"/>
      <c r="BE5" s="356"/>
      <c r="BF5" s="356"/>
    </row>
    <row r="6" spans="1:58" ht="12.75" customHeight="1" x14ac:dyDescent="0.25">
      <c r="A6" s="267"/>
      <c r="B6" s="347" t="s">
        <v>198</v>
      </c>
      <c r="C6" s="347"/>
      <c r="D6" s="347"/>
      <c r="E6" s="347"/>
      <c r="F6" s="348">
        <v>2017</v>
      </c>
      <c r="G6" s="348"/>
      <c r="H6" s="348"/>
      <c r="I6" s="348"/>
      <c r="J6" s="348"/>
      <c r="K6" s="348"/>
      <c r="L6" s="349" t="s">
        <v>199</v>
      </c>
      <c r="M6" s="350"/>
      <c r="N6" s="350"/>
      <c r="O6" s="350"/>
      <c r="P6" s="350"/>
      <c r="Q6" s="350"/>
      <c r="R6" s="350"/>
      <c r="S6" s="350"/>
      <c r="T6" s="350"/>
      <c r="U6" s="350"/>
      <c r="V6" s="350"/>
      <c r="W6" s="350"/>
      <c r="X6" s="351" t="s">
        <v>224</v>
      </c>
      <c r="Y6" s="351"/>
      <c r="Z6" s="351"/>
      <c r="AA6" s="351"/>
      <c r="AB6" s="351"/>
      <c r="AC6" s="351"/>
      <c r="AD6" s="351"/>
      <c r="AE6" s="351"/>
      <c r="AF6" s="351"/>
      <c r="AG6" s="351"/>
      <c r="AH6" s="351"/>
      <c r="AI6" s="351"/>
      <c r="AJ6" s="351"/>
      <c r="AK6" s="351"/>
      <c r="AL6" s="351"/>
      <c r="AM6" s="351"/>
      <c r="AN6" s="351"/>
      <c r="AO6" s="351"/>
      <c r="AP6" s="351"/>
      <c r="AQ6" s="351"/>
      <c r="AR6" s="351"/>
      <c r="AS6" s="351"/>
      <c r="AT6" s="351"/>
      <c r="AU6" s="351"/>
    </row>
    <row r="7" spans="1:58" ht="12.75" customHeight="1" x14ac:dyDescent="0.25">
      <c r="A7" s="267"/>
    </row>
    <row r="8" spans="1:58" ht="12.75" customHeight="1" x14ac:dyDescent="0.25">
      <c r="A8" s="267"/>
      <c r="B8" s="269" t="s">
        <v>948</v>
      </c>
    </row>
    <row r="9" spans="1:58" ht="12.75" customHeight="1" x14ac:dyDescent="0.25">
      <c r="A9" s="267"/>
      <c r="B9" s="269"/>
    </row>
    <row r="10" spans="1:58" ht="12.75" customHeight="1" x14ac:dyDescent="0.25">
      <c r="A10" s="267"/>
      <c r="B10" s="352" t="s">
        <v>200</v>
      </c>
      <c r="C10" s="347"/>
      <c r="D10" s="347"/>
      <c r="E10" s="347"/>
      <c r="F10" s="347"/>
      <c r="G10" s="347"/>
      <c r="H10" s="347"/>
      <c r="I10" s="347"/>
      <c r="J10" s="347"/>
      <c r="K10" s="347"/>
      <c r="L10" s="347"/>
      <c r="M10" s="347"/>
      <c r="N10" s="347"/>
      <c r="O10" s="347"/>
      <c r="P10" s="347"/>
      <c r="Q10" s="347"/>
      <c r="R10" s="347"/>
      <c r="S10" s="347"/>
      <c r="T10" s="347"/>
      <c r="U10" s="347"/>
      <c r="V10" s="347"/>
      <c r="W10" s="347"/>
      <c r="X10" s="347"/>
      <c r="Y10" s="347"/>
      <c r="Z10" s="347"/>
      <c r="AA10" s="347"/>
      <c r="AB10" s="347"/>
      <c r="AC10" s="347"/>
      <c r="AD10" s="347"/>
      <c r="AE10" s="347"/>
      <c r="AF10" s="347"/>
      <c r="AG10" s="347"/>
      <c r="AH10" s="347"/>
      <c r="AI10" s="347"/>
      <c r="AJ10" s="347"/>
      <c r="AK10" s="347"/>
      <c r="AL10" s="347"/>
      <c r="AM10" s="347"/>
      <c r="AN10" s="347"/>
      <c r="AO10" s="347"/>
      <c r="AP10" s="347"/>
      <c r="AQ10" s="384">
        <f>'Turbidity Data'!J50</f>
        <v>121</v>
      </c>
      <c r="AR10" s="384"/>
      <c r="AS10" s="384"/>
      <c r="AT10" s="384"/>
      <c r="AU10" s="384"/>
      <c r="AV10" s="384"/>
      <c r="AW10" s="384"/>
    </row>
    <row r="11" spans="1:58" ht="12.75" customHeight="1" x14ac:dyDescent="0.25">
      <c r="A11" s="267"/>
      <c r="B11" s="352" t="s">
        <v>949</v>
      </c>
      <c r="C11" s="347"/>
      <c r="D11" s="347"/>
      <c r="E11" s="347"/>
      <c r="F11" s="347"/>
      <c r="G11" s="347"/>
      <c r="H11" s="347"/>
      <c r="I11" s="347"/>
      <c r="J11" s="347"/>
      <c r="K11" s="347"/>
      <c r="L11" s="347"/>
      <c r="M11" s="347"/>
      <c r="N11" s="347"/>
      <c r="O11" s="347"/>
      <c r="P11" s="347"/>
      <c r="Q11" s="347"/>
      <c r="R11" s="347"/>
      <c r="S11" s="347"/>
      <c r="T11" s="347"/>
      <c r="U11" s="347"/>
      <c r="V11" s="347"/>
      <c r="W11" s="347"/>
      <c r="X11" s="347"/>
      <c r="Y11" s="347"/>
      <c r="Z11" s="347"/>
      <c r="AA11" s="347"/>
      <c r="AB11" s="347"/>
      <c r="AC11" s="347"/>
      <c r="AD11" s="347"/>
      <c r="AE11" s="347"/>
      <c r="AF11" s="347"/>
      <c r="AG11" s="347"/>
      <c r="AH11" s="347"/>
      <c r="AI11" s="347"/>
      <c r="AJ11" s="347"/>
      <c r="AK11" s="347"/>
      <c r="AL11" s="347"/>
      <c r="AM11" s="347"/>
      <c r="AN11" s="347"/>
      <c r="AO11" s="347"/>
      <c r="AP11" s="347"/>
      <c r="AQ11" s="347"/>
      <c r="AR11" s="347"/>
      <c r="AS11" s="347"/>
      <c r="AT11" s="347"/>
      <c r="AU11" s="347"/>
      <c r="AV11" s="347"/>
      <c r="AW11" s="360">
        <f>'Turbidity Data'!J51</f>
        <v>121</v>
      </c>
      <c r="AX11" s="361"/>
      <c r="AY11" s="361"/>
      <c r="AZ11" s="361"/>
      <c r="BA11" s="361"/>
      <c r="BB11" s="361"/>
    </row>
    <row r="12" spans="1:58" ht="12.75" customHeight="1" x14ac:dyDescent="0.25">
      <c r="A12" s="267"/>
      <c r="B12" s="352" t="s">
        <v>201</v>
      </c>
      <c r="C12" s="352"/>
      <c r="D12" s="352"/>
      <c r="E12" s="352"/>
      <c r="F12" s="352"/>
      <c r="G12" s="352"/>
      <c r="H12" s="352"/>
      <c r="I12" s="352"/>
      <c r="J12" s="352"/>
      <c r="K12" s="352"/>
      <c r="L12" s="352"/>
      <c r="M12" s="352"/>
      <c r="N12" s="352"/>
      <c r="O12" s="352"/>
      <c r="P12" s="352"/>
      <c r="Q12" s="352"/>
      <c r="R12" s="352"/>
      <c r="S12" s="352"/>
      <c r="T12" s="352"/>
      <c r="U12" s="352"/>
      <c r="V12" s="352"/>
      <c r="W12" s="352"/>
      <c r="X12" s="352"/>
      <c r="Y12" s="352"/>
      <c r="Z12" s="352"/>
      <c r="AA12" s="352"/>
      <c r="AB12" s="352"/>
      <c r="AC12" s="352"/>
      <c r="AD12" s="352"/>
      <c r="AE12" s="352"/>
      <c r="AF12" s="352"/>
      <c r="AG12" s="352"/>
      <c r="AH12" s="352"/>
      <c r="AI12" s="352"/>
      <c r="AJ12" s="352"/>
      <c r="AK12" s="352"/>
      <c r="AL12" s="352"/>
      <c r="AM12" s="352"/>
      <c r="AN12" s="352"/>
      <c r="AO12" s="352"/>
      <c r="AP12" s="352"/>
      <c r="AQ12" s="352"/>
      <c r="AR12" s="362">
        <f>IF(AND(ISNUMBER(AQ10),ISNUMBER(AW11)),AW11/AQ10*100,"XX.XX")</f>
        <v>100</v>
      </c>
      <c r="AS12" s="363"/>
      <c r="AT12" s="363"/>
      <c r="AU12" s="363"/>
      <c r="AV12" s="363"/>
      <c r="AW12" s="363"/>
      <c r="AX12" s="270" t="s">
        <v>202</v>
      </c>
    </row>
    <row r="13" spans="1:58" ht="12.75" customHeight="1" x14ac:dyDescent="0.25">
      <c r="A13" s="267"/>
      <c r="B13" s="352" t="s">
        <v>203</v>
      </c>
      <c r="C13" s="347"/>
      <c r="D13" s="347"/>
      <c r="E13" s="347"/>
      <c r="F13" s="347"/>
      <c r="G13" s="347"/>
      <c r="H13" s="347"/>
      <c r="I13" s="347"/>
      <c r="J13" s="347"/>
      <c r="K13" s="347"/>
      <c r="L13" s="347"/>
      <c r="M13" s="347"/>
      <c r="N13" s="347"/>
      <c r="O13" s="347"/>
      <c r="P13" s="347"/>
      <c r="Q13" s="347"/>
      <c r="R13" s="347"/>
      <c r="S13" s="347"/>
      <c r="T13" s="347"/>
      <c r="U13" s="347"/>
      <c r="V13" s="347"/>
      <c r="W13" s="347"/>
      <c r="X13" s="347"/>
      <c r="Y13" s="347"/>
      <c r="Z13" s="347"/>
      <c r="AA13" s="347"/>
      <c r="AB13" s="347"/>
      <c r="AC13" s="347"/>
      <c r="AD13" s="347"/>
      <c r="AE13" s="347"/>
      <c r="AF13" s="347"/>
      <c r="AG13" s="347"/>
      <c r="AH13" s="347"/>
      <c r="AI13" s="347"/>
      <c r="AJ13" s="347"/>
      <c r="AK13" s="347"/>
      <c r="AL13" s="347"/>
      <c r="AM13" s="347"/>
      <c r="AN13" s="347"/>
      <c r="AO13" s="347"/>
      <c r="AP13" s="347"/>
      <c r="AQ13" s="347"/>
      <c r="AR13" s="347"/>
      <c r="AS13" s="347"/>
      <c r="AT13" s="347"/>
      <c r="AU13" s="347"/>
      <c r="AV13" s="347"/>
      <c r="AW13" s="347"/>
      <c r="AX13" s="347"/>
      <c r="AY13" s="347"/>
      <c r="AZ13" s="347"/>
      <c r="BA13" s="347"/>
      <c r="BB13" s="347"/>
      <c r="BC13" s="347"/>
      <c r="BD13" s="347"/>
      <c r="BE13" s="347"/>
    </row>
    <row r="14" spans="1:58" ht="12.75" customHeight="1" x14ac:dyDescent="0.25">
      <c r="A14" s="267"/>
      <c r="B14" s="271" t="s">
        <v>204</v>
      </c>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c r="AA14" s="272"/>
      <c r="AB14" s="273">
        <v>26</v>
      </c>
      <c r="AC14" s="272"/>
      <c r="AD14" s="272"/>
      <c r="AE14" s="272"/>
      <c r="AF14" s="272"/>
      <c r="AG14" s="272"/>
      <c r="AH14" s="272"/>
      <c r="AI14" s="272"/>
      <c r="AJ14" s="272"/>
      <c r="AK14" s="272"/>
      <c r="AL14" s="272"/>
      <c r="AM14" s="272"/>
      <c r="AN14" s="272"/>
      <c r="AO14" s="272"/>
      <c r="AP14" s="272"/>
      <c r="AQ14" s="272"/>
      <c r="AR14" s="272"/>
      <c r="AS14" s="272"/>
      <c r="AT14" s="272"/>
      <c r="AU14" s="272"/>
      <c r="AV14" s="272"/>
      <c r="AW14" s="272"/>
      <c r="AX14" s="272"/>
      <c r="AY14" s="272"/>
      <c r="AZ14" s="272"/>
      <c r="BA14" s="272"/>
      <c r="BB14" s="272"/>
      <c r="BC14" s="272"/>
      <c r="BD14" s="272"/>
      <c r="BE14" s="272"/>
    </row>
    <row r="15" spans="1:58" ht="12.75" customHeight="1" x14ac:dyDescent="0.25">
      <c r="A15" s="267"/>
    </row>
    <row r="16" spans="1:58" ht="12.75" customHeight="1" x14ac:dyDescent="0.25">
      <c r="A16" s="267"/>
      <c r="F16" s="364" t="s">
        <v>205</v>
      </c>
      <c r="G16" s="365"/>
      <c r="H16" s="365"/>
      <c r="I16" s="365"/>
      <c r="J16" s="365"/>
      <c r="K16" s="365"/>
      <c r="L16" s="365"/>
      <c r="M16" s="365"/>
      <c r="N16" s="365"/>
      <c r="O16" s="365"/>
      <c r="P16" s="365"/>
      <c r="Q16" s="365"/>
      <c r="R16" s="365"/>
      <c r="S16" s="365"/>
      <c r="T16" s="365"/>
      <c r="U16" s="366"/>
      <c r="V16" s="367" t="s">
        <v>206</v>
      </c>
      <c r="W16" s="365"/>
      <c r="X16" s="365"/>
      <c r="Y16" s="365"/>
      <c r="Z16" s="365"/>
      <c r="AA16" s="365"/>
      <c r="AB16" s="365"/>
      <c r="AC16" s="365"/>
      <c r="AD16" s="365"/>
      <c r="AE16" s="365"/>
      <c r="AF16" s="365"/>
      <c r="AG16" s="365"/>
      <c r="AH16" s="366"/>
      <c r="AI16" s="367" t="s">
        <v>207</v>
      </c>
      <c r="AJ16" s="365"/>
      <c r="AK16" s="365"/>
      <c r="AL16" s="365"/>
      <c r="AM16" s="365"/>
      <c r="AN16" s="365"/>
      <c r="AO16" s="365"/>
      <c r="AP16" s="365"/>
      <c r="AQ16" s="365"/>
      <c r="AR16" s="365"/>
      <c r="AS16" s="365"/>
      <c r="AT16" s="365"/>
      <c r="AU16" s="365"/>
      <c r="AV16" s="365"/>
      <c r="AW16" s="365"/>
      <c r="AX16" s="365"/>
      <c r="AY16" s="365"/>
      <c r="AZ16" s="366"/>
    </row>
    <row r="17" spans="1:58" ht="12.75" customHeight="1" x14ac:dyDescent="0.25">
      <c r="A17" s="267"/>
      <c r="F17" s="357" t="s">
        <v>94</v>
      </c>
      <c r="G17" s="358"/>
      <c r="H17" s="358"/>
      <c r="I17" s="358"/>
      <c r="J17" s="358"/>
      <c r="K17" s="358"/>
      <c r="L17" s="358"/>
      <c r="M17" s="358"/>
      <c r="N17" s="358"/>
      <c r="O17" s="358"/>
      <c r="P17" s="358"/>
      <c r="Q17" s="358"/>
      <c r="R17" s="358"/>
      <c r="S17" s="358"/>
      <c r="T17" s="358"/>
      <c r="U17" s="359"/>
      <c r="V17" s="357"/>
      <c r="W17" s="358"/>
      <c r="X17" s="358"/>
      <c r="Y17" s="358"/>
      <c r="Z17" s="358"/>
      <c r="AA17" s="358"/>
      <c r="AB17" s="358"/>
      <c r="AC17" s="358"/>
      <c r="AD17" s="358"/>
      <c r="AE17" s="358"/>
      <c r="AF17" s="358"/>
      <c r="AG17" s="358"/>
      <c r="AH17" s="359"/>
      <c r="AI17" s="357"/>
      <c r="AJ17" s="358"/>
      <c r="AK17" s="358"/>
      <c r="AL17" s="358"/>
      <c r="AM17" s="358"/>
      <c r="AN17" s="358"/>
      <c r="AO17" s="358"/>
      <c r="AP17" s="358"/>
      <c r="AQ17" s="358"/>
      <c r="AR17" s="358"/>
      <c r="AS17" s="358"/>
      <c r="AT17" s="358"/>
      <c r="AU17" s="358"/>
      <c r="AV17" s="358"/>
      <c r="AW17" s="358"/>
      <c r="AX17" s="358"/>
      <c r="AY17" s="358"/>
      <c r="AZ17" s="359"/>
    </row>
    <row r="18" spans="1:58" ht="12.75" customHeight="1" x14ac:dyDescent="0.25">
      <c r="A18" s="267"/>
      <c r="F18" s="357"/>
      <c r="G18" s="358"/>
      <c r="H18" s="358"/>
      <c r="I18" s="358"/>
      <c r="J18" s="358"/>
      <c r="K18" s="358"/>
      <c r="L18" s="358"/>
      <c r="M18" s="358"/>
      <c r="N18" s="358"/>
      <c r="O18" s="358"/>
      <c r="P18" s="358"/>
      <c r="Q18" s="358"/>
      <c r="R18" s="358"/>
      <c r="S18" s="358"/>
      <c r="T18" s="358"/>
      <c r="U18" s="359"/>
      <c r="V18" s="357"/>
      <c r="W18" s="358"/>
      <c r="X18" s="358"/>
      <c r="Y18" s="358"/>
      <c r="Z18" s="358"/>
      <c r="AA18" s="358"/>
      <c r="AB18" s="358"/>
      <c r="AC18" s="358"/>
      <c r="AD18" s="358"/>
      <c r="AE18" s="358"/>
      <c r="AF18" s="358"/>
      <c r="AG18" s="358"/>
      <c r="AH18" s="359"/>
      <c r="AI18" s="357"/>
      <c r="AJ18" s="358"/>
      <c r="AK18" s="358"/>
      <c r="AL18" s="358"/>
      <c r="AM18" s="358"/>
      <c r="AN18" s="358"/>
      <c r="AO18" s="358"/>
      <c r="AP18" s="358"/>
      <c r="AQ18" s="358"/>
      <c r="AR18" s="358"/>
      <c r="AS18" s="358"/>
      <c r="AT18" s="358"/>
      <c r="AU18" s="358"/>
      <c r="AV18" s="358"/>
      <c r="AW18" s="358"/>
      <c r="AX18" s="358"/>
      <c r="AY18" s="358"/>
      <c r="AZ18" s="359"/>
    </row>
    <row r="19" spans="1:58" ht="12.75" customHeight="1" x14ac:dyDescent="0.25">
      <c r="A19" s="267"/>
      <c r="F19" s="357"/>
      <c r="G19" s="358"/>
      <c r="H19" s="358"/>
      <c r="I19" s="358"/>
      <c r="J19" s="358"/>
      <c r="K19" s="358"/>
      <c r="L19" s="358"/>
      <c r="M19" s="358"/>
      <c r="N19" s="358"/>
      <c r="O19" s="358"/>
      <c r="P19" s="358"/>
      <c r="Q19" s="358"/>
      <c r="R19" s="358"/>
      <c r="S19" s="358"/>
      <c r="T19" s="358"/>
      <c r="U19" s="359"/>
      <c r="V19" s="357"/>
      <c r="W19" s="358"/>
      <c r="X19" s="358"/>
      <c r="Y19" s="358"/>
      <c r="Z19" s="358"/>
      <c r="AA19" s="358"/>
      <c r="AB19" s="358"/>
      <c r="AC19" s="358"/>
      <c r="AD19" s="358"/>
      <c r="AE19" s="358"/>
      <c r="AF19" s="358"/>
      <c r="AG19" s="358"/>
      <c r="AH19" s="359"/>
      <c r="AI19" s="357"/>
      <c r="AJ19" s="358"/>
      <c r="AK19" s="358"/>
      <c r="AL19" s="358"/>
      <c r="AM19" s="358"/>
      <c r="AN19" s="358"/>
      <c r="AO19" s="358"/>
      <c r="AP19" s="358"/>
      <c r="AQ19" s="358"/>
      <c r="AR19" s="358"/>
      <c r="AS19" s="358"/>
      <c r="AT19" s="358"/>
      <c r="AU19" s="358"/>
      <c r="AV19" s="358"/>
      <c r="AW19" s="358"/>
      <c r="AX19" s="358"/>
      <c r="AY19" s="358"/>
      <c r="AZ19" s="359"/>
    </row>
    <row r="20" spans="1:58" ht="12.75" customHeight="1" x14ac:dyDescent="0.25">
      <c r="A20" s="267"/>
    </row>
    <row r="21" spans="1:58" ht="12.75" customHeight="1" x14ac:dyDescent="0.25">
      <c r="A21" s="267"/>
    </row>
    <row r="22" spans="1:58" ht="12.75" customHeight="1" x14ac:dyDescent="0.25">
      <c r="A22" s="267"/>
      <c r="B22" s="371" t="s">
        <v>208</v>
      </c>
      <c r="C22" s="347"/>
      <c r="D22" s="347"/>
      <c r="E22" s="347"/>
      <c r="F22" s="347"/>
      <c r="G22" s="347"/>
      <c r="H22" s="347"/>
      <c r="I22" s="347"/>
      <c r="J22" s="347"/>
      <c r="K22" s="347"/>
      <c r="L22" s="347"/>
      <c r="M22" s="347"/>
      <c r="N22" s="347"/>
      <c r="O22" s="347"/>
      <c r="P22" s="347"/>
      <c r="Q22" s="347"/>
      <c r="R22" s="347"/>
      <c r="S22" s="347"/>
      <c r="T22" s="347"/>
    </row>
    <row r="23" spans="1:58" ht="12.75" customHeight="1" x14ac:dyDescent="0.25">
      <c r="A23" s="267"/>
      <c r="B23" s="372" t="s">
        <v>209</v>
      </c>
      <c r="C23" s="347"/>
      <c r="D23" s="347"/>
      <c r="E23" s="347"/>
      <c r="F23" s="347"/>
      <c r="G23" s="347"/>
      <c r="H23" s="347"/>
      <c r="I23" s="347"/>
      <c r="J23" s="347"/>
      <c r="K23" s="347"/>
      <c r="L23" s="347"/>
      <c r="M23" s="347"/>
      <c r="N23" s="347"/>
      <c r="O23" s="347"/>
      <c r="P23" s="347"/>
      <c r="Q23" s="347"/>
      <c r="R23" s="347"/>
      <c r="S23" s="347"/>
      <c r="T23" s="347"/>
      <c r="U23" s="347"/>
      <c r="V23" s="347"/>
      <c r="W23" s="347"/>
      <c r="X23" s="347"/>
      <c r="Y23" s="347"/>
      <c r="Z23" s="347"/>
      <c r="AA23" s="347"/>
      <c r="AB23" s="347"/>
      <c r="AC23" s="347"/>
      <c r="AD23" s="347"/>
      <c r="AE23" s="347"/>
      <c r="AF23" s="347"/>
      <c r="AG23" s="347"/>
      <c r="AH23" s="347"/>
      <c r="AI23" s="347"/>
      <c r="AJ23" s="347"/>
      <c r="AK23" s="347"/>
      <c r="AL23" s="347"/>
      <c r="AM23" s="347"/>
      <c r="AN23" s="347"/>
      <c r="AO23" s="347"/>
      <c r="AP23" s="347"/>
      <c r="AQ23" s="347"/>
      <c r="AR23" s="347"/>
      <c r="AS23" s="347"/>
      <c r="AT23" s="347"/>
      <c r="AU23" s="347"/>
      <c r="AV23" s="347"/>
      <c r="AW23" s="347"/>
      <c r="AX23" s="347"/>
      <c r="AY23" s="347"/>
      <c r="AZ23" s="347"/>
      <c r="BA23" s="347"/>
      <c r="BB23" s="347"/>
      <c r="BC23" s="347"/>
      <c r="BD23" s="347"/>
      <c r="BE23" s="347"/>
      <c r="BF23" s="347"/>
    </row>
    <row r="24" spans="1:58" ht="12.75" customHeight="1" x14ac:dyDescent="0.25">
      <c r="A24" s="267"/>
      <c r="B24" s="373" t="s">
        <v>950</v>
      </c>
      <c r="C24" s="374"/>
      <c r="D24" s="374"/>
      <c r="E24" s="374"/>
      <c r="F24" s="374"/>
      <c r="G24" s="374"/>
      <c r="H24" s="374"/>
      <c r="I24" s="374"/>
      <c r="J24" s="374"/>
      <c r="K24" s="374"/>
      <c r="L24" s="374"/>
      <c r="M24" s="374"/>
      <c r="N24" s="374"/>
      <c r="O24" s="374"/>
      <c r="P24" s="374"/>
      <c r="Q24" s="374"/>
      <c r="R24" s="374"/>
      <c r="S24" s="374"/>
      <c r="T24" s="374"/>
      <c r="U24" s="374"/>
      <c r="V24" s="374"/>
      <c r="W24" s="374"/>
      <c r="X24" s="374"/>
      <c r="Y24" s="374"/>
      <c r="Z24" s="374"/>
      <c r="AA24" s="374"/>
      <c r="AB24" s="374"/>
      <c r="AC24" s="374"/>
      <c r="AD24" s="374"/>
      <c r="AE24" s="374"/>
      <c r="AF24" s="374"/>
      <c r="AG24" s="374"/>
      <c r="AH24" s="374"/>
      <c r="AI24" s="374"/>
      <c r="AJ24" s="374"/>
      <c r="AK24" s="374"/>
      <c r="AL24" s="374"/>
      <c r="AM24" s="374"/>
      <c r="AN24" s="374"/>
      <c r="AO24" s="374"/>
      <c r="AP24" s="374"/>
      <c r="AQ24" s="374"/>
      <c r="AR24" s="374"/>
      <c r="AS24" s="374"/>
      <c r="AT24" s="374"/>
      <c r="AU24" s="374"/>
      <c r="AV24" s="374"/>
      <c r="AW24" s="374"/>
      <c r="AX24" s="374"/>
      <c r="AY24" s="374"/>
      <c r="AZ24" s="374"/>
      <c r="BA24" s="374"/>
      <c r="BB24" s="374"/>
      <c r="BC24" s="374"/>
      <c r="BD24" s="374"/>
      <c r="BE24" s="374"/>
      <c r="BF24" s="374"/>
    </row>
    <row r="25" spans="1:58" ht="14.45" customHeight="1" x14ac:dyDescent="0.25">
      <c r="A25" s="267"/>
      <c r="B25" s="374"/>
      <c r="C25" s="374"/>
      <c r="D25" s="374"/>
      <c r="E25" s="374"/>
      <c r="F25" s="374"/>
      <c r="G25" s="374"/>
      <c r="H25" s="374"/>
      <c r="I25" s="374"/>
      <c r="J25" s="374"/>
      <c r="K25" s="374"/>
      <c r="L25" s="374"/>
      <c r="M25" s="374"/>
      <c r="N25" s="374"/>
      <c r="O25" s="374"/>
      <c r="P25" s="374"/>
      <c r="Q25" s="374"/>
      <c r="R25" s="374"/>
      <c r="S25" s="374"/>
      <c r="T25" s="374"/>
      <c r="U25" s="374"/>
      <c r="V25" s="374"/>
      <c r="W25" s="374"/>
      <c r="X25" s="374"/>
      <c r="Y25" s="374"/>
      <c r="Z25" s="374"/>
      <c r="AA25" s="374"/>
      <c r="AB25" s="374"/>
      <c r="AC25" s="374"/>
      <c r="AD25" s="374"/>
      <c r="AE25" s="374"/>
      <c r="AF25" s="374"/>
      <c r="AG25" s="374"/>
      <c r="AH25" s="374"/>
      <c r="AI25" s="374"/>
      <c r="AJ25" s="374"/>
      <c r="AK25" s="374"/>
      <c r="AL25" s="374"/>
      <c r="AM25" s="374"/>
      <c r="AN25" s="374"/>
      <c r="AO25" s="374"/>
      <c r="AP25" s="374"/>
      <c r="AQ25" s="374"/>
      <c r="AR25" s="374"/>
      <c r="AS25" s="374"/>
      <c r="AT25" s="374"/>
      <c r="AU25" s="374"/>
      <c r="AV25" s="374"/>
      <c r="AW25" s="374"/>
      <c r="AX25" s="374"/>
      <c r="AY25" s="374"/>
      <c r="AZ25" s="374"/>
      <c r="BA25" s="374"/>
      <c r="BB25" s="374"/>
      <c r="BC25" s="374"/>
      <c r="BD25" s="374"/>
      <c r="BE25" s="374"/>
      <c r="BF25" s="374"/>
    </row>
    <row r="26" spans="1:58" ht="12.75" customHeight="1" x14ac:dyDescent="0.25">
      <c r="A26" s="267"/>
    </row>
    <row r="27" spans="1:58" ht="12.75" customHeight="1" x14ac:dyDescent="0.25">
      <c r="A27" s="267"/>
      <c r="B27" s="368" t="s">
        <v>3</v>
      </c>
      <c r="C27" s="369"/>
      <c r="D27" s="369"/>
      <c r="E27" s="369"/>
      <c r="F27" s="370" t="s">
        <v>210</v>
      </c>
      <c r="G27" s="369"/>
      <c r="H27" s="369"/>
      <c r="I27" s="369"/>
      <c r="J27" s="369"/>
      <c r="K27" s="369"/>
      <c r="L27" s="369"/>
      <c r="M27" s="369"/>
      <c r="N27" s="369"/>
      <c r="O27" s="369"/>
      <c r="P27" s="369"/>
      <c r="Q27" s="369"/>
      <c r="R27" s="369"/>
      <c r="S27" s="369"/>
      <c r="T27" s="369"/>
      <c r="U27" s="368" t="s">
        <v>3</v>
      </c>
      <c r="V27" s="369"/>
      <c r="W27" s="369"/>
      <c r="X27" s="369"/>
      <c r="Y27" s="370" t="s">
        <v>210</v>
      </c>
      <c r="Z27" s="369"/>
      <c r="AA27" s="369"/>
      <c r="AB27" s="369"/>
      <c r="AC27" s="369"/>
      <c r="AD27" s="369"/>
      <c r="AE27" s="369"/>
      <c r="AF27" s="369"/>
      <c r="AG27" s="369"/>
      <c r="AH27" s="369"/>
      <c r="AI27" s="369"/>
      <c r="AJ27" s="369"/>
      <c r="AK27" s="369"/>
      <c r="AL27" s="369"/>
      <c r="AM27" s="369"/>
      <c r="AN27" s="368" t="s">
        <v>3</v>
      </c>
      <c r="AO27" s="369"/>
      <c r="AP27" s="369"/>
      <c r="AQ27" s="369"/>
      <c r="AR27" s="370" t="s">
        <v>210</v>
      </c>
      <c r="AS27" s="369"/>
      <c r="AT27" s="369"/>
      <c r="AU27" s="369"/>
      <c r="AV27" s="369"/>
      <c r="AW27" s="369"/>
      <c r="AX27" s="369"/>
      <c r="AY27" s="369"/>
      <c r="AZ27" s="369"/>
      <c r="BA27" s="369"/>
      <c r="BB27" s="369"/>
      <c r="BC27" s="369"/>
      <c r="BD27" s="369"/>
      <c r="BE27" s="369"/>
      <c r="BF27" s="369"/>
    </row>
    <row r="28" spans="1:58" ht="12.75" customHeight="1" x14ac:dyDescent="0.25">
      <c r="A28" s="267"/>
      <c r="B28" s="369"/>
      <c r="C28" s="369"/>
      <c r="D28" s="369"/>
      <c r="E28" s="369"/>
      <c r="F28" s="369"/>
      <c r="G28" s="369"/>
      <c r="H28" s="369"/>
      <c r="I28" s="369"/>
      <c r="J28" s="369"/>
      <c r="K28" s="369"/>
      <c r="L28" s="369"/>
      <c r="M28" s="369"/>
      <c r="N28" s="369"/>
      <c r="O28" s="369"/>
      <c r="P28" s="369"/>
      <c r="Q28" s="369"/>
      <c r="R28" s="369"/>
      <c r="S28" s="369"/>
      <c r="T28" s="369"/>
      <c r="U28" s="369"/>
      <c r="V28" s="369"/>
      <c r="W28" s="369"/>
      <c r="X28" s="369"/>
      <c r="Y28" s="369"/>
      <c r="Z28" s="369"/>
      <c r="AA28" s="369"/>
      <c r="AB28" s="369"/>
      <c r="AC28" s="369"/>
      <c r="AD28" s="369"/>
      <c r="AE28" s="369"/>
      <c r="AF28" s="369"/>
      <c r="AG28" s="369"/>
      <c r="AH28" s="369"/>
      <c r="AI28" s="369"/>
      <c r="AJ28" s="369"/>
      <c r="AK28" s="369"/>
      <c r="AL28" s="369"/>
      <c r="AM28" s="369"/>
      <c r="AN28" s="369"/>
      <c r="AO28" s="369"/>
      <c r="AP28" s="369"/>
      <c r="AQ28" s="369"/>
      <c r="AR28" s="369"/>
      <c r="AS28" s="369"/>
      <c r="AT28" s="369"/>
      <c r="AU28" s="369"/>
      <c r="AV28" s="369"/>
      <c r="AW28" s="369"/>
      <c r="AX28" s="369"/>
      <c r="AY28" s="369"/>
      <c r="AZ28" s="369"/>
      <c r="BA28" s="369"/>
      <c r="BB28" s="369"/>
      <c r="BC28" s="369"/>
      <c r="BD28" s="369"/>
      <c r="BE28" s="369"/>
      <c r="BF28" s="369"/>
    </row>
    <row r="29" spans="1:58" ht="12.75" customHeight="1" x14ac:dyDescent="0.25">
      <c r="A29" s="267"/>
      <c r="B29" s="369"/>
      <c r="C29" s="369"/>
      <c r="D29" s="369"/>
      <c r="E29" s="369"/>
      <c r="F29" s="369"/>
      <c r="G29" s="369"/>
      <c r="H29" s="369"/>
      <c r="I29" s="369"/>
      <c r="J29" s="369"/>
      <c r="K29" s="369"/>
      <c r="L29" s="369"/>
      <c r="M29" s="369"/>
      <c r="N29" s="369"/>
      <c r="O29" s="369"/>
      <c r="P29" s="369"/>
      <c r="Q29" s="369"/>
      <c r="R29" s="369"/>
      <c r="S29" s="369"/>
      <c r="T29" s="369"/>
      <c r="U29" s="369"/>
      <c r="V29" s="369"/>
      <c r="W29" s="369"/>
      <c r="X29" s="369"/>
      <c r="Y29" s="369"/>
      <c r="Z29" s="369"/>
      <c r="AA29" s="369"/>
      <c r="AB29" s="369"/>
      <c r="AC29" s="369"/>
      <c r="AD29" s="369"/>
      <c r="AE29" s="369"/>
      <c r="AF29" s="369"/>
      <c r="AG29" s="369"/>
      <c r="AH29" s="369"/>
      <c r="AI29" s="369"/>
      <c r="AJ29" s="369"/>
      <c r="AK29" s="369"/>
      <c r="AL29" s="369"/>
      <c r="AM29" s="369"/>
      <c r="AN29" s="369"/>
      <c r="AO29" s="369"/>
      <c r="AP29" s="369"/>
      <c r="AQ29" s="369"/>
      <c r="AR29" s="369"/>
      <c r="AS29" s="369"/>
      <c r="AT29" s="369"/>
      <c r="AU29" s="369"/>
      <c r="AV29" s="369"/>
      <c r="AW29" s="369"/>
      <c r="AX29" s="369"/>
      <c r="AY29" s="369"/>
      <c r="AZ29" s="369"/>
      <c r="BA29" s="369"/>
      <c r="BB29" s="369"/>
      <c r="BC29" s="369"/>
      <c r="BD29" s="369"/>
      <c r="BE29" s="369"/>
      <c r="BF29" s="369"/>
    </row>
    <row r="30" spans="1:58" ht="12.75" customHeight="1" x14ac:dyDescent="0.25">
      <c r="A30" s="267"/>
      <c r="B30" s="375" t="s">
        <v>106</v>
      </c>
      <c r="C30" s="375"/>
      <c r="D30" s="375"/>
      <c r="E30" s="375"/>
      <c r="F30" s="376">
        <v>2.0980155467987061</v>
      </c>
      <c r="G30" s="377"/>
      <c r="H30" s="377"/>
      <c r="I30" s="377"/>
      <c r="J30" s="377"/>
      <c r="K30" s="377"/>
      <c r="L30" s="377"/>
      <c r="M30" s="377"/>
      <c r="N30" s="377"/>
      <c r="O30" s="377"/>
      <c r="P30" s="377"/>
      <c r="Q30" s="377"/>
      <c r="R30" s="377"/>
      <c r="S30" s="377"/>
      <c r="T30" s="378"/>
      <c r="U30" s="379" t="s">
        <v>117</v>
      </c>
      <c r="V30" s="379"/>
      <c r="W30" s="379"/>
      <c r="X30" s="379"/>
      <c r="Y30" s="376">
        <v>2.15334153175354</v>
      </c>
      <c r="Z30" s="377"/>
      <c r="AA30" s="377"/>
      <c r="AB30" s="377"/>
      <c r="AC30" s="377"/>
      <c r="AD30" s="377"/>
      <c r="AE30" s="377"/>
      <c r="AF30" s="377"/>
      <c r="AG30" s="377"/>
      <c r="AH30" s="377"/>
      <c r="AI30" s="377"/>
      <c r="AJ30" s="377"/>
      <c r="AK30" s="377"/>
      <c r="AL30" s="377"/>
      <c r="AM30" s="378"/>
      <c r="AN30" s="379" t="s">
        <v>127</v>
      </c>
      <c r="AO30" s="380"/>
      <c r="AP30" s="380"/>
      <c r="AQ30" s="380"/>
      <c r="AR30" s="376">
        <v>2.11</v>
      </c>
      <c r="AS30" s="377"/>
      <c r="AT30" s="377"/>
      <c r="AU30" s="377"/>
      <c r="AV30" s="377"/>
      <c r="AW30" s="377"/>
      <c r="AX30" s="377"/>
      <c r="AY30" s="377"/>
      <c r="AZ30" s="377"/>
      <c r="BA30" s="377"/>
      <c r="BB30" s="377"/>
      <c r="BC30" s="377"/>
      <c r="BD30" s="377"/>
      <c r="BE30" s="377"/>
      <c r="BF30" s="378"/>
    </row>
    <row r="31" spans="1:58" ht="12.75" customHeight="1" x14ac:dyDescent="0.25">
      <c r="A31" s="267"/>
      <c r="B31" s="375" t="s">
        <v>108</v>
      </c>
      <c r="C31" s="375"/>
      <c r="D31" s="375"/>
      <c r="E31" s="375"/>
      <c r="F31" s="376">
        <v>1.9056057929992676</v>
      </c>
      <c r="G31" s="377"/>
      <c r="H31" s="377"/>
      <c r="I31" s="377"/>
      <c r="J31" s="377"/>
      <c r="K31" s="377"/>
      <c r="L31" s="377"/>
      <c r="M31" s="377"/>
      <c r="N31" s="377"/>
      <c r="O31" s="377"/>
      <c r="P31" s="377"/>
      <c r="Q31" s="377"/>
      <c r="R31" s="377"/>
      <c r="S31" s="377"/>
      <c r="T31" s="378"/>
      <c r="U31" s="379" t="s">
        <v>118</v>
      </c>
      <c r="V31" s="379"/>
      <c r="W31" s="379"/>
      <c r="X31" s="379"/>
      <c r="Y31" s="376">
        <v>1.6929707527160645</v>
      </c>
      <c r="Z31" s="377"/>
      <c r="AA31" s="377"/>
      <c r="AB31" s="377"/>
      <c r="AC31" s="377"/>
      <c r="AD31" s="377"/>
      <c r="AE31" s="377"/>
      <c r="AF31" s="377"/>
      <c r="AG31" s="377"/>
      <c r="AH31" s="377"/>
      <c r="AI31" s="377"/>
      <c r="AJ31" s="377"/>
      <c r="AK31" s="377"/>
      <c r="AL31" s="377"/>
      <c r="AM31" s="378"/>
      <c r="AN31" s="379" t="s">
        <v>128</v>
      </c>
      <c r="AO31" s="380"/>
      <c r="AP31" s="380"/>
      <c r="AQ31" s="380"/>
      <c r="AR31" s="376">
        <v>2.1329019069671631</v>
      </c>
      <c r="AS31" s="377"/>
      <c r="AT31" s="377"/>
      <c r="AU31" s="377"/>
      <c r="AV31" s="377"/>
      <c r="AW31" s="377"/>
      <c r="AX31" s="377"/>
      <c r="AY31" s="377"/>
      <c r="AZ31" s="377"/>
      <c r="BA31" s="377"/>
      <c r="BB31" s="377"/>
      <c r="BC31" s="377"/>
      <c r="BD31" s="377"/>
      <c r="BE31" s="377"/>
      <c r="BF31" s="378"/>
    </row>
    <row r="32" spans="1:58" ht="12.75" customHeight="1" x14ac:dyDescent="0.25">
      <c r="A32" s="267"/>
      <c r="B32" s="375" t="s">
        <v>109</v>
      </c>
      <c r="C32" s="375"/>
      <c r="D32" s="375"/>
      <c r="E32" s="375"/>
      <c r="F32" s="376">
        <v>1.7958102226257324</v>
      </c>
      <c r="G32" s="377"/>
      <c r="H32" s="377"/>
      <c r="I32" s="377"/>
      <c r="J32" s="377"/>
      <c r="K32" s="377"/>
      <c r="L32" s="377"/>
      <c r="M32" s="377"/>
      <c r="N32" s="377"/>
      <c r="O32" s="377"/>
      <c r="P32" s="377"/>
      <c r="Q32" s="377"/>
      <c r="R32" s="377"/>
      <c r="S32" s="377"/>
      <c r="T32" s="378"/>
      <c r="U32" s="379" t="s">
        <v>119</v>
      </c>
      <c r="V32" s="379"/>
      <c r="W32" s="379"/>
      <c r="X32" s="379"/>
      <c r="Y32" s="376">
        <v>1.5627354383468628</v>
      </c>
      <c r="Z32" s="377"/>
      <c r="AA32" s="377"/>
      <c r="AB32" s="377"/>
      <c r="AC32" s="377"/>
      <c r="AD32" s="377"/>
      <c r="AE32" s="377"/>
      <c r="AF32" s="377"/>
      <c r="AG32" s="377"/>
      <c r="AH32" s="377"/>
      <c r="AI32" s="377"/>
      <c r="AJ32" s="377"/>
      <c r="AK32" s="377"/>
      <c r="AL32" s="377"/>
      <c r="AM32" s="378"/>
      <c r="AN32" s="379" t="s">
        <v>129</v>
      </c>
      <c r="AO32" s="380"/>
      <c r="AP32" s="380"/>
      <c r="AQ32" s="380"/>
      <c r="AR32" s="376">
        <v>2.1258389949798584</v>
      </c>
      <c r="AS32" s="377"/>
      <c r="AT32" s="377"/>
      <c r="AU32" s="377"/>
      <c r="AV32" s="377"/>
      <c r="AW32" s="377"/>
      <c r="AX32" s="377"/>
      <c r="AY32" s="377"/>
      <c r="AZ32" s="377"/>
      <c r="BA32" s="377"/>
      <c r="BB32" s="377"/>
      <c r="BC32" s="377"/>
      <c r="BD32" s="377"/>
      <c r="BE32" s="377"/>
      <c r="BF32" s="378"/>
    </row>
    <row r="33" spans="1:58" ht="12.75" customHeight="1" x14ac:dyDescent="0.25">
      <c r="A33" s="267"/>
      <c r="B33" s="375" t="s">
        <v>110</v>
      </c>
      <c r="C33" s="375"/>
      <c r="D33" s="375"/>
      <c r="E33" s="375"/>
      <c r="F33" s="376">
        <v>1.7338496446609497</v>
      </c>
      <c r="G33" s="377"/>
      <c r="H33" s="377"/>
      <c r="I33" s="377"/>
      <c r="J33" s="377"/>
      <c r="K33" s="377"/>
      <c r="L33" s="377"/>
      <c r="M33" s="377"/>
      <c r="N33" s="377"/>
      <c r="O33" s="377"/>
      <c r="P33" s="377"/>
      <c r="Q33" s="377"/>
      <c r="R33" s="377"/>
      <c r="S33" s="377"/>
      <c r="T33" s="378"/>
      <c r="U33" s="379" t="s">
        <v>120</v>
      </c>
      <c r="V33" s="379"/>
      <c r="W33" s="379"/>
      <c r="X33" s="379"/>
      <c r="Y33" s="376">
        <v>1.8991851806640625</v>
      </c>
      <c r="Z33" s="377"/>
      <c r="AA33" s="377"/>
      <c r="AB33" s="377"/>
      <c r="AC33" s="377"/>
      <c r="AD33" s="377"/>
      <c r="AE33" s="377"/>
      <c r="AF33" s="377"/>
      <c r="AG33" s="377"/>
      <c r="AH33" s="377"/>
      <c r="AI33" s="377"/>
      <c r="AJ33" s="377"/>
      <c r="AK33" s="377"/>
      <c r="AL33" s="377"/>
      <c r="AM33" s="378"/>
      <c r="AN33" s="379" t="s">
        <v>130</v>
      </c>
      <c r="AO33" s="380"/>
      <c r="AP33" s="380"/>
      <c r="AQ33" s="380"/>
      <c r="AR33" s="376">
        <v>2.1189901828765869</v>
      </c>
      <c r="AS33" s="377"/>
      <c r="AT33" s="377"/>
      <c r="AU33" s="377"/>
      <c r="AV33" s="377"/>
      <c r="AW33" s="377"/>
      <c r="AX33" s="377"/>
      <c r="AY33" s="377"/>
      <c r="AZ33" s="377"/>
      <c r="BA33" s="377"/>
      <c r="BB33" s="377"/>
      <c r="BC33" s="377"/>
      <c r="BD33" s="377"/>
      <c r="BE33" s="377"/>
      <c r="BF33" s="378"/>
    </row>
    <row r="34" spans="1:58" ht="12.75" customHeight="1" x14ac:dyDescent="0.25">
      <c r="A34" s="267"/>
      <c r="B34" s="375" t="s">
        <v>111</v>
      </c>
      <c r="C34" s="375"/>
      <c r="D34" s="375"/>
      <c r="E34" s="375"/>
      <c r="F34" s="376">
        <v>1.7888543605804443</v>
      </c>
      <c r="G34" s="377"/>
      <c r="H34" s="377"/>
      <c r="I34" s="377"/>
      <c r="J34" s="377"/>
      <c r="K34" s="377"/>
      <c r="L34" s="377"/>
      <c r="M34" s="377"/>
      <c r="N34" s="377"/>
      <c r="O34" s="377"/>
      <c r="P34" s="377"/>
      <c r="Q34" s="377"/>
      <c r="R34" s="377"/>
      <c r="S34" s="377"/>
      <c r="T34" s="378"/>
      <c r="U34" s="379" t="s">
        <v>121</v>
      </c>
      <c r="V34" s="379"/>
      <c r="W34" s="379"/>
      <c r="X34" s="379"/>
      <c r="Y34" s="376">
        <v>1.864940881729126</v>
      </c>
      <c r="Z34" s="377"/>
      <c r="AA34" s="377"/>
      <c r="AB34" s="377"/>
      <c r="AC34" s="377"/>
      <c r="AD34" s="377"/>
      <c r="AE34" s="377"/>
      <c r="AF34" s="377"/>
      <c r="AG34" s="377"/>
      <c r="AH34" s="377"/>
      <c r="AI34" s="377"/>
      <c r="AJ34" s="377"/>
      <c r="AK34" s="377"/>
      <c r="AL34" s="377"/>
      <c r="AM34" s="378"/>
      <c r="AN34" s="379" t="s">
        <v>131</v>
      </c>
      <c r="AO34" s="380"/>
      <c r="AP34" s="380"/>
      <c r="AQ34" s="380"/>
      <c r="AR34" s="376">
        <v>2.0706202983856201</v>
      </c>
      <c r="AS34" s="377"/>
      <c r="AT34" s="377"/>
      <c r="AU34" s="377"/>
      <c r="AV34" s="377"/>
      <c r="AW34" s="377"/>
      <c r="AX34" s="377"/>
      <c r="AY34" s="377"/>
      <c r="AZ34" s="377"/>
      <c r="BA34" s="377"/>
      <c r="BB34" s="377"/>
      <c r="BC34" s="377"/>
      <c r="BD34" s="377"/>
      <c r="BE34" s="377"/>
      <c r="BF34" s="378"/>
    </row>
    <row r="35" spans="1:58" ht="12.75" customHeight="1" x14ac:dyDescent="0.25">
      <c r="A35" s="267"/>
      <c r="B35" s="375">
        <v>42922</v>
      </c>
      <c r="C35" s="375"/>
      <c r="D35" s="375"/>
      <c r="E35" s="375"/>
      <c r="F35" s="376" t="s">
        <v>107</v>
      </c>
      <c r="G35" s="377"/>
      <c r="H35" s="377"/>
      <c r="I35" s="377"/>
      <c r="J35" s="377"/>
      <c r="K35" s="377"/>
      <c r="L35" s="377"/>
      <c r="M35" s="377"/>
      <c r="N35" s="377"/>
      <c r="O35" s="377"/>
      <c r="P35" s="377"/>
      <c r="Q35" s="377"/>
      <c r="R35" s="377"/>
      <c r="S35" s="377"/>
      <c r="T35" s="378"/>
      <c r="U35" s="379" t="s">
        <v>122</v>
      </c>
      <c r="V35" s="379"/>
      <c r="W35" s="379"/>
      <c r="X35" s="379"/>
      <c r="Y35" s="376">
        <v>1.754824161529541</v>
      </c>
      <c r="Z35" s="377"/>
      <c r="AA35" s="377"/>
      <c r="AB35" s="377"/>
      <c r="AC35" s="377"/>
      <c r="AD35" s="377"/>
      <c r="AE35" s="377"/>
      <c r="AF35" s="377"/>
      <c r="AG35" s="377"/>
      <c r="AH35" s="377"/>
      <c r="AI35" s="377"/>
      <c r="AJ35" s="377"/>
      <c r="AK35" s="377"/>
      <c r="AL35" s="377"/>
      <c r="AM35" s="378"/>
      <c r="AN35" s="379" t="s">
        <v>132</v>
      </c>
      <c r="AO35" s="380"/>
      <c r="AP35" s="380"/>
      <c r="AQ35" s="380"/>
      <c r="AR35" s="376">
        <v>1.8023381233215332</v>
      </c>
      <c r="AS35" s="377"/>
      <c r="AT35" s="377"/>
      <c r="AU35" s="377"/>
      <c r="AV35" s="377"/>
      <c r="AW35" s="377"/>
      <c r="AX35" s="377"/>
      <c r="AY35" s="377"/>
      <c r="AZ35" s="377"/>
      <c r="BA35" s="377"/>
      <c r="BB35" s="377"/>
      <c r="BC35" s="377"/>
      <c r="BD35" s="377"/>
      <c r="BE35" s="377"/>
      <c r="BF35" s="378"/>
    </row>
    <row r="36" spans="1:58" ht="12.75" customHeight="1" x14ac:dyDescent="0.25">
      <c r="A36" s="267"/>
      <c r="B36" s="375" t="s">
        <v>113</v>
      </c>
      <c r="C36" s="375"/>
      <c r="D36" s="375"/>
      <c r="E36" s="375"/>
      <c r="F36" s="376" t="s">
        <v>107</v>
      </c>
      <c r="G36" s="377"/>
      <c r="H36" s="377"/>
      <c r="I36" s="377"/>
      <c r="J36" s="377"/>
      <c r="K36" s="377"/>
      <c r="L36" s="377"/>
      <c r="M36" s="377"/>
      <c r="N36" s="377"/>
      <c r="O36" s="377"/>
      <c r="P36" s="377"/>
      <c r="Q36" s="377"/>
      <c r="R36" s="377"/>
      <c r="S36" s="377"/>
      <c r="T36" s="378"/>
      <c r="U36" s="379" t="s">
        <v>123</v>
      </c>
      <c r="V36" s="379"/>
      <c r="W36" s="379"/>
      <c r="X36" s="379"/>
      <c r="Y36" s="376">
        <v>1.8236336708068848</v>
      </c>
      <c r="Z36" s="377"/>
      <c r="AA36" s="377"/>
      <c r="AB36" s="377"/>
      <c r="AC36" s="377"/>
      <c r="AD36" s="377"/>
      <c r="AE36" s="377"/>
      <c r="AF36" s="377"/>
      <c r="AG36" s="377"/>
      <c r="AH36" s="377"/>
      <c r="AI36" s="377"/>
      <c r="AJ36" s="377"/>
      <c r="AK36" s="377"/>
      <c r="AL36" s="377"/>
      <c r="AM36" s="378"/>
      <c r="AN36" s="379" t="s">
        <v>133</v>
      </c>
      <c r="AO36" s="380"/>
      <c r="AP36" s="380"/>
      <c r="AQ36" s="380"/>
      <c r="AR36" s="376">
        <v>1.7679867744445801</v>
      </c>
      <c r="AS36" s="377"/>
      <c r="AT36" s="377"/>
      <c r="AU36" s="377"/>
      <c r="AV36" s="377"/>
      <c r="AW36" s="377"/>
      <c r="AX36" s="377"/>
      <c r="AY36" s="377"/>
      <c r="AZ36" s="377"/>
      <c r="BA36" s="377"/>
      <c r="BB36" s="377"/>
      <c r="BC36" s="377"/>
      <c r="BD36" s="377"/>
      <c r="BE36" s="377"/>
      <c r="BF36" s="378"/>
    </row>
    <row r="37" spans="1:58" ht="12.75" customHeight="1" x14ac:dyDescent="0.25">
      <c r="A37" s="267"/>
      <c r="B37" s="375">
        <v>42924</v>
      </c>
      <c r="C37" s="375"/>
      <c r="D37" s="375"/>
      <c r="E37" s="375"/>
      <c r="F37" s="376" t="s">
        <v>107</v>
      </c>
      <c r="G37" s="377"/>
      <c r="H37" s="377"/>
      <c r="I37" s="377"/>
      <c r="J37" s="377"/>
      <c r="K37" s="377"/>
      <c r="L37" s="377"/>
      <c r="M37" s="377"/>
      <c r="N37" s="377"/>
      <c r="O37" s="377"/>
      <c r="P37" s="377"/>
      <c r="Q37" s="377"/>
      <c r="R37" s="377"/>
      <c r="S37" s="377"/>
      <c r="T37" s="378"/>
      <c r="U37" s="379" t="s">
        <v>124</v>
      </c>
      <c r="V37" s="379"/>
      <c r="W37" s="379"/>
      <c r="X37" s="379"/>
      <c r="Y37" s="376">
        <v>2.0024528503417969</v>
      </c>
      <c r="Z37" s="377"/>
      <c r="AA37" s="377"/>
      <c r="AB37" s="377"/>
      <c r="AC37" s="377"/>
      <c r="AD37" s="377"/>
      <c r="AE37" s="377"/>
      <c r="AF37" s="377"/>
      <c r="AG37" s="377"/>
      <c r="AH37" s="377"/>
      <c r="AI37" s="377"/>
      <c r="AJ37" s="377"/>
      <c r="AK37" s="377"/>
      <c r="AL37" s="377"/>
      <c r="AM37" s="378"/>
      <c r="AN37" s="379" t="s">
        <v>134</v>
      </c>
      <c r="AO37" s="380"/>
      <c r="AP37" s="380"/>
      <c r="AQ37" s="380"/>
      <c r="AR37" s="376">
        <v>1.8710404634475708</v>
      </c>
      <c r="AS37" s="377"/>
      <c r="AT37" s="377"/>
      <c r="AU37" s="377"/>
      <c r="AV37" s="377"/>
      <c r="AW37" s="377"/>
      <c r="AX37" s="377"/>
      <c r="AY37" s="377"/>
      <c r="AZ37" s="377"/>
      <c r="BA37" s="377"/>
      <c r="BB37" s="377"/>
      <c r="BC37" s="377"/>
      <c r="BD37" s="377"/>
      <c r="BE37" s="377"/>
      <c r="BF37" s="378"/>
    </row>
    <row r="38" spans="1:58" ht="12.75" customHeight="1" x14ac:dyDescent="0.25">
      <c r="A38" s="267"/>
      <c r="B38" s="375">
        <v>42925</v>
      </c>
      <c r="C38" s="375"/>
      <c r="D38" s="375"/>
      <c r="E38" s="375"/>
      <c r="F38" s="376" t="s">
        <v>107</v>
      </c>
      <c r="G38" s="377"/>
      <c r="H38" s="377"/>
      <c r="I38" s="377"/>
      <c r="J38" s="377"/>
      <c r="K38" s="377"/>
      <c r="L38" s="377"/>
      <c r="M38" s="377"/>
      <c r="N38" s="377"/>
      <c r="O38" s="377"/>
      <c r="P38" s="377"/>
      <c r="Q38" s="377"/>
      <c r="R38" s="377"/>
      <c r="S38" s="377"/>
      <c r="T38" s="378"/>
      <c r="U38" s="379" t="s">
        <v>125</v>
      </c>
      <c r="V38" s="379"/>
      <c r="W38" s="379"/>
      <c r="X38" s="379"/>
      <c r="Y38" s="376">
        <v>1.3837025165557861</v>
      </c>
      <c r="Z38" s="377"/>
      <c r="AA38" s="377"/>
      <c r="AB38" s="377"/>
      <c r="AC38" s="377"/>
      <c r="AD38" s="377"/>
      <c r="AE38" s="377"/>
      <c r="AF38" s="377"/>
      <c r="AG38" s="377"/>
      <c r="AH38" s="377"/>
      <c r="AI38" s="377"/>
      <c r="AJ38" s="377"/>
      <c r="AK38" s="377"/>
      <c r="AL38" s="377"/>
      <c r="AM38" s="378"/>
      <c r="AN38" s="379" t="s">
        <v>135</v>
      </c>
      <c r="AO38" s="380"/>
      <c r="AP38" s="380"/>
      <c r="AQ38" s="380"/>
      <c r="AR38" s="376">
        <v>1.9881129264831543</v>
      </c>
      <c r="AS38" s="377"/>
      <c r="AT38" s="377"/>
      <c r="AU38" s="377"/>
      <c r="AV38" s="377"/>
      <c r="AW38" s="377"/>
      <c r="AX38" s="377"/>
      <c r="AY38" s="377"/>
      <c r="AZ38" s="377"/>
      <c r="BA38" s="377"/>
      <c r="BB38" s="377"/>
      <c r="BC38" s="377"/>
      <c r="BD38" s="377"/>
      <c r="BE38" s="377"/>
      <c r="BF38" s="378"/>
    </row>
    <row r="39" spans="1:58" ht="12.75" customHeight="1" x14ac:dyDescent="0.25">
      <c r="A39" s="267"/>
      <c r="B39" s="375">
        <v>42926</v>
      </c>
      <c r="C39" s="375"/>
      <c r="D39" s="375"/>
      <c r="E39" s="375"/>
      <c r="F39" s="376" t="s">
        <v>107</v>
      </c>
      <c r="G39" s="377"/>
      <c r="H39" s="377"/>
      <c r="I39" s="377"/>
      <c r="J39" s="377"/>
      <c r="K39" s="377"/>
      <c r="L39" s="377"/>
      <c r="M39" s="377"/>
      <c r="N39" s="377"/>
      <c r="O39" s="377"/>
      <c r="P39" s="377"/>
      <c r="Q39" s="377"/>
      <c r="R39" s="377"/>
      <c r="S39" s="377"/>
      <c r="T39" s="378"/>
      <c r="U39" s="379" t="s">
        <v>126</v>
      </c>
      <c r="V39" s="379"/>
      <c r="W39" s="379"/>
      <c r="X39" s="379"/>
      <c r="Y39" s="376">
        <v>1.6718888282775879</v>
      </c>
      <c r="Z39" s="377"/>
      <c r="AA39" s="377"/>
      <c r="AB39" s="377"/>
      <c r="AC39" s="377"/>
      <c r="AD39" s="377"/>
      <c r="AE39" s="377"/>
      <c r="AF39" s="377"/>
      <c r="AG39" s="377"/>
      <c r="AH39" s="377"/>
      <c r="AI39" s="377"/>
      <c r="AJ39" s="377"/>
      <c r="AK39" s="377"/>
      <c r="AL39" s="377"/>
      <c r="AM39" s="378"/>
      <c r="AN39" s="379" t="s">
        <v>136</v>
      </c>
      <c r="AO39" s="380"/>
      <c r="AP39" s="380"/>
      <c r="AQ39" s="380"/>
      <c r="AR39" s="376">
        <v>1.8367964029312134</v>
      </c>
      <c r="AS39" s="377"/>
      <c r="AT39" s="377"/>
      <c r="AU39" s="377"/>
      <c r="AV39" s="377"/>
      <c r="AW39" s="377"/>
      <c r="AX39" s="377"/>
      <c r="AY39" s="377"/>
      <c r="AZ39" s="377"/>
      <c r="BA39" s="377"/>
      <c r="BB39" s="377"/>
      <c r="BC39" s="377"/>
      <c r="BD39" s="377"/>
      <c r="BE39" s="377"/>
      <c r="BF39" s="378"/>
    </row>
    <row r="40" spans="1:58" ht="12.75" customHeight="1" x14ac:dyDescent="0.25">
      <c r="A40" s="267"/>
      <c r="B40" s="375"/>
      <c r="C40" s="375"/>
      <c r="D40" s="375"/>
      <c r="E40" s="375"/>
      <c r="F40" s="382"/>
      <c r="G40" s="382"/>
      <c r="H40" s="382"/>
      <c r="I40" s="382"/>
      <c r="J40" s="382"/>
      <c r="K40" s="382"/>
      <c r="L40" s="382"/>
      <c r="M40" s="382"/>
      <c r="N40" s="382"/>
      <c r="O40" s="382"/>
      <c r="P40" s="382"/>
      <c r="Q40" s="382"/>
      <c r="R40" s="382"/>
      <c r="S40" s="382"/>
      <c r="T40" s="382"/>
      <c r="U40" s="380"/>
      <c r="V40" s="380"/>
      <c r="W40" s="380"/>
      <c r="X40" s="380"/>
      <c r="Y40" s="382"/>
      <c r="Z40" s="382"/>
      <c r="AA40" s="382"/>
      <c r="AB40" s="382"/>
      <c r="AC40" s="382"/>
      <c r="AD40" s="382"/>
      <c r="AE40" s="382"/>
      <c r="AF40" s="382"/>
      <c r="AG40" s="382"/>
      <c r="AH40" s="382"/>
      <c r="AI40" s="382"/>
      <c r="AJ40" s="382"/>
      <c r="AK40" s="382"/>
      <c r="AL40" s="382"/>
      <c r="AM40" s="382"/>
      <c r="AN40" s="379" t="s">
        <v>137</v>
      </c>
      <c r="AO40" s="380"/>
      <c r="AP40" s="380"/>
      <c r="AQ40" s="380"/>
      <c r="AR40" s="376">
        <v>2.0085525512695313</v>
      </c>
      <c r="AS40" s="377" t="s">
        <v>211</v>
      </c>
      <c r="AT40" s="377" t="s">
        <v>211</v>
      </c>
      <c r="AU40" s="377" t="s">
        <v>211</v>
      </c>
      <c r="AV40" s="377" t="s">
        <v>211</v>
      </c>
      <c r="AW40" s="377" t="s">
        <v>211</v>
      </c>
      <c r="AX40" s="377" t="s">
        <v>211</v>
      </c>
      <c r="AY40" s="377" t="s">
        <v>211</v>
      </c>
      <c r="AZ40" s="377" t="s">
        <v>211</v>
      </c>
      <c r="BA40" s="377" t="s">
        <v>211</v>
      </c>
      <c r="BB40" s="377" t="s">
        <v>211</v>
      </c>
      <c r="BC40" s="377" t="s">
        <v>211</v>
      </c>
      <c r="BD40" s="377" t="s">
        <v>211</v>
      </c>
      <c r="BE40" s="377" t="s">
        <v>211</v>
      </c>
      <c r="BF40" s="378" t="s">
        <v>211</v>
      </c>
    </row>
    <row r="41" spans="1:58" ht="12.75" customHeight="1" x14ac:dyDescent="0.25">
      <c r="A41" s="267"/>
    </row>
    <row r="42" spans="1:58" ht="12.75" customHeight="1" x14ac:dyDescent="0.25">
      <c r="A42" s="267"/>
      <c r="B42" s="390" t="s">
        <v>212</v>
      </c>
      <c r="C42" s="390"/>
      <c r="D42" s="390"/>
      <c r="E42" s="390"/>
      <c r="F42" s="390"/>
      <c r="G42" s="390"/>
      <c r="H42" s="390"/>
      <c r="I42" s="390"/>
      <c r="J42" s="390"/>
      <c r="K42" s="390"/>
      <c r="L42" s="390"/>
      <c r="M42" s="390"/>
      <c r="N42" s="390"/>
      <c r="O42" s="390"/>
      <c r="P42" s="390"/>
      <c r="Q42" s="390"/>
      <c r="R42" s="390"/>
      <c r="S42" s="390"/>
      <c r="T42" s="390"/>
      <c r="U42" s="390"/>
      <c r="V42" s="390"/>
      <c r="W42" s="390"/>
      <c r="X42" s="390"/>
      <c r="Y42" s="390"/>
      <c r="Z42" s="390"/>
      <c r="AA42" s="390"/>
      <c r="AB42" s="390"/>
      <c r="AC42" s="390"/>
      <c r="AD42" s="390"/>
      <c r="AE42" s="390"/>
      <c r="AF42" s="390"/>
      <c r="AG42" s="390"/>
      <c r="AH42" s="390"/>
      <c r="AI42" s="390"/>
      <c r="AJ42" s="390"/>
      <c r="AK42" s="390"/>
      <c r="AL42" s="390"/>
      <c r="AM42" s="390"/>
      <c r="AN42" s="390"/>
      <c r="AO42" s="390"/>
      <c r="AP42" s="390"/>
      <c r="AQ42" s="390"/>
      <c r="AR42" s="390"/>
      <c r="AS42" s="390"/>
      <c r="AT42" s="390"/>
      <c r="AU42" s="390"/>
      <c r="AV42" s="390"/>
      <c r="AW42" s="390"/>
      <c r="AX42" s="390"/>
      <c r="AY42" s="390"/>
      <c r="AZ42" s="390"/>
      <c r="BA42" s="390"/>
      <c r="BB42" s="390"/>
      <c r="BC42" s="390"/>
      <c r="BD42" s="390"/>
      <c r="BE42" s="390"/>
      <c r="BF42" s="390"/>
    </row>
    <row r="43" spans="1:58" ht="12.75" customHeight="1" x14ac:dyDescent="0.25">
      <c r="A43" s="267"/>
      <c r="B43" s="380" t="s">
        <v>213</v>
      </c>
      <c r="C43" s="380"/>
      <c r="D43" s="380"/>
      <c r="E43" s="380"/>
      <c r="F43" s="380"/>
      <c r="G43" s="380"/>
      <c r="H43" s="380"/>
      <c r="I43" s="380"/>
      <c r="J43" s="380"/>
      <c r="K43" s="380"/>
      <c r="L43" s="380"/>
      <c r="M43" s="380"/>
      <c r="N43" s="380"/>
      <c r="O43" s="380"/>
      <c r="P43" s="380"/>
      <c r="Q43" s="380"/>
      <c r="R43" s="380"/>
      <c r="S43" s="380"/>
      <c r="T43" s="380"/>
      <c r="U43" s="391" t="s">
        <v>214</v>
      </c>
      <c r="V43" s="380"/>
      <c r="W43" s="380"/>
      <c r="X43" s="380"/>
      <c r="Y43" s="380"/>
      <c r="Z43" s="380"/>
      <c r="AA43" s="380"/>
      <c r="AB43" s="380"/>
      <c r="AC43" s="380"/>
      <c r="AD43" s="380"/>
      <c r="AE43" s="380"/>
      <c r="AF43" s="380"/>
      <c r="AG43" s="380"/>
      <c r="AH43" s="380"/>
      <c r="AI43" s="380"/>
      <c r="AJ43" s="380"/>
      <c r="AK43" s="380"/>
      <c r="AL43" s="380"/>
      <c r="AM43" s="380"/>
      <c r="AN43" s="391" t="s">
        <v>215</v>
      </c>
      <c r="AO43" s="380"/>
      <c r="AP43" s="380"/>
      <c r="AQ43" s="380"/>
      <c r="AR43" s="380"/>
      <c r="AS43" s="380"/>
      <c r="AT43" s="380"/>
      <c r="AU43" s="380"/>
      <c r="AV43" s="380"/>
      <c r="AW43" s="380"/>
      <c r="AX43" s="380"/>
      <c r="AY43" s="380"/>
      <c r="AZ43" s="380"/>
      <c r="BA43" s="380"/>
      <c r="BB43" s="380"/>
      <c r="BC43" s="380"/>
      <c r="BD43" s="380"/>
      <c r="BE43" s="380"/>
      <c r="BF43" s="380"/>
    </row>
    <row r="44" spans="1:58" ht="12.75" customHeight="1" x14ac:dyDescent="0.25">
      <c r="A44" s="267"/>
      <c r="B44" s="381" t="s">
        <v>94</v>
      </c>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c r="AB44" s="381"/>
      <c r="AC44" s="381"/>
      <c r="AD44" s="381"/>
      <c r="AE44" s="381"/>
      <c r="AF44" s="381"/>
      <c r="AG44" s="381"/>
      <c r="AH44" s="381"/>
      <c r="AI44" s="381"/>
      <c r="AJ44" s="381"/>
      <c r="AK44" s="381"/>
      <c r="AL44" s="381"/>
      <c r="AM44" s="381"/>
      <c r="AN44" s="381"/>
      <c r="AO44" s="381"/>
      <c r="AP44" s="381"/>
      <c r="AQ44" s="381"/>
      <c r="AR44" s="381"/>
      <c r="AS44" s="381"/>
      <c r="AT44" s="381"/>
      <c r="AU44" s="381"/>
      <c r="AV44" s="381"/>
      <c r="AW44" s="381"/>
      <c r="AX44" s="381"/>
      <c r="AY44" s="381"/>
      <c r="AZ44" s="381"/>
      <c r="BA44" s="381"/>
      <c r="BB44" s="381"/>
      <c r="BC44" s="381"/>
      <c r="BD44" s="381"/>
      <c r="BE44" s="381"/>
      <c r="BF44" s="381"/>
    </row>
    <row r="45" spans="1:58" ht="12.75" customHeight="1" x14ac:dyDescent="0.25">
      <c r="A45" s="267"/>
      <c r="B45" s="381"/>
      <c r="C45" s="381"/>
      <c r="D45" s="381"/>
      <c r="E45" s="381"/>
      <c r="F45" s="381"/>
      <c r="G45" s="381"/>
      <c r="H45" s="381"/>
      <c r="I45" s="381"/>
      <c r="J45" s="381"/>
      <c r="K45" s="381"/>
      <c r="L45" s="381"/>
      <c r="M45" s="381"/>
      <c r="N45" s="381"/>
      <c r="O45" s="381"/>
      <c r="P45" s="381"/>
      <c r="Q45" s="381"/>
      <c r="R45" s="381"/>
      <c r="S45" s="381"/>
      <c r="T45" s="381"/>
      <c r="U45" s="381"/>
      <c r="V45" s="381"/>
      <c r="W45" s="381"/>
      <c r="X45" s="381"/>
      <c r="Y45" s="381"/>
      <c r="Z45" s="381"/>
      <c r="AA45" s="381"/>
      <c r="AB45" s="381"/>
      <c r="AC45" s="381"/>
      <c r="AD45" s="381"/>
      <c r="AE45" s="381"/>
      <c r="AF45" s="381"/>
      <c r="AG45" s="381"/>
      <c r="AH45" s="381"/>
      <c r="AI45" s="381"/>
      <c r="AJ45" s="381"/>
      <c r="AK45" s="381"/>
      <c r="AL45" s="381"/>
      <c r="AM45" s="381"/>
      <c r="AN45" s="381"/>
      <c r="AO45" s="381"/>
      <c r="AP45" s="381"/>
      <c r="AQ45" s="381"/>
      <c r="AR45" s="381"/>
      <c r="AS45" s="381"/>
      <c r="AT45" s="381"/>
      <c r="AU45" s="381"/>
      <c r="AV45" s="381"/>
      <c r="AW45" s="381"/>
      <c r="AX45" s="381"/>
      <c r="AY45" s="381"/>
      <c r="AZ45" s="381"/>
      <c r="BA45" s="381"/>
      <c r="BB45" s="381"/>
      <c r="BC45" s="381"/>
      <c r="BD45" s="381"/>
      <c r="BE45" s="381"/>
      <c r="BF45" s="381"/>
    </row>
    <row r="46" spans="1:58" ht="12.75" customHeight="1" x14ac:dyDescent="0.25">
      <c r="A46" s="267"/>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c r="AB46" s="381"/>
      <c r="AC46" s="381"/>
      <c r="AD46" s="381"/>
      <c r="AE46" s="381"/>
      <c r="AF46" s="381"/>
      <c r="AG46" s="381"/>
      <c r="AH46" s="381"/>
      <c r="AI46" s="381"/>
      <c r="AJ46" s="381"/>
      <c r="AK46" s="381"/>
      <c r="AL46" s="381"/>
      <c r="AM46" s="381"/>
      <c r="AN46" s="381"/>
      <c r="AO46" s="381"/>
      <c r="AP46" s="381"/>
      <c r="AQ46" s="381"/>
      <c r="AR46" s="381"/>
      <c r="AS46" s="381"/>
      <c r="AT46" s="381"/>
      <c r="AU46" s="381"/>
      <c r="AV46" s="381"/>
      <c r="AW46" s="381"/>
      <c r="AX46" s="381"/>
      <c r="AY46" s="381"/>
      <c r="AZ46" s="381"/>
      <c r="BA46" s="381"/>
      <c r="BB46" s="381"/>
      <c r="BC46" s="381"/>
      <c r="BD46" s="381"/>
      <c r="BE46" s="381"/>
      <c r="BF46" s="381"/>
    </row>
    <row r="47" spans="1:58" ht="12.75" customHeight="1" x14ac:dyDescent="0.25">
      <c r="A47" s="267"/>
    </row>
    <row r="48" spans="1:58" ht="12.75" customHeight="1" x14ac:dyDescent="0.25">
      <c r="A48" s="267"/>
      <c r="B48" s="372" t="s">
        <v>216</v>
      </c>
      <c r="C48" s="347"/>
      <c r="D48" s="347"/>
      <c r="E48" s="347"/>
      <c r="F48" s="347"/>
      <c r="G48" s="347"/>
      <c r="H48" s="347"/>
      <c r="I48" s="347"/>
      <c r="J48" s="347"/>
      <c r="K48" s="347"/>
      <c r="L48" s="347"/>
      <c r="M48" s="347"/>
      <c r="N48" s="347"/>
      <c r="O48" s="347"/>
      <c r="P48" s="347"/>
      <c r="Q48" s="347"/>
      <c r="R48" s="347"/>
      <c r="S48" s="347"/>
      <c r="T48" s="347"/>
      <c r="U48" s="347"/>
      <c r="V48" s="347"/>
      <c r="W48" s="347"/>
      <c r="X48" s="347"/>
      <c r="Y48" s="347"/>
      <c r="Z48" s="347"/>
      <c r="AA48" s="347"/>
      <c r="AB48" s="347"/>
      <c r="AC48" s="347"/>
      <c r="AD48" s="347"/>
      <c r="AE48" s="347"/>
      <c r="AF48" s="347"/>
      <c r="AG48" s="347"/>
      <c r="AH48" s="347"/>
      <c r="AI48" s="347"/>
      <c r="AJ48" s="347"/>
      <c r="AK48" s="347"/>
      <c r="AL48" s="347"/>
      <c r="AM48" s="347"/>
      <c r="AN48" s="347"/>
      <c r="AO48" s="347"/>
      <c r="AP48" s="347"/>
      <c r="AQ48" s="347"/>
      <c r="AR48" s="347"/>
      <c r="AS48" s="347"/>
      <c r="AT48" s="347"/>
      <c r="AU48" s="347"/>
      <c r="AV48" s="347"/>
      <c r="AW48" s="347"/>
      <c r="AX48" s="347"/>
      <c r="AY48" s="347"/>
      <c r="AZ48" s="347"/>
      <c r="BA48" s="347"/>
      <c r="BB48" s="347"/>
      <c r="BC48" s="347"/>
      <c r="BD48" s="347"/>
      <c r="BE48" s="347"/>
      <c r="BF48" s="347"/>
    </row>
    <row r="49" spans="1:58" ht="12.75" customHeight="1" x14ac:dyDescent="0.25">
      <c r="A49" s="267"/>
      <c r="B49" s="385" t="s">
        <v>217</v>
      </c>
      <c r="C49" s="386"/>
      <c r="D49" s="386"/>
      <c r="E49" s="386"/>
      <c r="F49" s="386"/>
      <c r="G49" s="386"/>
      <c r="H49" s="386"/>
      <c r="I49" s="386"/>
      <c r="J49" s="386"/>
      <c r="K49" s="386"/>
      <c r="L49" s="386"/>
      <c r="M49" s="386"/>
      <c r="N49" s="386"/>
      <c r="O49" s="386"/>
      <c r="P49" s="386"/>
      <c r="Q49" s="386"/>
      <c r="R49" s="386"/>
      <c r="S49" s="386"/>
      <c r="T49" s="386"/>
      <c r="U49" s="386"/>
      <c r="V49" s="386"/>
      <c r="W49" s="386"/>
      <c r="X49" s="386"/>
      <c r="Y49" s="386"/>
      <c r="Z49" s="386"/>
      <c r="AA49" s="386"/>
      <c r="AB49" s="386"/>
      <c r="AC49" s="386"/>
      <c r="AD49" s="386"/>
      <c r="AE49" s="386"/>
      <c r="AF49" s="386"/>
      <c r="AG49" s="386"/>
      <c r="AH49" s="386"/>
      <c r="AI49" s="386"/>
      <c r="AJ49" s="386"/>
      <c r="AK49" s="386"/>
      <c r="AL49" s="386"/>
      <c r="AM49" s="386"/>
      <c r="AN49" s="386"/>
      <c r="AO49" s="386"/>
      <c r="AP49" s="386"/>
      <c r="AQ49" s="386"/>
      <c r="AR49" s="386"/>
      <c r="AS49" s="386"/>
      <c r="AT49" s="386"/>
      <c r="AU49" s="386"/>
      <c r="AV49" s="386"/>
      <c r="AW49" s="386"/>
      <c r="AX49" s="386"/>
      <c r="AY49" s="348">
        <v>13</v>
      </c>
      <c r="AZ49" s="356"/>
      <c r="BA49" s="356"/>
      <c r="BB49" s="356"/>
      <c r="BC49" s="356"/>
      <c r="BD49" s="356"/>
      <c r="BE49" s="356"/>
      <c r="BF49" s="356"/>
    </row>
    <row r="50" spans="1:58" ht="12.75" customHeight="1" x14ac:dyDescent="0.25">
      <c r="A50" s="267"/>
      <c r="B50" s="385" t="s">
        <v>218</v>
      </c>
      <c r="C50" s="386"/>
      <c r="D50" s="386"/>
      <c r="E50" s="386"/>
      <c r="F50" s="386"/>
      <c r="G50" s="386"/>
      <c r="H50" s="386"/>
      <c r="I50" s="386"/>
      <c r="J50" s="386"/>
      <c r="K50" s="386"/>
      <c r="L50" s="386"/>
      <c r="M50" s="386"/>
      <c r="N50" s="386"/>
      <c r="O50" s="386"/>
      <c r="P50" s="386"/>
      <c r="Q50" s="386"/>
      <c r="R50" s="386"/>
      <c r="S50" s="386"/>
      <c r="T50" s="386"/>
      <c r="U50" s="386"/>
      <c r="V50" s="386"/>
      <c r="W50" s="386"/>
      <c r="X50" s="386"/>
      <c r="Y50" s="386"/>
      <c r="Z50" s="386"/>
      <c r="AA50" s="386"/>
      <c r="AB50" s="386"/>
      <c r="AC50" s="386"/>
      <c r="AD50" s="386"/>
      <c r="AE50" s="386"/>
      <c r="AF50" s="386"/>
      <c r="AG50" s="386"/>
      <c r="AH50" s="386"/>
      <c r="AI50" s="386"/>
      <c r="AJ50" s="386"/>
      <c r="AK50" s="386"/>
      <c r="AL50" s="386"/>
      <c r="AM50" s="386"/>
      <c r="AN50" s="386"/>
      <c r="AO50" s="386"/>
      <c r="AP50" s="386"/>
      <c r="AQ50" s="386"/>
      <c r="AR50" s="386"/>
      <c r="AS50" s="386"/>
      <c r="AT50" s="386"/>
      <c r="AU50" s="386"/>
      <c r="AV50" s="386"/>
      <c r="AW50" s="386"/>
      <c r="AX50" s="386"/>
      <c r="AY50" s="348">
        <v>13</v>
      </c>
      <c r="AZ50" s="348"/>
      <c r="BA50" s="348"/>
      <c r="BB50" s="348"/>
      <c r="BC50" s="348"/>
      <c r="BD50" s="348"/>
      <c r="BE50" s="348"/>
      <c r="BF50" s="348"/>
    </row>
    <row r="51" spans="1:58" ht="12.75" customHeight="1" x14ac:dyDescent="0.25">
      <c r="A51" s="267"/>
      <c r="B51" s="385" t="s">
        <v>219</v>
      </c>
      <c r="C51" s="385"/>
      <c r="D51" s="385"/>
      <c r="E51" s="385"/>
      <c r="F51" s="385"/>
      <c r="G51" s="385"/>
      <c r="H51" s="385"/>
      <c r="I51" s="385"/>
      <c r="J51" s="385"/>
      <c r="K51" s="385"/>
      <c r="L51" s="385"/>
      <c r="M51" s="385"/>
      <c r="N51" s="362">
        <f>IF(AND(ISNUMBER(AY49),ISNUMBER(AY50)),AY50/AY49*100,"XX.XX")</f>
        <v>100</v>
      </c>
      <c r="O51" s="387"/>
      <c r="P51" s="387"/>
      <c r="Q51" s="387"/>
      <c r="R51" s="387"/>
      <c r="S51" s="387"/>
      <c r="T51" s="387"/>
      <c r="U51" s="387"/>
      <c r="V51" s="272" t="s">
        <v>202</v>
      </c>
      <c r="W51" s="270"/>
      <c r="X51" s="270"/>
      <c r="Y51" s="270"/>
      <c r="Z51" s="352" t="s">
        <v>220</v>
      </c>
      <c r="AA51" s="352"/>
      <c r="AB51" s="352"/>
      <c r="AC51" s="352"/>
      <c r="AD51" s="352"/>
      <c r="AE51" s="352"/>
      <c r="AF51" s="352"/>
      <c r="AG51" s="352"/>
      <c r="AH51" s="352"/>
      <c r="AI51" s="352"/>
      <c r="AJ51" s="352"/>
      <c r="AK51" s="352"/>
      <c r="AL51" s="352"/>
      <c r="AM51" s="352"/>
      <c r="AN51" s="388">
        <v>100</v>
      </c>
      <c r="AO51" s="389"/>
      <c r="AP51" s="389"/>
      <c r="AQ51" s="389"/>
      <c r="AR51" s="389"/>
      <c r="AS51" s="389"/>
      <c r="AT51" s="389"/>
      <c r="AU51" s="389"/>
      <c r="AV51" s="268" t="s">
        <v>202</v>
      </c>
    </row>
    <row r="52" spans="1:58" ht="12.75" customHeight="1" x14ac:dyDescent="0.25">
      <c r="A52" s="267"/>
    </row>
    <row r="53" spans="1:58" ht="12.75" customHeight="1" x14ac:dyDescent="0.25">
      <c r="A53" s="267"/>
    </row>
    <row r="54" spans="1:58" ht="12.75" customHeight="1" x14ac:dyDescent="0.25">
      <c r="A54" s="267"/>
      <c r="B54" s="347" t="s">
        <v>221</v>
      </c>
      <c r="C54" s="347"/>
      <c r="D54" s="347"/>
      <c r="E54" s="347"/>
      <c r="F54" s="347"/>
      <c r="G54" s="347"/>
      <c r="H54" s="347"/>
      <c r="I54" s="348" t="s">
        <v>222</v>
      </c>
      <c r="J54" s="356"/>
      <c r="K54" s="356"/>
      <c r="L54" s="356"/>
      <c r="M54" s="356"/>
      <c r="N54" s="356"/>
      <c r="O54" s="356"/>
      <c r="P54" s="356"/>
      <c r="Q54" s="356"/>
      <c r="R54" s="356"/>
      <c r="S54" s="356"/>
      <c r="T54" s="356"/>
      <c r="U54" s="356"/>
      <c r="V54" s="356"/>
      <c r="W54" s="356"/>
      <c r="X54" s="356"/>
      <c r="Y54" s="356"/>
      <c r="Z54" s="356"/>
      <c r="AA54" s="356"/>
      <c r="AB54" s="356"/>
      <c r="AC54" s="356"/>
      <c r="AD54" s="356"/>
      <c r="AE54" s="356"/>
      <c r="AF54" s="356"/>
      <c r="AG54" s="356"/>
      <c r="AH54" s="356"/>
      <c r="AI54" s="356"/>
      <c r="AJ54" s="356"/>
      <c r="AK54" s="356"/>
      <c r="AL54" s="356"/>
      <c r="AM54" s="356"/>
      <c r="AN54" s="356"/>
      <c r="AO54" s="356"/>
      <c r="AP54" s="356"/>
      <c r="AQ54" s="356"/>
      <c r="AR54" s="356"/>
      <c r="AS54" s="347" t="s">
        <v>3</v>
      </c>
      <c r="AT54" s="347"/>
      <c r="AU54" s="347"/>
      <c r="AV54" s="383">
        <v>42949</v>
      </c>
      <c r="AW54" s="356"/>
      <c r="AX54" s="356"/>
      <c r="AY54" s="356"/>
      <c r="AZ54" s="356"/>
      <c r="BA54" s="356"/>
      <c r="BB54" s="356"/>
      <c r="BC54" s="356"/>
      <c r="BD54" s="356"/>
      <c r="BE54" s="356"/>
      <c r="BF54" s="356"/>
    </row>
    <row r="55" spans="1:58" ht="12.75" customHeight="1" x14ac:dyDescent="0.25">
      <c r="A55" s="267"/>
    </row>
    <row r="56" spans="1:58" ht="12.75" customHeight="1" x14ac:dyDescent="0.25">
      <c r="A56" s="267"/>
    </row>
    <row r="57" spans="1:58" ht="12.75" customHeight="1" x14ac:dyDescent="0.25">
      <c r="A57" s="267"/>
    </row>
    <row r="58" spans="1:58" ht="12.75" customHeight="1" x14ac:dyDescent="0.25">
      <c r="A58" s="267"/>
    </row>
    <row r="59" spans="1:58" ht="12.75" customHeight="1" x14ac:dyDescent="0.25">
      <c r="A59" s="267"/>
    </row>
    <row r="60" spans="1:58" ht="12.75" customHeight="1" x14ac:dyDescent="0.25">
      <c r="A60" s="267"/>
    </row>
    <row r="61" spans="1:58" ht="12.75" customHeight="1" x14ac:dyDescent="0.25"/>
    <row r="62" spans="1:58" ht="12.75" customHeight="1" x14ac:dyDescent="0.25"/>
    <row r="63" spans="1:58" ht="12.75" customHeight="1" x14ac:dyDescent="0.25"/>
    <row r="64" spans="1:5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133">
    <mergeCell ref="B54:H54"/>
    <mergeCell ref="I54:AR54"/>
    <mergeCell ref="AS54:AU54"/>
    <mergeCell ref="AV54:BF54"/>
    <mergeCell ref="AQ10:AW10"/>
    <mergeCell ref="B48:BF48"/>
    <mergeCell ref="B49:AX49"/>
    <mergeCell ref="AY49:BF49"/>
    <mergeCell ref="B50:AX50"/>
    <mergeCell ref="AY50:BF50"/>
    <mergeCell ref="B51:M51"/>
    <mergeCell ref="N51:U51"/>
    <mergeCell ref="Z51:AM51"/>
    <mergeCell ref="AN51:AU51"/>
    <mergeCell ref="B45:T45"/>
    <mergeCell ref="U45:AM45"/>
    <mergeCell ref="AN45:BF45"/>
    <mergeCell ref="B46:T46"/>
    <mergeCell ref="U46:AM46"/>
    <mergeCell ref="AN46:BF46"/>
    <mergeCell ref="B42:BF42"/>
    <mergeCell ref="B43:T43"/>
    <mergeCell ref="U43:AM43"/>
    <mergeCell ref="AN43:BF43"/>
    <mergeCell ref="B44:T44"/>
    <mergeCell ref="U44:AM44"/>
    <mergeCell ref="AN44:BF44"/>
    <mergeCell ref="B40:E40"/>
    <mergeCell ref="F40:T40"/>
    <mergeCell ref="U40:X40"/>
    <mergeCell ref="Y40:AM40"/>
    <mergeCell ref="AN40:AQ40"/>
    <mergeCell ref="AR40:BF40"/>
    <mergeCell ref="B39:E39"/>
    <mergeCell ref="F39:T39"/>
    <mergeCell ref="U39:X39"/>
    <mergeCell ref="Y39:AM39"/>
    <mergeCell ref="AN39:AQ39"/>
    <mergeCell ref="AR39:BF39"/>
    <mergeCell ref="B38:E38"/>
    <mergeCell ref="F38:T38"/>
    <mergeCell ref="U38:X38"/>
    <mergeCell ref="Y38:AM38"/>
    <mergeCell ref="AN38:AQ38"/>
    <mergeCell ref="AR38:BF38"/>
    <mergeCell ref="B37:E37"/>
    <mergeCell ref="F37:T37"/>
    <mergeCell ref="U37:X37"/>
    <mergeCell ref="Y37:AM37"/>
    <mergeCell ref="AN37:AQ37"/>
    <mergeCell ref="AR37:BF37"/>
    <mergeCell ref="B36:E36"/>
    <mergeCell ref="F36:T36"/>
    <mergeCell ref="U36:X36"/>
    <mergeCell ref="Y36:AM36"/>
    <mergeCell ref="AN36:AQ36"/>
    <mergeCell ref="AR36:BF36"/>
    <mergeCell ref="B35:E35"/>
    <mergeCell ref="F35:T35"/>
    <mergeCell ref="U35:X35"/>
    <mergeCell ref="Y35:AM35"/>
    <mergeCell ref="AN35:AQ35"/>
    <mergeCell ref="AR35:BF35"/>
    <mergeCell ref="B34:E34"/>
    <mergeCell ref="F34:T34"/>
    <mergeCell ref="U34:X34"/>
    <mergeCell ref="Y34:AM34"/>
    <mergeCell ref="AN34:AQ34"/>
    <mergeCell ref="AR34:BF34"/>
    <mergeCell ref="B33:E33"/>
    <mergeCell ref="F33:T33"/>
    <mergeCell ref="U33:X33"/>
    <mergeCell ref="Y33:AM33"/>
    <mergeCell ref="AN33:AQ33"/>
    <mergeCell ref="AR33:BF33"/>
    <mergeCell ref="B32:E32"/>
    <mergeCell ref="F32:T32"/>
    <mergeCell ref="U32:X32"/>
    <mergeCell ref="Y32:AM32"/>
    <mergeCell ref="AN32:AQ32"/>
    <mergeCell ref="AR32:BF32"/>
    <mergeCell ref="B31:E31"/>
    <mergeCell ref="F31:T31"/>
    <mergeCell ref="U31:X31"/>
    <mergeCell ref="Y31:AM31"/>
    <mergeCell ref="AN31:AQ31"/>
    <mergeCell ref="AR31:BF31"/>
    <mergeCell ref="B30:E30"/>
    <mergeCell ref="F30:T30"/>
    <mergeCell ref="U30:X30"/>
    <mergeCell ref="Y30:AM30"/>
    <mergeCell ref="AN30:AQ30"/>
    <mergeCell ref="AR30:BF30"/>
    <mergeCell ref="B27:E29"/>
    <mergeCell ref="F27:T29"/>
    <mergeCell ref="U27:X29"/>
    <mergeCell ref="Y27:AM29"/>
    <mergeCell ref="AN27:AQ29"/>
    <mergeCell ref="AR27:BF29"/>
    <mergeCell ref="F19:U19"/>
    <mergeCell ref="V19:AH19"/>
    <mergeCell ref="AI19:AZ19"/>
    <mergeCell ref="B22:T22"/>
    <mergeCell ref="B23:BF23"/>
    <mergeCell ref="B24:BF25"/>
    <mergeCell ref="F17:U17"/>
    <mergeCell ref="V17:AH17"/>
    <mergeCell ref="AI17:AZ17"/>
    <mergeCell ref="F18:U18"/>
    <mergeCell ref="V18:AH18"/>
    <mergeCell ref="AI18:AZ18"/>
    <mergeCell ref="B11:AV11"/>
    <mergeCell ref="AW11:BB11"/>
    <mergeCell ref="B12:AQ12"/>
    <mergeCell ref="AR12:AW12"/>
    <mergeCell ref="B13:BE13"/>
    <mergeCell ref="F16:U16"/>
    <mergeCell ref="V16:AH16"/>
    <mergeCell ref="AI16:AZ16"/>
    <mergeCell ref="B6:E6"/>
    <mergeCell ref="F6:K6"/>
    <mergeCell ref="L6:W6"/>
    <mergeCell ref="X6:AU6"/>
    <mergeCell ref="B10:AP10"/>
    <mergeCell ref="B1:BF1"/>
    <mergeCell ref="B2:BF2"/>
    <mergeCell ref="B3:BF3"/>
    <mergeCell ref="B5:E5"/>
    <mergeCell ref="F5:K5"/>
    <mergeCell ref="L5:W5"/>
    <mergeCell ref="X5:AU5"/>
    <mergeCell ref="AV5:AY5"/>
    <mergeCell ref="AZ5:BF5"/>
  </mergeCells>
  <pageMargins left="0.7" right="0.7" top="0.75" bottom="0.75" header="0.3" footer="0.3"/>
  <pageSetup scale="87"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4"/>
  <sheetViews>
    <sheetView workbookViewId="0">
      <selection activeCell="N6" sqref="N6"/>
    </sheetView>
  </sheetViews>
  <sheetFormatPr defaultColWidth="9.33203125" defaultRowHeight="12.75" x14ac:dyDescent="0.2"/>
  <cols>
    <col min="1" max="1" width="9" style="49" bestFit="1" customWidth="1" collapsed="1"/>
    <col min="2" max="2" width="10.33203125" style="49" customWidth="1" collapsed="1"/>
    <col min="3" max="8" width="10.83203125" style="49" customWidth="1" collapsed="1"/>
    <col min="9" max="9" width="9.6640625" style="49" bestFit="1" customWidth="1" collapsed="1"/>
    <col min="10" max="10" width="12.33203125" style="49" customWidth="1" collapsed="1"/>
    <col min="11" max="11" width="12" style="49" customWidth="1" collapsed="1"/>
    <col min="12" max="12" width="9.33203125" style="49" customWidth="1" collapsed="1"/>
    <col min="13" max="13" width="9.33203125" style="49" collapsed="1"/>
    <col min="14" max="14" width="9.33203125" style="49"/>
    <col min="15" max="15" width="9.33203125" style="49" hidden="1" customWidth="1" collapsed="1"/>
    <col min="16" max="16384" width="9.33203125" style="49" collapsed="1"/>
  </cols>
  <sheetData>
    <row r="1" spans="1:15" ht="18.75" x14ac:dyDescent="0.3">
      <c r="A1" s="392" t="s">
        <v>8</v>
      </c>
      <c r="B1" s="392"/>
      <c r="C1" s="392"/>
      <c r="D1" s="392"/>
      <c r="E1" s="392"/>
      <c r="F1" s="392"/>
      <c r="G1" s="392"/>
      <c r="H1" s="392"/>
      <c r="I1" s="392"/>
      <c r="J1" s="392"/>
      <c r="K1" s="392"/>
    </row>
    <row r="2" spans="1:15" x14ac:dyDescent="0.2">
      <c r="A2" s="393"/>
      <c r="B2" s="393"/>
      <c r="C2" s="393"/>
      <c r="D2" s="393"/>
      <c r="E2" s="393"/>
      <c r="F2" s="393"/>
      <c r="G2" s="393"/>
      <c r="H2" s="393"/>
      <c r="I2" s="393"/>
      <c r="J2" s="393"/>
    </row>
    <row r="3" spans="1:15" x14ac:dyDescent="0.2">
      <c r="B3" s="51" t="s">
        <v>0</v>
      </c>
      <c r="C3" s="394" t="s">
        <v>105</v>
      </c>
      <c r="D3" s="394"/>
      <c r="E3" s="394"/>
      <c r="H3" s="51" t="s">
        <v>22</v>
      </c>
      <c r="I3" s="396" t="s">
        <v>95</v>
      </c>
      <c r="J3" s="396"/>
      <c r="K3" s="396"/>
      <c r="O3" s="48" t="s">
        <v>86</v>
      </c>
    </row>
    <row r="4" spans="1:15" x14ac:dyDescent="0.2">
      <c r="B4" s="51" t="s">
        <v>2</v>
      </c>
      <c r="C4" s="395">
        <v>2017</v>
      </c>
      <c r="D4" s="395"/>
      <c r="E4" s="395"/>
      <c r="H4" s="51" t="s">
        <v>21</v>
      </c>
      <c r="I4" s="397" t="s">
        <v>223</v>
      </c>
      <c r="J4" s="397"/>
      <c r="K4" s="397"/>
      <c r="O4" s="48" t="s">
        <v>88</v>
      </c>
    </row>
    <row r="5" spans="1:15" x14ac:dyDescent="0.2">
      <c r="B5" s="51" t="s">
        <v>19</v>
      </c>
      <c r="C5" s="395" t="e">
        <f>#REF!</f>
        <v>#REF!</v>
      </c>
      <c r="D5" s="395"/>
      <c r="E5" s="395"/>
      <c r="H5" s="51" t="s">
        <v>1</v>
      </c>
      <c r="I5" s="397" t="s">
        <v>224</v>
      </c>
      <c r="J5" s="397"/>
      <c r="K5" s="397"/>
      <c r="O5" s="48" t="s">
        <v>89</v>
      </c>
    </row>
    <row r="6" spans="1:15" x14ac:dyDescent="0.2">
      <c r="H6" s="51" t="s">
        <v>20</v>
      </c>
      <c r="I6" s="397" t="s">
        <v>138</v>
      </c>
      <c r="J6" s="397"/>
      <c r="K6" s="397"/>
      <c r="O6" s="48" t="s">
        <v>90</v>
      </c>
    </row>
    <row r="7" spans="1:15" x14ac:dyDescent="0.2">
      <c r="H7" s="51"/>
      <c r="I7" s="319"/>
      <c r="J7" s="319"/>
      <c r="K7" s="319"/>
      <c r="O7" s="346" t="s">
        <v>224</v>
      </c>
    </row>
    <row r="8" spans="1:15" x14ac:dyDescent="0.2">
      <c r="A8" s="407" t="s">
        <v>951</v>
      </c>
      <c r="B8" s="407"/>
      <c r="C8" s="407"/>
      <c r="D8" s="407"/>
      <c r="E8" s="407"/>
      <c r="F8" s="320">
        <v>6</v>
      </c>
      <c r="G8" s="407" t="s">
        <v>952</v>
      </c>
      <c r="H8" s="407"/>
      <c r="I8" s="407"/>
      <c r="J8" s="407"/>
      <c r="K8" s="407"/>
      <c r="M8" s="319"/>
      <c r="N8" s="319"/>
      <c r="O8" s="48" t="s">
        <v>91</v>
      </c>
    </row>
    <row r="9" spans="1:15" x14ac:dyDescent="0.2">
      <c r="B9" s="321"/>
      <c r="C9" s="321"/>
      <c r="D9" s="321"/>
      <c r="E9" s="321"/>
      <c r="F9" s="321"/>
      <c r="G9" s="321"/>
      <c r="K9" s="322"/>
      <c r="M9" s="319"/>
      <c r="N9" s="319"/>
      <c r="O9" s="48" t="s">
        <v>92</v>
      </c>
    </row>
    <row r="10" spans="1:15" x14ac:dyDescent="0.2">
      <c r="A10" s="407" t="s">
        <v>953</v>
      </c>
      <c r="B10" s="407"/>
      <c r="C10" s="407"/>
      <c r="D10" s="407"/>
      <c r="E10" s="407"/>
      <c r="F10" s="407"/>
      <c r="G10" s="407"/>
      <c r="H10" s="407"/>
      <c r="I10" s="407"/>
      <c r="J10" s="319"/>
      <c r="K10" s="319"/>
      <c r="O10" s="48" t="s">
        <v>93</v>
      </c>
    </row>
    <row r="11" spans="1:15" x14ac:dyDescent="0.2">
      <c r="B11" s="321"/>
      <c r="C11" s="321"/>
      <c r="D11" s="321"/>
      <c r="E11" s="321"/>
      <c r="F11" s="321"/>
      <c r="G11" s="321"/>
      <c r="H11" s="322"/>
      <c r="I11" s="321"/>
      <c r="J11" s="319"/>
      <c r="K11" s="319"/>
      <c r="L11" s="48"/>
      <c r="O11" s="48" t="s">
        <v>94</v>
      </c>
    </row>
    <row r="12" spans="1:15" ht="13.35" customHeight="1" x14ac:dyDescent="0.2">
      <c r="A12" s="408" t="s">
        <v>954</v>
      </c>
      <c r="B12" s="408"/>
      <c r="C12" s="408"/>
      <c r="D12" s="408"/>
      <c r="E12" s="408"/>
      <c r="F12" s="408"/>
      <c r="G12" s="408"/>
      <c r="H12" s="408"/>
      <c r="I12" s="408"/>
      <c r="J12" s="319"/>
      <c r="K12" s="319"/>
      <c r="L12" s="48"/>
    </row>
    <row r="13" spans="1:15" x14ac:dyDescent="0.2">
      <c r="A13" s="408"/>
      <c r="B13" s="408"/>
      <c r="C13" s="408"/>
      <c r="D13" s="408"/>
      <c r="E13" s="408"/>
      <c r="F13" s="408"/>
      <c r="G13" s="408"/>
      <c r="H13" s="408"/>
      <c r="I13" s="408"/>
      <c r="J13" s="319"/>
      <c r="K13" s="319"/>
      <c r="L13" s="48"/>
    </row>
    <row r="14" spans="1:15" ht="13.35" customHeight="1" thickBot="1" x14ac:dyDescent="0.25">
      <c r="A14" s="50"/>
      <c r="G14" s="51"/>
      <c r="H14" s="52"/>
      <c r="I14" s="52"/>
      <c r="J14" s="52"/>
    </row>
    <row r="15" spans="1:15" ht="14.25" thickTop="1" thickBot="1" x14ac:dyDescent="0.25">
      <c r="A15" s="50"/>
      <c r="B15" s="50"/>
      <c r="C15" s="404" t="s">
        <v>9</v>
      </c>
      <c r="D15" s="405"/>
      <c r="E15" s="405"/>
      <c r="F15" s="405"/>
      <c r="G15" s="405"/>
      <c r="H15" s="406"/>
      <c r="I15" s="52"/>
      <c r="J15" s="52"/>
    </row>
    <row r="16" spans="1:15" s="57" customFormat="1" ht="14.25" customHeight="1" thickTop="1" x14ac:dyDescent="0.2">
      <c r="A16" s="53"/>
      <c r="B16" s="54" t="s">
        <v>12</v>
      </c>
      <c r="C16" s="55" t="s">
        <v>80</v>
      </c>
      <c r="D16" s="55" t="s">
        <v>81</v>
      </c>
      <c r="E16" s="55" t="s">
        <v>82</v>
      </c>
      <c r="F16" s="55" t="s">
        <v>83</v>
      </c>
      <c r="G16" s="55" t="s">
        <v>84</v>
      </c>
      <c r="H16" s="55" t="s">
        <v>85</v>
      </c>
      <c r="I16" s="54" t="s">
        <v>16</v>
      </c>
      <c r="J16" s="54" t="s">
        <v>17</v>
      </c>
      <c r="K16" s="56" t="s">
        <v>17</v>
      </c>
    </row>
    <row r="17" spans="1:11" s="57" customFormat="1" ht="21" customHeight="1" x14ac:dyDescent="0.2">
      <c r="A17" s="58" t="s">
        <v>3</v>
      </c>
      <c r="B17" s="59" t="s">
        <v>13</v>
      </c>
      <c r="C17" s="59" t="s">
        <v>79</v>
      </c>
      <c r="D17" s="59" t="s">
        <v>79</v>
      </c>
      <c r="E17" s="59" t="s">
        <v>79</v>
      </c>
      <c r="F17" s="59" t="s">
        <v>79</v>
      </c>
      <c r="G17" s="59" t="s">
        <v>79</v>
      </c>
      <c r="H17" s="59" t="s">
        <v>79</v>
      </c>
      <c r="I17" s="59" t="s">
        <v>4</v>
      </c>
      <c r="J17" s="59" t="s">
        <v>18</v>
      </c>
      <c r="K17" s="60" t="s">
        <v>5</v>
      </c>
    </row>
    <row r="18" spans="1:11" s="57" customFormat="1" ht="19.5" customHeight="1" thickBot="1" x14ac:dyDescent="0.25">
      <c r="A18" s="61"/>
      <c r="B18" s="62" t="s">
        <v>14</v>
      </c>
      <c r="C18" s="62" t="s">
        <v>15</v>
      </c>
      <c r="D18" s="62" t="s">
        <v>15</v>
      </c>
      <c r="E18" s="62" t="s">
        <v>15</v>
      </c>
      <c r="F18" s="62" t="s">
        <v>15</v>
      </c>
      <c r="G18" s="62" t="s">
        <v>15</v>
      </c>
      <c r="H18" s="62" t="s">
        <v>15</v>
      </c>
      <c r="I18" s="62" t="s">
        <v>6</v>
      </c>
      <c r="J18" s="62" t="s">
        <v>103</v>
      </c>
      <c r="K18" s="63" t="s">
        <v>18</v>
      </c>
    </row>
    <row r="19" spans="1:11" ht="13.5" thickTop="1" x14ac:dyDescent="0.2">
      <c r="A19" s="64" t="s">
        <v>106</v>
      </c>
      <c r="B19" s="139">
        <v>12.670000076293945</v>
      </c>
      <c r="C19" s="157">
        <v>0.13375000655651093</v>
      </c>
      <c r="D19" s="157">
        <v>4.1250001639127731E-2</v>
      </c>
      <c r="E19" s="138">
        <v>3.437500074505806E-2</v>
      </c>
      <c r="F19" s="138">
        <v>3.3124998211860657E-2</v>
      </c>
      <c r="G19" s="140" t="s">
        <v>107</v>
      </c>
      <c r="H19" s="138" t="s">
        <v>107</v>
      </c>
      <c r="I19" s="122">
        <f>MAX(C19:H19)</f>
        <v>0.13375000655651093</v>
      </c>
      <c r="J19" s="274">
        <f>COUNTIF(C19:H19,"&lt;.3")</f>
        <v>4</v>
      </c>
      <c r="K19" s="275">
        <f t="shared" ref="K19:K28" si="0">COUNTIF(C19:H19,"&gt;0")</f>
        <v>4</v>
      </c>
    </row>
    <row r="20" spans="1:11" x14ac:dyDescent="0.2">
      <c r="A20" s="64" t="s">
        <v>108</v>
      </c>
      <c r="B20" s="153">
        <v>5.4600000381469727</v>
      </c>
      <c r="C20" s="154">
        <v>0.11312499642372131</v>
      </c>
      <c r="D20" s="154">
        <v>7.0000000298023224E-2</v>
      </c>
      <c r="E20" s="141" t="s">
        <v>107</v>
      </c>
      <c r="F20" s="141" t="s">
        <v>107</v>
      </c>
      <c r="G20" s="141" t="s">
        <v>107</v>
      </c>
      <c r="H20" s="141">
        <v>9.6249997615814209E-2</v>
      </c>
      <c r="I20" s="122">
        <f t="shared" ref="I20:I47" si="1">MAX(C20:H20)</f>
        <v>0.11312499642372131</v>
      </c>
      <c r="J20" s="274">
        <f t="shared" ref="J20:J47" si="2">COUNTIF(C20:H20,"&lt;.3")</f>
        <v>3</v>
      </c>
      <c r="K20" s="275">
        <f t="shared" si="0"/>
        <v>3</v>
      </c>
    </row>
    <row r="21" spans="1:11" x14ac:dyDescent="0.2">
      <c r="A21" s="64" t="s">
        <v>109</v>
      </c>
      <c r="B21" s="153">
        <v>9.4099998474121094</v>
      </c>
      <c r="C21" s="154">
        <v>5.3750000894069672E-2</v>
      </c>
      <c r="D21" s="154">
        <v>3.5624999552965164E-2</v>
      </c>
      <c r="E21" s="141">
        <v>3.5000000149011612E-2</v>
      </c>
      <c r="F21" s="141" t="s">
        <v>107</v>
      </c>
      <c r="G21" s="141" t="s">
        <v>107</v>
      </c>
      <c r="H21" s="140" t="s">
        <v>107</v>
      </c>
      <c r="I21" s="122">
        <f t="shared" si="1"/>
        <v>5.3750000894069672E-2</v>
      </c>
      <c r="J21" s="274">
        <f t="shared" si="2"/>
        <v>3</v>
      </c>
      <c r="K21" s="275">
        <f t="shared" si="0"/>
        <v>3</v>
      </c>
    </row>
    <row r="22" spans="1:11" x14ac:dyDescent="0.2">
      <c r="A22" s="64" t="s">
        <v>110</v>
      </c>
      <c r="B22" s="153">
        <v>8.1800003051757813</v>
      </c>
      <c r="C22" s="154">
        <v>0.12125000357627869</v>
      </c>
      <c r="D22" s="154">
        <v>3.6874998360872269E-2</v>
      </c>
      <c r="E22" s="141">
        <v>3.437500074505806E-2</v>
      </c>
      <c r="F22" s="141" t="s">
        <v>107</v>
      </c>
      <c r="G22" s="141" t="s">
        <v>107</v>
      </c>
      <c r="H22" s="141" t="s">
        <v>107</v>
      </c>
      <c r="I22" s="122">
        <f t="shared" si="1"/>
        <v>0.12125000357627869</v>
      </c>
      <c r="J22" s="274">
        <f t="shared" si="2"/>
        <v>3</v>
      </c>
      <c r="K22" s="275">
        <f t="shared" si="0"/>
        <v>3</v>
      </c>
    </row>
    <row r="23" spans="1:11" x14ac:dyDescent="0.2">
      <c r="A23" s="64" t="s">
        <v>111</v>
      </c>
      <c r="B23" s="153">
        <v>11.159999847412109</v>
      </c>
      <c r="C23" s="154">
        <v>0.15250000357627869</v>
      </c>
      <c r="D23" s="154">
        <v>3.8125000894069672E-2</v>
      </c>
      <c r="E23" s="141">
        <v>3.5624999552965164E-2</v>
      </c>
      <c r="F23" s="141" t="s">
        <v>107</v>
      </c>
      <c r="G23" s="154">
        <v>0.20599999999999999</v>
      </c>
      <c r="H23" s="141">
        <v>3.8125000894069672E-2</v>
      </c>
      <c r="I23" s="122">
        <f t="shared" si="1"/>
        <v>0.20599999999999999</v>
      </c>
      <c r="J23" s="274">
        <f t="shared" si="2"/>
        <v>5</v>
      </c>
      <c r="K23" s="275">
        <f t="shared" si="0"/>
        <v>5</v>
      </c>
    </row>
    <row r="24" spans="1:11" x14ac:dyDescent="0.2">
      <c r="A24" s="64" t="s">
        <v>112</v>
      </c>
      <c r="B24" s="153">
        <v>15.340000152587891</v>
      </c>
      <c r="C24" s="154">
        <v>0.13312500715255737</v>
      </c>
      <c r="D24" s="154">
        <v>3.6249998956918716E-2</v>
      </c>
      <c r="E24" s="141">
        <v>3.3750001341104507E-2</v>
      </c>
      <c r="F24" s="141">
        <v>3.437500074505806E-2</v>
      </c>
      <c r="G24" s="141" t="s">
        <v>107</v>
      </c>
      <c r="H24" s="154">
        <v>0.22249999642372131</v>
      </c>
      <c r="I24" s="122">
        <f t="shared" si="1"/>
        <v>0.22249999642372131</v>
      </c>
      <c r="J24" s="274">
        <f t="shared" si="2"/>
        <v>5</v>
      </c>
      <c r="K24" s="275">
        <f t="shared" si="0"/>
        <v>5</v>
      </c>
    </row>
    <row r="25" spans="1:11" x14ac:dyDescent="0.2">
      <c r="A25" s="64" t="s">
        <v>113</v>
      </c>
      <c r="B25" s="153">
        <v>18.870000839233398</v>
      </c>
      <c r="C25" s="154">
        <v>4.374999925494194E-2</v>
      </c>
      <c r="D25" s="154">
        <v>0.17937499284744263</v>
      </c>
      <c r="E25" s="141">
        <v>0.12125000357627869</v>
      </c>
      <c r="F25" s="141">
        <v>0.10062500089406967</v>
      </c>
      <c r="G25" s="141">
        <v>4.0624998509883881E-2</v>
      </c>
      <c r="H25" s="141">
        <v>3.3124998211860657E-2</v>
      </c>
      <c r="I25" s="122">
        <f t="shared" si="1"/>
        <v>0.17937499284744263</v>
      </c>
      <c r="J25" s="274">
        <f t="shared" si="2"/>
        <v>6</v>
      </c>
      <c r="K25" s="275">
        <f t="shared" si="0"/>
        <v>6</v>
      </c>
    </row>
    <row r="26" spans="1:11" x14ac:dyDescent="0.2">
      <c r="A26" s="64" t="s">
        <v>114</v>
      </c>
      <c r="B26" s="153">
        <v>19.790000915527344</v>
      </c>
      <c r="C26" s="154">
        <v>3.437500074505806E-2</v>
      </c>
      <c r="D26" s="154">
        <v>3.5000000149011612E-2</v>
      </c>
      <c r="E26" s="141">
        <v>3.3124998211860657E-2</v>
      </c>
      <c r="F26" s="141">
        <v>3.3750001341104507E-2</v>
      </c>
      <c r="G26" s="141">
        <v>3.2499998807907104E-2</v>
      </c>
      <c r="H26" s="141">
        <v>0.14749999344348907</v>
      </c>
      <c r="I26" s="122">
        <f t="shared" si="1"/>
        <v>0.14749999344348907</v>
      </c>
      <c r="J26" s="274">
        <f t="shared" si="2"/>
        <v>6</v>
      </c>
      <c r="K26" s="275">
        <f t="shared" si="0"/>
        <v>6</v>
      </c>
    </row>
    <row r="27" spans="1:11" x14ac:dyDescent="0.2">
      <c r="A27" s="64" t="s">
        <v>115</v>
      </c>
      <c r="B27" s="153">
        <v>21.909999847412109</v>
      </c>
      <c r="C27" s="154">
        <v>3.5000000149011612E-2</v>
      </c>
      <c r="D27" s="154">
        <v>3.5624999552965164E-2</v>
      </c>
      <c r="E27" s="141">
        <v>4.0624998509883881E-2</v>
      </c>
      <c r="F27" s="141">
        <v>3.6874998360872269E-2</v>
      </c>
      <c r="G27" s="141">
        <v>0.11625000089406967</v>
      </c>
      <c r="H27" s="141">
        <v>3.6249998956918716E-2</v>
      </c>
      <c r="I27" s="122">
        <f t="shared" si="1"/>
        <v>0.11625000089406967</v>
      </c>
      <c r="J27" s="274">
        <f t="shared" si="2"/>
        <v>6</v>
      </c>
      <c r="K27" s="275">
        <f t="shared" si="0"/>
        <v>6</v>
      </c>
    </row>
    <row r="28" spans="1:11" ht="12.75" customHeight="1" x14ac:dyDescent="0.2">
      <c r="A28" s="64" t="s">
        <v>116</v>
      </c>
      <c r="B28" s="153">
        <v>20.569999694824219</v>
      </c>
      <c r="C28" s="154">
        <v>4.1875001043081284E-2</v>
      </c>
      <c r="D28" s="154">
        <v>3.5000000149011612E-2</v>
      </c>
      <c r="E28" s="141">
        <v>3.8125000894069672E-2</v>
      </c>
      <c r="F28" s="142">
        <v>3.5624999552965164E-2</v>
      </c>
      <c r="G28" s="141">
        <v>0.16500000655651093</v>
      </c>
      <c r="H28" s="141">
        <v>3.8750000298023224E-2</v>
      </c>
      <c r="I28" s="122">
        <f t="shared" si="1"/>
        <v>0.16500000655651093</v>
      </c>
      <c r="J28" s="274">
        <f t="shared" si="2"/>
        <v>6</v>
      </c>
      <c r="K28" s="275">
        <f t="shared" si="0"/>
        <v>6</v>
      </c>
    </row>
    <row r="29" spans="1:11" x14ac:dyDescent="0.2">
      <c r="A29" s="64" t="s">
        <v>117</v>
      </c>
      <c r="B29" s="153">
        <v>17.219999313354492</v>
      </c>
      <c r="C29" s="154">
        <v>3.6249998956918716E-2</v>
      </c>
      <c r="D29" s="154">
        <v>3.7500001490116119E-2</v>
      </c>
      <c r="E29" s="141">
        <v>3.6249998956918716E-2</v>
      </c>
      <c r="F29" s="141">
        <v>0.11687500029802322</v>
      </c>
      <c r="G29" s="141">
        <v>9.2500001192092896E-2</v>
      </c>
      <c r="H29" s="141">
        <v>0.11687500029802322</v>
      </c>
      <c r="I29" s="122">
        <f t="shared" si="1"/>
        <v>0.11687500029802322</v>
      </c>
      <c r="J29" s="274">
        <f t="shared" si="2"/>
        <v>6</v>
      </c>
      <c r="K29" s="275">
        <f t="shared" ref="K29" si="3">COUNTIF(C29:H29,"&gt;0")</f>
        <v>6</v>
      </c>
    </row>
    <row r="30" spans="1:11" x14ac:dyDescent="0.2">
      <c r="A30" s="64" t="s">
        <v>118</v>
      </c>
      <c r="B30" s="153">
        <v>12.909999847412109</v>
      </c>
      <c r="C30" s="154">
        <v>0.10625000298023224</v>
      </c>
      <c r="D30" s="154">
        <v>3.6874998360872269E-2</v>
      </c>
      <c r="E30" s="141">
        <v>0.10312499850988388</v>
      </c>
      <c r="F30" s="141">
        <v>4.3124999850988388E-2</v>
      </c>
      <c r="G30" s="141">
        <v>3.6874998360872269E-2</v>
      </c>
      <c r="H30" s="141" t="s">
        <v>107</v>
      </c>
      <c r="I30" s="122">
        <f t="shared" si="1"/>
        <v>0.10625000298023224</v>
      </c>
      <c r="J30" s="274">
        <f t="shared" si="2"/>
        <v>5</v>
      </c>
      <c r="K30" s="275">
        <f t="shared" ref="K30:K49" si="4">COUNTIF(C30:H30,"&gt;0")</f>
        <v>5</v>
      </c>
    </row>
    <row r="31" spans="1:11" x14ac:dyDescent="0.2">
      <c r="A31" s="64" t="s">
        <v>119</v>
      </c>
      <c r="B31" s="153">
        <v>6.179999828338623</v>
      </c>
      <c r="C31" s="154">
        <v>0.22062499821186066</v>
      </c>
      <c r="D31" s="154">
        <v>3.5000000149011612E-2</v>
      </c>
      <c r="E31" s="141" t="s">
        <v>107</v>
      </c>
      <c r="F31" s="141" t="s">
        <v>107</v>
      </c>
      <c r="G31" s="141" t="s">
        <v>107</v>
      </c>
      <c r="H31" s="141" t="s">
        <v>107</v>
      </c>
      <c r="I31" s="122">
        <f t="shared" si="1"/>
        <v>0.22062499821186066</v>
      </c>
      <c r="J31" s="274">
        <f t="shared" si="2"/>
        <v>2</v>
      </c>
      <c r="K31" s="275">
        <f t="shared" si="4"/>
        <v>2</v>
      </c>
    </row>
    <row r="32" spans="1:11" x14ac:dyDescent="0.2">
      <c r="A32" s="64" t="s">
        <v>120</v>
      </c>
      <c r="B32" s="153">
        <v>4.6100001335144043</v>
      </c>
      <c r="C32" s="141" t="s">
        <v>107</v>
      </c>
      <c r="D32" s="141">
        <v>0.15687499940395355</v>
      </c>
      <c r="E32" s="141">
        <v>5.2499998360872269E-2</v>
      </c>
      <c r="F32" s="141" t="s">
        <v>107</v>
      </c>
      <c r="G32" s="141" t="s">
        <v>107</v>
      </c>
      <c r="H32" s="141" t="s">
        <v>107</v>
      </c>
      <c r="I32" s="122">
        <f t="shared" si="1"/>
        <v>0.15687499940395355</v>
      </c>
      <c r="J32" s="274">
        <f t="shared" si="2"/>
        <v>2</v>
      </c>
      <c r="K32" s="275">
        <f t="shared" si="4"/>
        <v>2</v>
      </c>
    </row>
    <row r="33" spans="1:11" x14ac:dyDescent="0.2">
      <c r="A33" s="64" t="s">
        <v>121</v>
      </c>
      <c r="B33" s="153">
        <v>3.9700000286102295</v>
      </c>
      <c r="C33" s="141">
        <v>9.8125003278255463E-2</v>
      </c>
      <c r="D33" s="141">
        <v>0.140625</v>
      </c>
      <c r="E33" s="141">
        <v>3.5624999552965164E-2</v>
      </c>
      <c r="F33" s="141" t="s">
        <v>107</v>
      </c>
      <c r="G33" s="141" t="s">
        <v>107</v>
      </c>
      <c r="H33" s="141" t="s">
        <v>107</v>
      </c>
      <c r="I33" s="122">
        <f t="shared" si="1"/>
        <v>0.140625</v>
      </c>
      <c r="J33" s="274">
        <f t="shared" si="2"/>
        <v>3</v>
      </c>
      <c r="K33" s="275">
        <f t="shared" si="4"/>
        <v>3</v>
      </c>
    </row>
    <row r="34" spans="1:11" x14ac:dyDescent="0.2">
      <c r="A34" s="64" t="s">
        <v>122</v>
      </c>
      <c r="B34" s="153">
        <v>4.5</v>
      </c>
      <c r="C34" s="141">
        <v>0.10999999940395355</v>
      </c>
      <c r="D34" s="141">
        <v>4.1250001639127731E-2</v>
      </c>
      <c r="E34" s="141" t="s">
        <v>107</v>
      </c>
      <c r="F34" s="141" t="s">
        <v>107</v>
      </c>
      <c r="G34" s="141" t="s">
        <v>107</v>
      </c>
      <c r="H34" s="141" t="s">
        <v>107</v>
      </c>
      <c r="I34" s="122">
        <f t="shared" si="1"/>
        <v>0.10999999940395355</v>
      </c>
      <c r="J34" s="274">
        <f t="shared" si="2"/>
        <v>2</v>
      </c>
      <c r="K34" s="275">
        <f t="shared" si="4"/>
        <v>2</v>
      </c>
    </row>
    <row r="35" spans="1:11" x14ac:dyDescent="0.2">
      <c r="A35" s="64" t="s">
        <v>123</v>
      </c>
      <c r="B35" s="153">
        <v>10.119999885559082</v>
      </c>
      <c r="C35" s="154">
        <v>0.20874999463558197</v>
      </c>
      <c r="D35" s="141">
        <v>3.8750000298023224E-2</v>
      </c>
      <c r="E35" s="141">
        <v>3.8125000894069672E-2</v>
      </c>
      <c r="F35" s="141" t="s">
        <v>107</v>
      </c>
      <c r="G35" s="141" t="s">
        <v>107</v>
      </c>
      <c r="H35" s="141" t="s">
        <v>107</v>
      </c>
      <c r="I35" s="122">
        <f t="shared" si="1"/>
        <v>0.20874999463558197</v>
      </c>
      <c r="J35" s="274">
        <f t="shared" si="2"/>
        <v>3</v>
      </c>
      <c r="K35" s="275">
        <f t="shared" si="4"/>
        <v>3</v>
      </c>
    </row>
    <row r="36" spans="1:11" x14ac:dyDescent="0.2">
      <c r="A36" s="64" t="s">
        <v>124</v>
      </c>
      <c r="B36" s="153">
        <v>3.8499999046325684</v>
      </c>
      <c r="C36" s="141">
        <v>0.1418749988079071</v>
      </c>
      <c r="D36" s="141">
        <v>4.374999925494194E-2</v>
      </c>
      <c r="E36" s="141" t="s">
        <v>107</v>
      </c>
      <c r="F36" s="141" t="s">
        <v>107</v>
      </c>
      <c r="G36" s="141" t="s">
        <v>107</v>
      </c>
      <c r="H36" s="141" t="s">
        <v>107</v>
      </c>
      <c r="I36" s="122">
        <f t="shared" si="1"/>
        <v>0.1418749988079071</v>
      </c>
      <c r="J36" s="274">
        <f t="shared" si="2"/>
        <v>2</v>
      </c>
      <c r="K36" s="275">
        <f t="shared" si="4"/>
        <v>2</v>
      </c>
    </row>
    <row r="37" spans="1:11" x14ac:dyDescent="0.2">
      <c r="A37" s="64" t="s">
        <v>125</v>
      </c>
      <c r="B37" s="153">
        <v>7.6500000953674316</v>
      </c>
      <c r="C37" s="141" t="s">
        <v>107</v>
      </c>
      <c r="D37" s="141">
        <v>0.12125000357627869</v>
      </c>
      <c r="E37" s="141">
        <v>4.1875001043081284E-2</v>
      </c>
      <c r="F37" s="141">
        <v>4.5625001192092896E-2</v>
      </c>
      <c r="G37" s="141">
        <v>5.2499998360872269E-2</v>
      </c>
      <c r="H37" s="141" t="s">
        <v>107</v>
      </c>
      <c r="I37" s="122">
        <f t="shared" si="1"/>
        <v>0.12125000357627869</v>
      </c>
      <c r="J37" s="274">
        <f t="shared" si="2"/>
        <v>4</v>
      </c>
      <c r="K37" s="275">
        <f t="shared" si="4"/>
        <v>4</v>
      </c>
    </row>
    <row r="38" spans="1:11" x14ac:dyDescent="0.2">
      <c r="A38" s="64" t="s">
        <v>126</v>
      </c>
      <c r="B38" s="153">
        <v>0</v>
      </c>
      <c r="C38" s="141" t="s">
        <v>107</v>
      </c>
      <c r="D38" s="141" t="s">
        <v>107</v>
      </c>
      <c r="E38" s="141" t="s">
        <v>107</v>
      </c>
      <c r="F38" s="141" t="s">
        <v>107</v>
      </c>
      <c r="G38" s="141" t="s">
        <v>107</v>
      </c>
      <c r="H38" s="141" t="s">
        <v>107</v>
      </c>
      <c r="I38" s="146" t="s">
        <v>107</v>
      </c>
      <c r="J38" s="274">
        <f>COUNTIF(C38:H38,"&lt;.3")</f>
        <v>0</v>
      </c>
      <c r="K38" s="275">
        <f t="shared" si="4"/>
        <v>0</v>
      </c>
    </row>
    <row r="39" spans="1:11" x14ac:dyDescent="0.2">
      <c r="A39" s="64" t="s">
        <v>127</v>
      </c>
      <c r="B39" s="153">
        <v>6.7600002288818359</v>
      </c>
      <c r="C39" s="141">
        <v>0.1887499988079071</v>
      </c>
      <c r="D39" s="141">
        <v>5.1249999552965164E-2</v>
      </c>
      <c r="E39" s="141" t="s">
        <v>107</v>
      </c>
      <c r="F39" s="141" t="s">
        <v>107</v>
      </c>
      <c r="G39" s="143" t="s">
        <v>107</v>
      </c>
      <c r="H39" s="143" t="s">
        <v>107</v>
      </c>
      <c r="I39" s="122">
        <f t="shared" si="1"/>
        <v>0.1887499988079071</v>
      </c>
      <c r="J39" s="274">
        <f t="shared" si="2"/>
        <v>2</v>
      </c>
      <c r="K39" s="275">
        <f t="shared" si="4"/>
        <v>2</v>
      </c>
    </row>
    <row r="40" spans="1:11" x14ac:dyDescent="0.2">
      <c r="A40" s="64" t="s">
        <v>128</v>
      </c>
      <c r="B40" s="153">
        <v>13.109999656677246</v>
      </c>
      <c r="C40" s="141">
        <v>9.8125003278255463E-2</v>
      </c>
      <c r="D40" s="141">
        <v>0.140625</v>
      </c>
      <c r="E40" s="141">
        <v>4.1250001639127731E-2</v>
      </c>
      <c r="F40" s="141">
        <v>3.8750000298023224E-2</v>
      </c>
      <c r="G40" s="141">
        <v>3.8125000894069672E-2</v>
      </c>
      <c r="H40" s="141">
        <v>4.5000001788139343E-2</v>
      </c>
      <c r="I40" s="122">
        <f t="shared" si="1"/>
        <v>0.140625</v>
      </c>
      <c r="J40" s="274">
        <f t="shared" si="2"/>
        <v>6</v>
      </c>
      <c r="K40" s="275">
        <f t="shared" si="4"/>
        <v>6</v>
      </c>
    </row>
    <row r="41" spans="1:11" x14ac:dyDescent="0.2">
      <c r="A41" s="64" t="s">
        <v>129</v>
      </c>
      <c r="B41" s="153">
        <v>8.5200004577636719</v>
      </c>
      <c r="C41" s="141">
        <v>0.12187500298023224</v>
      </c>
      <c r="D41" s="141">
        <v>8.4375001490116119E-2</v>
      </c>
      <c r="E41" s="141">
        <v>3.6874998360872269E-2</v>
      </c>
      <c r="F41" s="141" t="s">
        <v>107</v>
      </c>
      <c r="G41" s="141" t="s">
        <v>107</v>
      </c>
      <c r="H41" s="141">
        <v>0.18937499821186066</v>
      </c>
      <c r="I41" s="122">
        <f t="shared" si="1"/>
        <v>0.18937499821186066</v>
      </c>
      <c r="J41" s="274">
        <f t="shared" si="2"/>
        <v>4</v>
      </c>
      <c r="K41" s="275">
        <f t="shared" si="4"/>
        <v>4</v>
      </c>
    </row>
    <row r="42" spans="1:11" x14ac:dyDescent="0.2">
      <c r="A42" s="64" t="s">
        <v>130</v>
      </c>
      <c r="B42" s="153">
        <v>10.319999694824219</v>
      </c>
      <c r="C42" s="141">
        <v>4.8124998807907104E-2</v>
      </c>
      <c r="D42" s="141">
        <v>3.8125000894069672E-2</v>
      </c>
      <c r="E42" s="141">
        <v>3.6874998360872269E-2</v>
      </c>
      <c r="F42" s="141" t="s">
        <v>107</v>
      </c>
      <c r="G42" s="141" t="s">
        <v>107</v>
      </c>
      <c r="H42" s="154">
        <v>0.2175000011920929</v>
      </c>
      <c r="I42" s="122">
        <f t="shared" si="1"/>
        <v>0.2175000011920929</v>
      </c>
      <c r="J42" s="274">
        <f t="shared" si="2"/>
        <v>4</v>
      </c>
      <c r="K42" s="275">
        <f t="shared" si="4"/>
        <v>4</v>
      </c>
    </row>
    <row r="43" spans="1:11" x14ac:dyDescent="0.2">
      <c r="A43" s="64" t="s">
        <v>131</v>
      </c>
      <c r="B43" s="153">
        <v>7.8000001907348633</v>
      </c>
      <c r="C43" s="141">
        <v>0.11312499642372131</v>
      </c>
      <c r="D43" s="141" t="s">
        <v>107</v>
      </c>
      <c r="E43" s="141">
        <v>0.15000000596046448</v>
      </c>
      <c r="F43" s="141">
        <v>3.9999999105930328E-2</v>
      </c>
      <c r="G43" s="141">
        <v>0.15812499821186066</v>
      </c>
      <c r="H43" s="141" t="s">
        <v>107</v>
      </c>
      <c r="I43" s="122">
        <f t="shared" si="1"/>
        <v>0.15812499821186066</v>
      </c>
      <c r="J43" s="274">
        <f t="shared" si="2"/>
        <v>4</v>
      </c>
      <c r="K43" s="275">
        <f t="shared" si="4"/>
        <v>4</v>
      </c>
    </row>
    <row r="44" spans="1:11" x14ac:dyDescent="0.2">
      <c r="A44" s="64" t="s">
        <v>132</v>
      </c>
      <c r="B44" s="153">
        <v>0</v>
      </c>
      <c r="C44" s="141" t="s">
        <v>107</v>
      </c>
      <c r="D44" s="141" t="s">
        <v>107</v>
      </c>
      <c r="E44" s="141" t="s">
        <v>107</v>
      </c>
      <c r="F44" s="154" t="s">
        <v>107</v>
      </c>
      <c r="G44" s="141" t="s">
        <v>107</v>
      </c>
      <c r="H44" s="141" t="s">
        <v>107</v>
      </c>
      <c r="I44" s="146" t="s">
        <v>107</v>
      </c>
      <c r="J44" s="274">
        <f>COUNTIF(C44:H44,"&lt;.3")</f>
        <v>0</v>
      </c>
      <c r="K44" s="275">
        <f t="shared" si="4"/>
        <v>0</v>
      </c>
    </row>
    <row r="45" spans="1:11" x14ac:dyDescent="0.2">
      <c r="A45" s="64" t="s">
        <v>133</v>
      </c>
      <c r="B45" s="153">
        <v>9.6000003814697266</v>
      </c>
      <c r="C45" s="154" t="s">
        <v>107</v>
      </c>
      <c r="D45" s="154">
        <v>0.21187500655651093</v>
      </c>
      <c r="E45" s="141">
        <v>4.8124998807907104E-2</v>
      </c>
      <c r="F45" s="141" t="s">
        <v>107</v>
      </c>
      <c r="G45" s="141">
        <v>0.18062500655651093</v>
      </c>
      <c r="H45" s="141">
        <v>4.8124998807907104E-2</v>
      </c>
      <c r="I45" s="122">
        <f t="shared" si="1"/>
        <v>0.21187500655651093</v>
      </c>
      <c r="J45" s="274">
        <f t="shared" si="2"/>
        <v>4</v>
      </c>
      <c r="K45" s="275">
        <f t="shared" si="4"/>
        <v>4</v>
      </c>
    </row>
    <row r="46" spans="1:11" x14ac:dyDescent="0.2">
      <c r="A46" s="64" t="s">
        <v>134</v>
      </c>
      <c r="B46" s="153">
        <v>15.989999771118164</v>
      </c>
      <c r="C46" s="141">
        <v>4.0624998509883881E-2</v>
      </c>
      <c r="D46" s="141">
        <v>3.8750000298023224E-2</v>
      </c>
      <c r="E46" s="141">
        <v>0.11937499791383743</v>
      </c>
      <c r="F46" s="141">
        <v>4.6250000596046448E-2</v>
      </c>
      <c r="G46" s="141">
        <v>3.6249998956918716E-2</v>
      </c>
      <c r="H46" s="141">
        <v>7.8125E-2</v>
      </c>
      <c r="I46" s="122">
        <f t="shared" si="1"/>
        <v>0.11937499791383743</v>
      </c>
      <c r="J46" s="274">
        <f t="shared" si="2"/>
        <v>6</v>
      </c>
      <c r="K46" s="275">
        <f t="shared" si="4"/>
        <v>6</v>
      </c>
    </row>
    <row r="47" spans="1:11" x14ac:dyDescent="0.2">
      <c r="A47" s="64" t="s">
        <v>135</v>
      </c>
      <c r="B47" s="153">
        <v>15.369999885559082</v>
      </c>
      <c r="C47" s="141">
        <v>3.7500001490116119E-2</v>
      </c>
      <c r="D47" s="141">
        <v>3.5624999552965164E-2</v>
      </c>
      <c r="E47" s="141">
        <v>4.1875001043081284E-2</v>
      </c>
      <c r="F47" s="141">
        <v>9.0625002980232239E-2</v>
      </c>
      <c r="G47" s="141">
        <v>7.1249999105930328E-2</v>
      </c>
      <c r="H47" s="141">
        <v>3.9374999701976776E-2</v>
      </c>
      <c r="I47" s="122">
        <f t="shared" si="1"/>
        <v>9.0625002980232239E-2</v>
      </c>
      <c r="J47" s="274">
        <f t="shared" si="2"/>
        <v>6</v>
      </c>
      <c r="K47" s="275">
        <f t="shared" si="4"/>
        <v>6</v>
      </c>
    </row>
    <row r="48" spans="1:11" x14ac:dyDescent="0.2">
      <c r="A48" s="64" t="s">
        <v>136</v>
      </c>
      <c r="B48" s="153">
        <v>10.720000267028809</v>
      </c>
      <c r="C48" s="141">
        <v>8.2500003278255463E-2</v>
      </c>
      <c r="D48" s="141">
        <v>3.437500074505806E-2</v>
      </c>
      <c r="E48" s="141">
        <v>3.5000000149011612E-2</v>
      </c>
      <c r="F48" s="141" t="s">
        <v>107</v>
      </c>
      <c r="G48" s="141" t="s">
        <v>107</v>
      </c>
      <c r="H48" s="141">
        <v>8.8124997913837433E-2</v>
      </c>
      <c r="I48" s="122">
        <f t="shared" ref="I48" si="5">MAX(C48:H48)</f>
        <v>8.8124997913837433E-2</v>
      </c>
      <c r="J48" s="274">
        <f t="shared" ref="J48:J49" si="6">COUNTIF(C48:H48,"&lt;.3")</f>
        <v>4</v>
      </c>
      <c r="K48" s="275">
        <f t="shared" si="4"/>
        <v>4</v>
      </c>
    </row>
    <row r="49" spans="1:12" ht="13.5" thickBot="1" x14ac:dyDescent="0.25">
      <c r="A49" s="151" t="s">
        <v>137</v>
      </c>
      <c r="B49" s="153">
        <v>15.770000457763672</v>
      </c>
      <c r="C49" s="154">
        <v>8.8124997913837433E-2</v>
      </c>
      <c r="D49" s="154">
        <v>8.7499998509883881E-2</v>
      </c>
      <c r="E49" s="154">
        <v>8.8124997913837433E-2</v>
      </c>
      <c r="F49" s="154" t="s">
        <v>107</v>
      </c>
      <c r="G49" s="154">
        <v>8.8749997317790985E-2</v>
      </c>
      <c r="H49" s="154">
        <v>8.8124997913837433E-2</v>
      </c>
      <c r="I49" s="152">
        <v>8.8749997317790985E-2</v>
      </c>
      <c r="J49" s="274">
        <f t="shared" si="6"/>
        <v>5</v>
      </c>
      <c r="K49" s="275">
        <f t="shared" si="4"/>
        <v>5</v>
      </c>
    </row>
    <row r="50" spans="1:12" ht="13.5" thickTop="1" x14ac:dyDescent="0.2">
      <c r="I50" s="65" t="s">
        <v>7</v>
      </c>
      <c r="J50" s="398">
        <f>SUM(K19:K49)</f>
        <v>121</v>
      </c>
      <c r="K50" s="399"/>
    </row>
    <row r="51" spans="1:12" x14ac:dyDescent="0.2">
      <c r="I51" s="65" t="s">
        <v>101</v>
      </c>
      <c r="J51" s="400">
        <f>SUM(J19:J49)</f>
        <v>121</v>
      </c>
      <c r="K51" s="401"/>
      <c r="L51" s="276"/>
    </row>
    <row r="52" spans="1:12" ht="13.5" thickBot="1" x14ac:dyDescent="0.25">
      <c r="I52" s="65" t="s">
        <v>102</v>
      </c>
      <c r="J52" s="402">
        <f>J51/J50</f>
        <v>1</v>
      </c>
      <c r="K52" s="403"/>
    </row>
    <row r="53" spans="1:12" ht="14.25" thickTop="1" thickBot="1" x14ac:dyDescent="0.25"/>
    <row r="54" spans="1:12" ht="13.5" thickBot="1" x14ac:dyDescent="0.25">
      <c r="J54" s="65" t="s">
        <v>87</v>
      </c>
      <c r="K54" s="68" t="s">
        <v>104</v>
      </c>
    </row>
  </sheetData>
  <mergeCells count="17">
    <mergeCell ref="J50:K50"/>
    <mergeCell ref="J51:K51"/>
    <mergeCell ref="J52:K52"/>
    <mergeCell ref="I5:K5"/>
    <mergeCell ref="C15:H15"/>
    <mergeCell ref="I6:K6"/>
    <mergeCell ref="C5:E5"/>
    <mergeCell ref="G8:K8"/>
    <mergeCell ref="A8:E8"/>
    <mergeCell ref="A10:I10"/>
    <mergeCell ref="A12:I13"/>
    <mergeCell ref="A1:K1"/>
    <mergeCell ref="A2:J2"/>
    <mergeCell ref="C3:E3"/>
    <mergeCell ref="C4:E4"/>
    <mergeCell ref="I3:K3"/>
    <mergeCell ref="I4:K4"/>
  </mergeCells>
  <phoneticPr fontId="0" type="noConversion"/>
  <dataValidations count="3">
    <dataValidation type="list" allowBlank="1" showInputMessage="1" showErrorMessage="1" sqref="K54" xr:uid="{00000000-0002-0000-0100-000000000000}">
      <formula1>"Y,N"</formula1>
    </dataValidation>
    <dataValidation type="decimal" operator="greaterThan" allowBlank="1" showInputMessage="1" showErrorMessage="1" errorTitle="Invalid Data Entry" error="Value must be &gt;0 or cell must be blank" sqref="C19:H49" xr:uid="{00000000-0002-0000-0100-000001000000}">
      <formula1>0</formula1>
    </dataValidation>
    <dataValidation type="list" allowBlank="1" showInputMessage="1" showErrorMessage="1" sqref="I5:K5" xr:uid="{00000000-0002-0000-0100-000002000000}">
      <formula1>$O$3:$O$11</formula1>
    </dataValidation>
  </dataValidations>
  <pageMargins left="0.15" right="0.15" top="1" bottom="1" header="0.5" footer="0.5"/>
  <pageSetup scale="90" orientation="portrait" horizontalDpi="300" verticalDpi="300" r:id="rId1"/>
  <headerFooter alignWithMargins="0">
    <oddFooter>&amp;CPage 2 of 4</oddFooter>
  </headerFooter>
  <ignoredErrors>
    <ignoredError sqref="I19:I20 I21:I37 J29:K29 I45:I47 J47 I39:I43 J43 J19 J20 J21 J22 J23 J24 J25 J26 J27 J28 J37 J30 J31 J32 J33 J34 J35 J36 J39 J40 J41 J42 J45 J46" formulaRange="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811"/>
  <sheetViews>
    <sheetView tabSelected="1" workbookViewId="0">
      <pane ySplit="6" topLeftCell="A7" activePane="bottomLeft" state="frozen"/>
      <selection pane="bottomLeft" activeCell="B9" sqref="B9"/>
    </sheetView>
  </sheetViews>
  <sheetFormatPr defaultColWidth="8.83203125" defaultRowHeight="15" x14ac:dyDescent="0.25"/>
  <cols>
    <col min="1" max="1" width="9" style="164" customWidth="1" collapsed="1"/>
    <col min="2" max="2" width="25.83203125" style="164" customWidth="1" collapsed="1"/>
    <col min="3" max="3" width="8.33203125" style="164" customWidth="1" collapsed="1"/>
    <col min="4" max="4" width="15.83203125" style="164" customWidth="1" collapsed="1"/>
    <col min="5" max="6" width="15.83203125" style="164" customWidth="1"/>
    <col min="7" max="7" width="10.6640625" style="164" customWidth="1"/>
    <col min="8" max="8" width="11" style="164" customWidth="1" collapsed="1"/>
    <col min="9" max="9" width="12" style="164" customWidth="1" collapsed="1"/>
    <col min="10" max="11" width="12.33203125" style="164" customWidth="1" collapsed="1"/>
    <col min="12" max="12" width="14.33203125" style="164" customWidth="1" collapsed="1"/>
    <col min="13" max="13" width="16" style="164" customWidth="1" collapsed="1"/>
    <col min="14" max="14" width="16.6640625" style="164" customWidth="1" collapsed="1"/>
    <col min="15" max="15" width="17.33203125" style="164" customWidth="1" collapsed="1"/>
    <col min="16" max="18" width="16.33203125" style="164" customWidth="1" collapsed="1"/>
    <col min="19" max="19" width="17.6640625" style="164" customWidth="1" collapsed="1"/>
    <col min="20" max="20" width="21.6640625" style="164" customWidth="1" collapsed="1"/>
    <col min="21" max="21" width="14.33203125" style="164" customWidth="1" collapsed="1"/>
    <col min="22" max="22" width="15.83203125" style="164" customWidth="1" collapsed="1"/>
    <col min="23" max="23" width="11" style="164" customWidth="1" collapsed="1"/>
    <col min="24" max="24" width="5.33203125" style="164" customWidth="1" collapsed="1"/>
    <col min="25" max="25" width="12.6640625" style="164" customWidth="1" collapsed="1"/>
    <col min="26" max="26" width="7.33203125" style="164" customWidth="1" collapsed="1"/>
    <col min="27" max="31" width="5.33203125" style="164" customWidth="1" collapsed="1"/>
    <col min="32" max="37" width="9.33203125" style="164" customWidth="1" collapsed="1"/>
    <col min="38" max="16384" width="8.83203125" style="164"/>
  </cols>
  <sheetData>
    <row r="1" spans="1:23" ht="15" customHeight="1" x14ac:dyDescent="0.25">
      <c r="A1" s="409" t="s">
        <v>139</v>
      </c>
      <c r="B1" s="409"/>
      <c r="C1" s="409"/>
      <c r="D1" s="409"/>
      <c r="E1" s="409"/>
      <c r="F1" s="409"/>
      <c r="G1" s="409"/>
      <c r="H1" s="409"/>
      <c r="I1" s="409"/>
      <c r="J1" s="409"/>
      <c r="K1" s="409"/>
      <c r="L1" s="409"/>
      <c r="M1" s="409"/>
      <c r="N1" s="409"/>
      <c r="O1" s="260"/>
      <c r="P1" s="260"/>
      <c r="Q1" s="260"/>
      <c r="R1" s="260"/>
      <c r="S1" s="260"/>
      <c r="T1" s="260"/>
      <c r="U1" s="260"/>
      <c r="V1" s="260"/>
      <c r="W1" s="260"/>
    </row>
    <row r="2" spans="1:23" ht="15" customHeight="1" x14ac:dyDescent="0.25">
      <c r="A2" s="409" t="s">
        <v>191</v>
      </c>
      <c r="B2" s="409"/>
      <c r="C2" s="409"/>
      <c r="D2" s="409"/>
      <c r="E2" s="409"/>
      <c r="F2" s="409"/>
      <c r="G2" s="409"/>
      <c r="H2" s="409"/>
      <c r="I2" s="409"/>
      <c r="J2" s="409"/>
      <c r="K2" s="409"/>
      <c r="L2" s="409"/>
      <c r="M2" s="409"/>
      <c r="N2" s="409"/>
      <c r="O2" s="260"/>
      <c r="P2" s="260"/>
      <c r="Q2" s="260"/>
      <c r="R2" s="260"/>
      <c r="S2" s="260"/>
      <c r="T2" s="260"/>
      <c r="U2" s="260"/>
      <c r="V2" s="260"/>
      <c r="W2" s="260"/>
    </row>
    <row r="3" spans="1:23" ht="15.75" customHeight="1" thickBot="1" x14ac:dyDescent="0.3">
      <c r="A3" s="165"/>
      <c r="B3" s="161"/>
      <c r="C3" s="162"/>
      <c r="D3" s="161"/>
      <c r="E3" s="161"/>
      <c r="F3" s="161"/>
      <c r="G3" s="161"/>
      <c r="H3" s="161"/>
      <c r="I3" s="161"/>
      <c r="J3" s="163"/>
      <c r="K3" s="163"/>
      <c r="L3" s="161"/>
      <c r="M3" s="161"/>
      <c r="N3" s="161"/>
      <c r="O3" s="161"/>
      <c r="P3" s="161"/>
      <c r="Q3" s="161"/>
      <c r="R3" s="161"/>
      <c r="S3" s="161"/>
      <c r="T3" s="161"/>
      <c r="U3" s="161"/>
      <c r="V3" s="165"/>
      <c r="W3" s="165"/>
    </row>
    <row r="4" spans="1:23" ht="15.75" customHeight="1" thickBot="1" x14ac:dyDescent="0.3">
      <c r="A4" s="166"/>
      <c r="B4" s="167"/>
      <c r="C4" s="168"/>
      <c r="D4" s="410" t="s">
        <v>140</v>
      </c>
      <c r="E4" s="411"/>
      <c r="F4" s="411"/>
      <c r="G4" s="411"/>
      <c r="H4" s="411"/>
      <c r="I4" s="412"/>
      <c r="J4" s="259"/>
      <c r="K4" s="411" t="s">
        <v>141</v>
      </c>
      <c r="L4" s="412"/>
      <c r="M4" s="167" t="s">
        <v>142</v>
      </c>
      <c r="N4" s="169"/>
    </row>
    <row r="5" spans="1:23" ht="75" x14ac:dyDescent="0.25">
      <c r="A5" s="170" t="s">
        <v>143</v>
      </c>
      <c r="B5" s="171" t="s">
        <v>144</v>
      </c>
      <c r="C5" s="172" t="s">
        <v>145</v>
      </c>
      <c r="D5" s="171" t="s">
        <v>225</v>
      </c>
      <c r="E5" s="170" t="s">
        <v>947</v>
      </c>
      <c r="F5" s="170" t="s">
        <v>961</v>
      </c>
      <c r="G5" s="170" t="s">
        <v>968</v>
      </c>
      <c r="H5" s="170" t="s">
        <v>969</v>
      </c>
      <c r="I5" s="173" t="s">
        <v>190</v>
      </c>
      <c r="J5" s="171" t="s">
        <v>146</v>
      </c>
      <c r="K5" s="171" t="s">
        <v>188</v>
      </c>
      <c r="L5" s="170" t="s">
        <v>189</v>
      </c>
      <c r="M5" s="171" t="s">
        <v>147</v>
      </c>
      <c r="N5" s="174" t="s">
        <v>148</v>
      </c>
    </row>
    <row r="6" spans="1:23" ht="15.75" customHeight="1" thickBot="1" x14ac:dyDescent="0.3">
      <c r="A6" s="175"/>
      <c r="B6" s="176"/>
      <c r="C6" s="177"/>
      <c r="D6" s="176" t="s">
        <v>97</v>
      </c>
      <c r="E6" s="175" t="s">
        <v>97</v>
      </c>
      <c r="F6" s="175" t="s">
        <v>97</v>
      </c>
      <c r="G6" s="175"/>
      <c r="H6" s="175" t="s">
        <v>149</v>
      </c>
      <c r="I6" s="178" t="s">
        <v>29</v>
      </c>
      <c r="J6" s="176" t="s">
        <v>150</v>
      </c>
      <c r="K6" s="176" t="s">
        <v>151</v>
      </c>
      <c r="L6" s="175" t="s">
        <v>150</v>
      </c>
      <c r="M6" s="176" t="s">
        <v>152</v>
      </c>
      <c r="N6" s="179"/>
    </row>
    <row r="7" spans="1:23" ht="15.6" customHeight="1" x14ac:dyDescent="0.25">
      <c r="A7" s="180"/>
      <c r="B7" s="181"/>
      <c r="C7" s="182"/>
      <c r="D7" s="183"/>
      <c r="E7" s="183"/>
      <c r="F7" s="299"/>
      <c r="G7" s="183"/>
      <c r="H7" s="183"/>
      <c r="I7" s="184"/>
      <c r="J7" s="183"/>
      <c r="K7" s="183"/>
      <c r="L7" s="183"/>
      <c r="M7" s="180"/>
      <c r="N7" s="185"/>
    </row>
    <row r="8" spans="1:23" ht="14.25" customHeight="1" x14ac:dyDescent="0.25">
      <c r="A8" s="186"/>
      <c r="B8" s="187"/>
      <c r="C8" s="188"/>
      <c r="D8" s="189"/>
      <c r="E8" s="291"/>
      <c r="F8" s="323"/>
      <c r="G8" s="295"/>
      <c r="H8" s="295"/>
      <c r="I8" s="190"/>
      <c r="J8" s="191"/>
      <c r="K8" s="191"/>
      <c r="L8" s="191"/>
      <c r="M8" s="192"/>
      <c r="N8" s="193"/>
    </row>
    <row r="9" spans="1:23" ht="14.25" customHeight="1" x14ac:dyDescent="0.25">
      <c r="A9" s="186"/>
      <c r="B9" s="195" t="s">
        <v>153</v>
      </c>
      <c r="C9" s="196">
        <v>1</v>
      </c>
      <c r="D9" s="197">
        <v>1350.1988065242767</v>
      </c>
      <c r="E9" s="292"/>
      <c r="F9" s="323">
        <f t="shared" ref="F9:F72" si="0">D9+E9</f>
        <v>1350.1988065242767</v>
      </c>
      <c r="G9" s="313"/>
      <c r="H9" s="296">
        <v>60.664623260498047</v>
      </c>
      <c r="I9" s="198">
        <v>2.2902112007141113</v>
      </c>
      <c r="J9" s="191">
        <f>HLOOKUP('Operational Worksheet'!H9,$B$768:$X$770,3)</f>
        <v>4</v>
      </c>
      <c r="K9" s="191">
        <f t="shared" ref="K8:K71" si="1">$J$764/D9*$L$764</f>
        <v>10.161848974214511</v>
      </c>
      <c r="L9" s="191">
        <f t="shared" ref="L8:L71" si="2">K9*$I9</f>
        <v>23.272780340711275</v>
      </c>
      <c r="M9" s="192">
        <f t="shared" ref="M8:M71" si="3">IF(D9&gt;0,L9/J9,"PO")</f>
        <v>5.8181950851778188</v>
      </c>
      <c r="N9" s="199" t="str">
        <f t="shared" ref="N8:N71" si="4">+IF(M9&gt;=1, "OK","Alarm")</f>
        <v>OK</v>
      </c>
    </row>
    <row r="10" spans="1:23" ht="14.25" customHeight="1" x14ac:dyDescent="0.25">
      <c r="A10" s="186"/>
      <c r="B10" s="195" t="s">
        <v>154</v>
      </c>
      <c r="C10" s="196">
        <v>1</v>
      </c>
      <c r="D10" s="197">
        <v>1342.3821561336517</v>
      </c>
      <c r="E10" s="292"/>
      <c r="F10" s="323">
        <f t="shared" si="0"/>
        <v>1342.3821561336517</v>
      </c>
      <c r="G10" s="313"/>
      <c r="H10" s="296">
        <v>60.989677429199219</v>
      </c>
      <c r="I10" s="198">
        <v>2.2902112007141113</v>
      </c>
      <c r="J10" s="191">
        <f>HLOOKUP('Operational Worksheet'!H10,$B$768:$X$770,3)</f>
        <v>3.8</v>
      </c>
      <c r="K10" s="191">
        <f t="shared" si="1"/>
        <v>10.221021111143495</v>
      </c>
      <c r="L10" s="191">
        <f t="shared" si="2"/>
        <v>23.408297031476224</v>
      </c>
      <c r="M10" s="192">
        <f t="shared" si="3"/>
        <v>6.1600781661779536</v>
      </c>
      <c r="N10" s="199" t="str">
        <f t="shared" si="4"/>
        <v>OK</v>
      </c>
    </row>
    <row r="11" spans="1:23" ht="14.25" customHeight="1" x14ac:dyDescent="0.25">
      <c r="A11" s="186"/>
      <c r="B11" s="195" t="s">
        <v>155</v>
      </c>
      <c r="C11" s="196">
        <v>1</v>
      </c>
      <c r="D11" s="197">
        <v>1351.5908963680267</v>
      </c>
      <c r="E11" s="292"/>
      <c r="F11" s="323">
        <f t="shared" si="0"/>
        <v>1351.5908963680267</v>
      </c>
      <c r="G11" s="313"/>
      <c r="H11" s="296">
        <v>62.643241882324219</v>
      </c>
      <c r="I11" s="198">
        <v>2.317713737487793</v>
      </c>
      <c r="J11" s="191">
        <f>HLOOKUP('Operational Worksheet'!H11,$B$768:$X$770,3)</f>
        <v>3.6</v>
      </c>
      <c r="K11" s="191">
        <f t="shared" si="1"/>
        <v>10.151382636516662</v>
      </c>
      <c r="L11" s="191">
        <f t="shared" si="2"/>
        <v>23.527998991149719</v>
      </c>
      <c r="M11" s="192">
        <f t="shared" si="3"/>
        <v>6.535555275319366</v>
      </c>
      <c r="N11" s="199" t="str">
        <f t="shared" si="4"/>
        <v>OK</v>
      </c>
    </row>
    <row r="12" spans="1:23" ht="14.25" customHeight="1" x14ac:dyDescent="0.25">
      <c r="A12" s="186"/>
      <c r="B12" s="195" t="s">
        <v>156</v>
      </c>
      <c r="C12" s="196">
        <v>1</v>
      </c>
      <c r="D12" s="197">
        <v>1341.9536893367767</v>
      </c>
      <c r="E12" s="292"/>
      <c r="F12" s="323">
        <f t="shared" si="0"/>
        <v>1341.9536893367767</v>
      </c>
      <c r="G12" s="313"/>
      <c r="H12" s="296">
        <v>59.929710388183594</v>
      </c>
      <c r="I12" s="198">
        <v>2.3108649253845215</v>
      </c>
      <c r="J12" s="191">
        <f>HLOOKUP('Operational Worksheet'!H12,$B$768:$X$770,3)</f>
        <v>4</v>
      </c>
      <c r="K12" s="191">
        <f t="shared" si="1"/>
        <v>10.22428453834749</v>
      </c>
      <c r="L12" s="191">
        <f t="shared" si="2"/>
        <v>23.62694052681849</v>
      </c>
      <c r="M12" s="192">
        <f t="shared" si="3"/>
        <v>5.9067351317046226</v>
      </c>
      <c r="N12" s="199" t="str">
        <f t="shared" si="4"/>
        <v>OK</v>
      </c>
    </row>
    <row r="13" spans="1:23" ht="14.25" customHeight="1" x14ac:dyDescent="0.25">
      <c r="A13" s="186"/>
      <c r="B13" s="195" t="s">
        <v>157</v>
      </c>
      <c r="C13" s="196">
        <v>1</v>
      </c>
      <c r="D13" s="197">
        <v>1332.8520047664642</v>
      </c>
      <c r="E13" s="292"/>
      <c r="F13" s="323">
        <f t="shared" si="0"/>
        <v>1332.8520047664642</v>
      </c>
      <c r="G13" s="313"/>
      <c r="H13" s="296">
        <v>57.262107849121094</v>
      </c>
      <c r="I13" s="198">
        <v>2.3178207874298096</v>
      </c>
      <c r="J13" s="191">
        <f>HLOOKUP('Operational Worksheet'!H13,$B$768:$X$770,3)</f>
        <v>4.4000000000000004</v>
      </c>
      <c r="K13" s="191">
        <f t="shared" si="1"/>
        <v>10.294103402326666</v>
      </c>
      <c r="L13" s="191">
        <f t="shared" si="2"/>
        <v>23.859886853864676</v>
      </c>
      <c r="M13" s="192">
        <f t="shared" si="3"/>
        <v>5.4227015576965165</v>
      </c>
      <c r="N13" s="199" t="str">
        <f t="shared" si="4"/>
        <v>OK</v>
      </c>
    </row>
    <row r="14" spans="1:23" ht="14.25" customHeight="1" x14ac:dyDescent="0.25">
      <c r="A14" s="186"/>
      <c r="B14" s="195" t="s">
        <v>158</v>
      </c>
      <c r="C14" s="196">
        <v>1</v>
      </c>
      <c r="D14" s="197">
        <v>1361.302996635437</v>
      </c>
      <c r="E14" s="292"/>
      <c r="F14" s="323">
        <f t="shared" si="0"/>
        <v>1361.302996635437</v>
      </c>
      <c r="G14" s="313"/>
      <c r="H14" s="296">
        <v>59.922645568847656</v>
      </c>
      <c r="I14" s="198">
        <v>2.3109719753265381</v>
      </c>
      <c r="J14" s="191">
        <f>HLOOKUP('Operational Worksheet'!H14,$B$768:$X$770,3)</f>
        <v>4</v>
      </c>
      <c r="K14" s="191">
        <f t="shared" si="1"/>
        <v>10.078958461838157</v>
      </c>
      <c r="L14" s="191">
        <f t="shared" si="2"/>
        <v>23.292190545788252</v>
      </c>
      <c r="M14" s="192">
        <f t="shared" si="3"/>
        <v>5.8230476364470629</v>
      </c>
      <c r="N14" s="199" t="str">
        <f t="shared" si="4"/>
        <v>OK</v>
      </c>
    </row>
    <row r="15" spans="1:23" ht="14.25" customHeight="1" x14ac:dyDescent="0.25">
      <c r="A15" s="186"/>
      <c r="B15" s="195" t="s">
        <v>159</v>
      </c>
      <c r="C15" s="196">
        <v>1</v>
      </c>
      <c r="D15" s="197">
        <v>1362.3739194869995</v>
      </c>
      <c r="E15" s="292"/>
      <c r="F15" s="323">
        <f t="shared" si="0"/>
        <v>1362.3739194869995</v>
      </c>
      <c r="G15" s="313"/>
      <c r="H15" s="296">
        <v>61.155738830566406</v>
      </c>
      <c r="I15" s="198">
        <v>2.2971673011779785</v>
      </c>
      <c r="J15" s="191">
        <f>HLOOKUP('Operational Worksheet'!H15,$B$768:$X$770,3)</f>
        <v>3.8</v>
      </c>
      <c r="K15" s="191">
        <f t="shared" si="1"/>
        <v>10.071035683236525</v>
      </c>
      <c r="L15" s="191">
        <f t="shared" si="2"/>
        <v>23.134853860527567</v>
      </c>
      <c r="M15" s="192">
        <f t="shared" si="3"/>
        <v>6.0881194369809393</v>
      </c>
      <c r="N15" s="199" t="str">
        <f t="shared" si="4"/>
        <v>OK</v>
      </c>
    </row>
    <row r="16" spans="1:23" ht="14.25" customHeight="1" x14ac:dyDescent="0.25">
      <c r="A16" s="186"/>
      <c r="B16" s="195" t="s">
        <v>160</v>
      </c>
      <c r="C16" s="196">
        <v>1</v>
      </c>
      <c r="D16" s="197">
        <v>1354.0537869930267</v>
      </c>
      <c r="E16" s="292"/>
      <c r="F16" s="323">
        <f t="shared" si="0"/>
        <v>1354.0537869930267</v>
      </c>
      <c r="G16" s="313"/>
      <c r="H16" s="296">
        <v>61.265274047851563</v>
      </c>
      <c r="I16" s="198">
        <v>2.3179278373718262</v>
      </c>
      <c r="J16" s="191">
        <f>HLOOKUP('Operational Worksheet'!H16,$B$768:$X$770,3)</f>
        <v>3.8</v>
      </c>
      <c r="K16" s="191">
        <f t="shared" si="1"/>
        <v>10.132918270206822</v>
      </c>
      <c r="L16" s="191">
        <f t="shared" si="2"/>
        <v>23.487373332325966</v>
      </c>
      <c r="M16" s="192">
        <f t="shared" si="3"/>
        <v>6.1808877190331488</v>
      </c>
      <c r="N16" s="199" t="str">
        <f t="shared" si="4"/>
        <v>OK</v>
      </c>
    </row>
    <row r="17" spans="1:14" ht="14.25" customHeight="1" x14ac:dyDescent="0.25">
      <c r="A17" s="186"/>
      <c r="B17" s="195" t="s">
        <v>161</v>
      </c>
      <c r="C17" s="196">
        <v>1</v>
      </c>
      <c r="D17" s="197">
        <v>1362.4059598445892</v>
      </c>
      <c r="E17" s="292"/>
      <c r="F17" s="323">
        <f t="shared" si="0"/>
        <v>1362.4059598445892</v>
      </c>
      <c r="G17" s="313"/>
      <c r="H17" s="296">
        <v>61.297073364257813</v>
      </c>
      <c r="I17" s="198">
        <v>2.2834694385528564</v>
      </c>
      <c r="J17" s="191">
        <f>HLOOKUP('Operational Worksheet'!H17,$B$768:$X$770,3)</f>
        <v>3.8</v>
      </c>
      <c r="K17" s="191">
        <f t="shared" si="1"/>
        <v>10.070798837836476</v>
      </c>
      <c r="L17" s="191">
        <f t="shared" si="2"/>
        <v>22.996361368013215</v>
      </c>
      <c r="M17" s="192">
        <f t="shared" si="3"/>
        <v>6.0516740442140042</v>
      </c>
      <c r="N17" s="199" t="str">
        <f t="shared" si="4"/>
        <v>OK</v>
      </c>
    </row>
    <row r="18" spans="1:14" ht="14.25" customHeight="1" x14ac:dyDescent="0.25">
      <c r="A18" s="186"/>
      <c r="B18" s="195" t="s">
        <v>162</v>
      </c>
      <c r="C18" s="196">
        <v>1</v>
      </c>
      <c r="D18" s="197">
        <v>1357.2340269088745</v>
      </c>
      <c r="E18" s="292"/>
      <c r="F18" s="323">
        <f t="shared" si="0"/>
        <v>1357.2340269088745</v>
      </c>
      <c r="G18" s="313"/>
      <c r="H18" s="296">
        <v>61.159278869628906</v>
      </c>
      <c r="I18" s="198">
        <v>2.2973811626434326</v>
      </c>
      <c r="J18" s="191">
        <f>HLOOKUP('Operational Worksheet'!H18,$B$768:$X$770,3)</f>
        <v>3.8</v>
      </c>
      <c r="K18" s="191">
        <f t="shared" si="1"/>
        <v>10.109175046482667</v>
      </c>
      <c r="L18" s="191">
        <f t="shared" si="2"/>
        <v>23.224628321654325</v>
      </c>
      <c r="M18" s="192">
        <f t="shared" si="3"/>
        <v>6.1117442951721914</v>
      </c>
      <c r="N18" s="199" t="str">
        <f t="shared" si="4"/>
        <v>OK</v>
      </c>
    </row>
    <row r="19" spans="1:14" ht="14.25" customHeight="1" x14ac:dyDescent="0.25">
      <c r="A19" s="186"/>
      <c r="B19" s="195" t="s">
        <v>163</v>
      </c>
      <c r="C19" s="196">
        <v>1</v>
      </c>
      <c r="D19" s="197">
        <v>1350.7344510555267</v>
      </c>
      <c r="E19" s="292"/>
      <c r="F19" s="323">
        <f t="shared" si="0"/>
        <v>1350.7344510555267</v>
      </c>
      <c r="G19" s="313"/>
      <c r="H19" s="296">
        <v>60.841289520263672</v>
      </c>
      <c r="I19" s="198">
        <v>2.3042299747467041</v>
      </c>
      <c r="J19" s="191">
        <f>HLOOKUP('Operational Worksheet'!H19,$B$768:$X$770,3)</f>
        <v>3.8</v>
      </c>
      <c r="K19" s="191">
        <f t="shared" si="1"/>
        <v>10.157819211868423</v>
      </c>
      <c r="L19" s="191">
        <f t="shared" si="2"/>
        <v>23.405951506045163</v>
      </c>
      <c r="M19" s="192">
        <f t="shared" si="3"/>
        <v>6.159460922643464</v>
      </c>
      <c r="N19" s="199" t="str">
        <f t="shared" si="4"/>
        <v>OK</v>
      </c>
    </row>
    <row r="20" spans="1:14" ht="14.25" customHeight="1" x14ac:dyDescent="0.25">
      <c r="A20" s="186"/>
      <c r="B20" s="195" t="s">
        <v>164</v>
      </c>
      <c r="C20" s="196">
        <v>1</v>
      </c>
      <c r="D20" s="197">
        <v>1352.4475858211517</v>
      </c>
      <c r="E20" s="292"/>
      <c r="F20" s="323">
        <f t="shared" si="0"/>
        <v>1352.4475858211517</v>
      </c>
      <c r="G20" s="313"/>
      <c r="H20" s="296">
        <v>60.526824951171875</v>
      </c>
      <c r="I20" s="198">
        <v>2.3042299747467041</v>
      </c>
      <c r="J20" s="191">
        <f>HLOOKUP('Operational Worksheet'!H20,$B$768:$X$770,3)</f>
        <v>4</v>
      </c>
      <c r="K20" s="191">
        <f t="shared" si="1"/>
        <v>10.144952381821017</v>
      </c>
      <c r="L20" s="191">
        <f t="shared" si="2"/>
        <v>23.376303370569957</v>
      </c>
      <c r="M20" s="192">
        <f t="shared" si="3"/>
        <v>5.8440758426424892</v>
      </c>
      <c r="N20" s="199" t="str">
        <f t="shared" si="4"/>
        <v>OK</v>
      </c>
    </row>
    <row r="21" spans="1:14" ht="14.25" customHeight="1" x14ac:dyDescent="0.25">
      <c r="A21" s="186"/>
      <c r="B21" s="195" t="s">
        <v>165</v>
      </c>
      <c r="C21" s="196">
        <v>1</v>
      </c>
      <c r="D21" s="197">
        <v>1362.2990262508392</v>
      </c>
      <c r="E21" s="292"/>
      <c r="F21" s="323">
        <f t="shared" si="0"/>
        <v>1362.2990262508392</v>
      </c>
      <c r="G21" s="313"/>
      <c r="H21" s="296">
        <v>60.03570556640625</v>
      </c>
      <c r="I21" s="198">
        <v>2.2973811626434326</v>
      </c>
      <c r="J21" s="191">
        <f>HLOOKUP('Operational Worksheet'!H21,$B$768:$X$770,3)</f>
        <v>4</v>
      </c>
      <c r="K21" s="191">
        <f t="shared" si="1"/>
        <v>10.071589344686229</v>
      </c>
      <c r="L21" s="191">
        <f t="shared" si="2"/>
        <v>23.138279638362459</v>
      </c>
      <c r="M21" s="192">
        <f t="shared" si="3"/>
        <v>5.7845699095906147</v>
      </c>
      <c r="N21" s="199" t="str">
        <f t="shared" si="4"/>
        <v>OK</v>
      </c>
    </row>
    <row r="22" spans="1:14" ht="14.25" customHeight="1" x14ac:dyDescent="0.25">
      <c r="A22" s="186"/>
      <c r="B22" s="195" t="s">
        <v>166</v>
      </c>
      <c r="C22" s="196">
        <v>1</v>
      </c>
      <c r="D22" s="197">
        <v>1352.9828641414642</v>
      </c>
      <c r="E22" s="292"/>
      <c r="F22" s="323">
        <f t="shared" si="0"/>
        <v>1352.9828641414642</v>
      </c>
      <c r="G22" s="313"/>
      <c r="H22" s="296">
        <v>59.357318878173828</v>
      </c>
      <c r="I22" s="198">
        <v>2.3248836994171143</v>
      </c>
      <c r="J22" s="191">
        <f>HLOOKUP('Operational Worksheet'!H22,$B$768:$X$770,3)</f>
        <v>4</v>
      </c>
      <c r="K22" s="191">
        <f t="shared" si="1"/>
        <v>10.14093875148281</v>
      </c>
      <c r="L22" s="191">
        <f t="shared" si="2"/>
        <v>23.576503200109727</v>
      </c>
      <c r="M22" s="192">
        <f t="shared" si="3"/>
        <v>5.8941258000274317</v>
      </c>
      <c r="N22" s="199" t="str">
        <f t="shared" si="4"/>
        <v>OK</v>
      </c>
    </row>
    <row r="23" spans="1:14" ht="14.25" customHeight="1" x14ac:dyDescent="0.25">
      <c r="A23" s="186"/>
      <c r="B23" s="195" t="s">
        <v>167</v>
      </c>
      <c r="C23" s="196">
        <v>1</v>
      </c>
      <c r="D23" s="197">
        <v>1357.9086453914642</v>
      </c>
      <c r="E23" s="292"/>
      <c r="F23" s="323">
        <f t="shared" si="0"/>
        <v>1357.9086453914642</v>
      </c>
      <c r="G23" s="313"/>
      <c r="H23" s="296">
        <v>59.173591613769531</v>
      </c>
      <c r="I23" s="198">
        <v>2.3249907493591309</v>
      </c>
      <c r="J23" s="191">
        <f>HLOOKUP('Operational Worksheet'!H23,$B$768:$X$770,3)</f>
        <v>4</v>
      </c>
      <c r="K23" s="191">
        <f t="shared" si="1"/>
        <v>10.104152737836767</v>
      </c>
      <c r="L23" s="191">
        <f t="shared" si="2"/>
        <v>23.492061645582218</v>
      </c>
      <c r="M23" s="192">
        <f t="shared" si="3"/>
        <v>5.8730154113955546</v>
      </c>
      <c r="N23" s="199" t="str">
        <f t="shared" si="4"/>
        <v>OK</v>
      </c>
    </row>
    <row r="24" spans="1:14" ht="14.25" customHeight="1" x14ac:dyDescent="0.25">
      <c r="A24" s="186"/>
      <c r="B24" s="195" t="s">
        <v>168</v>
      </c>
      <c r="C24" s="196">
        <v>1</v>
      </c>
      <c r="D24" s="197">
        <v>1354.5890653133392</v>
      </c>
      <c r="E24" s="292"/>
      <c r="F24" s="323">
        <f t="shared" si="0"/>
        <v>1354.5890653133392</v>
      </c>
      <c r="G24" s="313"/>
      <c r="H24" s="296">
        <v>58.240818023681641</v>
      </c>
      <c r="I24" s="198">
        <v>2.2904253005981445</v>
      </c>
      <c r="J24" s="191">
        <f>HLOOKUP('Operational Worksheet'!H24,$B$768:$X$770,3)</f>
        <v>4.4000000000000004</v>
      </c>
      <c r="K24" s="191">
        <f t="shared" si="1"/>
        <v>10.128914154412277</v>
      </c>
      <c r="L24" s="191">
        <f t="shared" si="2"/>
        <v>23.199521246852541</v>
      </c>
      <c r="M24" s="192">
        <f t="shared" si="3"/>
        <v>5.2726184651937587</v>
      </c>
      <c r="N24" s="199" t="str">
        <f t="shared" si="4"/>
        <v>OK</v>
      </c>
    </row>
    <row r="25" spans="1:14" ht="14.25" customHeight="1" x14ac:dyDescent="0.25">
      <c r="A25" s="186"/>
      <c r="B25" s="195" t="s">
        <v>169</v>
      </c>
      <c r="C25" s="196">
        <v>1</v>
      </c>
      <c r="D25" s="197">
        <v>1367.9741971492767</v>
      </c>
      <c r="E25" s="292"/>
      <c r="F25" s="323">
        <f t="shared" si="0"/>
        <v>1367.9741971492767</v>
      </c>
      <c r="G25" s="313"/>
      <c r="H25" s="296">
        <v>58.071220397949219</v>
      </c>
      <c r="I25" s="198">
        <v>2.2904253005981445</v>
      </c>
      <c r="J25" s="191">
        <f>HLOOKUP('Operational Worksheet'!H25,$B$768:$X$770,3)</f>
        <v>4.4000000000000004</v>
      </c>
      <c r="K25" s="191">
        <f t="shared" si="1"/>
        <v>10.0298063996065</v>
      </c>
      <c r="L25" s="191">
        <f t="shared" si="2"/>
        <v>22.972522337759912</v>
      </c>
      <c r="M25" s="192">
        <f t="shared" si="3"/>
        <v>5.2210278040363436</v>
      </c>
      <c r="N25" s="199" t="str">
        <f t="shared" si="4"/>
        <v>OK</v>
      </c>
    </row>
    <row r="26" spans="1:14" ht="14.25" customHeight="1" x14ac:dyDescent="0.25">
      <c r="A26" s="186"/>
      <c r="B26" s="195" t="s">
        <v>170</v>
      </c>
      <c r="C26" s="196">
        <v>1</v>
      </c>
      <c r="D26" s="197">
        <v>1355.9811551570892</v>
      </c>
      <c r="E26" s="292"/>
      <c r="F26" s="323">
        <f t="shared" si="0"/>
        <v>1355.9811551570892</v>
      </c>
      <c r="G26" s="313"/>
      <c r="H26" s="296">
        <v>57.516502380371094</v>
      </c>
      <c r="I26" s="198">
        <v>2.2836833000183105</v>
      </c>
      <c r="J26" s="191">
        <f>HLOOKUP('Operational Worksheet'!H26,$B$768:$X$770,3)</f>
        <v>4.4000000000000004</v>
      </c>
      <c r="K26" s="191">
        <f t="shared" si="1"/>
        <v>10.118515515412799</v>
      </c>
      <c r="L26" s="191">
        <f t="shared" si="2"/>
        <v>23.107484903524377</v>
      </c>
      <c r="M26" s="192">
        <f t="shared" si="3"/>
        <v>5.251701114437358</v>
      </c>
      <c r="N26" s="199" t="str">
        <f t="shared" si="4"/>
        <v>OK</v>
      </c>
    </row>
    <row r="27" spans="1:14" ht="14.25" customHeight="1" x14ac:dyDescent="0.25">
      <c r="A27" s="186"/>
      <c r="B27" s="195" t="s">
        <v>171</v>
      </c>
      <c r="C27" s="196">
        <v>1</v>
      </c>
      <c r="D27" s="197">
        <v>1368.4024198055267</v>
      </c>
      <c r="E27" s="292"/>
      <c r="F27" s="323">
        <f t="shared" si="0"/>
        <v>1368.4024198055267</v>
      </c>
      <c r="G27" s="313"/>
      <c r="H27" s="296">
        <v>56.908782958984375</v>
      </c>
      <c r="I27" s="198">
        <v>2.2871079444885254</v>
      </c>
      <c r="J27" s="191">
        <f>HLOOKUP('Operational Worksheet'!H27,$B$768:$X$770,3)</f>
        <v>4.8</v>
      </c>
      <c r="K27" s="191">
        <f t="shared" si="1"/>
        <v>10.026667710083629</v>
      </c>
      <c r="L27" s="191">
        <f t="shared" si="2"/>
        <v>22.932071376478838</v>
      </c>
      <c r="M27" s="192">
        <f t="shared" si="3"/>
        <v>4.7775148700997585</v>
      </c>
      <c r="N27" s="199" t="str">
        <f t="shared" si="4"/>
        <v>OK</v>
      </c>
    </row>
    <row r="28" spans="1:14" ht="14.25" customHeight="1" x14ac:dyDescent="0.25">
      <c r="A28" s="186"/>
      <c r="B28" s="195" t="s">
        <v>172</v>
      </c>
      <c r="C28" s="196">
        <v>1</v>
      </c>
      <c r="D28" s="197">
        <v>1351.944103717804</v>
      </c>
      <c r="E28" s="292"/>
      <c r="F28" s="323">
        <f t="shared" si="0"/>
        <v>1351.944103717804</v>
      </c>
      <c r="G28" s="313"/>
      <c r="H28" s="296">
        <v>56.149135589599609</v>
      </c>
      <c r="I28" s="198">
        <v>2.2080252170562744</v>
      </c>
      <c r="J28" s="191">
        <f>HLOOKUP('Operational Worksheet'!H28,$B$768:$X$770,3)</f>
        <v>4.8</v>
      </c>
      <c r="K28" s="191">
        <f t="shared" si="1"/>
        <v>10.148730498053423</v>
      </c>
      <c r="L28" s="191">
        <f t="shared" si="2"/>
        <v>22.40865286081004</v>
      </c>
      <c r="M28" s="192">
        <f t="shared" si="3"/>
        <v>4.6684693460020918</v>
      </c>
      <c r="N28" s="199" t="str">
        <f t="shared" si="4"/>
        <v>OK</v>
      </c>
    </row>
    <row r="29" spans="1:14" ht="14.25" customHeight="1" x14ac:dyDescent="0.25">
      <c r="A29" s="186"/>
      <c r="B29" s="195" t="s">
        <v>173</v>
      </c>
      <c r="C29" s="196">
        <v>1</v>
      </c>
      <c r="D29" s="197">
        <v>1364.4403836727142</v>
      </c>
      <c r="E29" s="292"/>
      <c r="F29" s="323">
        <f t="shared" si="0"/>
        <v>1364.4403836727142</v>
      </c>
      <c r="G29" s="313"/>
      <c r="H29" s="296">
        <v>56.089069366455078</v>
      </c>
      <c r="I29" s="198">
        <v>2.2149810791015625</v>
      </c>
      <c r="J29" s="191">
        <f>HLOOKUP('Operational Worksheet'!H29,$B$768:$X$770,3)</f>
        <v>4.8</v>
      </c>
      <c r="K29" s="191">
        <f t="shared" si="1"/>
        <v>10.055782957795753</v>
      </c>
      <c r="L29" s="191">
        <f t="shared" si="2"/>
        <v>22.273368987069539</v>
      </c>
      <c r="M29" s="192">
        <f t="shared" si="3"/>
        <v>4.6402852056394872</v>
      </c>
      <c r="N29" s="199" t="str">
        <f t="shared" si="4"/>
        <v>OK</v>
      </c>
    </row>
    <row r="30" spans="1:14" ht="14.25" customHeight="1" x14ac:dyDescent="0.25">
      <c r="A30" s="186"/>
      <c r="B30" s="195" t="s">
        <v>174</v>
      </c>
      <c r="C30" s="196">
        <v>1</v>
      </c>
      <c r="D30" s="197">
        <v>1367.6530301570892</v>
      </c>
      <c r="E30" s="292"/>
      <c r="F30" s="323">
        <f t="shared" si="0"/>
        <v>1367.6530301570892</v>
      </c>
      <c r="G30" s="313"/>
      <c r="H30" s="296">
        <v>56.311668395996094</v>
      </c>
      <c r="I30" s="198">
        <v>2.2011761665344238</v>
      </c>
      <c r="J30" s="191">
        <f>HLOOKUP('Operational Worksheet'!H30,$B$768:$X$770,3)</f>
        <v>4.8</v>
      </c>
      <c r="K30" s="191">
        <f t="shared" si="1"/>
        <v>10.032161706605098</v>
      </c>
      <c r="L30" s="191">
        <f t="shared" si="2"/>
        <v>22.082555247398453</v>
      </c>
      <c r="M30" s="192">
        <f t="shared" si="3"/>
        <v>4.6005323432080116</v>
      </c>
      <c r="N30" s="199" t="str">
        <f t="shared" si="4"/>
        <v>OK</v>
      </c>
    </row>
    <row r="31" spans="1:14" ht="14.25" customHeight="1" x14ac:dyDescent="0.25">
      <c r="A31" s="186"/>
      <c r="B31" s="201" t="s">
        <v>175</v>
      </c>
      <c r="C31" s="202">
        <v>1</v>
      </c>
      <c r="D31" s="303">
        <v>1354.0537869930267</v>
      </c>
      <c r="E31" s="304"/>
      <c r="F31" s="324">
        <f t="shared" si="0"/>
        <v>1354.0537869930267</v>
      </c>
      <c r="G31" s="314"/>
      <c r="H31" s="305">
        <v>59.27252197265625</v>
      </c>
      <c r="I31" s="306">
        <v>2.0980155467987061</v>
      </c>
      <c r="J31" s="191">
        <f>HLOOKUP('Operational Worksheet'!H31,$B$768:$X$770,3)</f>
        <v>4</v>
      </c>
      <c r="K31" s="307">
        <f t="shared" si="1"/>
        <v>10.132918270206822</v>
      </c>
      <c r="L31" s="307">
        <f t="shared" si="2"/>
        <v>21.259020065334564</v>
      </c>
      <c r="M31" s="308">
        <f t="shared" si="3"/>
        <v>5.314755016333641</v>
      </c>
      <c r="N31" s="203" t="str">
        <f t="shared" si="4"/>
        <v>OK</v>
      </c>
    </row>
    <row r="32" spans="1:14" ht="14.25" customHeight="1" x14ac:dyDescent="0.25">
      <c r="A32" s="194"/>
      <c r="B32" s="300" t="s">
        <v>226</v>
      </c>
      <c r="C32" s="281">
        <v>2</v>
      </c>
      <c r="D32" s="279">
        <v>1363.0484158992767</v>
      </c>
      <c r="E32" s="293"/>
      <c r="F32" s="323">
        <f t="shared" si="0"/>
        <v>1363.0484158992767</v>
      </c>
      <c r="G32" s="313"/>
      <c r="H32" s="297">
        <v>59.237190246582031</v>
      </c>
      <c r="I32" s="286">
        <v>2.1117134094238281</v>
      </c>
      <c r="J32" s="191">
        <f>HLOOKUP('Operational Worksheet'!H32,$B$768:$X$770,3)</f>
        <v>4</v>
      </c>
      <c r="K32" s="301">
        <f t="shared" si="1"/>
        <v>10.06605209104932</v>
      </c>
      <c r="L32" s="301">
        <f t="shared" si="2"/>
        <v>21.256617180627615</v>
      </c>
      <c r="M32" s="302">
        <f t="shared" si="3"/>
        <v>5.3141542951569036</v>
      </c>
      <c r="N32" s="199" t="str">
        <f t="shared" si="4"/>
        <v>OK</v>
      </c>
    </row>
    <row r="33" spans="1:14" ht="14.25" customHeight="1" x14ac:dyDescent="0.25">
      <c r="A33" s="194"/>
      <c r="B33" s="280" t="s">
        <v>227</v>
      </c>
      <c r="C33" s="281">
        <v>2</v>
      </c>
      <c r="D33" s="279">
        <v>1350.4129178524017</v>
      </c>
      <c r="E33" s="293"/>
      <c r="F33" s="323">
        <f t="shared" si="0"/>
        <v>1350.4129178524017</v>
      </c>
      <c r="G33" s="313"/>
      <c r="H33" s="297">
        <v>58.795536041259766</v>
      </c>
      <c r="I33" s="286">
        <v>2.1117134094238281</v>
      </c>
      <c r="J33" s="191">
        <f>HLOOKUP('Operational Worksheet'!H33,$B$768:$X$770,3)</f>
        <v>4.4000000000000004</v>
      </c>
      <c r="K33" s="191">
        <f t="shared" si="1"/>
        <v>10.160237787775673</v>
      </c>
      <c r="L33" s="191">
        <f t="shared" si="2"/>
        <v>21.455510379380577</v>
      </c>
      <c r="M33" s="192">
        <f t="shared" si="3"/>
        <v>4.876252358950131</v>
      </c>
      <c r="N33" s="199" t="str">
        <f t="shared" si="4"/>
        <v>OK</v>
      </c>
    </row>
    <row r="34" spans="1:14" ht="14.25" customHeight="1" x14ac:dyDescent="0.25">
      <c r="A34" s="194"/>
      <c r="B34" s="280" t="s">
        <v>228</v>
      </c>
      <c r="C34" s="281">
        <v>2</v>
      </c>
      <c r="D34" s="279">
        <v>1358.4440457820892</v>
      </c>
      <c r="E34" s="293"/>
      <c r="F34" s="323">
        <f t="shared" si="0"/>
        <v>1358.4440457820892</v>
      </c>
      <c r="G34" s="313"/>
      <c r="H34" s="297">
        <v>62.887031555175781</v>
      </c>
      <c r="I34" s="286">
        <v>2.0980155467987061</v>
      </c>
      <c r="J34" s="191">
        <f>HLOOKUP('Operational Worksheet'!H34,$B$768:$X$770,3)</f>
        <v>3.6</v>
      </c>
      <c r="K34" s="191">
        <f t="shared" si="1"/>
        <v>10.100170411630863</v>
      </c>
      <c r="L34" s="191">
        <f t="shared" si="2"/>
        <v>21.190314548917836</v>
      </c>
      <c r="M34" s="192">
        <f t="shared" si="3"/>
        <v>5.8861984858105103</v>
      </c>
      <c r="N34" s="199" t="str">
        <f t="shared" si="4"/>
        <v>OK</v>
      </c>
    </row>
    <row r="35" spans="1:14" ht="14.25" customHeight="1" x14ac:dyDescent="0.25">
      <c r="A35" s="194"/>
      <c r="B35" s="280" t="s">
        <v>229</v>
      </c>
      <c r="C35" s="281">
        <v>2</v>
      </c>
      <c r="D35" s="279">
        <v>1357.4801785945892</v>
      </c>
      <c r="E35" s="293"/>
      <c r="F35" s="323">
        <f t="shared" si="0"/>
        <v>1357.4801785945892</v>
      </c>
      <c r="G35" s="313"/>
      <c r="H35" s="297">
        <v>64.141342163085938</v>
      </c>
      <c r="I35" s="286">
        <v>2.0980155467987061</v>
      </c>
      <c r="J35" s="191">
        <f>HLOOKUP('Operational Worksheet'!H35,$B$768:$X$770,3)</f>
        <v>3.6</v>
      </c>
      <c r="K35" s="191">
        <f t="shared" si="1"/>
        <v>10.107341951224175</v>
      </c>
      <c r="L35" s="191">
        <f t="shared" si="2"/>
        <v>21.205360550479089</v>
      </c>
      <c r="M35" s="192">
        <f t="shared" si="3"/>
        <v>5.8903779306886355</v>
      </c>
      <c r="N35" s="199" t="str">
        <f t="shared" si="4"/>
        <v>OK</v>
      </c>
    </row>
    <row r="36" spans="1:14" ht="14.25" customHeight="1" x14ac:dyDescent="0.25">
      <c r="A36" s="194"/>
      <c r="B36" s="280" t="s">
        <v>230</v>
      </c>
      <c r="C36" s="281">
        <v>2</v>
      </c>
      <c r="D36" s="279">
        <v>1359.5149686336517</v>
      </c>
      <c r="E36" s="293"/>
      <c r="F36" s="323">
        <f t="shared" si="0"/>
        <v>1359.5149686336517</v>
      </c>
      <c r="G36" s="313"/>
      <c r="H36" s="297">
        <v>64.678390502929688</v>
      </c>
      <c r="I36" s="286">
        <v>2.0980155467987061</v>
      </c>
      <c r="J36" s="191">
        <f>HLOOKUP('Operational Worksheet'!H36,$B$768:$X$770,3)</f>
        <v>3.4</v>
      </c>
      <c r="K36" s="191">
        <f t="shared" si="1"/>
        <v>10.092214262895434</v>
      </c>
      <c r="L36" s="191">
        <f t="shared" si="2"/>
        <v>21.173622425178262</v>
      </c>
      <c r="M36" s="192">
        <f t="shared" si="3"/>
        <v>6.2275360074053712</v>
      </c>
      <c r="N36" s="199" t="str">
        <f t="shared" si="4"/>
        <v>OK</v>
      </c>
    </row>
    <row r="37" spans="1:14" ht="14.25" customHeight="1" x14ac:dyDescent="0.25">
      <c r="A37" s="194"/>
      <c r="B37" s="280" t="s">
        <v>231</v>
      </c>
      <c r="C37" s="281">
        <v>2</v>
      </c>
      <c r="D37" s="279">
        <v>1356.5166776180267</v>
      </c>
      <c r="E37" s="293"/>
      <c r="F37" s="325">
        <f t="shared" si="0"/>
        <v>1356.5166776180267</v>
      </c>
      <c r="G37" s="315"/>
      <c r="H37" s="297">
        <v>65.010513305664063</v>
      </c>
      <c r="I37" s="286">
        <v>2.0981225967407227</v>
      </c>
      <c r="J37" s="191">
        <f>HLOOKUP('Operational Worksheet'!H37,$B$768:$X$770,3)</f>
        <v>3.4</v>
      </c>
      <c r="K37" s="191">
        <f t="shared" si="1"/>
        <v>10.11452095167521</v>
      </c>
      <c r="L37" s="191">
        <f t="shared" si="2"/>
        <v>21.221504963917237</v>
      </c>
      <c r="M37" s="192">
        <f t="shared" si="3"/>
        <v>6.2416191070344818</v>
      </c>
      <c r="N37" s="199" t="str">
        <f t="shared" si="4"/>
        <v>OK</v>
      </c>
    </row>
    <row r="38" spans="1:14" ht="14.25" customHeight="1" x14ac:dyDescent="0.25">
      <c r="A38" s="194"/>
      <c r="B38" s="280" t="s">
        <v>232</v>
      </c>
      <c r="C38" s="281">
        <v>2</v>
      </c>
      <c r="D38" s="279">
        <v>1349.3423612117767</v>
      </c>
      <c r="E38" s="293"/>
      <c r="F38" s="323">
        <f t="shared" si="0"/>
        <v>1349.3423612117767</v>
      </c>
      <c r="G38" s="313"/>
      <c r="H38" s="297">
        <v>64.809120178222656</v>
      </c>
      <c r="I38" s="286">
        <v>2.0980155467987061</v>
      </c>
      <c r="J38" s="191">
        <f>HLOOKUP('Operational Worksheet'!H38,$B$768:$X$770,3)</f>
        <v>3.4</v>
      </c>
      <c r="K38" s="191">
        <f t="shared" si="1"/>
        <v>10.168298833175793</v>
      </c>
      <c r="L38" s="191">
        <f t="shared" si="2"/>
        <v>21.333249036497957</v>
      </c>
      <c r="M38" s="192">
        <f t="shared" si="3"/>
        <v>6.2744850107346934</v>
      </c>
      <c r="N38" s="199" t="str">
        <f t="shared" si="4"/>
        <v>OK</v>
      </c>
    </row>
    <row r="39" spans="1:14" ht="14.25" customHeight="1" x14ac:dyDescent="0.25">
      <c r="A39" s="194"/>
      <c r="B39" s="280" t="s">
        <v>233</v>
      </c>
      <c r="C39" s="281">
        <v>2</v>
      </c>
      <c r="D39" s="279">
        <v>1357.6945340633392</v>
      </c>
      <c r="E39" s="293"/>
      <c r="F39" s="323">
        <f t="shared" si="0"/>
        <v>1357.6945340633392</v>
      </c>
      <c r="G39" s="313"/>
      <c r="H39" s="297">
        <v>64.6395263671875</v>
      </c>
      <c r="I39" s="286">
        <v>2.1118202209472656</v>
      </c>
      <c r="J39" s="191">
        <f>HLOOKUP('Operational Worksheet'!H39,$B$768:$X$770,3)</f>
        <v>3.4</v>
      </c>
      <c r="K39" s="191">
        <f t="shared" si="1"/>
        <v>10.105746184306497</v>
      </c>
      <c r="L39" s="191">
        <f t="shared" si="2"/>
        <v>21.341519139779134</v>
      </c>
      <c r="M39" s="192">
        <f t="shared" si="3"/>
        <v>6.2769173940526866</v>
      </c>
      <c r="N39" s="199" t="str">
        <f t="shared" si="4"/>
        <v>OK</v>
      </c>
    </row>
    <row r="40" spans="1:14" ht="14.25" customHeight="1" x14ac:dyDescent="0.25">
      <c r="A40" s="194"/>
      <c r="B40" s="280" t="s">
        <v>234</v>
      </c>
      <c r="C40" s="281">
        <v>2</v>
      </c>
      <c r="D40" s="279">
        <v>1326.3200223445892</v>
      </c>
      <c r="E40" s="293"/>
      <c r="F40" s="323">
        <f t="shared" si="0"/>
        <v>1326.3200223445892</v>
      </c>
      <c r="G40" s="313"/>
      <c r="H40" s="297">
        <v>64.268531799316406</v>
      </c>
      <c r="I40" s="286">
        <v>2.1257319450378418</v>
      </c>
      <c r="J40" s="191">
        <f>HLOOKUP('Operational Worksheet'!H40,$B$768:$X$770,3)</f>
        <v>3.6</v>
      </c>
      <c r="K40" s="191">
        <f t="shared" si="1"/>
        <v>10.344800746361402</v>
      </c>
      <c r="L40" s="191">
        <f t="shared" si="2"/>
        <v>21.99027341159174</v>
      </c>
      <c r="M40" s="192">
        <f t="shared" si="3"/>
        <v>6.1084092809977051</v>
      </c>
      <c r="N40" s="199" t="str">
        <f t="shared" si="4"/>
        <v>OK</v>
      </c>
    </row>
    <row r="41" spans="1:14" ht="14.25" customHeight="1" x14ac:dyDescent="0.25">
      <c r="A41" s="194"/>
      <c r="B41" s="280" t="s">
        <v>235</v>
      </c>
      <c r="C41" s="281">
        <v>2</v>
      </c>
      <c r="D41" s="279">
        <v>1346.6649930477142</v>
      </c>
      <c r="E41" s="293"/>
      <c r="F41" s="323">
        <f t="shared" si="0"/>
        <v>1346.6649930477142</v>
      </c>
      <c r="G41" s="313"/>
      <c r="H41" s="297">
        <v>63.752677917480469</v>
      </c>
      <c r="I41" s="286">
        <v>2.0706202983856201</v>
      </c>
      <c r="J41" s="191">
        <f>HLOOKUP('Operational Worksheet'!H41,$B$768:$X$770,3)</f>
        <v>3.6</v>
      </c>
      <c r="K41" s="191">
        <f t="shared" si="1"/>
        <v>10.188514907492097</v>
      </c>
      <c r="L41" s="191">
        <f t="shared" si="2"/>
        <v>21.096545777857624</v>
      </c>
      <c r="M41" s="192">
        <f t="shared" si="3"/>
        <v>5.8601516049604507</v>
      </c>
      <c r="N41" s="199" t="str">
        <f t="shared" si="4"/>
        <v>OK</v>
      </c>
    </row>
    <row r="42" spans="1:14" ht="14.25" customHeight="1" x14ac:dyDescent="0.25">
      <c r="A42" s="194"/>
      <c r="B42" s="280" t="s">
        <v>236</v>
      </c>
      <c r="C42" s="281">
        <v>2</v>
      </c>
      <c r="D42" s="279">
        <v>1351.3767850399017</v>
      </c>
      <c r="E42" s="293"/>
      <c r="F42" s="325">
        <f t="shared" si="0"/>
        <v>1351.3767850399017</v>
      </c>
      <c r="G42" s="315"/>
      <c r="H42" s="297">
        <v>63.6219482421875</v>
      </c>
      <c r="I42" s="286">
        <v>2.01582932472229</v>
      </c>
      <c r="J42" s="191">
        <f>HLOOKUP('Operational Worksheet'!H42,$B$768:$X$770,3)</f>
        <v>3.6</v>
      </c>
      <c r="K42" s="191">
        <f t="shared" si="1"/>
        <v>10.152991015499246</v>
      </c>
      <c r="L42" s="191">
        <f t="shared" si="2"/>
        <v>20.466697022685324</v>
      </c>
      <c r="M42" s="192">
        <f t="shared" si="3"/>
        <v>5.6851936174125894</v>
      </c>
      <c r="N42" s="199" t="str">
        <f t="shared" si="4"/>
        <v>OK</v>
      </c>
    </row>
    <row r="43" spans="1:14" ht="14.25" customHeight="1" x14ac:dyDescent="0.25">
      <c r="A43" s="194"/>
      <c r="B43" s="280" t="s">
        <v>237</v>
      </c>
      <c r="C43" s="281">
        <v>2</v>
      </c>
      <c r="D43" s="279">
        <v>1355.0172879695892</v>
      </c>
      <c r="E43" s="293"/>
      <c r="F43" s="323">
        <f t="shared" si="0"/>
        <v>1355.0172879695892</v>
      </c>
      <c r="G43" s="313"/>
      <c r="H43" s="297">
        <v>62.95770263671875</v>
      </c>
      <c r="I43" s="286">
        <v>1.960824728012085</v>
      </c>
      <c r="J43" s="191">
        <f>HLOOKUP('Operational Worksheet'!H43,$B$768:$X$770,3)</f>
        <v>3.6</v>
      </c>
      <c r="K43" s="191">
        <f t="shared" si="1"/>
        <v>10.125713139515538</v>
      </c>
      <c r="L43" s="191">
        <f t="shared" si="2"/>
        <v>19.854748712718951</v>
      </c>
      <c r="M43" s="192">
        <f t="shared" si="3"/>
        <v>5.5152079757552643</v>
      </c>
      <c r="N43" s="199" t="str">
        <f t="shared" si="4"/>
        <v>OK</v>
      </c>
    </row>
    <row r="44" spans="1:14" ht="14.25" customHeight="1" x14ac:dyDescent="0.25">
      <c r="A44" s="194"/>
      <c r="B44" s="280" t="s">
        <v>238</v>
      </c>
      <c r="C44" s="281">
        <v>2</v>
      </c>
      <c r="D44" s="279">
        <v>1342.5962674617767</v>
      </c>
      <c r="E44" s="293"/>
      <c r="F44" s="323">
        <f t="shared" si="0"/>
        <v>1342.5962674617767</v>
      </c>
      <c r="G44" s="313"/>
      <c r="H44" s="297">
        <v>62.675041198730469</v>
      </c>
      <c r="I44" s="286">
        <v>1.960824728012085</v>
      </c>
      <c r="J44" s="191">
        <f>HLOOKUP('Operational Worksheet'!H44,$B$768:$X$770,3)</f>
        <v>3.6</v>
      </c>
      <c r="K44" s="191">
        <f t="shared" si="1"/>
        <v>10.219391107800019</v>
      </c>
      <c r="L44" s="191">
        <f t="shared" si="2"/>
        <v>20.038434789401094</v>
      </c>
      <c r="M44" s="192">
        <f t="shared" si="3"/>
        <v>5.5662318859447479</v>
      </c>
      <c r="N44" s="199" t="str">
        <f t="shared" si="4"/>
        <v>OK</v>
      </c>
    </row>
    <row r="45" spans="1:14" ht="14.25" customHeight="1" x14ac:dyDescent="0.25">
      <c r="A45" s="194"/>
      <c r="B45" s="280" t="s">
        <v>239</v>
      </c>
      <c r="C45" s="281">
        <v>2</v>
      </c>
      <c r="D45" s="279">
        <v>1358.5511014461517</v>
      </c>
      <c r="E45" s="293"/>
      <c r="F45" s="323">
        <f t="shared" si="0"/>
        <v>1358.5511014461517</v>
      </c>
      <c r="G45" s="313"/>
      <c r="H45" s="297">
        <v>62.205116271972656</v>
      </c>
      <c r="I45" s="286">
        <v>1.9815852642059326</v>
      </c>
      <c r="J45" s="191">
        <f>HLOOKUP('Operational Worksheet'!H45,$B$768:$X$770,3)</f>
        <v>3.8</v>
      </c>
      <c r="K45" s="191">
        <f t="shared" si="1"/>
        <v>10.099374504543222</v>
      </c>
      <c r="L45" s="191">
        <f t="shared" si="2"/>
        <v>20.012771695899943</v>
      </c>
      <c r="M45" s="192">
        <f t="shared" si="3"/>
        <v>5.2665188673420902</v>
      </c>
      <c r="N45" s="199" t="str">
        <f t="shared" si="4"/>
        <v>OK</v>
      </c>
    </row>
    <row r="46" spans="1:14" ht="14.25" customHeight="1" x14ac:dyDescent="0.25">
      <c r="A46" s="194"/>
      <c r="B46" s="280" t="s">
        <v>240</v>
      </c>
      <c r="C46" s="281">
        <v>2</v>
      </c>
      <c r="D46" s="279">
        <v>1369.4733426570892</v>
      </c>
      <c r="E46" s="293"/>
      <c r="F46" s="323">
        <f t="shared" si="0"/>
        <v>1369.4733426570892</v>
      </c>
      <c r="G46" s="313"/>
      <c r="H46" s="297">
        <v>61.555004119873047</v>
      </c>
      <c r="I46" s="286">
        <v>1.9747364521026611</v>
      </c>
      <c r="J46" s="191">
        <f>HLOOKUP('Operational Worksheet'!H46,$B$768:$X$770,3)</f>
        <v>3.8</v>
      </c>
      <c r="K46" s="191">
        <f t="shared" si="1"/>
        <v>10.018826894756097</v>
      </c>
      <c r="L46" s="191">
        <f t="shared" si="2"/>
        <v>19.784542676381378</v>
      </c>
      <c r="M46" s="192">
        <f t="shared" si="3"/>
        <v>5.206458599047731</v>
      </c>
      <c r="N46" s="199" t="str">
        <f t="shared" si="4"/>
        <v>OK</v>
      </c>
    </row>
    <row r="47" spans="1:14" ht="14.25" customHeight="1" x14ac:dyDescent="0.25">
      <c r="A47" s="194"/>
      <c r="B47" s="280" t="s">
        <v>241</v>
      </c>
      <c r="C47" s="281">
        <v>2</v>
      </c>
      <c r="D47" s="279">
        <v>1366.1536405086517</v>
      </c>
      <c r="E47" s="293"/>
      <c r="F47" s="325">
        <f t="shared" si="0"/>
        <v>1366.1536405086517</v>
      </c>
      <c r="G47" s="315"/>
      <c r="H47" s="297">
        <v>61.095680236816406</v>
      </c>
      <c r="I47" s="286">
        <v>1.960824728012085</v>
      </c>
      <c r="J47" s="191">
        <f>HLOOKUP('Operational Worksheet'!H47,$B$768:$X$770,3)</f>
        <v>3.8</v>
      </c>
      <c r="K47" s="191">
        <f t="shared" si="1"/>
        <v>10.043172268644616</v>
      </c>
      <c r="L47" s="191">
        <f t="shared" si="2"/>
        <v>19.692900532043595</v>
      </c>
      <c r="M47" s="192">
        <f t="shared" si="3"/>
        <v>5.1823422452746302</v>
      </c>
      <c r="N47" s="199" t="str">
        <f t="shared" si="4"/>
        <v>OK</v>
      </c>
    </row>
    <row r="48" spans="1:14" ht="14.25" customHeight="1" x14ac:dyDescent="0.25">
      <c r="A48" s="194"/>
      <c r="B48" s="280" t="s">
        <v>242</v>
      </c>
      <c r="C48" s="281">
        <v>2</v>
      </c>
      <c r="D48" s="279">
        <v>1363.7981717586517</v>
      </c>
      <c r="E48" s="293"/>
      <c r="F48" s="323">
        <f t="shared" si="0"/>
        <v>1363.7981717586517</v>
      </c>
      <c r="G48" s="313"/>
      <c r="H48" s="297">
        <v>60.774154663085938</v>
      </c>
      <c r="I48" s="286">
        <v>1.967780590057373</v>
      </c>
      <c r="J48" s="191">
        <f>HLOOKUP('Operational Worksheet'!H48,$B$768:$X$770,3)</f>
        <v>4</v>
      </c>
      <c r="K48" s="191">
        <f t="shared" si="1"/>
        <v>10.06051822123462</v>
      </c>
      <c r="L48" s="191">
        <f t="shared" si="2"/>
        <v>19.796892481664013</v>
      </c>
      <c r="M48" s="192">
        <f t="shared" si="3"/>
        <v>4.9492231204160033</v>
      </c>
      <c r="N48" s="199" t="str">
        <f t="shared" si="4"/>
        <v>OK</v>
      </c>
    </row>
    <row r="49" spans="1:14" ht="14.25" customHeight="1" x14ac:dyDescent="0.25">
      <c r="A49" s="194"/>
      <c r="B49" s="280" t="s">
        <v>243</v>
      </c>
      <c r="C49" s="281">
        <v>2</v>
      </c>
      <c r="D49" s="279">
        <v>1346.0227811336517</v>
      </c>
      <c r="E49" s="293"/>
      <c r="F49" s="323">
        <f t="shared" si="0"/>
        <v>1346.0227811336517</v>
      </c>
      <c r="G49" s="313"/>
      <c r="H49" s="297">
        <v>60.222965240478516</v>
      </c>
      <c r="I49" s="286">
        <v>1.9332152605056763</v>
      </c>
      <c r="J49" s="191">
        <f>HLOOKUP('Operational Worksheet'!H49,$B$768:$X$770,3)</f>
        <v>4</v>
      </c>
      <c r="K49" s="191">
        <f t="shared" si="1"/>
        <v>10.193376032988565</v>
      </c>
      <c r="L49" s="191">
        <f t="shared" si="2"/>
        <v>19.705990103046307</v>
      </c>
      <c r="M49" s="192">
        <f t="shared" si="3"/>
        <v>4.9264975257615768</v>
      </c>
      <c r="N49" s="199" t="str">
        <f t="shared" si="4"/>
        <v>OK</v>
      </c>
    </row>
    <row r="50" spans="1:14" ht="14.25" customHeight="1" x14ac:dyDescent="0.25">
      <c r="A50" s="194"/>
      <c r="B50" s="280" t="s">
        <v>244</v>
      </c>
      <c r="C50" s="281"/>
      <c r="D50" s="279"/>
      <c r="E50" s="293"/>
      <c r="F50" s="323">
        <f t="shared" si="0"/>
        <v>0</v>
      </c>
      <c r="G50" s="313"/>
      <c r="H50" s="297"/>
      <c r="I50" s="286"/>
      <c r="J50" s="191" t="e">
        <f>HLOOKUP('Operational Worksheet'!H50,$B$768:$X$770,3)</f>
        <v>#N/A</v>
      </c>
      <c r="K50" s="191" t="e">
        <f t="shared" si="1"/>
        <v>#DIV/0!</v>
      </c>
      <c r="L50" s="191" t="e">
        <f t="shared" si="2"/>
        <v>#DIV/0!</v>
      </c>
      <c r="M50" s="192" t="str">
        <f t="shared" si="3"/>
        <v>PO</v>
      </c>
      <c r="N50" s="199" t="str">
        <f t="shared" si="4"/>
        <v>OK</v>
      </c>
    </row>
    <row r="51" spans="1:14" ht="14.25" customHeight="1" x14ac:dyDescent="0.25">
      <c r="A51" s="194"/>
      <c r="B51" s="280" t="s">
        <v>245</v>
      </c>
      <c r="C51" s="281"/>
      <c r="D51" s="279"/>
      <c r="E51" s="293"/>
      <c r="F51" s="323">
        <f t="shared" si="0"/>
        <v>0</v>
      </c>
      <c r="G51" s="313"/>
      <c r="H51" s="297"/>
      <c r="I51" s="286"/>
      <c r="J51" s="191" t="e">
        <f>HLOOKUP('Operational Worksheet'!H51,$B$768:$X$770,3)</f>
        <v>#N/A</v>
      </c>
      <c r="K51" s="191" t="e">
        <f t="shared" si="1"/>
        <v>#DIV/0!</v>
      </c>
      <c r="L51" s="191" t="e">
        <f t="shared" si="2"/>
        <v>#DIV/0!</v>
      </c>
      <c r="M51" s="192" t="str">
        <f t="shared" si="3"/>
        <v>PO</v>
      </c>
      <c r="N51" s="199" t="str">
        <f t="shared" si="4"/>
        <v>OK</v>
      </c>
    </row>
    <row r="52" spans="1:14" ht="14.25" customHeight="1" x14ac:dyDescent="0.25">
      <c r="A52" s="194"/>
      <c r="B52" s="280" t="s">
        <v>246</v>
      </c>
      <c r="C52" s="281">
        <v>2</v>
      </c>
      <c r="D52" s="279">
        <v>1383.6400265693665</v>
      </c>
      <c r="E52" s="293"/>
      <c r="F52" s="325">
        <f t="shared" si="0"/>
        <v>1383.6400265693665</v>
      </c>
      <c r="G52" s="315"/>
      <c r="H52" s="297">
        <v>60.03570556640625</v>
      </c>
      <c r="I52" s="286">
        <v>1.9332152605056763</v>
      </c>
      <c r="J52" s="191">
        <f>HLOOKUP('Operational Worksheet'!H52,$B$768:$X$770,3)</f>
        <v>4</v>
      </c>
      <c r="K52" s="191">
        <f t="shared" si="1"/>
        <v>9.9162470683096586</v>
      </c>
      <c r="L52" s="191">
        <f t="shared" si="2"/>
        <v>19.170240159400905</v>
      </c>
      <c r="M52" s="192">
        <f t="shared" si="3"/>
        <v>4.7925600398502262</v>
      </c>
      <c r="N52" s="199" t="str">
        <f t="shared" si="4"/>
        <v>OK</v>
      </c>
    </row>
    <row r="53" spans="1:14" ht="14.25" customHeight="1" x14ac:dyDescent="0.25">
      <c r="A53" s="194"/>
      <c r="B53" s="280" t="s">
        <v>247</v>
      </c>
      <c r="C53" s="281">
        <v>2</v>
      </c>
      <c r="D53" s="279">
        <v>1366.0787472724915</v>
      </c>
      <c r="E53" s="293"/>
      <c r="F53" s="323">
        <f t="shared" si="0"/>
        <v>1366.0787472724915</v>
      </c>
      <c r="G53" s="313"/>
      <c r="H53" s="297">
        <v>59.597579956054688</v>
      </c>
      <c r="I53" s="286">
        <v>1.9056057929992676</v>
      </c>
      <c r="J53" s="191">
        <f>HLOOKUP('Operational Worksheet'!H53,$B$768:$X$770,3)</f>
        <v>4</v>
      </c>
      <c r="K53" s="191">
        <f t="shared" si="1"/>
        <v>10.04372287063152</v>
      </c>
      <c r="L53" s="191">
        <f t="shared" si="2"/>
        <v>19.139376485554656</v>
      </c>
      <c r="M53" s="192">
        <f t="shared" si="3"/>
        <v>4.7848441213886641</v>
      </c>
      <c r="N53" s="199" t="str">
        <f t="shared" si="4"/>
        <v>OK</v>
      </c>
    </row>
    <row r="54" spans="1:14" ht="14.25" customHeight="1" x14ac:dyDescent="0.25">
      <c r="A54" s="194"/>
      <c r="B54" s="280" t="s">
        <v>248</v>
      </c>
      <c r="C54" s="281">
        <v>2</v>
      </c>
      <c r="D54" s="279">
        <v>1363.0484158992767</v>
      </c>
      <c r="E54" s="293"/>
      <c r="F54" s="323">
        <f t="shared" si="0"/>
        <v>1363.0484158992767</v>
      </c>
      <c r="G54" s="313"/>
      <c r="H54" s="297">
        <v>61.155738830566406</v>
      </c>
      <c r="I54" s="286">
        <v>1.9400641918182373</v>
      </c>
      <c r="J54" s="191">
        <f>HLOOKUP('Operational Worksheet'!H54,$B$768:$X$770,3)</f>
        <v>3.8</v>
      </c>
      <c r="K54" s="191">
        <f t="shared" si="1"/>
        <v>10.06605209104932</v>
      </c>
      <c r="L54" s="191">
        <f t="shared" si="2"/>
        <v>19.528787214821875</v>
      </c>
      <c r="M54" s="192">
        <f t="shared" si="3"/>
        <v>5.1391545302162829</v>
      </c>
      <c r="N54" s="199" t="str">
        <f t="shared" si="4"/>
        <v>OK</v>
      </c>
    </row>
    <row r="55" spans="1:14" ht="14.25" customHeight="1" x14ac:dyDescent="0.25">
      <c r="A55" s="200"/>
      <c r="B55" s="282" t="s">
        <v>249</v>
      </c>
      <c r="C55" s="283">
        <v>2</v>
      </c>
      <c r="D55" s="309">
        <v>1363.4768826961517</v>
      </c>
      <c r="E55" s="310"/>
      <c r="F55" s="324">
        <f t="shared" si="0"/>
        <v>1363.4768826961517</v>
      </c>
      <c r="G55" s="314"/>
      <c r="H55" s="311">
        <v>59.830780029296875</v>
      </c>
      <c r="I55" s="312">
        <v>1.9470200538635254</v>
      </c>
      <c r="J55" s="191">
        <f>HLOOKUP('Operational Worksheet'!H55,$B$768:$X$770,3)</f>
        <v>4</v>
      </c>
      <c r="K55" s="307">
        <f t="shared" si="1"/>
        <v>10.062888877098747</v>
      </c>
      <c r="L55" s="307">
        <f t="shared" si="2"/>
        <v>19.592646443511473</v>
      </c>
      <c r="M55" s="308">
        <f t="shared" si="3"/>
        <v>4.8981616108778683</v>
      </c>
      <c r="N55" s="203" t="str">
        <f t="shared" si="4"/>
        <v>OK</v>
      </c>
    </row>
    <row r="56" spans="1:14" ht="14.25" customHeight="1" x14ac:dyDescent="0.25">
      <c r="A56" s="194"/>
      <c r="B56" s="300" t="s">
        <v>250</v>
      </c>
      <c r="C56" s="281">
        <v>3</v>
      </c>
      <c r="D56" s="279">
        <v>1370.8653104305267</v>
      </c>
      <c r="E56" s="293"/>
      <c r="F56" s="323">
        <f t="shared" si="0"/>
        <v>1370.8653104305267</v>
      </c>
      <c r="G56" s="313"/>
      <c r="H56" s="297">
        <v>59.035797119140625</v>
      </c>
      <c r="I56" s="286">
        <v>1.9469130039215088</v>
      </c>
      <c r="J56" s="191">
        <f>HLOOKUP('Operational Worksheet'!H56,$B$768:$X$770,3)</f>
        <v>4</v>
      </c>
      <c r="K56" s="301">
        <f t="shared" si="1"/>
        <v>10.008653842699823</v>
      </c>
      <c r="L56" s="301">
        <f t="shared" si="2"/>
        <v>19.485978318101264</v>
      </c>
      <c r="M56" s="302">
        <f t="shared" si="3"/>
        <v>4.8714945795253159</v>
      </c>
      <c r="N56" s="199" t="str">
        <f t="shared" si="4"/>
        <v>OK</v>
      </c>
    </row>
    <row r="57" spans="1:14" ht="14.25" customHeight="1" x14ac:dyDescent="0.25">
      <c r="A57" s="194"/>
      <c r="B57" s="280" t="s">
        <v>251</v>
      </c>
      <c r="C57" s="281">
        <v>3</v>
      </c>
      <c r="D57" s="279">
        <v>1369.7943875789642</v>
      </c>
      <c r="E57" s="293"/>
      <c r="F57" s="325">
        <f t="shared" si="0"/>
        <v>1369.7943875789642</v>
      </c>
      <c r="G57" s="315"/>
      <c r="H57" s="297">
        <v>58.300884246826172</v>
      </c>
      <c r="I57" s="286">
        <v>1.9262593984603882</v>
      </c>
      <c r="J57" s="191">
        <f>HLOOKUP('Operational Worksheet'!H57,$B$768:$X$770,3)</f>
        <v>4.4000000000000004</v>
      </c>
      <c r="K57" s="191">
        <f t="shared" si="1"/>
        <v>10.016478736866947</v>
      </c>
      <c r="L57" s="191">
        <f t="shared" si="2"/>
        <v>19.294336306368596</v>
      </c>
      <c r="M57" s="192">
        <f t="shared" si="3"/>
        <v>4.3850764332655894</v>
      </c>
      <c r="N57" s="199" t="str">
        <f t="shared" si="4"/>
        <v>OK</v>
      </c>
    </row>
    <row r="58" spans="1:14" ht="14.25" customHeight="1" x14ac:dyDescent="0.25">
      <c r="A58" s="194"/>
      <c r="B58" s="280" t="s">
        <v>252</v>
      </c>
      <c r="C58" s="281">
        <v>3</v>
      </c>
      <c r="D58" s="279">
        <v>1362.5131375789642</v>
      </c>
      <c r="E58" s="293"/>
      <c r="F58" s="323">
        <f t="shared" si="0"/>
        <v>1362.5131375789642</v>
      </c>
      <c r="G58" s="313"/>
      <c r="H58" s="297">
        <v>59.533985137939453</v>
      </c>
      <c r="I58" s="286">
        <v>1.9400641918182373</v>
      </c>
      <c r="J58" s="191">
        <f>HLOOKUP('Operational Worksheet'!H58,$B$768:$X$770,3)</f>
        <v>4</v>
      </c>
      <c r="K58" s="191">
        <f t="shared" si="1"/>
        <v>10.070006650683915</v>
      </c>
      <c r="L58" s="191">
        <f t="shared" si="2"/>
        <v>19.536459314363363</v>
      </c>
      <c r="M58" s="192">
        <f t="shared" si="3"/>
        <v>4.8841148285908407</v>
      </c>
      <c r="N58" s="199" t="str">
        <f t="shared" si="4"/>
        <v>OK</v>
      </c>
    </row>
    <row r="59" spans="1:14" ht="14.25" customHeight="1" x14ac:dyDescent="0.25">
      <c r="A59" s="194"/>
      <c r="B59" s="280" t="s">
        <v>253</v>
      </c>
      <c r="C59" s="281">
        <v>3</v>
      </c>
      <c r="D59" s="279">
        <v>1361.4422147274017</v>
      </c>
      <c r="E59" s="293"/>
      <c r="F59" s="323">
        <f t="shared" si="0"/>
        <v>1361.4422147274017</v>
      </c>
      <c r="G59" s="313"/>
      <c r="H59" s="297">
        <v>61.600933074951172</v>
      </c>
      <c r="I59" s="286">
        <v>1.9331083297729492</v>
      </c>
      <c r="J59" s="191">
        <f>HLOOKUP('Operational Worksheet'!H59,$B$768:$X$770,3)</f>
        <v>3.8</v>
      </c>
      <c r="K59" s="191">
        <f t="shared" si="1"/>
        <v>10.077927809673218</v>
      </c>
      <c r="L59" s="191">
        <f t="shared" si="2"/>
        <v>19.481726195729753</v>
      </c>
      <c r="M59" s="192">
        <f t="shared" si="3"/>
        <v>5.1267700515078296</v>
      </c>
      <c r="N59" s="199" t="str">
        <f t="shared" si="4"/>
        <v>OK</v>
      </c>
    </row>
    <row r="60" spans="1:14" ht="14.25" customHeight="1" x14ac:dyDescent="0.25">
      <c r="A60" s="194"/>
      <c r="B60" s="280" t="s">
        <v>254</v>
      </c>
      <c r="C60" s="281">
        <v>3</v>
      </c>
      <c r="D60" s="279">
        <v>1356.9449002742767</v>
      </c>
      <c r="E60" s="293"/>
      <c r="F60" s="323">
        <f t="shared" si="0"/>
        <v>1356.9449002742767</v>
      </c>
      <c r="G60" s="313"/>
      <c r="H60" s="297">
        <v>63.438220977783203</v>
      </c>
      <c r="I60" s="286">
        <v>1.9470200538635254</v>
      </c>
      <c r="J60" s="191">
        <f>HLOOKUP('Operational Worksheet'!H60,$B$768:$X$770,3)</f>
        <v>3.6</v>
      </c>
      <c r="K60" s="191">
        <f t="shared" si="1"/>
        <v>10.111329026175696</v>
      </c>
      <c r="L60" s="191">
        <f t="shared" si="2"/>
        <v>19.68696038517643</v>
      </c>
      <c r="M60" s="192">
        <f t="shared" si="3"/>
        <v>5.4686001069934527</v>
      </c>
      <c r="N60" s="199" t="str">
        <f t="shared" si="4"/>
        <v>OK</v>
      </c>
    </row>
    <row r="61" spans="1:14" ht="14.25" customHeight="1" x14ac:dyDescent="0.25">
      <c r="A61" s="194"/>
      <c r="B61" s="280" t="s">
        <v>255</v>
      </c>
      <c r="C61" s="281">
        <v>3</v>
      </c>
      <c r="D61" s="279">
        <v>1359.1934354305267</v>
      </c>
      <c r="E61" s="293"/>
      <c r="F61" s="323">
        <f t="shared" si="0"/>
        <v>1359.1934354305267</v>
      </c>
      <c r="G61" s="313"/>
      <c r="H61" s="297">
        <v>63.788009643554688</v>
      </c>
      <c r="I61" s="286">
        <v>1.9469130039215088</v>
      </c>
      <c r="J61" s="191">
        <f>HLOOKUP('Operational Worksheet'!H61,$B$768:$X$770,3)</f>
        <v>3.6</v>
      </c>
      <c r="K61" s="191">
        <f t="shared" si="1"/>
        <v>10.094601694951818</v>
      </c>
      <c r="L61" s="191">
        <f t="shared" si="2"/>
        <v>19.653311309309796</v>
      </c>
      <c r="M61" s="192">
        <f t="shared" si="3"/>
        <v>5.4592531414749432</v>
      </c>
      <c r="N61" s="199" t="str">
        <f t="shared" si="4"/>
        <v>OK</v>
      </c>
    </row>
    <row r="62" spans="1:14" ht="14.25" customHeight="1" x14ac:dyDescent="0.25">
      <c r="A62" s="194"/>
      <c r="B62" s="280" t="s">
        <v>256</v>
      </c>
      <c r="C62" s="281">
        <v>3</v>
      </c>
      <c r="D62" s="279">
        <v>1360.0501248836517</v>
      </c>
      <c r="E62" s="293"/>
      <c r="F62" s="325">
        <f t="shared" si="0"/>
        <v>1360.0501248836517</v>
      </c>
      <c r="G62" s="315"/>
      <c r="H62" s="297">
        <v>63.812747955322266</v>
      </c>
      <c r="I62" s="286">
        <v>1.9400641918182373</v>
      </c>
      <c r="J62" s="191">
        <f>HLOOKUP('Operational Worksheet'!H62,$B$768:$X$770,3)</f>
        <v>3.6</v>
      </c>
      <c r="K62" s="191">
        <f t="shared" si="1"/>
        <v>10.088243150772202</v>
      </c>
      <c r="L62" s="191">
        <f t="shared" si="2"/>
        <v>19.57183929516874</v>
      </c>
      <c r="M62" s="192">
        <f t="shared" si="3"/>
        <v>5.436622026435761</v>
      </c>
      <c r="N62" s="199" t="str">
        <f t="shared" si="4"/>
        <v>OK</v>
      </c>
    </row>
    <row r="63" spans="1:14" ht="14.25" customHeight="1" x14ac:dyDescent="0.25">
      <c r="A63" s="194"/>
      <c r="B63" s="280" t="s">
        <v>257</v>
      </c>
      <c r="C63" s="281">
        <v>3</v>
      </c>
      <c r="D63" s="279">
        <v>1354.2678983211517</v>
      </c>
      <c r="E63" s="293"/>
      <c r="F63" s="323">
        <f t="shared" si="0"/>
        <v>1354.2678983211517</v>
      </c>
      <c r="G63" s="313"/>
      <c r="H63" s="297">
        <v>63.551284790039063</v>
      </c>
      <c r="I63" s="286">
        <v>1.9538688659667969</v>
      </c>
      <c r="J63" s="191">
        <f>HLOOKUP('Operational Worksheet'!H63,$B$768:$X$770,3)</f>
        <v>3.6</v>
      </c>
      <c r="K63" s="191">
        <f t="shared" si="1"/>
        <v>10.131316244055789</v>
      </c>
      <c r="L63" s="191">
        <f t="shared" si="2"/>
        <v>19.795263380524272</v>
      </c>
      <c r="M63" s="192">
        <f t="shared" si="3"/>
        <v>5.4986842723678535</v>
      </c>
      <c r="N63" s="199" t="str">
        <f t="shared" si="4"/>
        <v>OK</v>
      </c>
    </row>
    <row r="64" spans="1:14" ht="14.25" customHeight="1" x14ac:dyDescent="0.25">
      <c r="A64" s="194"/>
      <c r="B64" s="280" t="s">
        <v>258</v>
      </c>
      <c r="C64" s="281">
        <v>3</v>
      </c>
      <c r="D64" s="279">
        <v>1351.6979520320892</v>
      </c>
      <c r="E64" s="293"/>
      <c r="F64" s="323">
        <f t="shared" si="0"/>
        <v>1351.6979520320892</v>
      </c>
      <c r="G64" s="313"/>
      <c r="H64" s="297">
        <v>63.480621337890625</v>
      </c>
      <c r="I64" s="286">
        <v>1.9745224714279175</v>
      </c>
      <c r="J64" s="191">
        <f>HLOOKUP('Operational Worksheet'!H64,$B$768:$X$770,3)</f>
        <v>3.6</v>
      </c>
      <c r="K64" s="191">
        <f t="shared" si="1"/>
        <v>10.15057863810291</v>
      </c>
      <c r="L64" s="191">
        <f t="shared" si="2"/>
        <v>20.042545618930383</v>
      </c>
      <c r="M64" s="192">
        <f t="shared" si="3"/>
        <v>5.5673737830362171</v>
      </c>
      <c r="N64" s="199" t="str">
        <f t="shared" si="4"/>
        <v>OK</v>
      </c>
    </row>
    <row r="65" spans="1:14" ht="14.25" customHeight="1" x14ac:dyDescent="0.25">
      <c r="A65" s="194"/>
      <c r="B65" s="280" t="s">
        <v>259</v>
      </c>
      <c r="C65" s="281">
        <v>3</v>
      </c>
      <c r="D65" s="279">
        <v>1357.2660672664642</v>
      </c>
      <c r="E65" s="293"/>
      <c r="F65" s="323">
        <f t="shared" si="0"/>
        <v>1357.2660672664642</v>
      </c>
      <c r="G65" s="313"/>
      <c r="H65" s="297">
        <v>63.434684753417969</v>
      </c>
      <c r="I65" s="286">
        <v>1.9813710451126099</v>
      </c>
      <c r="J65" s="191">
        <f>HLOOKUP('Operational Worksheet'!H65,$B$768:$X$770,3)</f>
        <v>3.6</v>
      </c>
      <c r="K65" s="191">
        <f t="shared" si="1"/>
        <v>10.108936403823545</v>
      </c>
      <c r="L65" s="191">
        <f t="shared" si="2"/>
        <v>20.029553887420764</v>
      </c>
      <c r="M65" s="192">
        <f t="shared" si="3"/>
        <v>5.5637649687279902</v>
      </c>
      <c r="N65" s="199" t="str">
        <f t="shared" si="4"/>
        <v>OK</v>
      </c>
    </row>
    <row r="66" spans="1:14" ht="14.25" customHeight="1" x14ac:dyDescent="0.25">
      <c r="A66" s="194"/>
      <c r="B66" s="280" t="s">
        <v>260</v>
      </c>
      <c r="C66" s="281">
        <v>3</v>
      </c>
      <c r="D66" s="279">
        <v>1360.0501248836517</v>
      </c>
      <c r="E66" s="293"/>
      <c r="F66" s="323">
        <f t="shared" si="0"/>
        <v>1360.0501248836517</v>
      </c>
      <c r="G66" s="313"/>
      <c r="H66" s="297">
        <v>63.187362670898438</v>
      </c>
      <c r="I66" s="286">
        <v>1.9745224714279175</v>
      </c>
      <c r="J66" s="191">
        <f>HLOOKUP('Operational Worksheet'!H66,$B$768:$X$770,3)</f>
        <v>3.6</v>
      </c>
      <c r="K66" s="191">
        <f t="shared" si="1"/>
        <v>10.088243150772202</v>
      </c>
      <c r="L66" s="191">
        <f t="shared" si="2"/>
        <v>19.919462798428491</v>
      </c>
      <c r="M66" s="192">
        <f t="shared" si="3"/>
        <v>5.5331841106745809</v>
      </c>
      <c r="N66" s="199" t="str">
        <f t="shared" si="4"/>
        <v>OK</v>
      </c>
    </row>
    <row r="67" spans="1:14" ht="14.25" customHeight="1" x14ac:dyDescent="0.25">
      <c r="A67" s="194"/>
      <c r="B67" s="280" t="s">
        <v>261</v>
      </c>
      <c r="C67" s="281">
        <v>3</v>
      </c>
      <c r="D67" s="279">
        <v>1353.6251981258392</v>
      </c>
      <c r="E67" s="293"/>
      <c r="F67" s="325">
        <f t="shared" si="0"/>
        <v>1353.6251981258392</v>
      </c>
      <c r="G67" s="315"/>
      <c r="H67" s="297">
        <v>63.067234039306641</v>
      </c>
      <c r="I67" s="286">
        <v>1.9539759159088135</v>
      </c>
      <c r="J67" s="191">
        <f>HLOOKUP('Operational Worksheet'!H67,$B$768:$X$770,3)</f>
        <v>3.6</v>
      </c>
      <c r="K67" s="191">
        <f t="shared" si="1"/>
        <v>10.136126585158957</v>
      </c>
      <c r="L67" s="191">
        <f t="shared" si="2"/>
        <v>19.805747228003646</v>
      </c>
      <c r="M67" s="192">
        <f t="shared" si="3"/>
        <v>5.501596452223235</v>
      </c>
      <c r="N67" s="199" t="str">
        <f t="shared" si="4"/>
        <v>OK</v>
      </c>
    </row>
    <row r="68" spans="1:14" ht="14.25" customHeight="1" x14ac:dyDescent="0.25">
      <c r="A68" s="194"/>
      <c r="B68" s="280" t="s">
        <v>262</v>
      </c>
      <c r="C68" s="281">
        <v>3</v>
      </c>
      <c r="D68" s="279">
        <v>1358.7652127742767</v>
      </c>
      <c r="E68" s="293"/>
      <c r="F68" s="323">
        <f t="shared" si="0"/>
        <v>1358.7652127742767</v>
      </c>
      <c r="G68" s="313"/>
      <c r="H68" s="297">
        <v>62.876430511474609</v>
      </c>
      <c r="I68" s="286">
        <v>1.9402780532836914</v>
      </c>
      <c r="J68" s="191">
        <f>HLOOKUP('Operational Worksheet'!H68,$B$768:$X$770,3)</f>
        <v>3.6</v>
      </c>
      <c r="K68" s="191">
        <f t="shared" si="1"/>
        <v>10.097783066619975</v>
      </c>
      <c r="L68" s="191">
        <f t="shared" si="2"/>
        <v>19.592506870982429</v>
      </c>
      <c r="M68" s="192">
        <f t="shared" si="3"/>
        <v>5.4423630197173418</v>
      </c>
      <c r="N68" s="199" t="str">
        <f t="shared" si="4"/>
        <v>OK</v>
      </c>
    </row>
    <row r="69" spans="1:14" ht="14.25" customHeight="1" x14ac:dyDescent="0.25">
      <c r="A69" s="194"/>
      <c r="B69" s="280" t="s">
        <v>263</v>
      </c>
      <c r="C69" s="281">
        <v>3</v>
      </c>
      <c r="D69" s="279">
        <v>1367.3316190242767</v>
      </c>
      <c r="E69" s="293"/>
      <c r="F69" s="323">
        <f t="shared" si="0"/>
        <v>1367.3316190242767</v>
      </c>
      <c r="G69" s="313"/>
      <c r="H69" s="297">
        <v>62.459510803222656</v>
      </c>
      <c r="I69" s="286">
        <v>1.9402780532836914</v>
      </c>
      <c r="J69" s="191">
        <f>HLOOKUP('Operational Worksheet'!H69,$B$768:$X$770,3)</f>
        <v>3.8</v>
      </c>
      <c r="K69" s="191">
        <f t="shared" si="1"/>
        <v>10.034519911749932</v>
      </c>
      <c r="L69" s="191">
        <f t="shared" si="2"/>
        <v>19.469758760006595</v>
      </c>
      <c r="M69" s="192">
        <f t="shared" si="3"/>
        <v>5.1236207263175251</v>
      </c>
      <c r="N69" s="199" t="str">
        <f t="shared" si="4"/>
        <v>OK</v>
      </c>
    </row>
    <row r="70" spans="1:14" ht="14.25" customHeight="1" x14ac:dyDescent="0.25">
      <c r="A70" s="194"/>
      <c r="B70" s="280" t="s">
        <v>264</v>
      </c>
      <c r="C70" s="281">
        <v>3</v>
      </c>
      <c r="D70" s="279">
        <v>1361.2281033992767</v>
      </c>
      <c r="E70" s="293"/>
      <c r="F70" s="323">
        <f t="shared" si="0"/>
        <v>1361.2281033992767</v>
      </c>
      <c r="G70" s="313"/>
      <c r="H70" s="297">
        <v>62.060256958007813</v>
      </c>
      <c r="I70" s="286">
        <v>1.9540828466415405</v>
      </c>
      <c r="J70" s="191">
        <f>HLOOKUP('Operational Worksheet'!H70,$B$768:$X$770,3)</f>
        <v>3.8</v>
      </c>
      <c r="K70" s="191">
        <f t="shared" si="1"/>
        <v>10.079512994773854</v>
      </c>
      <c r="L70" s="191">
        <f t="shared" si="2"/>
        <v>19.69620344558809</v>
      </c>
      <c r="M70" s="192">
        <f t="shared" si="3"/>
        <v>5.1832114330494976</v>
      </c>
      <c r="N70" s="199" t="str">
        <f t="shared" si="4"/>
        <v>OK</v>
      </c>
    </row>
    <row r="71" spans="1:14" ht="14.25" customHeight="1" x14ac:dyDescent="0.25">
      <c r="A71" s="194"/>
      <c r="B71" s="280" t="s">
        <v>265</v>
      </c>
      <c r="C71" s="281">
        <v>3</v>
      </c>
      <c r="D71" s="279">
        <v>1350.5200955867767</v>
      </c>
      <c r="E71" s="293"/>
      <c r="F71" s="323">
        <f t="shared" si="0"/>
        <v>1350.5200955867767</v>
      </c>
      <c r="G71" s="313"/>
      <c r="H71" s="297">
        <v>61.498466491699219</v>
      </c>
      <c r="I71" s="286">
        <v>1.9333221912384033</v>
      </c>
      <c r="J71" s="191">
        <f>HLOOKUP('Operational Worksheet'!H71,$B$768:$X$770,3)</f>
        <v>3.8</v>
      </c>
      <c r="K71" s="191">
        <f t="shared" si="1"/>
        <v>10.159431467847252</v>
      </c>
      <c r="L71" s="191">
        <f t="shared" si="2"/>
        <v>19.641454307154838</v>
      </c>
      <c r="M71" s="192">
        <f t="shared" si="3"/>
        <v>5.1688037650407468</v>
      </c>
      <c r="N71" s="199" t="str">
        <f t="shared" si="4"/>
        <v>OK</v>
      </c>
    </row>
    <row r="72" spans="1:14" ht="14.25" customHeight="1" x14ac:dyDescent="0.25">
      <c r="A72" s="194"/>
      <c r="B72" s="280" t="s">
        <v>266</v>
      </c>
      <c r="C72" s="281">
        <v>3</v>
      </c>
      <c r="D72" s="279">
        <v>1364.0122830867767</v>
      </c>
      <c r="E72" s="293"/>
      <c r="F72" s="325">
        <f t="shared" si="0"/>
        <v>1364.0122830867767</v>
      </c>
      <c r="G72" s="315"/>
      <c r="H72" s="297">
        <v>61.410137176513672</v>
      </c>
      <c r="I72" s="286">
        <v>1.9263663291931152</v>
      </c>
      <c r="J72" s="191">
        <f>HLOOKUP('Operational Worksheet'!H72,$B$768:$X$770,3)</f>
        <v>3.8</v>
      </c>
      <c r="K72" s="191">
        <f t="shared" ref="K72:K135" si="5">$J$764/D72*$L$764</f>
        <v>10.058939004577494</v>
      </c>
      <c r="L72" s="191">
        <f t="shared" ref="L72:L135" si="6">K72*$I72</f>
        <v>19.377201405825396</v>
      </c>
      <c r="M72" s="192">
        <f t="shared" ref="M72:M135" si="7">IF(D72&gt;0,L72/J72,"PO")</f>
        <v>5.0992635278487883</v>
      </c>
      <c r="N72" s="199" t="str">
        <f t="shared" ref="N72:N135" si="8">+IF(M72&gt;=1, "OK","Alarm")</f>
        <v>OK</v>
      </c>
    </row>
    <row r="73" spans="1:14" ht="14.25" customHeight="1" x14ac:dyDescent="0.25">
      <c r="A73" s="194"/>
      <c r="B73" s="280" t="s">
        <v>267</v>
      </c>
      <c r="C73" s="281">
        <v>3</v>
      </c>
      <c r="D73" s="279">
        <v>1362.6522336006165</v>
      </c>
      <c r="E73" s="293"/>
      <c r="F73" s="323">
        <f t="shared" ref="F73:F136" si="9">D73+E73</f>
        <v>1362.6522336006165</v>
      </c>
      <c r="G73" s="313"/>
      <c r="H73" s="297">
        <v>61.823524475097656</v>
      </c>
      <c r="I73" s="286">
        <v>1.9402780532836914</v>
      </c>
      <c r="J73" s="191">
        <f>HLOOKUP('Operational Worksheet'!H73,$B$768:$X$770,3)</f>
        <v>3.8</v>
      </c>
      <c r="K73" s="191">
        <f t="shared" si="5"/>
        <v>10.068978730405664</v>
      </c>
      <c r="L73" s="191">
        <f t="shared" si="6"/>
        <v>19.536618449586395</v>
      </c>
      <c r="M73" s="192">
        <f t="shared" si="7"/>
        <v>5.1412153814701043</v>
      </c>
      <c r="N73" s="199" t="str">
        <f t="shared" si="8"/>
        <v>OK</v>
      </c>
    </row>
    <row r="74" spans="1:14" ht="14.25" customHeight="1" x14ac:dyDescent="0.25">
      <c r="A74" s="194"/>
      <c r="B74" s="280" t="s">
        <v>268</v>
      </c>
      <c r="C74" s="281">
        <v>3</v>
      </c>
      <c r="D74" s="279">
        <v>1366.3681180477142</v>
      </c>
      <c r="E74" s="293"/>
      <c r="F74" s="323">
        <f t="shared" si="9"/>
        <v>1366.3681180477142</v>
      </c>
      <c r="G74" s="313"/>
      <c r="H74" s="297">
        <v>60.374897003173828</v>
      </c>
      <c r="I74" s="286">
        <v>1.9402780532836914</v>
      </c>
      <c r="J74" s="191">
        <f>HLOOKUP('Operational Worksheet'!H74,$B$768:$X$770,3)</f>
        <v>4</v>
      </c>
      <c r="K74" s="191">
        <f t="shared" si="5"/>
        <v>10.041595801187489</v>
      </c>
      <c r="L74" s="191">
        <f t="shared" si="6"/>
        <v>19.483487952989751</v>
      </c>
      <c r="M74" s="192">
        <f t="shared" si="7"/>
        <v>4.8708719882474378</v>
      </c>
      <c r="N74" s="199" t="str">
        <f t="shared" si="8"/>
        <v>OK</v>
      </c>
    </row>
    <row r="75" spans="1:14" ht="14.25" customHeight="1" x14ac:dyDescent="0.25">
      <c r="A75" s="194"/>
      <c r="B75" s="280" t="s">
        <v>269</v>
      </c>
      <c r="C75" s="281">
        <v>3</v>
      </c>
      <c r="D75" s="279">
        <v>1361.1210477352142</v>
      </c>
      <c r="E75" s="293"/>
      <c r="F75" s="323">
        <f t="shared" si="9"/>
        <v>1361.1210477352142</v>
      </c>
      <c r="G75" s="313"/>
      <c r="H75" s="297">
        <v>60.784751892089844</v>
      </c>
      <c r="I75" s="286">
        <v>1.9402780532836914</v>
      </c>
      <c r="J75" s="191">
        <f>HLOOKUP('Operational Worksheet'!H75,$B$768:$X$770,3)</f>
        <v>4</v>
      </c>
      <c r="K75" s="191">
        <f t="shared" si="5"/>
        <v>10.080305774342488</v>
      </c>
      <c r="L75" s="191">
        <f t="shared" si="6"/>
        <v>19.558596064345597</v>
      </c>
      <c r="M75" s="192">
        <f t="shared" si="7"/>
        <v>4.8896490160863992</v>
      </c>
      <c r="N75" s="199" t="str">
        <f t="shared" si="8"/>
        <v>OK</v>
      </c>
    </row>
    <row r="76" spans="1:14" ht="14.25" customHeight="1" x14ac:dyDescent="0.25">
      <c r="A76" s="194"/>
      <c r="B76" s="280" t="s">
        <v>270</v>
      </c>
      <c r="C76" s="281">
        <v>3</v>
      </c>
      <c r="D76" s="279">
        <v>1360.9390988349915</v>
      </c>
      <c r="E76" s="293"/>
      <c r="F76" s="323">
        <f t="shared" si="9"/>
        <v>1360.9390988349915</v>
      </c>
      <c r="G76" s="313"/>
      <c r="H76" s="297">
        <v>60.929618835449219</v>
      </c>
      <c r="I76" s="286">
        <v>1.9471269845962524</v>
      </c>
      <c r="J76" s="191">
        <f>HLOOKUP('Operational Worksheet'!H76,$B$768:$X$770,3)</f>
        <v>3.8</v>
      </c>
      <c r="K76" s="191">
        <f t="shared" si="5"/>
        <v>10.081653447101042</v>
      </c>
      <c r="L76" s="191">
        <f t="shared" si="6"/>
        <v>19.630259476198265</v>
      </c>
      <c r="M76" s="192">
        <f t="shared" si="7"/>
        <v>5.1658577568942805</v>
      </c>
      <c r="N76" s="199" t="str">
        <f t="shared" si="8"/>
        <v>OK</v>
      </c>
    </row>
    <row r="77" spans="1:14" ht="14.25" customHeight="1" x14ac:dyDescent="0.25">
      <c r="A77" s="194"/>
      <c r="B77" s="280" t="s">
        <v>271</v>
      </c>
      <c r="C77" s="281">
        <v>3</v>
      </c>
      <c r="D77" s="279">
        <v>1364.9760282039642</v>
      </c>
      <c r="E77" s="293"/>
      <c r="F77" s="325">
        <f t="shared" si="9"/>
        <v>1364.9760282039642</v>
      </c>
      <c r="G77" s="315"/>
      <c r="H77" s="297">
        <v>59.360855102539063</v>
      </c>
      <c r="I77" s="286">
        <v>1.9470200538635254</v>
      </c>
      <c r="J77" s="191">
        <f>HLOOKUP('Operational Worksheet'!H77,$B$768:$X$770,3)</f>
        <v>4</v>
      </c>
      <c r="K77" s="191">
        <f t="shared" si="5"/>
        <v>10.051836862745375</v>
      </c>
      <c r="L77" s="191">
        <f t="shared" si="6"/>
        <v>19.57112794992987</v>
      </c>
      <c r="M77" s="192">
        <f t="shared" si="7"/>
        <v>4.8927819874824676</v>
      </c>
      <c r="N77" s="199" t="str">
        <f t="shared" si="8"/>
        <v>OK</v>
      </c>
    </row>
    <row r="78" spans="1:14" ht="14.25" customHeight="1" x14ac:dyDescent="0.25">
      <c r="A78" s="194"/>
      <c r="B78" s="280" t="s">
        <v>272</v>
      </c>
      <c r="C78" s="281">
        <v>3</v>
      </c>
      <c r="D78" s="279">
        <v>1362.2990262508392</v>
      </c>
      <c r="E78" s="293"/>
      <c r="F78" s="323">
        <f t="shared" si="9"/>
        <v>1362.2990262508392</v>
      </c>
      <c r="G78" s="313"/>
      <c r="H78" s="297">
        <v>62.763370513916016</v>
      </c>
      <c r="I78" s="286">
        <v>1.9469130039215088</v>
      </c>
      <c r="J78" s="191">
        <f>HLOOKUP('Operational Worksheet'!H78,$B$768:$X$770,3)</f>
        <v>3.6</v>
      </c>
      <c r="K78" s="191">
        <f t="shared" si="5"/>
        <v>10.071589344686229</v>
      </c>
      <c r="L78" s="191">
        <f t="shared" si="6"/>
        <v>19.608508265326925</v>
      </c>
      <c r="M78" s="192">
        <f t="shared" si="7"/>
        <v>5.4468078514797016</v>
      </c>
      <c r="N78" s="199" t="str">
        <f t="shared" si="8"/>
        <v>OK</v>
      </c>
    </row>
    <row r="79" spans="1:14" ht="14.25" customHeight="1" x14ac:dyDescent="0.25">
      <c r="A79" s="200"/>
      <c r="B79" s="282" t="s">
        <v>273</v>
      </c>
      <c r="C79" s="283">
        <v>3</v>
      </c>
      <c r="D79" s="309">
        <v>1431.826183795929</v>
      </c>
      <c r="E79" s="310"/>
      <c r="F79" s="324">
        <f t="shared" si="9"/>
        <v>1431.826183795929</v>
      </c>
      <c r="G79" s="314"/>
      <c r="H79" s="311">
        <v>63.883407592773438</v>
      </c>
      <c r="I79" s="312">
        <v>1.9469130039215088</v>
      </c>
      <c r="J79" s="191">
        <f>HLOOKUP('Operational Worksheet'!H79,$B$768:$X$770,3)</f>
        <v>3.6</v>
      </c>
      <c r="K79" s="307">
        <f t="shared" si="5"/>
        <v>9.5825292988355457</v>
      </c>
      <c r="L79" s="307">
        <f t="shared" si="6"/>
        <v>18.656350902361783</v>
      </c>
      <c r="M79" s="308">
        <f t="shared" si="7"/>
        <v>5.1823196951004951</v>
      </c>
      <c r="N79" s="203" t="str">
        <f t="shared" si="8"/>
        <v>OK</v>
      </c>
    </row>
    <row r="80" spans="1:14" ht="14.25" customHeight="1" x14ac:dyDescent="0.25">
      <c r="A80" s="194"/>
      <c r="B80" s="300" t="s">
        <v>274</v>
      </c>
      <c r="C80" s="281">
        <v>4</v>
      </c>
      <c r="D80" s="279">
        <v>1357.0519559383392</v>
      </c>
      <c r="E80" s="293"/>
      <c r="F80" s="323">
        <f t="shared" si="9"/>
        <v>1357.0519559383392</v>
      </c>
      <c r="G80" s="313"/>
      <c r="H80" s="297">
        <v>64.692520141601563</v>
      </c>
      <c r="I80" s="286">
        <v>1.9401711225509644</v>
      </c>
      <c r="J80" s="191">
        <f>HLOOKUP('Operational Worksheet'!H80,$B$768:$X$770,3)</f>
        <v>3.4</v>
      </c>
      <c r="K80" s="301">
        <f t="shared" si="5"/>
        <v>10.110531359558205</v>
      </c>
      <c r="L80" s="301">
        <f t="shared" si="6"/>
        <v>19.616160977460773</v>
      </c>
      <c r="M80" s="302">
        <f t="shared" si="7"/>
        <v>5.7694591110178743</v>
      </c>
      <c r="N80" s="199" t="str">
        <f t="shared" si="8"/>
        <v>OK</v>
      </c>
    </row>
    <row r="81" spans="1:14" ht="14.25" customHeight="1" x14ac:dyDescent="0.25">
      <c r="A81" s="194"/>
      <c r="B81" s="280" t="s">
        <v>275</v>
      </c>
      <c r="C81" s="281">
        <v>4</v>
      </c>
      <c r="D81" s="279">
        <v>1362.7271268367767</v>
      </c>
      <c r="E81" s="293"/>
      <c r="F81" s="323">
        <f t="shared" si="9"/>
        <v>1362.7271268367767</v>
      </c>
      <c r="G81" s="313"/>
      <c r="H81" s="297">
        <v>65.536972045898438</v>
      </c>
      <c r="I81" s="286">
        <v>1.9401711225509644</v>
      </c>
      <c r="J81" s="191">
        <f>HLOOKUP('Operational Worksheet'!H81,$B$768:$X$770,3)</f>
        <v>3.4</v>
      </c>
      <c r="K81" s="191">
        <f t="shared" si="5"/>
        <v>10.068425355935386</v>
      </c>
      <c r="L81" s="191">
        <f t="shared" si="6"/>
        <v>19.53446812514575</v>
      </c>
      <c r="M81" s="192">
        <f t="shared" si="7"/>
        <v>5.7454318015134564</v>
      </c>
      <c r="N81" s="199" t="str">
        <f t="shared" si="8"/>
        <v>OK</v>
      </c>
    </row>
    <row r="82" spans="1:14" ht="14.25" customHeight="1" x14ac:dyDescent="0.25">
      <c r="A82" s="194"/>
      <c r="B82" s="280" t="s">
        <v>276</v>
      </c>
      <c r="C82" s="281">
        <v>4</v>
      </c>
      <c r="D82" s="279">
        <v>1362.7271268367767</v>
      </c>
      <c r="E82" s="293"/>
      <c r="F82" s="325">
        <f t="shared" si="9"/>
        <v>1362.7271268367767</v>
      </c>
      <c r="G82" s="315"/>
      <c r="H82" s="297">
        <v>65.851425170898438</v>
      </c>
      <c r="I82" s="286">
        <v>1.9470200538635254</v>
      </c>
      <c r="J82" s="191">
        <f>HLOOKUP('Operational Worksheet'!H82,$B$768:$X$770,3)</f>
        <v>3.4</v>
      </c>
      <c r="K82" s="191">
        <f t="shared" si="5"/>
        <v>10.068425355935386</v>
      </c>
      <c r="L82" s="191">
        <f t="shared" si="6"/>
        <v>19.6034260788342</v>
      </c>
      <c r="M82" s="192">
        <f t="shared" si="7"/>
        <v>5.7657135525982941</v>
      </c>
      <c r="N82" s="199" t="str">
        <f t="shared" si="8"/>
        <v>OK</v>
      </c>
    </row>
    <row r="83" spans="1:14" ht="14.25" customHeight="1" x14ac:dyDescent="0.25">
      <c r="A83" s="194"/>
      <c r="B83" s="280" t="s">
        <v>277</v>
      </c>
      <c r="C83" s="281">
        <v>4</v>
      </c>
      <c r="D83" s="279">
        <v>1362.1918485164642</v>
      </c>
      <c r="E83" s="293"/>
      <c r="F83" s="323">
        <f t="shared" si="9"/>
        <v>1362.1918485164642</v>
      </c>
      <c r="G83" s="313"/>
      <c r="H83" s="297">
        <v>66.006889343261719</v>
      </c>
      <c r="I83" s="286">
        <v>1.9401711225509644</v>
      </c>
      <c r="J83" s="191">
        <f>HLOOKUP('Operational Worksheet'!H83,$B$768:$X$770,3)</f>
        <v>3.4</v>
      </c>
      <c r="K83" s="191">
        <f t="shared" si="5"/>
        <v>10.072381780882859</v>
      </c>
      <c r="L83" s="191">
        <f t="shared" si="6"/>
        <v>19.542144266577377</v>
      </c>
      <c r="M83" s="192">
        <f t="shared" si="7"/>
        <v>5.747689490169817</v>
      </c>
      <c r="N83" s="199" t="str">
        <f t="shared" si="8"/>
        <v>OK</v>
      </c>
    </row>
    <row r="84" spans="1:14" ht="14.25" customHeight="1" x14ac:dyDescent="0.25">
      <c r="A84" s="194"/>
      <c r="B84" s="280" t="s">
        <v>278</v>
      </c>
      <c r="C84" s="281">
        <v>4</v>
      </c>
      <c r="D84" s="279">
        <v>1360.6928250789642</v>
      </c>
      <c r="E84" s="293"/>
      <c r="F84" s="323">
        <f t="shared" si="9"/>
        <v>1360.6928250789642</v>
      </c>
      <c r="G84" s="313"/>
      <c r="H84" s="297">
        <v>65.756027221679688</v>
      </c>
      <c r="I84" s="286">
        <v>1.9401711225509644</v>
      </c>
      <c r="J84" s="191">
        <f>HLOOKUP('Operational Worksheet'!H84,$B$768:$X$770,3)</f>
        <v>3.4</v>
      </c>
      <c r="K84" s="191">
        <f t="shared" si="5"/>
        <v>10.083478140092451</v>
      </c>
      <c r="L84" s="191">
        <f t="shared" si="6"/>
        <v>19.563673102281282</v>
      </c>
      <c r="M84" s="192">
        <f t="shared" si="7"/>
        <v>5.754021500670965</v>
      </c>
      <c r="N84" s="199" t="str">
        <f t="shared" si="8"/>
        <v>OK</v>
      </c>
    </row>
    <row r="85" spans="1:14" ht="14.25" customHeight="1" x14ac:dyDescent="0.25">
      <c r="A85" s="194"/>
      <c r="B85" s="280" t="s">
        <v>279</v>
      </c>
      <c r="C85" s="281">
        <v>4</v>
      </c>
      <c r="D85" s="279">
        <v>1359.5149686336517</v>
      </c>
      <c r="E85" s="293"/>
      <c r="F85" s="323">
        <f t="shared" si="9"/>
        <v>1359.5149686336517</v>
      </c>
      <c r="G85" s="313"/>
      <c r="H85" s="297">
        <v>61.547935485839844</v>
      </c>
      <c r="I85" s="286">
        <v>1.9470200538635254</v>
      </c>
      <c r="J85" s="191">
        <f>HLOOKUP('Operational Worksheet'!H85,$B$768:$X$770,3)</f>
        <v>3.8</v>
      </c>
      <c r="K85" s="191">
        <f t="shared" si="5"/>
        <v>10.092214262895434</v>
      </c>
      <c r="L85" s="191">
        <f t="shared" si="6"/>
        <v>19.649743557744905</v>
      </c>
      <c r="M85" s="192">
        <f t="shared" si="7"/>
        <v>5.1709851467749752</v>
      </c>
      <c r="N85" s="199" t="str">
        <f t="shared" si="8"/>
        <v>OK</v>
      </c>
    </row>
    <row r="86" spans="1:14" ht="14.25" customHeight="1" x14ac:dyDescent="0.25">
      <c r="A86" s="194"/>
      <c r="B86" s="280" t="s">
        <v>280</v>
      </c>
      <c r="C86" s="281">
        <v>4</v>
      </c>
      <c r="D86" s="279">
        <v>1349.0209500789642</v>
      </c>
      <c r="E86" s="293"/>
      <c r="F86" s="323">
        <f t="shared" si="9"/>
        <v>1349.0209500789642</v>
      </c>
      <c r="G86" s="313"/>
      <c r="H86" s="297">
        <v>61.689262390136719</v>
      </c>
      <c r="I86" s="286">
        <v>1.9332152605056763</v>
      </c>
      <c r="J86" s="191">
        <f>HLOOKUP('Operational Worksheet'!H86,$B$768:$X$770,3)</f>
        <v>3.8</v>
      </c>
      <c r="K86" s="191">
        <f t="shared" si="5"/>
        <v>10.17072148231742</v>
      </c>
      <c r="L86" s="191">
        <f t="shared" si="6"/>
        <v>19.662193979968951</v>
      </c>
      <c r="M86" s="192">
        <f t="shared" si="7"/>
        <v>5.1742615736760396</v>
      </c>
      <c r="N86" s="199" t="str">
        <f t="shared" si="8"/>
        <v>OK</v>
      </c>
    </row>
    <row r="87" spans="1:14" ht="14.25" customHeight="1" x14ac:dyDescent="0.25">
      <c r="A87" s="194"/>
      <c r="B87" s="280" t="s">
        <v>281</v>
      </c>
      <c r="C87" s="281">
        <v>4</v>
      </c>
      <c r="D87" s="279">
        <v>1352.9828641414642</v>
      </c>
      <c r="E87" s="293"/>
      <c r="F87" s="325">
        <f t="shared" si="9"/>
        <v>1352.9828641414642</v>
      </c>
      <c r="G87" s="315"/>
      <c r="H87" s="297">
        <v>63.745613098144531</v>
      </c>
      <c r="I87" s="286">
        <v>1.9882199764251709</v>
      </c>
      <c r="J87" s="191">
        <f>HLOOKUP('Operational Worksheet'!H87,$B$768:$X$770,3)</f>
        <v>3.6</v>
      </c>
      <c r="K87" s="191">
        <f t="shared" si="5"/>
        <v>10.14093875148281</v>
      </c>
      <c r="L87" s="191">
        <f t="shared" si="6"/>
        <v>20.162417005402254</v>
      </c>
      <c r="M87" s="192">
        <f t="shared" si="7"/>
        <v>5.6006713903895147</v>
      </c>
      <c r="N87" s="199" t="str">
        <f t="shared" si="8"/>
        <v>OK</v>
      </c>
    </row>
    <row r="88" spans="1:14" ht="14.25" customHeight="1" x14ac:dyDescent="0.25">
      <c r="A88" s="194"/>
      <c r="B88" s="280" t="s">
        <v>282</v>
      </c>
      <c r="C88" s="281">
        <v>4</v>
      </c>
      <c r="D88" s="279">
        <v>1368.6165311336517</v>
      </c>
      <c r="E88" s="293"/>
      <c r="F88" s="323">
        <f t="shared" si="9"/>
        <v>1368.6165311336517</v>
      </c>
      <c r="G88" s="313"/>
      <c r="H88" s="297">
        <v>63.788009643554688</v>
      </c>
      <c r="I88" s="286">
        <v>1.9607176780700684</v>
      </c>
      <c r="J88" s="191">
        <f>HLOOKUP('Operational Worksheet'!H88,$B$768:$X$770,3)</f>
        <v>3.6</v>
      </c>
      <c r="K88" s="191">
        <f t="shared" si="5"/>
        <v>10.025099101864134</v>
      </c>
      <c r="L88" s="191">
        <f t="shared" si="6"/>
        <v>19.656389033429374</v>
      </c>
      <c r="M88" s="192">
        <f t="shared" si="7"/>
        <v>5.460108064841493</v>
      </c>
      <c r="N88" s="199" t="str">
        <f t="shared" si="8"/>
        <v>OK</v>
      </c>
    </row>
    <row r="89" spans="1:14" ht="14.25" customHeight="1" x14ac:dyDescent="0.25">
      <c r="A89" s="194"/>
      <c r="B89" s="280" t="s">
        <v>283</v>
      </c>
      <c r="C89" s="281">
        <v>4</v>
      </c>
      <c r="D89" s="279">
        <v>1365.0830838680267</v>
      </c>
      <c r="E89" s="293"/>
      <c r="F89" s="323">
        <f t="shared" si="9"/>
        <v>1365.0830838680267</v>
      </c>
      <c r="G89" s="313"/>
      <c r="H89" s="297">
        <v>63.710277557373047</v>
      </c>
      <c r="I89" s="286">
        <v>1.9539759159088135</v>
      </c>
      <c r="J89" s="191">
        <f>HLOOKUP('Operational Worksheet'!H89,$B$768:$X$770,3)</f>
        <v>3.6</v>
      </c>
      <c r="K89" s="191">
        <f t="shared" si="5"/>
        <v>10.05104855463204</v>
      </c>
      <c r="L89" s="191">
        <f t="shared" si="6"/>
        <v>19.639506805381096</v>
      </c>
      <c r="M89" s="192">
        <f t="shared" si="7"/>
        <v>5.4554185570503044</v>
      </c>
      <c r="N89" s="199" t="str">
        <f t="shared" si="8"/>
        <v>OK</v>
      </c>
    </row>
    <row r="90" spans="1:14" ht="14.25" customHeight="1" x14ac:dyDescent="0.25">
      <c r="A90" s="194"/>
      <c r="B90" s="280" t="s">
        <v>284</v>
      </c>
      <c r="C90" s="281">
        <v>4</v>
      </c>
      <c r="D90" s="279">
        <v>1354.4820096492767</v>
      </c>
      <c r="E90" s="293"/>
      <c r="F90" s="323">
        <f t="shared" si="9"/>
        <v>1354.4820096492767</v>
      </c>
      <c r="G90" s="313"/>
      <c r="H90" s="297">
        <v>63.395824432373047</v>
      </c>
      <c r="I90" s="286">
        <v>1.9540828466415405</v>
      </c>
      <c r="J90" s="191">
        <f>HLOOKUP('Operational Worksheet'!H90,$B$768:$X$770,3)</f>
        <v>3.6</v>
      </c>
      <c r="K90" s="191">
        <f t="shared" si="5"/>
        <v>10.129714724389071</v>
      </c>
      <c r="L90" s="191">
        <f t="shared" si="6"/>
        <v>19.794301784300924</v>
      </c>
      <c r="M90" s="192">
        <f t="shared" si="7"/>
        <v>5.4984171623058122</v>
      </c>
      <c r="N90" s="199" t="str">
        <f t="shared" si="8"/>
        <v>OK</v>
      </c>
    </row>
    <row r="91" spans="1:14" ht="14.25" customHeight="1" x14ac:dyDescent="0.25">
      <c r="A91" s="194"/>
      <c r="B91" s="280" t="s">
        <v>285</v>
      </c>
      <c r="C91" s="281">
        <v>4</v>
      </c>
      <c r="D91" s="279">
        <v>1367.6530301570892</v>
      </c>
      <c r="E91" s="293"/>
      <c r="F91" s="323">
        <f t="shared" si="9"/>
        <v>1367.6530301570892</v>
      </c>
      <c r="G91" s="313"/>
      <c r="H91" s="297">
        <v>62.968299865722656</v>
      </c>
      <c r="I91" s="286">
        <v>1.940385103225708</v>
      </c>
      <c r="J91" s="191">
        <f>HLOOKUP('Operational Worksheet'!H91,$B$768:$X$770,3)</f>
        <v>3.6</v>
      </c>
      <c r="K91" s="191">
        <f t="shared" si="5"/>
        <v>10.032161706605098</v>
      </c>
      <c r="L91" s="191">
        <f t="shared" si="6"/>
        <v>19.466257128647928</v>
      </c>
      <c r="M91" s="192">
        <f t="shared" si="7"/>
        <v>5.4072936468466466</v>
      </c>
      <c r="N91" s="199" t="str">
        <f t="shared" si="8"/>
        <v>OK</v>
      </c>
    </row>
    <row r="92" spans="1:14" ht="14.25" customHeight="1" x14ac:dyDescent="0.25">
      <c r="A92" s="194"/>
      <c r="B92" s="280" t="s">
        <v>286</v>
      </c>
      <c r="C92" s="281">
        <v>4</v>
      </c>
      <c r="D92" s="279">
        <v>1354.1608426570892</v>
      </c>
      <c r="E92" s="293"/>
      <c r="F92" s="325">
        <f t="shared" si="9"/>
        <v>1354.1608426570892</v>
      </c>
      <c r="G92" s="315"/>
      <c r="H92" s="297">
        <v>62.508979797363281</v>
      </c>
      <c r="I92" s="286">
        <v>1.8989708423614502</v>
      </c>
      <c r="J92" s="191">
        <f>HLOOKUP('Operational Worksheet'!H92,$B$768:$X$770,3)</f>
        <v>3.8</v>
      </c>
      <c r="K92" s="191">
        <f t="shared" si="5"/>
        <v>10.132117193805751</v>
      </c>
      <c r="L92" s="191">
        <f t="shared" si="6"/>
        <v>19.240595122426239</v>
      </c>
      <c r="M92" s="192">
        <f t="shared" si="7"/>
        <v>5.0633145059016424</v>
      </c>
      <c r="N92" s="199" t="str">
        <f t="shared" si="8"/>
        <v>OK</v>
      </c>
    </row>
    <row r="93" spans="1:14" ht="14.25" customHeight="1" x14ac:dyDescent="0.25">
      <c r="A93" s="194"/>
      <c r="B93" s="280" t="s">
        <v>287</v>
      </c>
      <c r="C93" s="281">
        <v>4</v>
      </c>
      <c r="D93" s="279">
        <v>1361.9774930477142</v>
      </c>
      <c r="E93" s="293"/>
      <c r="F93" s="323">
        <f t="shared" si="9"/>
        <v>1361.9774930477142</v>
      </c>
      <c r="G93" s="313"/>
      <c r="H93" s="297">
        <v>61.971923828125</v>
      </c>
      <c r="I93" s="286">
        <v>1.8715757131576538</v>
      </c>
      <c r="J93" s="191">
        <f>HLOOKUP('Operational Worksheet'!H93,$B$768:$X$770,3)</f>
        <v>3.8</v>
      </c>
      <c r="K93" s="191">
        <f t="shared" si="5"/>
        <v>10.073967027429951</v>
      </c>
      <c r="L93" s="191">
        <f t="shared" si="6"/>
        <v>18.854192023688903</v>
      </c>
      <c r="M93" s="192">
        <f t="shared" si="7"/>
        <v>4.9616294799181322</v>
      </c>
      <c r="N93" s="199" t="str">
        <f t="shared" si="8"/>
        <v>OK</v>
      </c>
    </row>
    <row r="94" spans="1:14" ht="14.25" customHeight="1" x14ac:dyDescent="0.25">
      <c r="A94" s="194"/>
      <c r="B94" s="280" t="s">
        <v>288</v>
      </c>
      <c r="C94" s="281"/>
      <c r="D94" s="279"/>
      <c r="E94" s="293"/>
      <c r="F94" s="323">
        <f t="shared" si="9"/>
        <v>0</v>
      </c>
      <c r="G94" s="313"/>
      <c r="H94" s="297"/>
      <c r="I94" s="286"/>
      <c r="J94" s="191" t="e">
        <f>HLOOKUP('Operational Worksheet'!H94,$B$768:$X$770,3)</f>
        <v>#N/A</v>
      </c>
      <c r="K94" s="191" t="e">
        <f t="shared" si="5"/>
        <v>#DIV/0!</v>
      </c>
      <c r="L94" s="191" t="e">
        <f t="shared" si="6"/>
        <v>#DIV/0!</v>
      </c>
      <c r="M94" s="192" t="str">
        <f t="shared" si="7"/>
        <v>PO</v>
      </c>
      <c r="N94" s="199" t="str">
        <f t="shared" si="8"/>
        <v>OK</v>
      </c>
    </row>
    <row r="95" spans="1:14" ht="14.25" customHeight="1" x14ac:dyDescent="0.25">
      <c r="A95" s="194"/>
      <c r="B95" s="280" t="s">
        <v>289</v>
      </c>
      <c r="C95" s="281">
        <v>4</v>
      </c>
      <c r="D95" s="279">
        <v>1383.3937528133392</v>
      </c>
      <c r="E95" s="293"/>
      <c r="F95" s="323">
        <f t="shared" si="9"/>
        <v>1383.3937528133392</v>
      </c>
      <c r="G95" s="313"/>
      <c r="H95" s="297">
        <v>61.653934478759766</v>
      </c>
      <c r="I95" s="286">
        <v>1.8920149803161621</v>
      </c>
      <c r="J95" s="191">
        <f>HLOOKUP('Operational Worksheet'!H95,$B$768:$X$770,3)</f>
        <v>3.8</v>
      </c>
      <c r="K95" s="191">
        <f t="shared" si="5"/>
        <v>9.9180123729499616</v>
      </c>
      <c r="L95" s="191">
        <f t="shared" si="6"/>
        <v>18.765027984582375</v>
      </c>
      <c r="M95" s="192">
        <f t="shared" si="7"/>
        <v>4.9381652591006251</v>
      </c>
      <c r="N95" s="199" t="str">
        <f t="shared" si="8"/>
        <v>OK</v>
      </c>
    </row>
    <row r="96" spans="1:14" ht="14.25" customHeight="1" x14ac:dyDescent="0.25">
      <c r="A96" s="194"/>
      <c r="B96" s="280" t="s">
        <v>290</v>
      </c>
      <c r="C96" s="281">
        <v>4</v>
      </c>
      <c r="D96" s="279">
        <v>1378.6820828914642</v>
      </c>
      <c r="E96" s="293"/>
      <c r="F96" s="323">
        <f t="shared" si="9"/>
        <v>1378.6820828914642</v>
      </c>
      <c r="G96" s="313"/>
      <c r="H96" s="297">
        <v>61.572669982910156</v>
      </c>
      <c r="I96" s="286">
        <v>1.8988639116287231</v>
      </c>
      <c r="J96" s="191">
        <f>HLOOKUP('Operational Worksheet'!H96,$B$768:$X$770,3)</f>
        <v>3.8</v>
      </c>
      <c r="K96" s="191">
        <f t="shared" si="5"/>
        <v>9.9519073521930412</v>
      </c>
      <c r="L96" s="191">
        <f t="shared" si="6"/>
        <v>18.897317722951929</v>
      </c>
      <c r="M96" s="192">
        <f t="shared" si="7"/>
        <v>4.9729783481452445</v>
      </c>
      <c r="N96" s="199" t="str">
        <f t="shared" si="8"/>
        <v>OK</v>
      </c>
    </row>
    <row r="97" spans="1:14" ht="14.25" customHeight="1" x14ac:dyDescent="0.25">
      <c r="A97" s="194"/>
      <c r="B97" s="280" t="s">
        <v>291</v>
      </c>
      <c r="C97" s="281">
        <v>4</v>
      </c>
      <c r="D97" s="279">
        <v>1357.4801785945892</v>
      </c>
      <c r="E97" s="293"/>
      <c r="F97" s="325">
        <f t="shared" si="9"/>
        <v>1357.4801785945892</v>
      </c>
      <c r="G97" s="315"/>
      <c r="H97" s="297">
        <v>61.148681640625</v>
      </c>
      <c r="I97" s="286">
        <v>1.8840962648391724</v>
      </c>
      <c r="J97" s="191">
        <f>HLOOKUP('Operational Worksheet'!H97,$B$768:$X$770,3)</f>
        <v>3.8</v>
      </c>
      <c r="K97" s="191">
        <f t="shared" si="5"/>
        <v>10.107341951224175</v>
      </c>
      <c r="L97" s="191">
        <f t="shared" si="6"/>
        <v>19.043205217753741</v>
      </c>
      <c r="M97" s="192">
        <f t="shared" si="7"/>
        <v>5.0113697941457218</v>
      </c>
      <c r="N97" s="199" t="str">
        <f t="shared" si="8"/>
        <v>OK</v>
      </c>
    </row>
    <row r="98" spans="1:14" ht="14.25" customHeight="1" x14ac:dyDescent="0.25">
      <c r="A98" s="194"/>
      <c r="B98" s="280" t="s">
        <v>292</v>
      </c>
      <c r="C98" s="281">
        <v>4</v>
      </c>
      <c r="D98" s="279">
        <v>1356.334484577179</v>
      </c>
      <c r="E98" s="293"/>
      <c r="F98" s="323">
        <f t="shared" si="9"/>
        <v>1356.334484577179</v>
      </c>
      <c r="G98" s="313"/>
      <c r="H98" s="297">
        <v>60.364295959472656</v>
      </c>
      <c r="I98" s="286">
        <v>1.9194104671478271</v>
      </c>
      <c r="J98" s="191">
        <f>HLOOKUP('Operational Worksheet'!H98,$B$768:$X$770,3)</f>
        <v>4</v>
      </c>
      <c r="K98" s="191">
        <f t="shared" si="5"/>
        <v>10.115879610140256</v>
      </c>
      <c r="L98" s="191">
        <f t="shared" si="6"/>
        <v>19.416525208110489</v>
      </c>
      <c r="M98" s="192">
        <f t="shared" si="7"/>
        <v>4.8541313020276222</v>
      </c>
      <c r="N98" s="199" t="str">
        <f t="shared" si="8"/>
        <v>OK</v>
      </c>
    </row>
    <row r="99" spans="1:14" ht="14.25" customHeight="1" x14ac:dyDescent="0.25">
      <c r="A99" s="194"/>
      <c r="B99" s="280" t="s">
        <v>293</v>
      </c>
      <c r="C99" s="281">
        <v>4</v>
      </c>
      <c r="D99" s="279">
        <v>1356.8378446102142</v>
      </c>
      <c r="E99" s="293"/>
      <c r="F99" s="323">
        <f t="shared" si="9"/>
        <v>1356.8378446102142</v>
      </c>
      <c r="G99" s="313"/>
      <c r="H99" s="297">
        <v>59.912040710449219</v>
      </c>
      <c r="I99" s="286">
        <v>1.9127756357192993</v>
      </c>
      <c r="J99" s="191">
        <f>HLOOKUP('Operational Worksheet'!H99,$B$768:$X$770,3)</f>
        <v>4</v>
      </c>
      <c r="K99" s="191">
        <f t="shared" si="5"/>
        <v>10.112126818666338</v>
      </c>
      <c r="L99" s="191">
        <f t="shared" si="6"/>
        <v>19.342229804048682</v>
      </c>
      <c r="M99" s="192">
        <f t="shared" si="7"/>
        <v>4.8355574510121704</v>
      </c>
      <c r="N99" s="199" t="str">
        <f t="shared" si="8"/>
        <v>OK</v>
      </c>
    </row>
    <row r="100" spans="1:14" ht="14.25" customHeight="1" x14ac:dyDescent="0.25">
      <c r="A100" s="194"/>
      <c r="B100" s="280" t="s">
        <v>294</v>
      </c>
      <c r="C100" s="281">
        <v>4</v>
      </c>
      <c r="D100" s="279">
        <v>1365.650402545929</v>
      </c>
      <c r="E100" s="293"/>
      <c r="F100" s="323">
        <f t="shared" si="9"/>
        <v>1365.650402545929</v>
      </c>
      <c r="G100" s="313"/>
      <c r="H100" s="297">
        <v>61.127479553222656</v>
      </c>
      <c r="I100" s="286">
        <v>1.9471269845962524</v>
      </c>
      <c r="J100" s="191">
        <f>HLOOKUP('Operational Worksheet'!H100,$B$768:$X$770,3)</f>
        <v>3.8</v>
      </c>
      <c r="K100" s="191">
        <f t="shared" si="5"/>
        <v>10.046873146660195</v>
      </c>
      <c r="L100" s="191">
        <f t="shared" si="6"/>
        <v>19.562537814677526</v>
      </c>
      <c r="M100" s="192">
        <f t="shared" si="7"/>
        <v>5.1480362670204016</v>
      </c>
      <c r="N100" s="199" t="str">
        <f t="shared" si="8"/>
        <v>OK</v>
      </c>
    </row>
    <row r="101" spans="1:14" ht="14.25" customHeight="1" x14ac:dyDescent="0.25">
      <c r="A101" s="194"/>
      <c r="B101" s="280" t="s">
        <v>295</v>
      </c>
      <c r="C101" s="281">
        <v>4</v>
      </c>
      <c r="D101" s="279">
        <v>1360.403820514679</v>
      </c>
      <c r="E101" s="293"/>
      <c r="F101" s="323">
        <f t="shared" si="9"/>
        <v>1360.403820514679</v>
      </c>
      <c r="G101" s="313"/>
      <c r="H101" s="297">
        <v>59.678852081298828</v>
      </c>
      <c r="I101" s="286">
        <v>1.9333221912384033</v>
      </c>
      <c r="J101" s="191">
        <f>HLOOKUP('Operational Worksheet'!H101,$B$768:$X$770,3)</f>
        <v>4</v>
      </c>
      <c r="K101" s="191">
        <f t="shared" si="5"/>
        <v>10.085620276980347</v>
      </c>
      <c r="L101" s="191">
        <f t="shared" si="6"/>
        <v>19.498753493890117</v>
      </c>
      <c r="M101" s="192">
        <f t="shared" si="7"/>
        <v>4.8746883734725293</v>
      </c>
      <c r="N101" s="199" t="str">
        <f t="shared" si="8"/>
        <v>OK</v>
      </c>
    </row>
    <row r="102" spans="1:14" ht="14.25" customHeight="1" x14ac:dyDescent="0.25">
      <c r="A102" s="194"/>
      <c r="B102" s="280" t="s">
        <v>296</v>
      </c>
      <c r="C102" s="281">
        <v>4</v>
      </c>
      <c r="D102" s="279">
        <v>1357.6945340633392</v>
      </c>
      <c r="E102" s="293"/>
      <c r="F102" s="325">
        <f t="shared" si="9"/>
        <v>1357.6945340633392</v>
      </c>
      <c r="G102" s="315"/>
      <c r="H102" s="297">
        <v>60.954349517822266</v>
      </c>
      <c r="I102" s="286">
        <v>1.9539759159088135</v>
      </c>
      <c r="J102" s="191">
        <f>HLOOKUP('Operational Worksheet'!H102,$B$768:$X$770,3)</f>
        <v>3.8</v>
      </c>
      <c r="K102" s="191">
        <f t="shared" si="5"/>
        <v>10.105746184306497</v>
      </c>
      <c r="L102" s="191">
        <f t="shared" si="6"/>
        <v>19.746384656422286</v>
      </c>
      <c r="M102" s="192">
        <f t="shared" si="7"/>
        <v>5.1964170148479703</v>
      </c>
      <c r="N102" s="199" t="str">
        <f t="shared" si="8"/>
        <v>OK</v>
      </c>
    </row>
    <row r="103" spans="1:14" ht="14.25" customHeight="1" x14ac:dyDescent="0.25">
      <c r="A103" s="200"/>
      <c r="B103" s="282" t="s">
        <v>297</v>
      </c>
      <c r="C103" s="283">
        <v>4</v>
      </c>
      <c r="D103" s="309">
        <v>1392.0670926570892</v>
      </c>
      <c r="E103" s="310"/>
      <c r="F103" s="324">
        <f t="shared" si="9"/>
        <v>1392.0670926570892</v>
      </c>
      <c r="G103" s="314"/>
      <c r="H103" s="311">
        <v>61.43487548828125</v>
      </c>
      <c r="I103" s="312">
        <v>1.9538688659667969</v>
      </c>
      <c r="J103" s="191">
        <f>HLOOKUP('Operational Worksheet'!H103,$B$768:$X$770,3)</f>
        <v>3.8</v>
      </c>
      <c r="K103" s="307">
        <f t="shared" si="5"/>
        <v>9.8562177278937959</v>
      </c>
      <c r="L103" s="307">
        <f t="shared" si="6"/>
        <v>19.257756954721689</v>
      </c>
      <c r="M103" s="308">
        <f t="shared" si="7"/>
        <v>5.0678307775583393</v>
      </c>
      <c r="N103" s="203" t="str">
        <f t="shared" si="8"/>
        <v>OK</v>
      </c>
    </row>
    <row r="104" spans="1:14" ht="14.25" customHeight="1" x14ac:dyDescent="0.25">
      <c r="A104" s="194"/>
      <c r="B104" s="300" t="s">
        <v>298</v>
      </c>
      <c r="C104" s="281">
        <v>5</v>
      </c>
      <c r="D104" s="279">
        <v>1360.5854032039642</v>
      </c>
      <c r="E104" s="293"/>
      <c r="F104" s="323">
        <f t="shared" si="9"/>
        <v>1360.5854032039642</v>
      </c>
      <c r="G104" s="313"/>
      <c r="H104" s="297">
        <v>61.968391418457031</v>
      </c>
      <c r="I104" s="286">
        <v>1.9401711225509644</v>
      </c>
      <c r="J104" s="191">
        <f>HLOOKUP('Operational Worksheet'!H104,$B$768:$X$770,3)</f>
        <v>3.8</v>
      </c>
      <c r="K104" s="301">
        <f t="shared" si="5"/>
        <v>10.084274257797214</v>
      </c>
      <c r="L104" s="301">
        <f t="shared" si="6"/>
        <v>19.565217706862214</v>
      </c>
      <c r="M104" s="302">
        <f t="shared" si="7"/>
        <v>5.148741501805846</v>
      </c>
      <c r="N104" s="199" t="str">
        <f t="shared" si="8"/>
        <v>OK</v>
      </c>
    </row>
    <row r="105" spans="1:14" ht="14.25" customHeight="1" x14ac:dyDescent="0.25">
      <c r="A105" s="194"/>
      <c r="B105" s="280" t="s">
        <v>299</v>
      </c>
      <c r="C105" s="281">
        <v>5</v>
      </c>
      <c r="D105" s="279">
        <v>1367.3316190242767</v>
      </c>
      <c r="E105" s="293"/>
      <c r="F105" s="323">
        <f t="shared" si="9"/>
        <v>1367.3316190242767</v>
      </c>
      <c r="G105" s="313"/>
      <c r="H105" s="297">
        <v>64.300331115722656</v>
      </c>
      <c r="I105" s="286">
        <v>1.9401711225509644</v>
      </c>
      <c r="J105" s="191">
        <f>HLOOKUP('Operational Worksheet'!H105,$B$768:$X$770,3)</f>
        <v>3.6</v>
      </c>
      <c r="K105" s="191">
        <f t="shared" si="5"/>
        <v>10.034519911749932</v>
      </c>
      <c r="L105" s="191">
        <f t="shared" si="6"/>
        <v>19.468685761439868</v>
      </c>
      <c r="M105" s="192">
        <f t="shared" si="7"/>
        <v>5.4079682670666296</v>
      </c>
      <c r="N105" s="199" t="str">
        <f t="shared" si="8"/>
        <v>OK</v>
      </c>
    </row>
    <row r="106" spans="1:14" ht="14.25" customHeight="1" x14ac:dyDescent="0.25">
      <c r="A106" s="194"/>
      <c r="B106" s="280" t="s">
        <v>300</v>
      </c>
      <c r="C106" s="281">
        <v>5</v>
      </c>
      <c r="D106" s="279">
        <v>1358.2299344539642</v>
      </c>
      <c r="E106" s="293"/>
      <c r="F106" s="323">
        <f t="shared" si="9"/>
        <v>1358.2299344539642</v>
      </c>
      <c r="G106" s="313"/>
      <c r="H106" s="297">
        <v>64.692520141601563</v>
      </c>
      <c r="I106" s="286">
        <v>1.9470200538635254</v>
      </c>
      <c r="J106" s="191">
        <f>HLOOKUP('Operational Worksheet'!H106,$B$768:$X$770,3)</f>
        <v>3.4</v>
      </c>
      <c r="K106" s="191">
        <f t="shared" si="5"/>
        <v>10.101762602206453</v>
      </c>
      <c r="L106" s="191">
        <f t="shared" si="6"/>
        <v>19.668334365864553</v>
      </c>
      <c r="M106" s="192">
        <f t="shared" si="7"/>
        <v>5.7848042252542804</v>
      </c>
      <c r="N106" s="199" t="str">
        <f t="shared" si="8"/>
        <v>OK</v>
      </c>
    </row>
    <row r="107" spans="1:14" ht="14.25" customHeight="1" x14ac:dyDescent="0.25">
      <c r="A107" s="194"/>
      <c r="B107" s="280" t="s">
        <v>301</v>
      </c>
      <c r="C107" s="281">
        <v>5</v>
      </c>
      <c r="D107" s="279">
        <v>1359.5149686336517</v>
      </c>
      <c r="E107" s="293"/>
      <c r="F107" s="325">
        <f t="shared" si="9"/>
        <v>1359.5149686336517</v>
      </c>
      <c r="G107" s="315"/>
      <c r="H107" s="297">
        <v>64.628921508789063</v>
      </c>
      <c r="I107" s="286">
        <v>1.9470200538635254</v>
      </c>
      <c r="J107" s="191">
        <f>HLOOKUP('Operational Worksheet'!H107,$B$768:$X$770,3)</f>
        <v>3.4</v>
      </c>
      <c r="K107" s="191">
        <f t="shared" si="5"/>
        <v>10.092214262895434</v>
      </c>
      <c r="L107" s="191">
        <f t="shared" si="6"/>
        <v>19.649743557744905</v>
      </c>
      <c r="M107" s="192">
        <f t="shared" si="7"/>
        <v>5.7793363405132077</v>
      </c>
      <c r="N107" s="199" t="str">
        <f t="shared" si="8"/>
        <v>OK</v>
      </c>
    </row>
    <row r="108" spans="1:14" ht="14.25" customHeight="1" x14ac:dyDescent="0.25">
      <c r="A108" s="194"/>
      <c r="B108" s="280" t="s">
        <v>302</v>
      </c>
      <c r="C108" s="281">
        <v>5</v>
      </c>
      <c r="D108" s="279">
        <v>1354.3749539852142</v>
      </c>
      <c r="E108" s="293"/>
      <c r="F108" s="323">
        <f t="shared" si="9"/>
        <v>1354.3749539852142</v>
      </c>
      <c r="G108" s="313"/>
      <c r="H108" s="297">
        <v>64.537063598632813</v>
      </c>
      <c r="I108" s="286">
        <v>1.9470200538635254</v>
      </c>
      <c r="J108" s="191">
        <f>HLOOKUP('Operational Worksheet'!H108,$B$768:$X$770,3)</f>
        <v>3.4</v>
      </c>
      <c r="K108" s="191">
        <f t="shared" si="5"/>
        <v>10.130515420926903</v>
      </c>
      <c r="L108" s="191">
        <f t="shared" si="6"/>
        <v>19.724316680518374</v>
      </c>
      <c r="M108" s="192">
        <f t="shared" si="7"/>
        <v>5.8012696119171689</v>
      </c>
      <c r="N108" s="199" t="str">
        <f t="shared" si="8"/>
        <v>OK</v>
      </c>
    </row>
    <row r="109" spans="1:14" ht="14.25" customHeight="1" x14ac:dyDescent="0.25">
      <c r="A109" s="194"/>
      <c r="B109" s="280" t="s">
        <v>303</v>
      </c>
      <c r="C109" s="281">
        <v>5</v>
      </c>
      <c r="D109" s="279">
        <v>1358.3369901180267</v>
      </c>
      <c r="E109" s="293"/>
      <c r="F109" s="323">
        <f t="shared" si="9"/>
        <v>1358.3369901180267</v>
      </c>
      <c r="G109" s="313"/>
      <c r="H109" s="297">
        <v>60.336029052734375</v>
      </c>
      <c r="I109" s="286">
        <v>1.9471269845962524</v>
      </c>
      <c r="J109" s="191">
        <f>HLOOKUP('Operational Worksheet'!H109,$B$768:$X$770,3)</f>
        <v>4</v>
      </c>
      <c r="K109" s="191">
        <f t="shared" si="5"/>
        <v>10.100966444175384</v>
      </c>
      <c r="L109" s="191">
        <f t="shared" si="6"/>
        <v>19.667864333955144</v>
      </c>
      <c r="M109" s="192">
        <f t="shared" si="7"/>
        <v>4.9169660834887861</v>
      </c>
      <c r="N109" s="199" t="str">
        <f t="shared" si="8"/>
        <v>OK</v>
      </c>
    </row>
    <row r="110" spans="1:14" ht="14.25" customHeight="1" x14ac:dyDescent="0.25">
      <c r="A110" s="194"/>
      <c r="B110" s="280" t="s">
        <v>304</v>
      </c>
      <c r="C110" s="281">
        <v>5</v>
      </c>
      <c r="D110" s="279">
        <v>1357.6945340633392</v>
      </c>
      <c r="E110" s="293"/>
      <c r="F110" s="323">
        <f t="shared" si="9"/>
        <v>1357.6945340633392</v>
      </c>
      <c r="G110" s="313"/>
      <c r="H110" s="297">
        <v>60.505626678466797</v>
      </c>
      <c r="I110" s="286">
        <v>1.9539759159088135</v>
      </c>
      <c r="J110" s="191">
        <f>HLOOKUP('Operational Worksheet'!H110,$B$768:$X$770,3)</f>
        <v>4</v>
      </c>
      <c r="K110" s="191">
        <f t="shared" si="5"/>
        <v>10.105746184306497</v>
      </c>
      <c r="L110" s="191">
        <f t="shared" si="6"/>
        <v>19.746384656422286</v>
      </c>
      <c r="M110" s="192">
        <f t="shared" si="7"/>
        <v>4.9365961641055716</v>
      </c>
      <c r="N110" s="199" t="str">
        <f t="shared" si="8"/>
        <v>OK</v>
      </c>
    </row>
    <row r="111" spans="1:14" ht="14.25" customHeight="1" x14ac:dyDescent="0.25">
      <c r="A111" s="194"/>
      <c r="B111" s="280" t="s">
        <v>305</v>
      </c>
      <c r="C111" s="281">
        <v>5</v>
      </c>
      <c r="D111" s="279">
        <v>1351.4838407039642</v>
      </c>
      <c r="E111" s="293"/>
      <c r="F111" s="323">
        <f t="shared" si="9"/>
        <v>1351.4838407039642</v>
      </c>
      <c r="G111" s="313"/>
      <c r="H111" s="297">
        <v>63.431156158447266</v>
      </c>
      <c r="I111" s="286">
        <v>2.0019176006317139</v>
      </c>
      <c r="J111" s="191">
        <f>HLOOKUP('Operational Worksheet'!H111,$B$768:$X$770,3)</f>
        <v>3.6</v>
      </c>
      <c r="K111" s="191">
        <f t="shared" si="5"/>
        <v>10.15218676230535</v>
      </c>
      <c r="L111" s="191">
        <f t="shared" si="6"/>
        <v>20.323841364359374</v>
      </c>
      <c r="M111" s="192">
        <f t="shared" si="7"/>
        <v>5.6455114900998264</v>
      </c>
      <c r="N111" s="199" t="str">
        <f t="shared" si="8"/>
        <v>OK</v>
      </c>
    </row>
    <row r="112" spans="1:14" ht="14.25" customHeight="1" x14ac:dyDescent="0.25">
      <c r="A112" s="194"/>
      <c r="B112" s="280" t="s">
        <v>306</v>
      </c>
      <c r="C112" s="281">
        <v>5</v>
      </c>
      <c r="D112" s="279">
        <v>1351.5908963680267</v>
      </c>
      <c r="E112" s="293"/>
      <c r="F112" s="325">
        <f t="shared" si="9"/>
        <v>1351.5908963680267</v>
      </c>
      <c r="G112" s="315"/>
      <c r="H112" s="297">
        <v>63.865745544433594</v>
      </c>
      <c r="I112" s="286">
        <v>1.995175838470459</v>
      </c>
      <c r="J112" s="191">
        <f>HLOOKUP('Operational Worksheet'!H112,$B$768:$X$770,3)</f>
        <v>3.6</v>
      </c>
      <c r="K112" s="191">
        <f t="shared" si="5"/>
        <v>10.151382636516662</v>
      </c>
      <c r="L112" s="191">
        <f t="shared" si="6"/>
        <v>20.25379336344659</v>
      </c>
      <c r="M112" s="192">
        <f t="shared" si="7"/>
        <v>5.6260537120684972</v>
      </c>
      <c r="N112" s="199" t="str">
        <f t="shared" si="8"/>
        <v>OK</v>
      </c>
    </row>
    <row r="113" spans="1:14" ht="14.25" customHeight="1" x14ac:dyDescent="0.25">
      <c r="A113" s="194"/>
      <c r="B113" s="280" t="s">
        <v>307</v>
      </c>
      <c r="C113" s="281">
        <v>5</v>
      </c>
      <c r="D113" s="279">
        <v>1355.7669217586517</v>
      </c>
      <c r="E113" s="293"/>
      <c r="F113" s="323">
        <f t="shared" si="9"/>
        <v>1355.7669217586517</v>
      </c>
      <c r="G113" s="313"/>
      <c r="H113" s="297">
        <v>63.855140686035156</v>
      </c>
      <c r="I113" s="286">
        <v>1.9607176780700684</v>
      </c>
      <c r="J113" s="191">
        <f>HLOOKUP('Operational Worksheet'!H113,$B$768:$X$770,3)</f>
        <v>3.6</v>
      </c>
      <c r="K113" s="191">
        <f t="shared" si="5"/>
        <v>10.120114406734913</v>
      </c>
      <c r="L113" s="191">
        <f t="shared" si="6"/>
        <v>19.842687221376728</v>
      </c>
      <c r="M113" s="192">
        <f t="shared" si="7"/>
        <v>5.5118575614935352</v>
      </c>
      <c r="N113" s="199" t="str">
        <f t="shared" si="8"/>
        <v>OK</v>
      </c>
    </row>
    <row r="114" spans="1:14" ht="14.25" customHeight="1" x14ac:dyDescent="0.25">
      <c r="A114" s="194"/>
      <c r="B114" s="280" t="s">
        <v>308</v>
      </c>
      <c r="C114" s="281">
        <v>5</v>
      </c>
      <c r="D114" s="279">
        <v>1362.9412381649017</v>
      </c>
      <c r="E114" s="293"/>
      <c r="F114" s="323">
        <f t="shared" si="9"/>
        <v>1362.9412381649017</v>
      </c>
      <c r="G114" s="313"/>
      <c r="H114" s="297">
        <v>63.643146514892578</v>
      </c>
      <c r="I114" s="286">
        <v>1.9539759159088135</v>
      </c>
      <c r="J114" s="191">
        <f>HLOOKUP('Operational Worksheet'!H114,$B$768:$X$770,3)</f>
        <v>3.6</v>
      </c>
      <c r="K114" s="191">
        <f t="shared" si="5"/>
        <v>10.066843656105105</v>
      </c>
      <c r="L114" s="191">
        <f t="shared" si="6"/>
        <v>19.670370053248799</v>
      </c>
      <c r="M114" s="192">
        <f t="shared" si="7"/>
        <v>5.4639916814579994</v>
      </c>
      <c r="N114" s="199" t="str">
        <f t="shared" si="8"/>
        <v>OK</v>
      </c>
    </row>
    <row r="115" spans="1:14" ht="14.25" customHeight="1" x14ac:dyDescent="0.25">
      <c r="A115" s="194"/>
      <c r="B115" s="280" t="s">
        <v>309</v>
      </c>
      <c r="C115" s="281">
        <v>5</v>
      </c>
      <c r="D115" s="279">
        <v>1360.4787137508392</v>
      </c>
      <c r="E115" s="293"/>
      <c r="F115" s="323">
        <f t="shared" si="9"/>
        <v>1360.4787137508392</v>
      </c>
      <c r="G115" s="313"/>
      <c r="H115" s="297">
        <v>63.349891662597656</v>
      </c>
      <c r="I115" s="286">
        <v>1.9264733791351318</v>
      </c>
      <c r="J115" s="191">
        <f>HLOOKUP('Operational Worksheet'!H115,$B$768:$X$770,3)</f>
        <v>3.6</v>
      </c>
      <c r="K115" s="191">
        <f t="shared" si="5"/>
        <v>10.085065071864976</v>
      </c>
      <c r="L115" s="191">
        <f t="shared" si="6"/>
        <v>19.428609387793411</v>
      </c>
      <c r="M115" s="192">
        <f t="shared" si="7"/>
        <v>5.396835941053725</v>
      </c>
      <c r="N115" s="199" t="str">
        <f t="shared" si="8"/>
        <v>OK</v>
      </c>
    </row>
    <row r="116" spans="1:14" ht="14.25" customHeight="1" x14ac:dyDescent="0.25">
      <c r="A116" s="194"/>
      <c r="B116" s="280" t="s">
        <v>310</v>
      </c>
      <c r="C116" s="281">
        <v>5</v>
      </c>
      <c r="D116" s="279">
        <v>1362.4059598445892</v>
      </c>
      <c r="E116" s="293"/>
      <c r="F116" s="323">
        <f t="shared" si="9"/>
        <v>1362.4059598445892</v>
      </c>
      <c r="G116" s="313"/>
      <c r="H116" s="297">
        <v>62.932968139648438</v>
      </c>
      <c r="I116" s="286">
        <v>1.9610387086868286</v>
      </c>
      <c r="J116" s="191">
        <f>HLOOKUP('Operational Worksheet'!H116,$B$768:$X$770,3)</f>
        <v>3.6</v>
      </c>
      <c r="K116" s="191">
        <f t="shared" si="5"/>
        <v>10.070798837836476</v>
      </c>
      <c r="L116" s="191">
        <f t="shared" si="6"/>
        <v>19.749226348395656</v>
      </c>
      <c r="M116" s="192">
        <f t="shared" si="7"/>
        <v>5.4858962078876816</v>
      </c>
      <c r="N116" s="199" t="str">
        <f t="shared" si="8"/>
        <v>OK</v>
      </c>
    </row>
    <row r="117" spans="1:14" ht="14.25" customHeight="1" x14ac:dyDescent="0.25">
      <c r="A117" s="194"/>
      <c r="B117" s="280" t="s">
        <v>311</v>
      </c>
      <c r="C117" s="281">
        <v>5</v>
      </c>
      <c r="D117" s="279">
        <v>1339.8122098445892</v>
      </c>
      <c r="E117" s="293"/>
      <c r="F117" s="325">
        <f t="shared" si="9"/>
        <v>1339.8122098445892</v>
      </c>
      <c r="G117" s="315"/>
      <c r="H117" s="297">
        <v>62.622039794921875</v>
      </c>
      <c r="I117" s="286">
        <v>1.9748435020446777</v>
      </c>
      <c r="J117" s="191">
        <f>HLOOKUP('Operational Worksheet'!H117,$B$768:$X$770,3)</f>
        <v>3.6</v>
      </c>
      <c r="K117" s="191">
        <f t="shared" si="5"/>
        <v>10.240626452162189</v>
      </c>
      <c r="L117" s="191">
        <f t="shared" si="6"/>
        <v>20.22363460591934</v>
      </c>
      <c r="M117" s="192">
        <f t="shared" si="7"/>
        <v>5.6176762794220387</v>
      </c>
      <c r="N117" s="199" t="str">
        <f t="shared" si="8"/>
        <v>OK</v>
      </c>
    </row>
    <row r="118" spans="1:14" ht="14.25" customHeight="1" x14ac:dyDescent="0.25">
      <c r="A118" s="194"/>
      <c r="B118" s="280" t="s">
        <v>312</v>
      </c>
      <c r="C118" s="281">
        <v>5</v>
      </c>
      <c r="D118" s="279">
        <v>1357.9086453914642</v>
      </c>
      <c r="E118" s="293"/>
      <c r="F118" s="323">
        <f t="shared" si="9"/>
        <v>1357.9086453914642</v>
      </c>
      <c r="G118" s="313"/>
      <c r="H118" s="297">
        <v>62.229846954345703</v>
      </c>
      <c r="I118" s="286">
        <v>1.9816923141479492</v>
      </c>
      <c r="J118" s="191">
        <f>HLOOKUP('Operational Worksheet'!H118,$B$768:$X$770,3)</f>
        <v>3.8</v>
      </c>
      <c r="K118" s="191">
        <f t="shared" si="5"/>
        <v>10.104152737836767</v>
      </c>
      <c r="L118" s="191">
        <f t="shared" si="6"/>
        <v>20.02332182154808</v>
      </c>
      <c r="M118" s="192">
        <f t="shared" si="7"/>
        <v>5.2692952161968636</v>
      </c>
      <c r="N118" s="199" t="str">
        <f t="shared" si="8"/>
        <v>OK</v>
      </c>
    </row>
    <row r="119" spans="1:14" ht="14.25" customHeight="1" x14ac:dyDescent="0.25">
      <c r="A119" s="194"/>
      <c r="B119" s="280" t="s">
        <v>313</v>
      </c>
      <c r="C119" s="281">
        <v>5</v>
      </c>
      <c r="D119" s="279">
        <v>1349.1600461006165</v>
      </c>
      <c r="E119" s="293"/>
      <c r="F119" s="323">
        <f t="shared" si="9"/>
        <v>1349.1600461006165</v>
      </c>
      <c r="G119" s="313"/>
      <c r="H119" s="297">
        <v>61.576202392578125</v>
      </c>
      <c r="I119" s="286">
        <v>1.9953900575637817</v>
      </c>
      <c r="J119" s="191">
        <f>HLOOKUP('Operational Worksheet'!H119,$B$768:$X$770,3)</f>
        <v>3.8</v>
      </c>
      <c r="K119" s="191">
        <f t="shared" si="5"/>
        <v>10.169672898867583</v>
      </c>
      <c r="L119" s="191">
        <f t="shared" si="6"/>
        <v>20.292464191076217</v>
      </c>
      <c r="M119" s="192">
        <f t="shared" si="7"/>
        <v>5.3401221555463732</v>
      </c>
      <c r="N119" s="199" t="str">
        <f t="shared" si="8"/>
        <v>OK</v>
      </c>
    </row>
    <row r="120" spans="1:14" ht="14.25" customHeight="1" x14ac:dyDescent="0.25">
      <c r="A120" s="194"/>
      <c r="B120" s="280" t="s">
        <v>314</v>
      </c>
      <c r="C120" s="281">
        <v>5</v>
      </c>
      <c r="D120" s="279">
        <v>1158.450695514679</v>
      </c>
      <c r="E120" s="293"/>
      <c r="F120" s="323">
        <f t="shared" si="9"/>
        <v>1158.450695514679</v>
      </c>
      <c r="G120" s="313"/>
      <c r="H120" s="297">
        <v>61.247611999511719</v>
      </c>
      <c r="I120" s="286">
        <v>1.9610387086868286</v>
      </c>
      <c r="J120" s="191">
        <f>HLOOKUP('Operational Worksheet'!H120,$B$768:$X$770,3)</f>
        <v>3.8</v>
      </c>
      <c r="K120" s="191">
        <f t="shared" si="5"/>
        <v>11.84385007509413</v>
      </c>
      <c r="L120" s="191">
        <f t="shared" si="6"/>
        <v>23.22624845714299</v>
      </c>
      <c r="M120" s="192">
        <f t="shared" si="7"/>
        <v>6.1121706466165771</v>
      </c>
      <c r="N120" s="199" t="str">
        <f t="shared" si="8"/>
        <v>OK</v>
      </c>
    </row>
    <row r="121" spans="1:14" ht="14.25" customHeight="1" x14ac:dyDescent="0.25">
      <c r="A121" s="194"/>
      <c r="B121" s="280" t="s">
        <v>315</v>
      </c>
      <c r="C121" s="281"/>
      <c r="D121" s="279"/>
      <c r="E121" s="293"/>
      <c r="F121" s="323">
        <f t="shared" si="9"/>
        <v>0</v>
      </c>
      <c r="G121" s="313"/>
      <c r="H121" s="297"/>
      <c r="I121" s="286"/>
      <c r="J121" s="191" t="e">
        <f>HLOOKUP('Operational Worksheet'!H121,$B$768:$X$770,3)</f>
        <v>#N/A</v>
      </c>
      <c r="K121" s="191" t="e">
        <f t="shared" si="5"/>
        <v>#DIV/0!</v>
      </c>
      <c r="L121" s="191" t="e">
        <f t="shared" si="6"/>
        <v>#DIV/0!</v>
      </c>
      <c r="M121" s="192" t="str">
        <f t="shared" si="7"/>
        <v>PO</v>
      </c>
      <c r="N121" s="199" t="str">
        <f t="shared" si="8"/>
        <v>OK</v>
      </c>
    </row>
    <row r="122" spans="1:14" ht="14.25" customHeight="1" x14ac:dyDescent="0.25">
      <c r="A122" s="194"/>
      <c r="B122" s="280" t="s">
        <v>316</v>
      </c>
      <c r="C122" s="281"/>
      <c r="D122" s="279"/>
      <c r="E122" s="293"/>
      <c r="F122" s="325">
        <f t="shared" si="9"/>
        <v>0</v>
      </c>
      <c r="G122" s="315"/>
      <c r="H122" s="297"/>
      <c r="I122" s="286"/>
      <c r="J122" s="191" t="e">
        <f>HLOOKUP('Operational Worksheet'!H122,$B$768:$X$770,3)</f>
        <v>#N/A</v>
      </c>
      <c r="K122" s="191" t="e">
        <f t="shared" si="5"/>
        <v>#DIV/0!</v>
      </c>
      <c r="L122" s="191" t="e">
        <f t="shared" si="6"/>
        <v>#DIV/0!</v>
      </c>
      <c r="M122" s="192" t="str">
        <f t="shared" si="7"/>
        <v>PO</v>
      </c>
      <c r="N122" s="199" t="str">
        <f t="shared" si="8"/>
        <v>OK</v>
      </c>
    </row>
    <row r="123" spans="1:14" ht="14.25" customHeight="1" x14ac:dyDescent="0.25">
      <c r="A123" s="194"/>
      <c r="B123" s="280" t="s">
        <v>317</v>
      </c>
      <c r="C123" s="281"/>
      <c r="D123" s="279"/>
      <c r="E123" s="293"/>
      <c r="F123" s="323">
        <f t="shared" si="9"/>
        <v>0</v>
      </c>
      <c r="G123" s="313"/>
      <c r="H123" s="297"/>
      <c r="I123" s="286"/>
      <c r="J123" s="191" t="e">
        <f>HLOOKUP('Operational Worksheet'!H123,$B$768:$X$770,3)</f>
        <v>#N/A</v>
      </c>
      <c r="K123" s="191" t="e">
        <f t="shared" si="5"/>
        <v>#DIV/0!</v>
      </c>
      <c r="L123" s="191" t="e">
        <f t="shared" si="6"/>
        <v>#DIV/0!</v>
      </c>
      <c r="M123" s="192" t="str">
        <f t="shared" si="7"/>
        <v>PO</v>
      </c>
      <c r="N123" s="199" t="str">
        <f t="shared" si="8"/>
        <v>OK</v>
      </c>
    </row>
    <row r="124" spans="1:14" ht="14.25" customHeight="1" x14ac:dyDescent="0.25">
      <c r="A124" s="194"/>
      <c r="B124" s="280" t="s">
        <v>318</v>
      </c>
      <c r="C124" s="281"/>
      <c r="D124" s="279"/>
      <c r="E124" s="293"/>
      <c r="F124" s="323">
        <f t="shared" si="9"/>
        <v>0</v>
      </c>
      <c r="G124" s="313"/>
      <c r="H124" s="297"/>
      <c r="I124" s="286"/>
      <c r="J124" s="191" t="e">
        <f>HLOOKUP('Operational Worksheet'!H124,$B$768:$X$770,3)</f>
        <v>#N/A</v>
      </c>
      <c r="K124" s="191" t="e">
        <f t="shared" si="5"/>
        <v>#DIV/0!</v>
      </c>
      <c r="L124" s="191" t="e">
        <f t="shared" si="6"/>
        <v>#DIV/0!</v>
      </c>
      <c r="M124" s="192" t="str">
        <f t="shared" si="7"/>
        <v>PO</v>
      </c>
      <c r="N124" s="199" t="str">
        <f t="shared" si="8"/>
        <v>OK</v>
      </c>
    </row>
    <row r="125" spans="1:14" ht="14.25" customHeight="1" x14ac:dyDescent="0.25">
      <c r="A125" s="194"/>
      <c r="B125" s="280" t="s">
        <v>319</v>
      </c>
      <c r="C125" s="281"/>
      <c r="D125" s="279"/>
      <c r="E125" s="293"/>
      <c r="F125" s="323">
        <f t="shared" si="9"/>
        <v>0</v>
      </c>
      <c r="G125" s="313"/>
      <c r="H125" s="297"/>
      <c r="I125" s="286"/>
      <c r="J125" s="191" t="e">
        <f>HLOOKUP('Operational Worksheet'!H125,$B$768:$X$770,3)</f>
        <v>#N/A</v>
      </c>
      <c r="K125" s="191" t="e">
        <f t="shared" si="5"/>
        <v>#DIV/0!</v>
      </c>
      <c r="L125" s="191" t="e">
        <f t="shared" si="6"/>
        <v>#DIV/0!</v>
      </c>
      <c r="M125" s="192" t="str">
        <f t="shared" si="7"/>
        <v>PO</v>
      </c>
      <c r="N125" s="199" t="str">
        <f t="shared" si="8"/>
        <v>OK</v>
      </c>
    </row>
    <row r="126" spans="1:14" ht="14.25" customHeight="1" x14ac:dyDescent="0.25">
      <c r="A126" s="194"/>
      <c r="B126" s="280" t="s">
        <v>320</v>
      </c>
      <c r="C126" s="281"/>
      <c r="D126" s="279"/>
      <c r="E126" s="293"/>
      <c r="F126" s="323">
        <f t="shared" si="9"/>
        <v>0</v>
      </c>
      <c r="G126" s="313"/>
      <c r="H126" s="297"/>
      <c r="I126" s="286"/>
      <c r="J126" s="191" t="e">
        <f>HLOOKUP('Operational Worksheet'!H126,$B$768:$X$770,3)</f>
        <v>#N/A</v>
      </c>
      <c r="K126" s="191" t="e">
        <f t="shared" si="5"/>
        <v>#DIV/0!</v>
      </c>
      <c r="L126" s="191" t="e">
        <f t="shared" si="6"/>
        <v>#DIV/0!</v>
      </c>
      <c r="M126" s="192" t="str">
        <f t="shared" si="7"/>
        <v>PO</v>
      </c>
      <c r="N126" s="199" t="str">
        <f t="shared" si="8"/>
        <v>OK</v>
      </c>
    </row>
    <row r="127" spans="1:14" ht="14.25" customHeight="1" x14ac:dyDescent="0.25">
      <c r="A127" s="200"/>
      <c r="B127" s="282" t="s">
        <v>321</v>
      </c>
      <c r="C127" s="283"/>
      <c r="D127" s="309"/>
      <c r="E127" s="310"/>
      <c r="F127" s="326">
        <f t="shared" si="9"/>
        <v>0</v>
      </c>
      <c r="G127" s="316"/>
      <c r="H127" s="311"/>
      <c r="I127" s="312"/>
      <c r="J127" s="191" t="e">
        <f>HLOOKUP('Operational Worksheet'!H127,$B$768:$X$770,3)</f>
        <v>#N/A</v>
      </c>
      <c r="K127" s="307" t="e">
        <f t="shared" si="5"/>
        <v>#DIV/0!</v>
      </c>
      <c r="L127" s="307" t="e">
        <f t="shared" si="6"/>
        <v>#DIV/0!</v>
      </c>
      <c r="M127" s="308" t="str">
        <f t="shared" si="7"/>
        <v>PO</v>
      </c>
      <c r="N127" s="203" t="str">
        <f t="shared" si="8"/>
        <v>OK</v>
      </c>
    </row>
    <row r="128" spans="1:14" ht="14.25" customHeight="1" x14ac:dyDescent="0.25">
      <c r="A128" s="194"/>
      <c r="B128" s="300" t="s">
        <v>322</v>
      </c>
      <c r="C128" s="281"/>
      <c r="D128" s="279"/>
      <c r="E128" s="293"/>
      <c r="F128" s="323">
        <f t="shared" si="9"/>
        <v>0</v>
      </c>
      <c r="G128" s="313"/>
      <c r="H128" s="297"/>
      <c r="I128" s="286"/>
      <c r="J128" s="191" t="e">
        <f>HLOOKUP('Operational Worksheet'!H128,$B$768:$X$770,3)</f>
        <v>#N/A</v>
      </c>
      <c r="K128" s="301" t="e">
        <f t="shared" si="5"/>
        <v>#DIV/0!</v>
      </c>
      <c r="L128" s="301" t="e">
        <f t="shared" si="6"/>
        <v>#DIV/0!</v>
      </c>
      <c r="M128" s="302" t="str">
        <f t="shared" si="7"/>
        <v>PO</v>
      </c>
      <c r="N128" s="199" t="str">
        <f t="shared" si="8"/>
        <v>OK</v>
      </c>
    </row>
    <row r="129" spans="1:14" ht="14.25" customHeight="1" x14ac:dyDescent="0.25">
      <c r="A129" s="194"/>
      <c r="B129" s="280" t="s">
        <v>323</v>
      </c>
      <c r="C129" s="281"/>
      <c r="D129" s="279"/>
      <c r="E129" s="293"/>
      <c r="F129" s="323">
        <f t="shared" si="9"/>
        <v>0</v>
      </c>
      <c r="G129" s="313"/>
      <c r="H129" s="297"/>
      <c r="I129" s="286"/>
      <c r="J129" s="191" t="e">
        <f>HLOOKUP('Operational Worksheet'!H129,$B$768:$X$770,3)</f>
        <v>#N/A</v>
      </c>
      <c r="K129" s="191" t="e">
        <f t="shared" si="5"/>
        <v>#DIV/0!</v>
      </c>
      <c r="L129" s="191" t="e">
        <f t="shared" si="6"/>
        <v>#DIV/0!</v>
      </c>
      <c r="M129" s="192" t="str">
        <f t="shared" si="7"/>
        <v>PO</v>
      </c>
      <c r="N129" s="199" t="str">
        <f t="shared" si="8"/>
        <v>OK</v>
      </c>
    </row>
    <row r="130" spans="1:14" ht="14.25" customHeight="1" x14ac:dyDescent="0.25">
      <c r="A130" s="194"/>
      <c r="B130" s="280" t="s">
        <v>324</v>
      </c>
      <c r="C130" s="281"/>
      <c r="D130" s="279"/>
      <c r="E130" s="293"/>
      <c r="F130" s="323">
        <f t="shared" si="9"/>
        <v>0</v>
      </c>
      <c r="G130" s="313"/>
      <c r="H130" s="297"/>
      <c r="I130" s="286"/>
      <c r="J130" s="191" t="e">
        <f>HLOOKUP('Operational Worksheet'!H130,$B$768:$X$770,3)</f>
        <v>#N/A</v>
      </c>
      <c r="K130" s="191" t="e">
        <f t="shared" si="5"/>
        <v>#DIV/0!</v>
      </c>
      <c r="L130" s="191" t="e">
        <f t="shared" si="6"/>
        <v>#DIV/0!</v>
      </c>
      <c r="M130" s="192" t="str">
        <f t="shared" si="7"/>
        <v>PO</v>
      </c>
      <c r="N130" s="199" t="str">
        <f t="shared" si="8"/>
        <v>OK</v>
      </c>
    </row>
    <row r="131" spans="1:14" ht="14.25" customHeight="1" x14ac:dyDescent="0.25">
      <c r="A131" s="194"/>
      <c r="B131" s="280" t="s">
        <v>325</v>
      </c>
      <c r="C131" s="281"/>
      <c r="D131" s="279"/>
      <c r="E131" s="293"/>
      <c r="F131" s="323">
        <f t="shared" si="9"/>
        <v>0</v>
      </c>
      <c r="G131" s="313"/>
      <c r="H131" s="297"/>
      <c r="I131" s="286"/>
      <c r="J131" s="191" t="e">
        <f>HLOOKUP('Operational Worksheet'!H131,$B$768:$X$770,3)</f>
        <v>#N/A</v>
      </c>
      <c r="K131" s="191" t="e">
        <f t="shared" si="5"/>
        <v>#DIV/0!</v>
      </c>
      <c r="L131" s="191" t="e">
        <f t="shared" si="6"/>
        <v>#DIV/0!</v>
      </c>
      <c r="M131" s="192" t="str">
        <f t="shared" si="7"/>
        <v>PO</v>
      </c>
      <c r="N131" s="199" t="str">
        <f t="shared" si="8"/>
        <v>OK</v>
      </c>
    </row>
    <row r="132" spans="1:14" ht="14.25" customHeight="1" x14ac:dyDescent="0.25">
      <c r="A132" s="194"/>
      <c r="B132" s="280" t="s">
        <v>326</v>
      </c>
      <c r="C132" s="281"/>
      <c r="D132" s="279"/>
      <c r="E132" s="293"/>
      <c r="F132" s="325">
        <f t="shared" si="9"/>
        <v>0</v>
      </c>
      <c r="G132" s="315"/>
      <c r="H132" s="297"/>
      <c r="I132" s="286"/>
      <c r="J132" s="191" t="e">
        <f>HLOOKUP('Operational Worksheet'!H132,$B$768:$X$770,3)</f>
        <v>#N/A</v>
      </c>
      <c r="K132" s="191" t="e">
        <f t="shared" si="5"/>
        <v>#DIV/0!</v>
      </c>
      <c r="L132" s="191" t="e">
        <f t="shared" si="6"/>
        <v>#DIV/0!</v>
      </c>
      <c r="M132" s="192" t="str">
        <f t="shared" si="7"/>
        <v>PO</v>
      </c>
      <c r="N132" s="199" t="str">
        <f t="shared" si="8"/>
        <v>OK</v>
      </c>
    </row>
    <row r="133" spans="1:14" ht="14.25" customHeight="1" x14ac:dyDescent="0.25">
      <c r="A133" s="194"/>
      <c r="B133" s="280" t="s">
        <v>327</v>
      </c>
      <c r="C133" s="281"/>
      <c r="D133" s="279"/>
      <c r="E133" s="293"/>
      <c r="F133" s="323">
        <f t="shared" si="9"/>
        <v>0</v>
      </c>
      <c r="G133" s="313"/>
      <c r="H133" s="297"/>
      <c r="I133" s="286"/>
      <c r="J133" s="191" t="e">
        <f>HLOOKUP('Operational Worksheet'!H133,$B$768:$X$770,3)</f>
        <v>#N/A</v>
      </c>
      <c r="K133" s="191" t="e">
        <f t="shared" si="5"/>
        <v>#DIV/0!</v>
      </c>
      <c r="L133" s="191" t="e">
        <f t="shared" si="6"/>
        <v>#DIV/0!</v>
      </c>
      <c r="M133" s="192" t="str">
        <f t="shared" si="7"/>
        <v>PO</v>
      </c>
      <c r="N133" s="199" t="str">
        <f t="shared" si="8"/>
        <v>OK</v>
      </c>
    </row>
    <row r="134" spans="1:14" ht="14.25" customHeight="1" x14ac:dyDescent="0.25">
      <c r="A134" s="194"/>
      <c r="B134" s="280" t="s">
        <v>328</v>
      </c>
      <c r="C134" s="281"/>
      <c r="D134" s="279"/>
      <c r="E134" s="293"/>
      <c r="F134" s="323">
        <f t="shared" si="9"/>
        <v>0</v>
      </c>
      <c r="G134" s="313"/>
      <c r="H134" s="297"/>
      <c r="I134" s="286"/>
      <c r="J134" s="191" t="e">
        <f>HLOOKUP('Operational Worksheet'!H134,$B$768:$X$770,3)</f>
        <v>#N/A</v>
      </c>
      <c r="K134" s="191" t="e">
        <f t="shared" si="5"/>
        <v>#DIV/0!</v>
      </c>
      <c r="L134" s="191" t="e">
        <f t="shared" si="6"/>
        <v>#DIV/0!</v>
      </c>
      <c r="M134" s="192" t="str">
        <f t="shared" si="7"/>
        <v>PO</v>
      </c>
      <c r="N134" s="199" t="str">
        <f t="shared" si="8"/>
        <v>OK</v>
      </c>
    </row>
    <row r="135" spans="1:14" ht="14.25" customHeight="1" x14ac:dyDescent="0.25">
      <c r="A135" s="194"/>
      <c r="B135" s="280" t="s">
        <v>329</v>
      </c>
      <c r="C135" s="281"/>
      <c r="D135" s="279"/>
      <c r="E135" s="293"/>
      <c r="F135" s="323">
        <f t="shared" si="9"/>
        <v>0</v>
      </c>
      <c r="G135" s="313"/>
      <c r="H135" s="297"/>
      <c r="I135" s="286"/>
      <c r="J135" s="191" t="e">
        <f>HLOOKUP('Operational Worksheet'!H135,$B$768:$X$770,3)</f>
        <v>#N/A</v>
      </c>
      <c r="K135" s="191" t="e">
        <f t="shared" si="5"/>
        <v>#DIV/0!</v>
      </c>
      <c r="L135" s="191" t="e">
        <f t="shared" si="6"/>
        <v>#DIV/0!</v>
      </c>
      <c r="M135" s="192" t="str">
        <f t="shared" si="7"/>
        <v>PO</v>
      </c>
      <c r="N135" s="199" t="str">
        <f t="shared" si="8"/>
        <v>OK</v>
      </c>
    </row>
    <row r="136" spans="1:14" ht="14.25" customHeight="1" x14ac:dyDescent="0.25">
      <c r="A136" s="194"/>
      <c r="B136" s="280" t="s">
        <v>330</v>
      </c>
      <c r="C136" s="281"/>
      <c r="D136" s="279"/>
      <c r="E136" s="293"/>
      <c r="F136" s="323">
        <f t="shared" si="9"/>
        <v>0</v>
      </c>
      <c r="G136" s="313"/>
      <c r="H136" s="297"/>
      <c r="I136" s="286"/>
      <c r="J136" s="191" t="e">
        <f>HLOOKUP('Operational Worksheet'!H136,$B$768:$X$770,3)</f>
        <v>#N/A</v>
      </c>
      <c r="K136" s="191" t="e">
        <f t="shared" ref="K136:K199" si="10">$J$764/D136*$L$764</f>
        <v>#DIV/0!</v>
      </c>
      <c r="L136" s="191" t="e">
        <f t="shared" ref="L136:L199" si="11">K136*$I136</f>
        <v>#DIV/0!</v>
      </c>
      <c r="M136" s="192" t="str">
        <f t="shared" ref="M136:M199" si="12">IF(D136&gt;0,L136/J136,"PO")</f>
        <v>PO</v>
      </c>
      <c r="N136" s="199" t="str">
        <f t="shared" ref="N136:N199" si="13">+IF(M136&gt;=1, "OK","Alarm")</f>
        <v>OK</v>
      </c>
    </row>
    <row r="137" spans="1:14" ht="14.25" customHeight="1" x14ac:dyDescent="0.25">
      <c r="A137" s="194"/>
      <c r="B137" s="280" t="s">
        <v>331</v>
      </c>
      <c r="C137" s="281"/>
      <c r="D137" s="279"/>
      <c r="E137" s="293"/>
      <c r="F137" s="325">
        <f t="shared" ref="F137:F200" si="14">D137+E137</f>
        <v>0</v>
      </c>
      <c r="G137" s="315"/>
      <c r="H137" s="297"/>
      <c r="I137" s="286"/>
      <c r="J137" s="191" t="e">
        <f>HLOOKUP('Operational Worksheet'!H137,$B$768:$X$770,3)</f>
        <v>#N/A</v>
      </c>
      <c r="K137" s="191" t="e">
        <f t="shared" si="10"/>
        <v>#DIV/0!</v>
      </c>
      <c r="L137" s="191" t="e">
        <f t="shared" si="11"/>
        <v>#DIV/0!</v>
      </c>
      <c r="M137" s="192" t="str">
        <f t="shared" si="12"/>
        <v>PO</v>
      </c>
      <c r="N137" s="199" t="str">
        <f t="shared" si="13"/>
        <v>OK</v>
      </c>
    </row>
    <row r="138" spans="1:14" ht="14.25" customHeight="1" x14ac:dyDescent="0.25">
      <c r="A138" s="194"/>
      <c r="B138" s="280" t="s">
        <v>332</v>
      </c>
      <c r="C138" s="281"/>
      <c r="D138" s="279"/>
      <c r="E138" s="293"/>
      <c r="F138" s="323">
        <f t="shared" si="14"/>
        <v>0</v>
      </c>
      <c r="G138" s="313"/>
      <c r="H138" s="297"/>
      <c r="I138" s="286"/>
      <c r="J138" s="191" t="e">
        <f>HLOOKUP('Operational Worksheet'!H138,$B$768:$X$770,3)</f>
        <v>#N/A</v>
      </c>
      <c r="K138" s="191" t="e">
        <f t="shared" si="10"/>
        <v>#DIV/0!</v>
      </c>
      <c r="L138" s="191" t="e">
        <f t="shared" si="11"/>
        <v>#DIV/0!</v>
      </c>
      <c r="M138" s="192" t="str">
        <f t="shared" si="12"/>
        <v>PO</v>
      </c>
      <c r="N138" s="199" t="str">
        <f t="shared" si="13"/>
        <v>OK</v>
      </c>
    </row>
    <row r="139" spans="1:14" ht="14.25" customHeight="1" x14ac:dyDescent="0.25">
      <c r="A139" s="194"/>
      <c r="B139" s="280" t="s">
        <v>333</v>
      </c>
      <c r="C139" s="281"/>
      <c r="D139" s="279"/>
      <c r="E139" s="293"/>
      <c r="F139" s="323">
        <f t="shared" si="14"/>
        <v>0</v>
      </c>
      <c r="G139" s="313"/>
      <c r="H139" s="297"/>
      <c r="I139" s="286"/>
      <c r="J139" s="191" t="e">
        <f>HLOOKUP('Operational Worksheet'!H139,$B$768:$X$770,3)</f>
        <v>#N/A</v>
      </c>
      <c r="K139" s="191" t="e">
        <f t="shared" si="10"/>
        <v>#DIV/0!</v>
      </c>
      <c r="L139" s="191" t="e">
        <f t="shared" si="11"/>
        <v>#DIV/0!</v>
      </c>
      <c r="M139" s="192" t="str">
        <f t="shared" si="12"/>
        <v>PO</v>
      </c>
      <c r="N139" s="199" t="str">
        <f t="shared" si="13"/>
        <v>OK</v>
      </c>
    </row>
    <row r="140" spans="1:14" ht="14.25" customHeight="1" x14ac:dyDescent="0.25">
      <c r="A140" s="194"/>
      <c r="B140" s="280" t="s">
        <v>334</v>
      </c>
      <c r="C140" s="281"/>
      <c r="D140" s="279"/>
      <c r="E140" s="293"/>
      <c r="F140" s="323">
        <f t="shared" si="14"/>
        <v>0</v>
      </c>
      <c r="G140" s="313"/>
      <c r="H140" s="297"/>
      <c r="I140" s="286"/>
      <c r="J140" s="191" t="e">
        <f>HLOOKUP('Operational Worksheet'!H140,$B$768:$X$770,3)</f>
        <v>#N/A</v>
      </c>
      <c r="K140" s="191" t="e">
        <f t="shared" si="10"/>
        <v>#DIV/0!</v>
      </c>
      <c r="L140" s="191" t="e">
        <f t="shared" si="11"/>
        <v>#DIV/0!</v>
      </c>
      <c r="M140" s="192" t="str">
        <f t="shared" si="12"/>
        <v>PO</v>
      </c>
      <c r="N140" s="199" t="str">
        <f t="shared" si="13"/>
        <v>OK</v>
      </c>
    </row>
    <row r="141" spans="1:14" ht="14.25" customHeight="1" x14ac:dyDescent="0.25">
      <c r="A141" s="194"/>
      <c r="B141" s="280" t="s">
        <v>335</v>
      </c>
      <c r="C141" s="281"/>
      <c r="D141" s="279"/>
      <c r="E141" s="293"/>
      <c r="F141" s="323">
        <f t="shared" si="14"/>
        <v>0</v>
      </c>
      <c r="G141" s="313"/>
      <c r="H141" s="297"/>
      <c r="I141" s="286"/>
      <c r="J141" s="191" t="e">
        <f>HLOOKUP('Operational Worksheet'!H141,$B$768:$X$770,3)</f>
        <v>#N/A</v>
      </c>
      <c r="K141" s="191" t="e">
        <f t="shared" si="10"/>
        <v>#DIV/0!</v>
      </c>
      <c r="L141" s="191" t="e">
        <f t="shared" si="11"/>
        <v>#DIV/0!</v>
      </c>
      <c r="M141" s="192" t="str">
        <f t="shared" si="12"/>
        <v>PO</v>
      </c>
      <c r="N141" s="199" t="str">
        <f t="shared" si="13"/>
        <v>OK</v>
      </c>
    </row>
    <row r="142" spans="1:14" ht="14.25" customHeight="1" x14ac:dyDescent="0.25">
      <c r="A142" s="194"/>
      <c r="B142" s="280" t="s">
        <v>336</v>
      </c>
      <c r="C142" s="281"/>
      <c r="D142" s="279"/>
      <c r="E142" s="293"/>
      <c r="F142" s="325">
        <f t="shared" si="14"/>
        <v>0</v>
      </c>
      <c r="G142" s="315"/>
      <c r="H142" s="297"/>
      <c r="I142" s="286"/>
      <c r="J142" s="191" t="e">
        <f>HLOOKUP('Operational Worksheet'!H142,$B$768:$X$770,3)</f>
        <v>#N/A</v>
      </c>
      <c r="K142" s="191" t="e">
        <f t="shared" si="10"/>
        <v>#DIV/0!</v>
      </c>
      <c r="L142" s="191" t="e">
        <f t="shared" si="11"/>
        <v>#DIV/0!</v>
      </c>
      <c r="M142" s="192" t="str">
        <f t="shared" si="12"/>
        <v>PO</v>
      </c>
      <c r="N142" s="199" t="str">
        <f t="shared" si="13"/>
        <v>OK</v>
      </c>
    </row>
    <row r="143" spans="1:14" ht="14.25" customHeight="1" x14ac:dyDescent="0.25">
      <c r="A143" s="194"/>
      <c r="B143" s="280" t="s">
        <v>337</v>
      </c>
      <c r="C143" s="281"/>
      <c r="D143" s="279"/>
      <c r="E143" s="293"/>
      <c r="F143" s="323">
        <f t="shared" si="14"/>
        <v>0</v>
      </c>
      <c r="G143" s="313"/>
      <c r="H143" s="297"/>
      <c r="I143" s="286"/>
      <c r="J143" s="191" t="e">
        <f>HLOOKUP('Operational Worksheet'!H143,$B$768:$X$770,3)</f>
        <v>#N/A</v>
      </c>
      <c r="K143" s="191" t="e">
        <f t="shared" si="10"/>
        <v>#DIV/0!</v>
      </c>
      <c r="L143" s="191" t="e">
        <f t="shared" si="11"/>
        <v>#DIV/0!</v>
      </c>
      <c r="M143" s="192" t="str">
        <f t="shared" si="12"/>
        <v>PO</v>
      </c>
      <c r="N143" s="199" t="str">
        <f t="shared" si="13"/>
        <v>OK</v>
      </c>
    </row>
    <row r="144" spans="1:14" ht="14.25" customHeight="1" x14ac:dyDescent="0.25">
      <c r="A144" s="194"/>
      <c r="B144" s="280" t="s">
        <v>338</v>
      </c>
      <c r="C144" s="281"/>
      <c r="D144" s="279"/>
      <c r="E144" s="293"/>
      <c r="F144" s="323">
        <f t="shared" si="14"/>
        <v>0</v>
      </c>
      <c r="G144" s="313"/>
      <c r="H144" s="297"/>
      <c r="I144" s="286"/>
      <c r="J144" s="191" t="e">
        <f>HLOOKUP('Operational Worksheet'!H144,$B$768:$X$770,3)</f>
        <v>#N/A</v>
      </c>
      <c r="K144" s="191" t="e">
        <f t="shared" si="10"/>
        <v>#DIV/0!</v>
      </c>
      <c r="L144" s="191" t="e">
        <f t="shared" si="11"/>
        <v>#DIV/0!</v>
      </c>
      <c r="M144" s="192" t="str">
        <f t="shared" si="12"/>
        <v>PO</v>
      </c>
      <c r="N144" s="199" t="str">
        <f t="shared" si="13"/>
        <v>OK</v>
      </c>
    </row>
    <row r="145" spans="1:14" ht="14.25" customHeight="1" x14ac:dyDescent="0.25">
      <c r="A145" s="194"/>
      <c r="B145" s="280" t="s">
        <v>339</v>
      </c>
      <c r="C145" s="281"/>
      <c r="D145" s="279"/>
      <c r="E145" s="293"/>
      <c r="F145" s="323">
        <f t="shared" si="14"/>
        <v>0</v>
      </c>
      <c r="G145" s="313"/>
      <c r="H145" s="297"/>
      <c r="I145" s="286"/>
      <c r="J145" s="191" t="e">
        <f>HLOOKUP('Operational Worksheet'!H145,$B$768:$X$770,3)</f>
        <v>#N/A</v>
      </c>
      <c r="K145" s="191" t="e">
        <f t="shared" si="10"/>
        <v>#DIV/0!</v>
      </c>
      <c r="L145" s="191" t="e">
        <f t="shared" si="11"/>
        <v>#DIV/0!</v>
      </c>
      <c r="M145" s="192" t="str">
        <f t="shared" si="12"/>
        <v>PO</v>
      </c>
      <c r="N145" s="199" t="str">
        <f t="shared" si="13"/>
        <v>OK</v>
      </c>
    </row>
    <row r="146" spans="1:14" ht="14.25" customHeight="1" x14ac:dyDescent="0.25">
      <c r="A146" s="194"/>
      <c r="B146" s="280" t="s">
        <v>340</v>
      </c>
      <c r="C146" s="281"/>
      <c r="D146" s="279"/>
      <c r="E146" s="293"/>
      <c r="F146" s="323">
        <f t="shared" si="14"/>
        <v>0</v>
      </c>
      <c r="G146" s="313"/>
      <c r="H146" s="297"/>
      <c r="I146" s="286"/>
      <c r="J146" s="191" t="e">
        <f>HLOOKUP('Operational Worksheet'!H146,$B$768:$X$770,3)</f>
        <v>#N/A</v>
      </c>
      <c r="K146" s="191" t="e">
        <f t="shared" si="10"/>
        <v>#DIV/0!</v>
      </c>
      <c r="L146" s="191" t="e">
        <f t="shared" si="11"/>
        <v>#DIV/0!</v>
      </c>
      <c r="M146" s="192" t="str">
        <f t="shared" si="12"/>
        <v>PO</v>
      </c>
      <c r="N146" s="199" t="str">
        <f t="shared" si="13"/>
        <v>OK</v>
      </c>
    </row>
    <row r="147" spans="1:14" ht="14.25" customHeight="1" x14ac:dyDescent="0.25">
      <c r="A147" s="194"/>
      <c r="B147" s="280" t="s">
        <v>341</v>
      </c>
      <c r="C147" s="281"/>
      <c r="D147" s="279"/>
      <c r="E147" s="293"/>
      <c r="F147" s="325">
        <f t="shared" si="14"/>
        <v>0</v>
      </c>
      <c r="G147" s="315"/>
      <c r="H147" s="297"/>
      <c r="I147" s="286"/>
      <c r="J147" s="191" t="e">
        <f>HLOOKUP('Operational Worksheet'!H147,$B$768:$X$770,3)</f>
        <v>#N/A</v>
      </c>
      <c r="K147" s="191" t="e">
        <f t="shared" si="10"/>
        <v>#DIV/0!</v>
      </c>
      <c r="L147" s="191" t="e">
        <f t="shared" si="11"/>
        <v>#DIV/0!</v>
      </c>
      <c r="M147" s="192" t="str">
        <f t="shared" si="12"/>
        <v>PO</v>
      </c>
      <c r="N147" s="199" t="str">
        <f t="shared" si="13"/>
        <v>OK</v>
      </c>
    </row>
    <row r="148" spans="1:14" ht="14.25" customHeight="1" x14ac:dyDescent="0.25">
      <c r="A148" s="194"/>
      <c r="B148" s="280" t="s">
        <v>342</v>
      </c>
      <c r="C148" s="281"/>
      <c r="D148" s="279"/>
      <c r="E148" s="293"/>
      <c r="F148" s="323">
        <f t="shared" si="14"/>
        <v>0</v>
      </c>
      <c r="G148" s="313"/>
      <c r="H148" s="297"/>
      <c r="I148" s="286"/>
      <c r="J148" s="191" t="e">
        <f>HLOOKUP('Operational Worksheet'!H148,$B$768:$X$770,3)</f>
        <v>#N/A</v>
      </c>
      <c r="K148" s="191" t="e">
        <f t="shared" si="10"/>
        <v>#DIV/0!</v>
      </c>
      <c r="L148" s="191" t="e">
        <f t="shared" si="11"/>
        <v>#DIV/0!</v>
      </c>
      <c r="M148" s="192" t="str">
        <f t="shared" si="12"/>
        <v>PO</v>
      </c>
      <c r="N148" s="199" t="str">
        <f t="shared" si="13"/>
        <v>OK</v>
      </c>
    </row>
    <row r="149" spans="1:14" ht="14.25" customHeight="1" x14ac:dyDescent="0.25">
      <c r="A149" s="194"/>
      <c r="B149" s="280" t="s">
        <v>343</v>
      </c>
      <c r="C149" s="281"/>
      <c r="D149" s="279"/>
      <c r="E149" s="293"/>
      <c r="F149" s="323">
        <f t="shared" si="14"/>
        <v>0</v>
      </c>
      <c r="G149" s="313"/>
      <c r="H149" s="297"/>
      <c r="I149" s="286"/>
      <c r="J149" s="191" t="e">
        <f>HLOOKUP('Operational Worksheet'!H149,$B$768:$X$770,3)</f>
        <v>#N/A</v>
      </c>
      <c r="K149" s="191" t="e">
        <f t="shared" si="10"/>
        <v>#DIV/0!</v>
      </c>
      <c r="L149" s="191" t="e">
        <f t="shared" si="11"/>
        <v>#DIV/0!</v>
      </c>
      <c r="M149" s="192" t="str">
        <f t="shared" si="12"/>
        <v>PO</v>
      </c>
      <c r="N149" s="199" t="str">
        <f t="shared" si="13"/>
        <v>OK</v>
      </c>
    </row>
    <row r="150" spans="1:14" ht="14.25" customHeight="1" x14ac:dyDescent="0.25">
      <c r="A150" s="194"/>
      <c r="B150" s="280" t="s">
        <v>344</v>
      </c>
      <c r="C150" s="281"/>
      <c r="D150" s="279"/>
      <c r="E150" s="293"/>
      <c r="F150" s="323">
        <f t="shared" si="14"/>
        <v>0</v>
      </c>
      <c r="G150" s="313"/>
      <c r="H150" s="297"/>
      <c r="I150" s="286"/>
      <c r="J150" s="191" t="e">
        <f>HLOOKUP('Operational Worksheet'!H150,$B$768:$X$770,3)</f>
        <v>#N/A</v>
      </c>
      <c r="K150" s="191" t="e">
        <f t="shared" si="10"/>
        <v>#DIV/0!</v>
      </c>
      <c r="L150" s="191" t="e">
        <f t="shared" si="11"/>
        <v>#DIV/0!</v>
      </c>
      <c r="M150" s="192" t="str">
        <f t="shared" si="12"/>
        <v>PO</v>
      </c>
      <c r="N150" s="199" t="str">
        <f t="shared" si="13"/>
        <v>OK</v>
      </c>
    </row>
    <row r="151" spans="1:14" ht="14.25" customHeight="1" x14ac:dyDescent="0.25">
      <c r="A151" s="200"/>
      <c r="B151" s="282" t="s">
        <v>345</v>
      </c>
      <c r="C151" s="283"/>
      <c r="D151" s="309"/>
      <c r="E151" s="310"/>
      <c r="F151" s="324">
        <f t="shared" si="14"/>
        <v>0</v>
      </c>
      <c r="G151" s="314"/>
      <c r="H151" s="311"/>
      <c r="I151" s="312"/>
      <c r="J151" s="191" t="e">
        <f>HLOOKUP('Operational Worksheet'!H151,$B$768:$X$770,3)</f>
        <v>#N/A</v>
      </c>
      <c r="K151" s="307" t="e">
        <f t="shared" si="10"/>
        <v>#DIV/0!</v>
      </c>
      <c r="L151" s="307" t="e">
        <f t="shared" si="11"/>
        <v>#DIV/0!</v>
      </c>
      <c r="M151" s="308" t="str">
        <f t="shared" si="12"/>
        <v>PO</v>
      </c>
      <c r="N151" s="203" t="str">
        <f t="shared" si="13"/>
        <v>OK</v>
      </c>
    </row>
    <row r="152" spans="1:14" ht="14.25" customHeight="1" x14ac:dyDescent="0.25">
      <c r="A152" s="194"/>
      <c r="B152" s="300" t="s">
        <v>346</v>
      </c>
      <c r="C152" s="281"/>
      <c r="D152" s="279"/>
      <c r="E152" s="293"/>
      <c r="F152" s="325">
        <f t="shared" si="14"/>
        <v>0</v>
      </c>
      <c r="G152" s="315"/>
      <c r="H152" s="297"/>
      <c r="I152" s="286"/>
      <c r="J152" s="191" t="e">
        <f>HLOOKUP('Operational Worksheet'!H152,$B$768:$X$770,3)</f>
        <v>#N/A</v>
      </c>
      <c r="K152" s="301" t="e">
        <f t="shared" si="10"/>
        <v>#DIV/0!</v>
      </c>
      <c r="L152" s="301" t="e">
        <f t="shared" si="11"/>
        <v>#DIV/0!</v>
      </c>
      <c r="M152" s="302" t="str">
        <f t="shared" si="12"/>
        <v>PO</v>
      </c>
      <c r="N152" s="199" t="str">
        <f t="shared" si="13"/>
        <v>OK</v>
      </c>
    </row>
    <row r="153" spans="1:14" ht="14.25" customHeight="1" x14ac:dyDescent="0.25">
      <c r="A153" s="194"/>
      <c r="B153" s="280" t="s">
        <v>347</v>
      </c>
      <c r="C153" s="281"/>
      <c r="D153" s="279"/>
      <c r="E153" s="293"/>
      <c r="F153" s="323">
        <f t="shared" si="14"/>
        <v>0</v>
      </c>
      <c r="G153" s="313"/>
      <c r="H153" s="297"/>
      <c r="I153" s="286"/>
      <c r="J153" s="191" t="e">
        <f>HLOOKUP('Operational Worksheet'!H153,$B$768:$X$770,3)</f>
        <v>#N/A</v>
      </c>
      <c r="K153" s="191" t="e">
        <f t="shared" si="10"/>
        <v>#DIV/0!</v>
      </c>
      <c r="L153" s="191" t="e">
        <f t="shared" si="11"/>
        <v>#DIV/0!</v>
      </c>
      <c r="M153" s="192" t="str">
        <f t="shared" si="12"/>
        <v>PO</v>
      </c>
      <c r="N153" s="199" t="str">
        <f t="shared" si="13"/>
        <v>OK</v>
      </c>
    </row>
    <row r="154" spans="1:14" ht="14.25" customHeight="1" x14ac:dyDescent="0.25">
      <c r="A154" s="194"/>
      <c r="B154" s="280" t="s">
        <v>348</v>
      </c>
      <c r="C154" s="281"/>
      <c r="D154" s="279"/>
      <c r="E154" s="293"/>
      <c r="F154" s="323">
        <f t="shared" si="14"/>
        <v>0</v>
      </c>
      <c r="G154" s="313"/>
      <c r="H154" s="297"/>
      <c r="I154" s="286"/>
      <c r="J154" s="191" t="e">
        <f>HLOOKUP('Operational Worksheet'!H154,$B$768:$X$770,3)</f>
        <v>#N/A</v>
      </c>
      <c r="K154" s="191" t="e">
        <f t="shared" si="10"/>
        <v>#DIV/0!</v>
      </c>
      <c r="L154" s="191" t="e">
        <f t="shared" si="11"/>
        <v>#DIV/0!</v>
      </c>
      <c r="M154" s="192" t="str">
        <f t="shared" si="12"/>
        <v>PO</v>
      </c>
      <c r="N154" s="199" t="str">
        <f t="shared" si="13"/>
        <v>OK</v>
      </c>
    </row>
    <row r="155" spans="1:14" ht="14.25" customHeight="1" x14ac:dyDescent="0.25">
      <c r="A155" s="194"/>
      <c r="B155" s="280" t="s">
        <v>349</v>
      </c>
      <c r="C155" s="281"/>
      <c r="D155" s="279"/>
      <c r="E155" s="293"/>
      <c r="F155" s="323">
        <f t="shared" si="14"/>
        <v>0</v>
      </c>
      <c r="G155" s="313"/>
      <c r="H155" s="297"/>
      <c r="I155" s="286"/>
      <c r="J155" s="191" t="e">
        <f>HLOOKUP('Operational Worksheet'!H155,$B$768:$X$770,3)</f>
        <v>#N/A</v>
      </c>
      <c r="K155" s="191" t="e">
        <f t="shared" si="10"/>
        <v>#DIV/0!</v>
      </c>
      <c r="L155" s="191" t="e">
        <f t="shared" si="11"/>
        <v>#DIV/0!</v>
      </c>
      <c r="M155" s="192" t="str">
        <f t="shared" si="12"/>
        <v>PO</v>
      </c>
      <c r="N155" s="199" t="str">
        <f t="shared" si="13"/>
        <v>OK</v>
      </c>
    </row>
    <row r="156" spans="1:14" ht="14.25" customHeight="1" x14ac:dyDescent="0.25">
      <c r="A156" s="194"/>
      <c r="B156" s="280" t="s">
        <v>350</v>
      </c>
      <c r="C156" s="281"/>
      <c r="D156" s="279"/>
      <c r="E156" s="293"/>
      <c r="F156" s="323">
        <f t="shared" si="14"/>
        <v>0</v>
      </c>
      <c r="G156" s="313"/>
      <c r="H156" s="297"/>
      <c r="I156" s="286"/>
      <c r="J156" s="191" t="e">
        <f>HLOOKUP('Operational Worksheet'!H156,$B$768:$X$770,3)</f>
        <v>#N/A</v>
      </c>
      <c r="K156" s="191" t="e">
        <f t="shared" si="10"/>
        <v>#DIV/0!</v>
      </c>
      <c r="L156" s="191" t="e">
        <f t="shared" si="11"/>
        <v>#DIV/0!</v>
      </c>
      <c r="M156" s="192" t="str">
        <f t="shared" si="12"/>
        <v>PO</v>
      </c>
      <c r="N156" s="199" t="str">
        <f t="shared" si="13"/>
        <v>OK</v>
      </c>
    </row>
    <row r="157" spans="1:14" ht="14.25" customHeight="1" x14ac:dyDescent="0.25">
      <c r="A157" s="194"/>
      <c r="B157" s="280" t="s">
        <v>351</v>
      </c>
      <c r="C157" s="281"/>
      <c r="D157" s="279"/>
      <c r="E157" s="293"/>
      <c r="F157" s="325">
        <f t="shared" si="14"/>
        <v>0</v>
      </c>
      <c r="G157" s="315"/>
      <c r="H157" s="297"/>
      <c r="I157" s="286"/>
      <c r="J157" s="191" t="e">
        <f>HLOOKUP('Operational Worksheet'!H157,$B$768:$X$770,3)</f>
        <v>#N/A</v>
      </c>
      <c r="K157" s="191" t="e">
        <f t="shared" si="10"/>
        <v>#DIV/0!</v>
      </c>
      <c r="L157" s="191" t="e">
        <f t="shared" si="11"/>
        <v>#DIV/0!</v>
      </c>
      <c r="M157" s="192" t="str">
        <f t="shared" si="12"/>
        <v>PO</v>
      </c>
      <c r="N157" s="199" t="str">
        <f t="shared" si="13"/>
        <v>OK</v>
      </c>
    </row>
    <row r="158" spans="1:14" ht="14.25" customHeight="1" x14ac:dyDescent="0.25">
      <c r="A158" s="194"/>
      <c r="B158" s="280" t="s">
        <v>352</v>
      </c>
      <c r="C158" s="281"/>
      <c r="D158" s="279"/>
      <c r="E158" s="293"/>
      <c r="F158" s="323">
        <f t="shared" si="14"/>
        <v>0</v>
      </c>
      <c r="G158" s="313"/>
      <c r="H158" s="297"/>
      <c r="I158" s="286"/>
      <c r="J158" s="191" t="e">
        <f>HLOOKUP('Operational Worksheet'!H158,$B$768:$X$770,3)</f>
        <v>#N/A</v>
      </c>
      <c r="K158" s="191" t="e">
        <f t="shared" si="10"/>
        <v>#DIV/0!</v>
      </c>
      <c r="L158" s="191" t="e">
        <f t="shared" si="11"/>
        <v>#DIV/0!</v>
      </c>
      <c r="M158" s="192" t="str">
        <f t="shared" si="12"/>
        <v>PO</v>
      </c>
      <c r="N158" s="199" t="str">
        <f t="shared" si="13"/>
        <v>OK</v>
      </c>
    </row>
    <row r="159" spans="1:14" ht="14.25" customHeight="1" x14ac:dyDescent="0.25">
      <c r="A159" s="194"/>
      <c r="B159" s="280" t="s">
        <v>353</v>
      </c>
      <c r="C159" s="281"/>
      <c r="D159" s="279"/>
      <c r="E159" s="293"/>
      <c r="F159" s="323">
        <f t="shared" si="14"/>
        <v>0</v>
      </c>
      <c r="G159" s="313"/>
      <c r="H159" s="297"/>
      <c r="I159" s="286"/>
      <c r="J159" s="191" t="e">
        <f>HLOOKUP('Operational Worksheet'!H159,$B$768:$X$770,3)</f>
        <v>#N/A</v>
      </c>
      <c r="K159" s="191" t="e">
        <f t="shared" si="10"/>
        <v>#DIV/0!</v>
      </c>
      <c r="L159" s="191" t="e">
        <f t="shared" si="11"/>
        <v>#DIV/0!</v>
      </c>
      <c r="M159" s="192" t="str">
        <f t="shared" si="12"/>
        <v>PO</v>
      </c>
      <c r="N159" s="199" t="str">
        <f t="shared" si="13"/>
        <v>OK</v>
      </c>
    </row>
    <row r="160" spans="1:14" ht="14.25" customHeight="1" x14ac:dyDescent="0.25">
      <c r="A160" s="194"/>
      <c r="B160" s="280" t="s">
        <v>354</v>
      </c>
      <c r="C160" s="281"/>
      <c r="D160" s="279"/>
      <c r="E160" s="293"/>
      <c r="F160" s="323">
        <f t="shared" si="14"/>
        <v>0</v>
      </c>
      <c r="G160" s="313"/>
      <c r="H160" s="297"/>
      <c r="I160" s="286"/>
      <c r="J160" s="191" t="e">
        <f>HLOOKUP('Operational Worksheet'!H160,$B$768:$X$770,3)</f>
        <v>#N/A</v>
      </c>
      <c r="K160" s="191" t="e">
        <f t="shared" si="10"/>
        <v>#DIV/0!</v>
      </c>
      <c r="L160" s="191" t="e">
        <f t="shared" si="11"/>
        <v>#DIV/0!</v>
      </c>
      <c r="M160" s="192" t="str">
        <f t="shared" si="12"/>
        <v>PO</v>
      </c>
      <c r="N160" s="199" t="str">
        <f t="shared" si="13"/>
        <v>OK</v>
      </c>
    </row>
    <row r="161" spans="1:14" ht="14.25" customHeight="1" x14ac:dyDescent="0.25">
      <c r="A161" s="194"/>
      <c r="B161" s="280" t="s">
        <v>355</v>
      </c>
      <c r="C161" s="281"/>
      <c r="D161" s="279"/>
      <c r="E161" s="293"/>
      <c r="F161" s="323">
        <f t="shared" si="14"/>
        <v>0</v>
      </c>
      <c r="G161" s="313"/>
      <c r="H161" s="297"/>
      <c r="I161" s="286"/>
      <c r="J161" s="191" t="e">
        <f>HLOOKUP('Operational Worksheet'!H161,$B$768:$X$770,3)</f>
        <v>#N/A</v>
      </c>
      <c r="K161" s="191" t="e">
        <f t="shared" si="10"/>
        <v>#DIV/0!</v>
      </c>
      <c r="L161" s="191" t="e">
        <f t="shared" si="11"/>
        <v>#DIV/0!</v>
      </c>
      <c r="M161" s="192" t="str">
        <f t="shared" si="12"/>
        <v>PO</v>
      </c>
      <c r="N161" s="199" t="str">
        <f t="shared" si="13"/>
        <v>OK</v>
      </c>
    </row>
    <row r="162" spans="1:14" ht="14.25" customHeight="1" x14ac:dyDescent="0.25">
      <c r="A162" s="194"/>
      <c r="B162" s="280" t="s">
        <v>356</v>
      </c>
      <c r="C162" s="281"/>
      <c r="D162" s="279"/>
      <c r="E162" s="293"/>
      <c r="F162" s="325">
        <f t="shared" si="14"/>
        <v>0</v>
      </c>
      <c r="G162" s="315"/>
      <c r="H162" s="297"/>
      <c r="I162" s="286"/>
      <c r="J162" s="191" t="e">
        <f>HLOOKUP('Operational Worksheet'!H162,$B$768:$X$770,3)</f>
        <v>#N/A</v>
      </c>
      <c r="K162" s="191" t="e">
        <f t="shared" si="10"/>
        <v>#DIV/0!</v>
      </c>
      <c r="L162" s="191" t="e">
        <f t="shared" si="11"/>
        <v>#DIV/0!</v>
      </c>
      <c r="M162" s="192" t="str">
        <f t="shared" si="12"/>
        <v>PO</v>
      </c>
      <c r="N162" s="199" t="str">
        <f t="shared" si="13"/>
        <v>OK</v>
      </c>
    </row>
    <row r="163" spans="1:14" ht="14.25" customHeight="1" x14ac:dyDescent="0.25">
      <c r="A163" s="194"/>
      <c r="B163" s="280" t="s">
        <v>357</v>
      </c>
      <c r="C163" s="281"/>
      <c r="D163" s="279"/>
      <c r="E163" s="293"/>
      <c r="F163" s="323">
        <f t="shared" si="14"/>
        <v>0</v>
      </c>
      <c r="G163" s="313"/>
      <c r="H163" s="297"/>
      <c r="I163" s="286"/>
      <c r="J163" s="191" t="e">
        <f>HLOOKUP('Operational Worksheet'!H163,$B$768:$X$770,3)</f>
        <v>#N/A</v>
      </c>
      <c r="K163" s="191" t="e">
        <f t="shared" si="10"/>
        <v>#DIV/0!</v>
      </c>
      <c r="L163" s="191" t="e">
        <f t="shared" si="11"/>
        <v>#DIV/0!</v>
      </c>
      <c r="M163" s="192" t="str">
        <f t="shared" si="12"/>
        <v>PO</v>
      </c>
      <c r="N163" s="199" t="str">
        <f t="shared" si="13"/>
        <v>OK</v>
      </c>
    </row>
    <row r="164" spans="1:14" ht="14.25" customHeight="1" x14ac:dyDescent="0.25">
      <c r="A164" s="194"/>
      <c r="B164" s="280" t="s">
        <v>358</v>
      </c>
      <c r="C164" s="281"/>
      <c r="D164" s="279"/>
      <c r="E164" s="293"/>
      <c r="F164" s="323">
        <f t="shared" si="14"/>
        <v>0</v>
      </c>
      <c r="G164" s="313"/>
      <c r="H164" s="297"/>
      <c r="I164" s="286"/>
      <c r="J164" s="191" t="e">
        <f>HLOOKUP('Operational Worksheet'!H164,$B$768:$X$770,3)</f>
        <v>#N/A</v>
      </c>
      <c r="K164" s="191" t="e">
        <f t="shared" si="10"/>
        <v>#DIV/0!</v>
      </c>
      <c r="L164" s="191" t="e">
        <f t="shared" si="11"/>
        <v>#DIV/0!</v>
      </c>
      <c r="M164" s="192" t="str">
        <f t="shared" si="12"/>
        <v>PO</v>
      </c>
      <c r="N164" s="199" t="str">
        <f t="shared" si="13"/>
        <v>OK</v>
      </c>
    </row>
    <row r="165" spans="1:14" ht="14.25" customHeight="1" x14ac:dyDescent="0.25">
      <c r="A165" s="194"/>
      <c r="B165" s="280" t="s">
        <v>359</v>
      </c>
      <c r="C165" s="281"/>
      <c r="D165" s="279"/>
      <c r="E165" s="293"/>
      <c r="F165" s="323">
        <f t="shared" si="14"/>
        <v>0</v>
      </c>
      <c r="G165" s="313"/>
      <c r="H165" s="297"/>
      <c r="I165" s="286"/>
      <c r="J165" s="191" t="e">
        <f>HLOOKUP('Operational Worksheet'!H165,$B$768:$X$770,3)</f>
        <v>#N/A</v>
      </c>
      <c r="K165" s="191" t="e">
        <f t="shared" si="10"/>
        <v>#DIV/0!</v>
      </c>
      <c r="L165" s="191" t="e">
        <f t="shared" si="11"/>
        <v>#DIV/0!</v>
      </c>
      <c r="M165" s="192" t="str">
        <f t="shared" si="12"/>
        <v>PO</v>
      </c>
      <c r="N165" s="199" t="str">
        <f t="shared" si="13"/>
        <v>OK</v>
      </c>
    </row>
    <row r="166" spans="1:14" ht="14.25" customHeight="1" x14ac:dyDescent="0.25">
      <c r="A166" s="194"/>
      <c r="B166" s="280" t="s">
        <v>360</v>
      </c>
      <c r="C166" s="281"/>
      <c r="D166" s="279"/>
      <c r="E166" s="293"/>
      <c r="F166" s="323">
        <f t="shared" si="14"/>
        <v>0</v>
      </c>
      <c r="G166" s="313"/>
      <c r="H166" s="297"/>
      <c r="I166" s="286"/>
      <c r="J166" s="191" t="e">
        <f>HLOOKUP('Operational Worksheet'!H166,$B$768:$X$770,3)</f>
        <v>#N/A</v>
      </c>
      <c r="K166" s="191" t="e">
        <f t="shared" si="10"/>
        <v>#DIV/0!</v>
      </c>
      <c r="L166" s="191" t="e">
        <f t="shared" si="11"/>
        <v>#DIV/0!</v>
      </c>
      <c r="M166" s="192" t="str">
        <f t="shared" si="12"/>
        <v>PO</v>
      </c>
      <c r="N166" s="199" t="str">
        <f t="shared" si="13"/>
        <v>OK</v>
      </c>
    </row>
    <row r="167" spans="1:14" ht="14.25" customHeight="1" x14ac:dyDescent="0.25">
      <c r="A167" s="194"/>
      <c r="B167" s="280" t="s">
        <v>361</v>
      </c>
      <c r="C167" s="281"/>
      <c r="D167" s="279"/>
      <c r="E167" s="293"/>
      <c r="F167" s="325">
        <f t="shared" si="14"/>
        <v>0</v>
      </c>
      <c r="G167" s="315"/>
      <c r="H167" s="297"/>
      <c r="I167" s="286"/>
      <c r="J167" s="191" t="e">
        <f>HLOOKUP('Operational Worksheet'!H167,$B$768:$X$770,3)</f>
        <v>#N/A</v>
      </c>
      <c r="K167" s="191" t="e">
        <f t="shared" si="10"/>
        <v>#DIV/0!</v>
      </c>
      <c r="L167" s="191" t="e">
        <f t="shared" si="11"/>
        <v>#DIV/0!</v>
      </c>
      <c r="M167" s="192" t="str">
        <f t="shared" si="12"/>
        <v>PO</v>
      </c>
      <c r="N167" s="199" t="str">
        <f t="shared" si="13"/>
        <v>OK</v>
      </c>
    </row>
    <row r="168" spans="1:14" ht="14.25" customHeight="1" x14ac:dyDescent="0.25">
      <c r="A168" s="194"/>
      <c r="B168" s="280" t="s">
        <v>362</v>
      </c>
      <c r="C168" s="281"/>
      <c r="D168" s="279"/>
      <c r="E168" s="293"/>
      <c r="F168" s="323">
        <f t="shared" si="14"/>
        <v>0</v>
      </c>
      <c r="G168" s="313"/>
      <c r="H168" s="297"/>
      <c r="I168" s="286"/>
      <c r="J168" s="191" t="e">
        <f>HLOOKUP('Operational Worksheet'!H168,$B$768:$X$770,3)</f>
        <v>#N/A</v>
      </c>
      <c r="K168" s="191" t="e">
        <f t="shared" si="10"/>
        <v>#DIV/0!</v>
      </c>
      <c r="L168" s="191" t="e">
        <f t="shared" si="11"/>
        <v>#DIV/0!</v>
      </c>
      <c r="M168" s="192" t="str">
        <f t="shared" si="12"/>
        <v>PO</v>
      </c>
      <c r="N168" s="199" t="str">
        <f t="shared" si="13"/>
        <v>OK</v>
      </c>
    </row>
    <row r="169" spans="1:14" ht="14.25" customHeight="1" x14ac:dyDescent="0.25">
      <c r="A169" s="194"/>
      <c r="B169" s="280" t="s">
        <v>363</v>
      </c>
      <c r="C169" s="281"/>
      <c r="D169" s="279"/>
      <c r="E169" s="293"/>
      <c r="F169" s="323">
        <f t="shared" si="14"/>
        <v>0</v>
      </c>
      <c r="G169" s="313"/>
      <c r="H169" s="297"/>
      <c r="I169" s="286"/>
      <c r="J169" s="191" t="e">
        <f>HLOOKUP('Operational Worksheet'!H169,$B$768:$X$770,3)</f>
        <v>#N/A</v>
      </c>
      <c r="K169" s="191" t="e">
        <f t="shared" si="10"/>
        <v>#DIV/0!</v>
      </c>
      <c r="L169" s="191" t="e">
        <f t="shared" si="11"/>
        <v>#DIV/0!</v>
      </c>
      <c r="M169" s="192" t="str">
        <f t="shared" si="12"/>
        <v>PO</v>
      </c>
      <c r="N169" s="199" t="str">
        <f t="shared" si="13"/>
        <v>OK</v>
      </c>
    </row>
    <row r="170" spans="1:14" ht="14.25" customHeight="1" x14ac:dyDescent="0.25">
      <c r="A170" s="194"/>
      <c r="B170" s="280" t="s">
        <v>364</v>
      </c>
      <c r="C170" s="281"/>
      <c r="D170" s="279"/>
      <c r="E170" s="293"/>
      <c r="F170" s="323">
        <f t="shared" si="14"/>
        <v>0</v>
      </c>
      <c r="G170" s="313"/>
      <c r="H170" s="297"/>
      <c r="I170" s="286"/>
      <c r="J170" s="191" t="e">
        <f>HLOOKUP('Operational Worksheet'!H170,$B$768:$X$770,3)</f>
        <v>#N/A</v>
      </c>
      <c r="K170" s="191" t="e">
        <f t="shared" si="10"/>
        <v>#DIV/0!</v>
      </c>
      <c r="L170" s="191" t="e">
        <f t="shared" si="11"/>
        <v>#DIV/0!</v>
      </c>
      <c r="M170" s="192" t="str">
        <f t="shared" si="12"/>
        <v>PO</v>
      </c>
      <c r="N170" s="199" t="str">
        <f t="shared" si="13"/>
        <v>OK</v>
      </c>
    </row>
    <row r="171" spans="1:14" ht="14.25" customHeight="1" x14ac:dyDescent="0.25">
      <c r="A171" s="194"/>
      <c r="B171" s="280" t="s">
        <v>365</v>
      </c>
      <c r="C171" s="281"/>
      <c r="D171" s="279"/>
      <c r="E171" s="293"/>
      <c r="F171" s="323">
        <f t="shared" si="14"/>
        <v>0</v>
      </c>
      <c r="G171" s="313"/>
      <c r="H171" s="297"/>
      <c r="I171" s="286"/>
      <c r="J171" s="191" t="e">
        <f>HLOOKUP('Operational Worksheet'!H171,$B$768:$X$770,3)</f>
        <v>#N/A</v>
      </c>
      <c r="K171" s="191" t="e">
        <f t="shared" si="10"/>
        <v>#DIV/0!</v>
      </c>
      <c r="L171" s="191" t="e">
        <f t="shared" si="11"/>
        <v>#DIV/0!</v>
      </c>
      <c r="M171" s="192" t="str">
        <f t="shared" si="12"/>
        <v>PO</v>
      </c>
      <c r="N171" s="199" t="str">
        <f t="shared" si="13"/>
        <v>OK</v>
      </c>
    </row>
    <row r="172" spans="1:14" ht="14.25" customHeight="1" x14ac:dyDescent="0.25">
      <c r="A172" s="194"/>
      <c r="B172" s="280" t="s">
        <v>366</v>
      </c>
      <c r="C172" s="281"/>
      <c r="D172" s="279"/>
      <c r="E172" s="293"/>
      <c r="F172" s="325">
        <f t="shared" si="14"/>
        <v>0</v>
      </c>
      <c r="G172" s="315"/>
      <c r="H172" s="297"/>
      <c r="I172" s="286"/>
      <c r="J172" s="191" t="e">
        <f>HLOOKUP('Operational Worksheet'!H172,$B$768:$X$770,3)</f>
        <v>#N/A</v>
      </c>
      <c r="K172" s="191" t="e">
        <f t="shared" si="10"/>
        <v>#DIV/0!</v>
      </c>
      <c r="L172" s="191" t="e">
        <f t="shared" si="11"/>
        <v>#DIV/0!</v>
      </c>
      <c r="M172" s="192" t="str">
        <f t="shared" si="12"/>
        <v>PO</v>
      </c>
      <c r="N172" s="199" t="str">
        <f t="shared" si="13"/>
        <v>OK</v>
      </c>
    </row>
    <row r="173" spans="1:14" ht="14.25" customHeight="1" x14ac:dyDescent="0.25">
      <c r="A173" s="194"/>
      <c r="B173" s="280" t="s">
        <v>367</v>
      </c>
      <c r="C173" s="281"/>
      <c r="D173" s="279"/>
      <c r="E173" s="293"/>
      <c r="F173" s="323">
        <f t="shared" si="14"/>
        <v>0</v>
      </c>
      <c r="G173" s="313"/>
      <c r="H173" s="297"/>
      <c r="I173" s="286"/>
      <c r="J173" s="191" t="e">
        <f>HLOOKUP('Operational Worksheet'!H173,$B$768:$X$770,3)</f>
        <v>#N/A</v>
      </c>
      <c r="K173" s="191" t="e">
        <f t="shared" si="10"/>
        <v>#DIV/0!</v>
      </c>
      <c r="L173" s="191" t="e">
        <f t="shared" si="11"/>
        <v>#DIV/0!</v>
      </c>
      <c r="M173" s="192" t="str">
        <f t="shared" si="12"/>
        <v>PO</v>
      </c>
      <c r="N173" s="199" t="str">
        <f t="shared" si="13"/>
        <v>OK</v>
      </c>
    </row>
    <row r="174" spans="1:14" ht="14.25" customHeight="1" x14ac:dyDescent="0.25">
      <c r="A174" s="194"/>
      <c r="B174" s="280" t="s">
        <v>368</v>
      </c>
      <c r="C174" s="281"/>
      <c r="D174" s="279"/>
      <c r="E174" s="293"/>
      <c r="F174" s="323">
        <f t="shared" si="14"/>
        <v>0</v>
      </c>
      <c r="G174" s="313"/>
      <c r="H174" s="297"/>
      <c r="I174" s="286"/>
      <c r="J174" s="191" t="e">
        <f>HLOOKUP('Operational Worksheet'!H174,$B$768:$X$770,3)</f>
        <v>#N/A</v>
      </c>
      <c r="K174" s="191" t="e">
        <f t="shared" si="10"/>
        <v>#DIV/0!</v>
      </c>
      <c r="L174" s="191" t="e">
        <f t="shared" si="11"/>
        <v>#DIV/0!</v>
      </c>
      <c r="M174" s="192" t="str">
        <f t="shared" si="12"/>
        <v>PO</v>
      </c>
      <c r="N174" s="199" t="str">
        <f t="shared" si="13"/>
        <v>OK</v>
      </c>
    </row>
    <row r="175" spans="1:14" ht="14.25" customHeight="1" x14ac:dyDescent="0.25">
      <c r="A175" s="200"/>
      <c r="B175" s="282" t="s">
        <v>369</v>
      </c>
      <c r="C175" s="283"/>
      <c r="D175" s="309"/>
      <c r="E175" s="310"/>
      <c r="F175" s="324">
        <f t="shared" si="14"/>
        <v>0</v>
      </c>
      <c r="G175" s="314"/>
      <c r="H175" s="311"/>
      <c r="I175" s="312"/>
      <c r="J175" s="191" t="e">
        <f>HLOOKUP('Operational Worksheet'!H175,$B$768:$X$770,3)</f>
        <v>#N/A</v>
      </c>
      <c r="K175" s="307" t="e">
        <f t="shared" si="10"/>
        <v>#DIV/0!</v>
      </c>
      <c r="L175" s="307" t="e">
        <f t="shared" si="11"/>
        <v>#DIV/0!</v>
      </c>
      <c r="M175" s="308" t="str">
        <f t="shared" si="12"/>
        <v>PO</v>
      </c>
      <c r="N175" s="203" t="str">
        <f t="shared" si="13"/>
        <v>OK</v>
      </c>
    </row>
    <row r="176" spans="1:14" ht="14.25" customHeight="1" x14ac:dyDescent="0.25">
      <c r="A176" s="194"/>
      <c r="B176" s="300" t="s">
        <v>370</v>
      </c>
      <c r="C176" s="281"/>
      <c r="D176" s="279"/>
      <c r="E176" s="293"/>
      <c r="F176" s="323">
        <f t="shared" si="14"/>
        <v>0</v>
      </c>
      <c r="G176" s="313"/>
      <c r="H176" s="297"/>
      <c r="I176" s="286"/>
      <c r="J176" s="191" t="e">
        <f>HLOOKUP('Operational Worksheet'!H176,$B$768:$X$770,3)</f>
        <v>#N/A</v>
      </c>
      <c r="K176" s="301" t="e">
        <f t="shared" si="10"/>
        <v>#DIV/0!</v>
      </c>
      <c r="L176" s="301" t="e">
        <f t="shared" si="11"/>
        <v>#DIV/0!</v>
      </c>
      <c r="M176" s="302" t="str">
        <f t="shared" si="12"/>
        <v>PO</v>
      </c>
      <c r="N176" s="199" t="str">
        <f t="shared" si="13"/>
        <v>OK</v>
      </c>
    </row>
    <row r="177" spans="1:14" ht="14.25" customHeight="1" x14ac:dyDescent="0.25">
      <c r="A177" s="194"/>
      <c r="B177" s="280" t="s">
        <v>371</v>
      </c>
      <c r="C177" s="281"/>
      <c r="D177" s="279"/>
      <c r="E177" s="293"/>
      <c r="F177" s="325">
        <f t="shared" si="14"/>
        <v>0</v>
      </c>
      <c r="G177" s="315"/>
      <c r="H177" s="297"/>
      <c r="I177" s="286"/>
      <c r="J177" s="191" t="e">
        <f>HLOOKUP('Operational Worksheet'!H177,$B$768:$X$770,3)</f>
        <v>#N/A</v>
      </c>
      <c r="K177" s="191" t="e">
        <f t="shared" si="10"/>
        <v>#DIV/0!</v>
      </c>
      <c r="L177" s="191" t="e">
        <f t="shared" si="11"/>
        <v>#DIV/0!</v>
      </c>
      <c r="M177" s="192" t="str">
        <f t="shared" si="12"/>
        <v>PO</v>
      </c>
      <c r="N177" s="199" t="str">
        <f t="shared" si="13"/>
        <v>OK</v>
      </c>
    </row>
    <row r="178" spans="1:14" ht="14.25" customHeight="1" x14ac:dyDescent="0.25">
      <c r="A178" s="194"/>
      <c r="B178" s="280" t="s">
        <v>372</v>
      </c>
      <c r="C178" s="281"/>
      <c r="D178" s="279"/>
      <c r="E178" s="293"/>
      <c r="F178" s="323">
        <f t="shared" si="14"/>
        <v>0</v>
      </c>
      <c r="G178" s="313"/>
      <c r="H178" s="297"/>
      <c r="I178" s="286"/>
      <c r="J178" s="191" t="e">
        <f>HLOOKUP('Operational Worksheet'!H178,$B$768:$X$770,3)</f>
        <v>#N/A</v>
      </c>
      <c r="K178" s="191" t="e">
        <f t="shared" si="10"/>
        <v>#DIV/0!</v>
      </c>
      <c r="L178" s="191" t="e">
        <f t="shared" si="11"/>
        <v>#DIV/0!</v>
      </c>
      <c r="M178" s="192" t="str">
        <f t="shared" si="12"/>
        <v>PO</v>
      </c>
      <c r="N178" s="199" t="str">
        <f t="shared" si="13"/>
        <v>OK</v>
      </c>
    </row>
    <row r="179" spans="1:14" ht="14.25" customHeight="1" x14ac:dyDescent="0.25">
      <c r="A179" s="194"/>
      <c r="B179" s="280" t="s">
        <v>373</v>
      </c>
      <c r="C179" s="281"/>
      <c r="D179" s="279"/>
      <c r="E179" s="293"/>
      <c r="F179" s="323">
        <f t="shared" si="14"/>
        <v>0</v>
      </c>
      <c r="G179" s="313"/>
      <c r="H179" s="297"/>
      <c r="I179" s="286"/>
      <c r="J179" s="191" t="e">
        <f>HLOOKUP('Operational Worksheet'!H179,$B$768:$X$770,3)</f>
        <v>#N/A</v>
      </c>
      <c r="K179" s="191" t="e">
        <f t="shared" si="10"/>
        <v>#DIV/0!</v>
      </c>
      <c r="L179" s="191" t="e">
        <f t="shared" si="11"/>
        <v>#DIV/0!</v>
      </c>
      <c r="M179" s="192" t="str">
        <f t="shared" si="12"/>
        <v>PO</v>
      </c>
      <c r="N179" s="199" t="str">
        <f t="shared" si="13"/>
        <v>OK</v>
      </c>
    </row>
    <row r="180" spans="1:14" ht="14.25" customHeight="1" x14ac:dyDescent="0.25">
      <c r="A180" s="194"/>
      <c r="B180" s="280" t="s">
        <v>374</v>
      </c>
      <c r="C180" s="281"/>
      <c r="D180" s="279"/>
      <c r="E180" s="293"/>
      <c r="F180" s="323">
        <f t="shared" si="14"/>
        <v>0</v>
      </c>
      <c r="G180" s="313"/>
      <c r="H180" s="297"/>
      <c r="I180" s="286"/>
      <c r="J180" s="191" t="e">
        <f>HLOOKUP('Operational Worksheet'!H180,$B$768:$X$770,3)</f>
        <v>#N/A</v>
      </c>
      <c r="K180" s="191" t="e">
        <f t="shared" si="10"/>
        <v>#DIV/0!</v>
      </c>
      <c r="L180" s="191" t="e">
        <f t="shared" si="11"/>
        <v>#DIV/0!</v>
      </c>
      <c r="M180" s="192" t="str">
        <f t="shared" si="12"/>
        <v>PO</v>
      </c>
      <c r="N180" s="199" t="str">
        <f t="shared" si="13"/>
        <v>OK</v>
      </c>
    </row>
    <row r="181" spans="1:14" ht="14.25" customHeight="1" x14ac:dyDescent="0.25">
      <c r="A181" s="194"/>
      <c r="B181" s="280" t="s">
        <v>375</v>
      </c>
      <c r="C181" s="281"/>
      <c r="D181" s="279"/>
      <c r="E181" s="293"/>
      <c r="F181" s="323">
        <f t="shared" si="14"/>
        <v>0</v>
      </c>
      <c r="G181" s="313"/>
      <c r="H181" s="297"/>
      <c r="I181" s="286"/>
      <c r="J181" s="191" t="e">
        <f>HLOOKUP('Operational Worksheet'!H181,$B$768:$X$770,3)</f>
        <v>#N/A</v>
      </c>
      <c r="K181" s="191" t="e">
        <f t="shared" si="10"/>
        <v>#DIV/0!</v>
      </c>
      <c r="L181" s="191" t="e">
        <f t="shared" si="11"/>
        <v>#DIV/0!</v>
      </c>
      <c r="M181" s="192" t="str">
        <f t="shared" si="12"/>
        <v>PO</v>
      </c>
      <c r="N181" s="199" t="str">
        <f t="shared" si="13"/>
        <v>OK</v>
      </c>
    </row>
    <row r="182" spans="1:14" ht="14.25" customHeight="1" x14ac:dyDescent="0.25">
      <c r="A182" s="194"/>
      <c r="B182" s="280" t="s">
        <v>376</v>
      </c>
      <c r="C182" s="281"/>
      <c r="D182" s="279"/>
      <c r="E182" s="293"/>
      <c r="F182" s="325">
        <f t="shared" si="14"/>
        <v>0</v>
      </c>
      <c r="G182" s="315"/>
      <c r="H182" s="297"/>
      <c r="I182" s="286"/>
      <c r="J182" s="191" t="e">
        <f>HLOOKUP('Operational Worksheet'!H182,$B$768:$X$770,3)</f>
        <v>#N/A</v>
      </c>
      <c r="K182" s="191" t="e">
        <f t="shared" si="10"/>
        <v>#DIV/0!</v>
      </c>
      <c r="L182" s="191" t="e">
        <f t="shared" si="11"/>
        <v>#DIV/0!</v>
      </c>
      <c r="M182" s="192" t="str">
        <f t="shared" si="12"/>
        <v>PO</v>
      </c>
      <c r="N182" s="199" t="str">
        <f t="shared" si="13"/>
        <v>OK</v>
      </c>
    </row>
    <row r="183" spans="1:14" ht="14.25" customHeight="1" x14ac:dyDescent="0.25">
      <c r="A183" s="194"/>
      <c r="B183" s="280" t="s">
        <v>377</v>
      </c>
      <c r="C183" s="281"/>
      <c r="D183" s="279"/>
      <c r="E183" s="293"/>
      <c r="F183" s="323">
        <f t="shared" si="14"/>
        <v>0</v>
      </c>
      <c r="G183" s="313"/>
      <c r="H183" s="297"/>
      <c r="I183" s="286"/>
      <c r="J183" s="191" t="e">
        <f>HLOOKUP('Operational Worksheet'!H183,$B$768:$X$770,3)</f>
        <v>#N/A</v>
      </c>
      <c r="K183" s="191" t="e">
        <f t="shared" si="10"/>
        <v>#DIV/0!</v>
      </c>
      <c r="L183" s="191" t="e">
        <f t="shared" si="11"/>
        <v>#DIV/0!</v>
      </c>
      <c r="M183" s="192" t="str">
        <f t="shared" si="12"/>
        <v>PO</v>
      </c>
      <c r="N183" s="199" t="str">
        <f t="shared" si="13"/>
        <v>OK</v>
      </c>
    </row>
    <row r="184" spans="1:14" ht="14.25" customHeight="1" x14ac:dyDescent="0.25">
      <c r="A184" s="194"/>
      <c r="B184" s="280" t="s">
        <v>378</v>
      </c>
      <c r="C184" s="281"/>
      <c r="D184" s="279"/>
      <c r="E184" s="293"/>
      <c r="F184" s="323">
        <f t="shared" si="14"/>
        <v>0</v>
      </c>
      <c r="G184" s="313"/>
      <c r="H184" s="297"/>
      <c r="I184" s="286"/>
      <c r="J184" s="191" t="e">
        <f>HLOOKUP('Operational Worksheet'!H184,$B$768:$X$770,3)</f>
        <v>#N/A</v>
      </c>
      <c r="K184" s="191" t="e">
        <f t="shared" si="10"/>
        <v>#DIV/0!</v>
      </c>
      <c r="L184" s="191" t="e">
        <f t="shared" si="11"/>
        <v>#DIV/0!</v>
      </c>
      <c r="M184" s="192" t="str">
        <f t="shared" si="12"/>
        <v>PO</v>
      </c>
      <c r="N184" s="199" t="str">
        <f t="shared" si="13"/>
        <v>OK</v>
      </c>
    </row>
    <row r="185" spans="1:14" ht="14.25" customHeight="1" x14ac:dyDescent="0.25">
      <c r="A185" s="194"/>
      <c r="B185" s="280" t="s">
        <v>379</v>
      </c>
      <c r="C185" s="281"/>
      <c r="D185" s="279"/>
      <c r="E185" s="293"/>
      <c r="F185" s="323">
        <f t="shared" si="14"/>
        <v>0</v>
      </c>
      <c r="G185" s="313"/>
      <c r="H185" s="297"/>
      <c r="I185" s="286"/>
      <c r="J185" s="191" t="e">
        <f>HLOOKUP('Operational Worksheet'!H185,$B$768:$X$770,3)</f>
        <v>#N/A</v>
      </c>
      <c r="K185" s="191" t="e">
        <f t="shared" si="10"/>
        <v>#DIV/0!</v>
      </c>
      <c r="L185" s="191" t="e">
        <f t="shared" si="11"/>
        <v>#DIV/0!</v>
      </c>
      <c r="M185" s="192" t="str">
        <f t="shared" si="12"/>
        <v>PO</v>
      </c>
      <c r="N185" s="199" t="str">
        <f t="shared" si="13"/>
        <v>OK</v>
      </c>
    </row>
    <row r="186" spans="1:14" ht="14.25" customHeight="1" x14ac:dyDescent="0.25">
      <c r="A186" s="194"/>
      <c r="B186" s="280" t="s">
        <v>380</v>
      </c>
      <c r="C186" s="281"/>
      <c r="D186" s="279"/>
      <c r="E186" s="293"/>
      <c r="F186" s="323">
        <f t="shared" si="14"/>
        <v>0</v>
      </c>
      <c r="G186" s="313"/>
      <c r="H186" s="297"/>
      <c r="I186" s="286"/>
      <c r="J186" s="191" t="e">
        <f>HLOOKUP('Operational Worksheet'!H186,$B$768:$X$770,3)</f>
        <v>#N/A</v>
      </c>
      <c r="K186" s="191" t="e">
        <f t="shared" si="10"/>
        <v>#DIV/0!</v>
      </c>
      <c r="L186" s="191" t="e">
        <f t="shared" si="11"/>
        <v>#DIV/0!</v>
      </c>
      <c r="M186" s="192" t="str">
        <f t="shared" si="12"/>
        <v>PO</v>
      </c>
      <c r="N186" s="199" t="str">
        <f t="shared" si="13"/>
        <v>OK</v>
      </c>
    </row>
    <row r="187" spans="1:14" ht="14.25" customHeight="1" x14ac:dyDescent="0.25">
      <c r="A187" s="194"/>
      <c r="B187" s="280" t="s">
        <v>381</v>
      </c>
      <c r="C187" s="281"/>
      <c r="D187" s="279"/>
      <c r="E187" s="293"/>
      <c r="F187" s="325">
        <f t="shared" si="14"/>
        <v>0</v>
      </c>
      <c r="G187" s="315"/>
      <c r="H187" s="297"/>
      <c r="I187" s="286"/>
      <c r="J187" s="191" t="e">
        <f>HLOOKUP('Operational Worksheet'!H187,$B$768:$X$770,3)</f>
        <v>#N/A</v>
      </c>
      <c r="K187" s="191" t="e">
        <f t="shared" si="10"/>
        <v>#DIV/0!</v>
      </c>
      <c r="L187" s="191" t="e">
        <f t="shared" si="11"/>
        <v>#DIV/0!</v>
      </c>
      <c r="M187" s="192" t="str">
        <f t="shared" si="12"/>
        <v>PO</v>
      </c>
      <c r="N187" s="199" t="str">
        <f t="shared" si="13"/>
        <v>OK</v>
      </c>
    </row>
    <row r="188" spans="1:14" ht="14.25" customHeight="1" x14ac:dyDescent="0.25">
      <c r="A188" s="194"/>
      <c r="B188" s="280" t="s">
        <v>382</v>
      </c>
      <c r="C188" s="281"/>
      <c r="D188" s="279"/>
      <c r="E188" s="293"/>
      <c r="F188" s="323">
        <f t="shared" si="14"/>
        <v>0</v>
      </c>
      <c r="G188" s="313"/>
      <c r="H188" s="297"/>
      <c r="I188" s="286"/>
      <c r="J188" s="191" t="e">
        <f>HLOOKUP('Operational Worksheet'!H188,$B$768:$X$770,3)</f>
        <v>#N/A</v>
      </c>
      <c r="K188" s="191" t="e">
        <f t="shared" si="10"/>
        <v>#DIV/0!</v>
      </c>
      <c r="L188" s="191" t="e">
        <f t="shared" si="11"/>
        <v>#DIV/0!</v>
      </c>
      <c r="M188" s="192" t="str">
        <f t="shared" si="12"/>
        <v>PO</v>
      </c>
      <c r="N188" s="199" t="str">
        <f t="shared" si="13"/>
        <v>OK</v>
      </c>
    </row>
    <row r="189" spans="1:14" ht="14.25" customHeight="1" x14ac:dyDescent="0.25">
      <c r="A189" s="194"/>
      <c r="B189" s="280" t="s">
        <v>383</v>
      </c>
      <c r="C189" s="281"/>
      <c r="D189" s="279"/>
      <c r="E189" s="293"/>
      <c r="F189" s="323">
        <f t="shared" si="14"/>
        <v>0</v>
      </c>
      <c r="G189" s="313"/>
      <c r="H189" s="297"/>
      <c r="I189" s="286"/>
      <c r="J189" s="191" t="e">
        <f>HLOOKUP('Operational Worksheet'!H189,$B$768:$X$770,3)</f>
        <v>#N/A</v>
      </c>
      <c r="K189" s="191" t="e">
        <f t="shared" si="10"/>
        <v>#DIV/0!</v>
      </c>
      <c r="L189" s="191" t="e">
        <f t="shared" si="11"/>
        <v>#DIV/0!</v>
      </c>
      <c r="M189" s="192" t="str">
        <f t="shared" si="12"/>
        <v>PO</v>
      </c>
      <c r="N189" s="199" t="str">
        <f t="shared" si="13"/>
        <v>OK</v>
      </c>
    </row>
    <row r="190" spans="1:14" ht="14.25" customHeight="1" x14ac:dyDescent="0.25">
      <c r="A190" s="194"/>
      <c r="B190" s="280" t="s">
        <v>384</v>
      </c>
      <c r="C190" s="281"/>
      <c r="D190" s="279"/>
      <c r="E190" s="293"/>
      <c r="F190" s="323">
        <f t="shared" si="14"/>
        <v>0</v>
      </c>
      <c r="G190" s="313"/>
      <c r="H190" s="297"/>
      <c r="I190" s="286"/>
      <c r="J190" s="191" t="e">
        <f>HLOOKUP('Operational Worksheet'!H190,$B$768:$X$770,3)</f>
        <v>#N/A</v>
      </c>
      <c r="K190" s="191" t="e">
        <f t="shared" si="10"/>
        <v>#DIV/0!</v>
      </c>
      <c r="L190" s="191" t="e">
        <f t="shared" si="11"/>
        <v>#DIV/0!</v>
      </c>
      <c r="M190" s="192" t="str">
        <f t="shared" si="12"/>
        <v>PO</v>
      </c>
      <c r="N190" s="199" t="str">
        <f t="shared" si="13"/>
        <v>OK</v>
      </c>
    </row>
    <row r="191" spans="1:14" ht="14.25" customHeight="1" x14ac:dyDescent="0.25">
      <c r="A191" s="194"/>
      <c r="B191" s="280" t="s">
        <v>385</v>
      </c>
      <c r="C191" s="281"/>
      <c r="D191" s="279"/>
      <c r="E191" s="293"/>
      <c r="F191" s="323">
        <f t="shared" si="14"/>
        <v>0</v>
      </c>
      <c r="G191" s="313"/>
      <c r="H191" s="297"/>
      <c r="I191" s="286"/>
      <c r="J191" s="191" t="e">
        <f>HLOOKUP('Operational Worksheet'!H191,$B$768:$X$770,3)</f>
        <v>#N/A</v>
      </c>
      <c r="K191" s="191" t="e">
        <f t="shared" si="10"/>
        <v>#DIV/0!</v>
      </c>
      <c r="L191" s="191" t="e">
        <f t="shared" si="11"/>
        <v>#DIV/0!</v>
      </c>
      <c r="M191" s="192" t="str">
        <f t="shared" si="12"/>
        <v>PO</v>
      </c>
      <c r="N191" s="199" t="str">
        <f t="shared" si="13"/>
        <v>OK</v>
      </c>
    </row>
    <row r="192" spans="1:14" ht="14.25" customHeight="1" x14ac:dyDescent="0.25">
      <c r="A192" s="194"/>
      <c r="B192" s="280" t="s">
        <v>386</v>
      </c>
      <c r="C192" s="281"/>
      <c r="D192" s="279"/>
      <c r="E192" s="293"/>
      <c r="F192" s="325">
        <f t="shared" si="14"/>
        <v>0</v>
      </c>
      <c r="G192" s="315"/>
      <c r="H192" s="297"/>
      <c r="I192" s="286"/>
      <c r="J192" s="191" t="e">
        <f>HLOOKUP('Operational Worksheet'!H192,$B$768:$X$770,3)</f>
        <v>#N/A</v>
      </c>
      <c r="K192" s="191" t="e">
        <f t="shared" si="10"/>
        <v>#DIV/0!</v>
      </c>
      <c r="L192" s="191" t="e">
        <f t="shared" si="11"/>
        <v>#DIV/0!</v>
      </c>
      <c r="M192" s="192" t="str">
        <f t="shared" si="12"/>
        <v>PO</v>
      </c>
      <c r="N192" s="199" t="str">
        <f t="shared" si="13"/>
        <v>OK</v>
      </c>
    </row>
    <row r="193" spans="1:14" ht="14.25" customHeight="1" x14ac:dyDescent="0.25">
      <c r="A193" s="194"/>
      <c r="B193" s="280" t="s">
        <v>387</v>
      </c>
      <c r="C193" s="281"/>
      <c r="D193" s="279"/>
      <c r="E193" s="293"/>
      <c r="F193" s="323">
        <f t="shared" si="14"/>
        <v>0</v>
      </c>
      <c r="G193" s="313"/>
      <c r="H193" s="297"/>
      <c r="I193" s="286"/>
      <c r="J193" s="191" t="e">
        <f>HLOOKUP('Operational Worksheet'!H193,$B$768:$X$770,3)</f>
        <v>#N/A</v>
      </c>
      <c r="K193" s="191" t="e">
        <f t="shared" si="10"/>
        <v>#DIV/0!</v>
      </c>
      <c r="L193" s="191" t="e">
        <f t="shared" si="11"/>
        <v>#DIV/0!</v>
      </c>
      <c r="M193" s="192" t="str">
        <f t="shared" si="12"/>
        <v>PO</v>
      </c>
      <c r="N193" s="199" t="str">
        <f t="shared" si="13"/>
        <v>OK</v>
      </c>
    </row>
    <row r="194" spans="1:14" ht="14.25" customHeight="1" x14ac:dyDescent="0.25">
      <c r="A194" s="194"/>
      <c r="B194" s="280" t="s">
        <v>388</v>
      </c>
      <c r="C194" s="281"/>
      <c r="D194" s="279"/>
      <c r="E194" s="293"/>
      <c r="F194" s="323">
        <f t="shared" si="14"/>
        <v>0</v>
      </c>
      <c r="G194" s="313"/>
      <c r="H194" s="297"/>
      <c r="I194" s="286"/>
      <c r="J194" s="191" t="e">
        <f>HLOOKUP('Operational Worksheet'!H194,$B$768:$X$770,3)</f>
        <v>#N/A</v>
      </c>
      <c r="K194" s="191" t="e">
        <f t="shared" si="10"/>
        <v>#DIV/0!</v>
      </c>
      <c r="L194" s="191" t="e">
        <f t="shared" si="11"/>
        <v>#DIV/0!</v>
      </c>
      <c r="M194" s="192" t="str">
        <f t="shared" si="12"/>
        <v>PO</v>
      </c>
      <c r="N194" s="199" t="str">
        <f t="shared" si="13"/>
        <v>OK</v>
      </c>
    </row>
    <row r="195" spans="1:14" ht="14.25" customHeight="1" x14ac:dyDescent="0.25">
      <c r="A195" s="194"/>
      <c r="B195" s="280" t="s">
        <v>389</v>
      </c>
      <c r="C195" s="281"/>
      <c r="D195" s="279"/>
      <c r="E195" s="293"/>
      <c r="F195" s="323">
        <f t="shared" si="14"/>
        <v>0</v>
      </c>
      <c r="G195" s="313"/>
      <c r="H195" s="297"/>
      <c r="I195" s="286"/>
      <c r="J195" s="191" t="e">
        <f>HLOOKUP('Operational Worksheet'!H195,$B$768:$X$770,3)</f>
        <v>#N/A</v>
      </c>
      <c r="K195" s="191" t="e">
        <f t="shared" si="10"/>
        <v>#DIV/0!</v>
      </c>
      <c r="L195" s="191" t="e">
        <f t="shared" si="11"/>
        <v>#DIV/0!</v>
      </c>
      <c r="M195" s="192" t="str">
        <f t="shared" si="12"/>
        <v>PO</v>
      </c>
      <c r="N195" s="199" t="str">
        <f t="shared" si="13"/>
        <v>OK</v>
      </c>
    </row>
    <row r="196" spans="1:14" ht="14.25" customHeight="1" x14ac:dyDescent="0.25">
      <c r="A196" s="194"/>
      <c r="B196" s="280" t="s">
        <v>390</v>
      </c>
      <c r="C196" s="281"/>
      <c r="D196" s="279"/>
      <c r="E196" s="293"/>
      <c r="F196" s="323">
        <f t="shared" si="14"/>
        <v>0</v>
      </c>
      <c r="G196" s="313"/>
      <c r="H196" s="297"/>
      <c r="I196" s="286"/>
      <c r="J196" s="191" t="e">
        <f>HLOOKUP('Operational Worksheet'!H196,$B$768:$X$770,3)</f>
        <v>#N/A</v>
      </c>
      <c r="K196" s="191" t="e">
        <f t="shared" si="10"/>
        <v>#DIV/0!</v>
      </c>
      <c r="L196" s="191" t="e">
        <f t="shared" si="11"/>
        <v>#DIV/0!</v>
      </c>
      <c r="M196" s="192" t="str">
        <f t="shared" si="12"/>
        <v>PO</v>
      </c>
      <c r="N196" s="199" t="str">
        <f t="shared" si="13"/>
        <v>OK</v>
      </c>
    </row>
    <row r="197" spans="1:14" ht="14.25" customHeight="1" x14ac:dyDescent="0.25">
      <c r="A197" s="194"/>
      <c r="B197" s="280" t="s">
        <v>391</v>
      </c>
      <c r="C197" s="281"/>
      <c r="D197" s="279"/>
      <c r="E197" s="293"/>
      <c r="F197" s="325">
        <f t="shared" si="14"/>
        <v>0</v>
      </c>
      <c r="G197" s="315"/>
      <c r="H197" s="297"/>
      <c r="I197" s="286"/>
      <c r="J197" s="191" t="e">
        <f>HLOOKUP('Operational Worksheet'!H197,$B$768:$X$770,3)</f>
        <v>#N/A</v>
      </c>
      <c r="K197" s="191" t="e">
        <f t="shared" si="10"/>
        <v>#DIV/0!</v>
      </c>
      <c r="L197" s="191" t="e">
        <f t="shared" si="11"/>
        <v>#DIV/0!</v>
      </c>
      <c r="M197" s="192" t="str">
        <f t="shared" si="12"/>
        <v>PO</v>
      </c>
      <c r="N197" s="199" t="str">
        <f t="shared" si="13"/>
        <v>OK</v>
      </c>
    </row>
    <row r="198" spans="1:14" ht="14.25" customHeight="1" x14ac:dyDescent="0.25">
      <c r="A198" s="194"/>
      <c r="B198" s="280" t="s">
        <v>392</v>
      </c>
      <c r="C198" s="281"/>
      <c r="D198" s="279"/>
      <c r="E198" s="293"/>
      <c r="F198" s="323">
        <f t="shared" si="14"/>
        <v>0</v>
      </c>
      <c r="G198" s="313"/>
      <c r="H198" s="297"/>
      <c r="I198" s="286"/>
      <c r="J198" s="191" t="e">
        <f>HLOOKUP('Operational Worksheet'!H198,$B$768:$X$770,3)</f>
        <v>#N/A</v>
      </c>
      <c r="K198" s="191" t="e">
        <f t="shared" si="10"/>
        <v>#DIV/0!</v>
      </c>
      <c r="L198" s="191" t="e">
        <f t="shared" si="11"/>
        <v>#DIV/0!</v>
      </c>
      <c r="M198" s="192" t="str">
        <f t="shared" si="12"/>
        <v>PO</v>
      </c>
      <c r="N198" s="199" t="str">
        <f t="shared" si="13"/>
        <v>OK</v>
      </c>
    </row>
    <row r="199" spans="1:14" ht="14.25" customHeight="1" x14ac:dyDescent="0.25">
      <c r="A199" s="200"/>
      <c r="B199" s="282" t="s">
        <v>393</v>
      </c>
      <c r="C199" s="283"/>
      <c r="D199" s="309"/>
      <c r="E199" s="310"/>
      <c r="F199" s="324">
        <f t="shared" si="14"/>
        <v>0</v>
      </c>
      <c r="G199" s="314"/>
      <c r="H199" s="311"/>
      <c r="I199" s="312"/>
      <c r="J199" s="191" t="e">
        <f>HLOOKUP('Operational Worksheet'!H199,$B$768:$X$770,3)</f>
        <v>#N/A</v>
      </c>
      <c r="K199" s="307" t="e">
        <f t="shared" si="10"/>
        <v>#DIV/0!</v>
      </c>
      <c r="L199" s="307" t="e">
        <f t="shared" si="11"/>
        <v>#DIV/0!</v>
      </c>
      <c r="M199" s="308" t="str">
        <f t="shared" si="12"/>
        <v>PO</v>
      </c>
      <c r="N199" s="203" t="str">
        <f t="shared" si="13"/>
        <v>OK</v>
      </c>
    </row>
    <row r="200" spans="1:14" ht="14.25" customHeight="1" x14ac:dyDescent="0.25">
      <c r="A200" s="194"/>
      <c r="B200" s="300" t="s">
        <v>394</v>
      </c>
      <c r="C200" s="281"/>
      <c r="D200" s="279"/>
      <c r="E200" s="293"/>
      <c r="F200" s="323">
        <f t="shared" si="14"/>
        <v>0</v>
      </c>
      <c r="G200" s="313"/>
      <c r="H200" s="297"/>
      <c r="I200" s="286"/>
      <c r="J200" s="191" t="e">
        <f>HLOOKUP('Operational Worksheet'!H200,$B$768:$X$770,3)</f>
        <v>#N/A</v>
      </c>
      <c r="K200" s="301" t="e">
        <f t="shared" ref="K200:K263" si="15">$J$764/D200*$L$764</f>
        <v>#DIV/0!</v>
      </c>
      <c r="L200" s="301" t="e">
        <f t="shared" ref="L200:L263" si="16">K200*$I200</f>
        <v>#DIV/0!</v>
      </c>
      <c r="M200" s="302" t="str">
        <f t="shared" ref="M200:M263" si="17">IF(D200&gt;0,L200/J200,"PO")</f>
        <v>PO</v>
      </c>
      <c r="N200" s="199" t="str">
        <f t="shared" ref="N200:N263" si="18">+IF(M200&gt;=1, "OK","Alarm")</f>
        <v>OK</v>
      </c>
    </row>
    <row r="201" spans="1:14" ht="14.25" customHeight="1" x14ac:dyDescent="0.25">
      <c r="A201" s="194"/>
      <c r="B201" s="280" t="s">
        <v>395</v>
      </c>
      <c r="C201" s="281"/>
      <c r="D201" s="279"/>
      <c r="E201" s="293"/>
      <c r="F201" s="323">
        <f t="shared" ref="F201:F264" si="19">D201+E201</f>
        <v>0</v>
      </c>
      <c r="G201" s="313"/>
      <c r="H201" s="297"/>
      <c r="I201" s="286"/>
      <c r="J201" s="191" t="e">
        <f>HLOOKUP('Operational Worksheet'!H201,$B$768:$X$770,3)</f>
        <v>#N/A</v>
      </c>
      <c r="K201" s="191" t="e">
        <f t="shared" si="15"/>
        <v>#DIV/0!</v>
      </c>
      <c r="L201" s="191" t="e">
        <f t="shared" si="16"/>
        <v>#DIV/0!</v>
      </c>
      <c r="M201" s="192" t="str">
        <f t="shared" si="17"/>
        <v>PO</v>
      </c>
      <c r="N201" s="199" t="str">
        <f t="shared" si="18"/>
        <v>OK</v>
      </c>
    </row>
    <row r="202" spans="1:14" ht="14.25" customHeight="1" x14ac:dyDescent="0.25">
      <c r="A202" s="194"/>
      <c r="B202" s="280" t="s">
        <v>396</v>
      </c>
      <c r="C202" s="281"/>
      <c r="D202" s="279"/>
      <c r="E202" s="293"/>
      <c r="F202" s="325">
        <f t="shared" si="19"/>
        <v>0</v>
      </c>
      <c r="G202" s="315"/>
      <c r="H202" s="297"/>
      <c r="I202" s="286"/>
      <c r="J202" s="191" t="e">
        <f>HLOOKUP('Operational Worksheet'!H202,$B$768:$X$770,3)</f>
        <v>#N/A</v>
      </c>
      <c r="K202" s="191" t="e">
        <f t="shared" si="15"/>
        <v>#DIV/0!</v>
      </c>
      <c r="L202" s="191" t="e">
        <f t="shared" si="16"/>
        <v>#DIV/0!</v>
      </c>
      <c r="M202" s="192" t="str">
        <f t="shared" si="17"/>
        <v>PO</v>
      </c>
      <c r="N202" s="199" t="str">
        <f t="shared" si="18"/>
        <v>OK</v>
      </c>
    </row>
    <row r="203" spans="1:14" ht="14.25" customHeight="1" x14ac:dyDescent="0.25">
      <c r="A203" s="194"/>
      <c r="B203" s="280" t="s">
        <v>397</v>
      </c>
      <c r="C203" s="281"/>
      <c r="D203" s="279"/>
      <c r="E203" s="293"/>
      <c r="F203" s="323">
        <f t="shared" si="19"/>
        <v>0</v>
      </c>
      <c r="G203" s="313"/>
      <c r="H203" s="297"/>
      <c r="I203" s="286"/>
      <c r="J203" s="191" t="e">
        <f>HLOOKUP('Operational Worksheet'!H203,$B$768:$X$770,3)</f>
        <v>#N/A</v>
      </c>
      <c r="K203" s="191" t="e">
        <f t="shared" si="15"/>
        <v>#DIV/0!</v>
      </c>
      <c r="L203" s="191" t="e">
        <f t="shared" si="16"/>
        <v>#DIV/0!</v>
      </c>
      <c r="M203" s="192" t="str">
        <f t="shared" si="17"/>
        <v>PO</v>
      </c>
      <c r="N203" s="199" t="str">
        <f t="shared" si="18"/>
        <v>OK</v>
      </c>
    </row>
    <row r="204" spans="1:14" ht="14.25" customHeight="1" x14ac:dyDescent="0.25">
      <c r="A204" s="194"/>
      <c r="B204" s="280" t="s">
        <v>398</v>
      </c>
      <c r="C204" s="281"/>
      <c r="D204" s="279"/>
      <c r="E204" s="293"/>
      <c r="F204" s="323">
        <f t="shared" si="19"/>
        <v>0</v>
      </c>
      <c r="G204" s="313"/>
      <c r="H204" s="297"/>
      <c r="I204" s="286"/>
      <c r="J204" s="191" t="e">
        <f>HLOOKUP('Operational Worksheet'!H204,$B$768:$X$770,3)</f>
        <v>#N/A</v>
      </c>
      <c r="K204" s="191" t="e">
        <f t="shared" si="15"/>
        <v>#DIV/0!</v>
      </c>
      <c r="L204" s="191" t="e">
        <f t="shared" si="16"/>
        <v>#DIV/0!</v>
      </c>
      <c r="M204" s="192" t="str">
        <f t="shared" si="17"/>
        <v>PO</v>
      </c>
      <c r="N204" s="199" t="str">
        <f t="shared" si="18"/>
        <v>OK</v>
      </c>
    </row>
    <row r="205" spans="1:14" ht="14.25" customHeight="1" x14ac:dyDescent="0.25">
      <c r="A205" s="194"/>
      <c r="B205" s="280" t="s">
        <v>399</v>
      </c>
      <c r="C205" s="281"/>
      <c r="D205" s="279"/>
      <c r="E205" s="293"/>
      <c r="F205" s="323">
        <f t="shared" si="19"/>
        <v>0</v>
      </c>
      <c r="G205" s="313"/>
      <c r="H205" s="297"/>
      <c r="I205" s="286"/>
      <c r="J205" s="191" t="e">
        <f>HLOOKUP('Operational Worksheet'!H205,$B$768:$X$770,3)</f>
        <v>#N/A</v>
      </c>
      <c r="K205" s="191" t="e">
        <f t="shared" si="15"/>
        <v>#DIV/0!</v>
      </c>
      <c r="L205" s="191" t="e">
        <f t="shared" si="16"/>
        <v>#DIV/0!</v>
      </c>
      <c r="M205" s="192" t="str">
        <f t="shared" si="17"/>
        <v>PO</v>
      </c>
      <c r="N205" s="199" t="str">
        <f t="shared" si="18"/>
        <v>OK</v>
      </c>
    </row>
    <row r="206" spans="1:14" ht="14.25" customHeight="1" x14ac:dyDescent="0.25">
      <c r="A206" s="194"/>
      <c r="B206" s="280" t="s">
        <v>400</v>
      </c>
      <c r="C206" s="281"/>
      <c r="D206" s="279"/>
      <c r="E206" s="293"/>
      <c r="F206" s="323">
        <f t="shared" si="19"/>
        <v>0</v>
      </c>
      <c r="G206" s="313"/>
      <c r="H206" s="297"/>
      <c r="I206" s="286"/>
      <c r="J206" s="191" t="e">
        <f>HLOOKUP('Operational Worksheet'!H206,$B$768:$X$770,3)</f>
        <v>#N/A</v>
      </c>
      <c r="K206" s="191" t="e">
        <f t="shared" si="15"/>
        <v>#DIV/0!</v>
      </c>
      <c r="L206" s="191" t="e">
        <f t="shared" si="16"/>
        <v>#DIV/0!</v>
      </c>
      <c r="M206" s="192" t="str">
        <f t="shared" si="17"/>
        <v>PO</v>
      </c>
      <c r="N206" s="199" t="str">
        <f t="shared" si="18"/>
        <v>OK</v>
      </c>
    </row>
    <row r="207" spans="1:14" ht="14.25" customHeight="1" x14ac:dyDescent="0.25">
      <c r="A207" s="194"/>
      <c r="B207" s="280" t="s">
        <v>401</v>
      </c>
      <c r="C207" s="281"/>
      <c r="D207" s="279"/>
      <c r="E207" s="293"/>
      <c r="F207" s="325">
        <f t="shared" si="19"/>
        <v>0</v>
      </c>
      <c r="G207" s="315"/>
      <c r="H207" s="297"/>
      <c r="I207" s="286"/>
      <c r="J207" s="191" t="e">
        <f>HLOOKUP('Operational Worksheet'!H207,$B$768:$X$770,3)</f>
        <v>#N/A</v>
      </c>
      <c r="K207" s="191" t="e">
        <f t="shared" si="15"/>
        <v>#DIV/0!</v>
      </c>
      <c r="L207" s="191" t="e">
        <f t="shared" si="16"/>
        <v>#DIV/0!</v>
      </c>
      <c r="M207" s="192" t="str">
        <f t="shared" si="17"/>
        <v>PO</v>
      </c>
      <c r="N207" s="199" t="str">
        <f t="shared" si="18"/>
        <v>OK</v>
      </c>
    </row>
    <row r="208" spans="1:14" ht="14.25" customHeight="1" x14ac:dyDescent="0.25">
      <c r="A208" s="194"/>
      <c r="B208" s="280" t="s">
        <v>402</v>
      </c>
      <c r="C208" s="281"/>
      <c r="D208" s="279"/>
      <c r="E208" s="293"/>
      <c r="F208" s="323">
        <f t="shared" si="19"/>
        <v>0</v>
      </c>
      <c r="G208" s="313"/>
      <c r="H208" s="297"/>
      <c r="I208" s="286"/>
      <c r="J208" s="191" t="e">
        <f>HLOOKUP('Operational Worksheet'!H208,$B$768:$X$770,3)</f>
        <v>#N/A</v>
      </c>
      <c r="K208" s="191" t="e">
        <f t="shared" si="15"/>
        <v>#DIV/0!</v>
      </c>
      <c r="L208" s="191" t="e">
        <f t="shared" si="16"/>
        <v>#DIV/0!</v>
      </c>
      <c r="M208" s="192" t="str">
        <f t="shared" si="17"/>
        <v>PO</v>
      </c>
      <c r="N208" s="199" t="str">
        <f t="shared" si="18"/>
        <v>OK</v>
      </c>
    </row>
    <row r="209" spans="1:14" ht="14.25" customHeight="1" x14ac:dyDescent="0.25">
      <c r="A209" s="194"/>
      <c r="B209" s="280" t="s">
        <v>403</v>
      </c>
      <c r="C209" s="281"/>
      <c r="D209" s="279"/>
      <c r="E209" s="293"/>
      <c r="F209" s="323">
        <f t="shared" si="19"/>
        <v>0</v>
      </c>
      <c r="G209" s="313"/>
      <c r="H209" s="297"/>
      <c r="I209" s="286"/>
      <c r="J209" s="191" t="e">
        <f>HLOOKUP('Operational Worksheet'!H209,$B$768:$X$770,3)</f>
        <v>#N/A</v>
      </c>
      <c r="K209" s="191" t="e">
        <f t="shared" si="15"/>
        <v>#DIV/0!</v>
      </c>
      <c r="L209" s="191" t="e">
        <f t="shared" si="16"/>
        <v>#DIV/0!</v>
      </c>
      <c r="M209" s="192" t="str">
        <f t="shared" si="17"/>
        <v>PO</v>
      </c>
      <c r="N209" s="199" t="str">
        <f t="shared" si="18"/>
        <v>OK</v>
      </c>
    </row>
    <row r="210" spans="1:14" ht="14.25" customHeight="1" x14ac:dyDescent="0.25">
      <c r="A210" s="194"/>
      <c r="B210" s="280" t="s">
        <v>404</v>
      </c>
      <c r="C210" s="281"/>
      <c r="D210" s="279"/>
      <c r="E210" s="293"/>
      <c r="F210" s="323">
        <f t="shared" si="19"/>
        <v>0</v>
      </c>
      <c r="G210" s="313"/>
      <c r="H210" s="297"/>
      <c r="I210" s="286"/>
      <c r="J210" s="191" t="e">
        <f>HLOOKUP('Operational Worksheet'!H210,$B$768:$X$770,3)</f>
        <v>#N/A</v>
      </c>
      <c r="K210" s="191" t="e">
        <f t="shared" si="15"/>
        <v>#DIV/0!</v>
      </c>
      <c r="L210" s="191" t="e">
        <f t="shared" si="16"/>
        <v>#DIV/0!</v>
      </c>
      <c r="M210" s="192" t="str">
        <f t="shared" si="17"/>
        <v>PO</v>
      </c>
      <c r="N210" s="199" t="str">
        <f t="shared" si="18"/>
        <v>OK</v>
      </c>
    </row>
    <row r="211" spans="1:14" ht="14.25" customHeight="1" x14ac:dyDescent="0.25">
      <c r="A211" s="194"/>
      <c r="B211" s="280" t="s">
        <v>405</v>
      </c>
      <c r="C211" s="281"/>
      <c r="D211" s="279"/>
      <c r="E211" s="293"/>
      <c r="F211" s="323">
        <f t="shared" si="19"/>
        <v>0</v>
      </c>
      <c r="G211" s="313"/>
      <c r="H211" s="297"/>
      <c r="I211" s="286"/>
      <c r="J211" s="191" t="e">
        <f>HLOOKUP('Operational Worksheet'!H211,$B$768:$X$770,3)</f>
        <v>#N/A</v>
      </c>
      <c r="K211" s="191" t="e">
        <f t="shared" si="15"/>
        <v>#DIV/0!</v>
      </c>
      <c r="L211" s="191" t="e">
        <f t="shared" si="16"/>
        <v>#DIV/0!</v>
      </c>
      <c r="M211" s="192" t="str">
        <f t="shared" si="17"/>
        <v>PO</v>
      </c>
      <c r="N211" s="199" t="str">
        <f t="shared" si="18"/>
        <v>OK</v>
      </c>
    </row>
    <row r="212" spans="1:14" ht="14.25" customHeight="1" x14ac:dyDescent="0.25">
      <c r="A212" s="194"/>
      <c r="B212" s="280" t="s">
        <v>406</v>
      </c>
      <c r="C212" s="281"/>
      <c r="D212" s="279"/>
      <c r="E212" s="293"/>
      <c r="F212" s="325">
        <f t="shared" si="19"/>
        <v>0</v>
      </c>
      <c r="G212" s="315"/>
      <c r="H212" s="297"/>
      <c r="I212" s="286"/>
      <c r="J212" s="191" t="e">
        <f>HLOOKUP('Operational Worksheet'!H212,$B$768:$X$770,3)</f>
        <v>#N/A</v>
      </c>
      <c r="K212" s="191" t="e">
        <f t="shared" si="15"/>
        <v>#DIV/0!</v>
      </c>
      <c r="L212" s="191" t="e">
        <f t="shared" si="16"/>
        <v>#DIV/0!</v>
      </c>
      <c r="M212" s="192" t="str">
        <f t="shared" si="17"/>
        <v>PO</v>
      </c>
      <c r="N212" s="199" t="str">
        <f t="shared" si="18"/>
        <v>OK</v>
      </c>
    </row>
    <row r="213" spans="1:14" ht="14.25" customHeight="1" x14ac:dyDescent="0.25">
      <c r="A213" s="194"/>
      <c r="B213" s="280" t="s">
        <v>407</v>
      </c>
      <c r="C213" s="281"/>
      <c r="D213" s="279"/>
      <c r="E213" s="293"/>
      <c r="F213" s="323">
        <f t="shared" si="19"/>
        <v>0</v>
      </c>
      <c r="G213" s="313"/>
      <c r="H213" s="297"/>
      <c r="I213" s="286"/>
      <c r="J213" s="191" t="e">
        <f>HLOOKUP('Operational Worksheet'!H213,$B$768:$X$770,3)</f>
        <v>#N/A</v>
      </c>
      <c r="K213" s="191" t="e">
        <f t="shared" si="15"/>
        <v>#DIV/0!</v>
      </c>
      <c r="L213" s="191" t="e">
        <f t="shared" si="16"/>
        <v>#DIV/0!</v>
      </c>
      <c r="M213" s="192" t="str">
        <f t="shared" si="17"/>
        <v>PO</v>
      </c>
      <c r="N213" s="199" t="str">
        <f t="shared" si="18"/>
        <v>OK</v>
      </c>
    </row>
    <row r="214" spans="1:14" ht="14.25" customHeight="1" x14ac:dyDescent="0.25">
      <c r="A214" s="194"/>
      <c r="B214" s="280" t="s">
        <v>408</v>
      </c>
      <c r="C214" s="281"/>
      <c r="D214" s="279"/>
      <c r="E214" s="293"/>
      <c r="F214" s="323">
        <f t="shared" si="19"/>
        <v>0</v>
      </c>
      <c r="G214" s="313"/>
      <c r="H214" s="297"/>
      <c r="I214" s="286"/>
      <c r="J214" s="191" t="e">
        <f>HLOOKUP('Operational Worksheet'!H214,$B$768:$X$770,3)</f>
        <v>#N/A</v>
      </c>
      <c r="K214" s="191" t="e">
        <f t="shared" si="15"/>
        <v>#DIV/0!</v>
      </c>
      <c r="L214" s="191" t="e">
        <f t="shared" si="16"/>
        <v>#DIV/0!</v>
      </c>
      <c r="M214" s="192" t="str">
        <f t="shared" si="17"/>
        <v>PO</v>
      </c>
      <c r="N214" s="199" t="str">
        <f t="shared" si="18"/>
        <v>OK</v>
      </c>
    </row>
    <row r="215" spans="1:14" ht="14.25" customHeight="1" x14ac:dyDescent="0.25">
      <c r="A215" s="194"/>
      <c r="B215" s="280" t="s">
        <v>409</v>
      </c>
      <c r="C215" s="281"/>
      <c r="D215" s="279"/>
      <c r="E215" s="293"/>
      <c r="F215" s="323">
        <f t="shared" si="19"/>
        <v>0</v>
      </c>
      <c r="G215" s="313"/>
      <c r="H215" s="297"/>
      <c r="I215" s="286"/>
      <c r="J215" s="191" t="e">
        <f>HLOOKUP('Operational Worksheet'!H215,$B$768:$X$770,3)</f>
        <v>#N/A</v>
      </c>
      <c r="K215" s="191" t="e">
        <f t="shared" si="15"/>
        <v>#DIV/0!</v>
      </c>
      <c r="L215" s="191" t="e">
        <f t="shared" si="16"/>
        <v>#DIV/0!</v>
      </c>
      <c r="M215" s="192" t="str">
        <f t="shared" si="17"/>
        <v>PO</v>
      </c>
      <c r="N215" s="199" t="str">
        <f t="shared" si="18"/>
        <v>OK</v>
      </c>
    </row>
    <row r="216" spans="1:14" ht="14.25" customHeight="1" x14ac:dyDescent="0.25">
      <c r="A216" s="194"/>
      <c r="B216" s="280" t="s">
        <v>410</v>
      </c>
      <c r="C216" s="281"/>
      <c r="D216" s="279"/>
      <c r="E216" s="293"/>
      <c r="F216" s="323">
        <f t="shared" si="19"/>
        <v>0</v>
      </c>
      <c r="G216" s="313"/>
      <c r="H216" s="297"/>
      <c r="I216" s="286"/>
      <c r="J216" s="191" t="e">
        <f>HLOOKUP('Operational Worksheet'!H216,$B$768:$X$770,3)</f>
        <v>#N/A</v>
      </c>
      <c r="K216" s="191" t="e">
        <f t="shared" si="15"/>
        <v>#DIV/0!</v>
      </c>
      <c r="L216" s="191" t="e">
        <f t="shared" si="16"/>
        <v>#DIV/0!</v>
      </c>
      <c r="M216" s="192" t="str">
        <f t="shared" si="17"/>
        <v>PO</v>
      </c>
      <c r="N216" s="199" t="str">
        <f t="shared" si="18"/>
        <v>OK</v>
      </c>
    </row>
    <row r="217" spans="1:14" ht="14.25" customHeight="1" x14ac:dyDescent="0.25">
      <c r="A217" s="194"/>
      <c r="B217" s="280" t="s">
        <v>411</v>
      </c>
      <c r="C217" s="281"/>
      <c r="D217" s="279"/>
      <c r="E217" s="293"/>
      <c r="F217" s="325">
        <f t="shared" si="19"/>
        <v>0</v>
      </c>
      <c r="G217" s="315"/>
      <c r="H217" s="297"/>
      <c r="I217" s="286"/>
      <c r="J217" s="191" t="e">
        <f>HLOOKUP('Operational Worksheet'!H217,$B$768:$X$770,3)</f>
        <v>#N/A</v>
      </c>
      <c r="K217" s="191" t="e">
        <f t="shared" si="15"/>
        <v>#DIV/0!</v>
      </c>
      <c r="L217" s="191" t="e">
        <f t="shared" si="16"/>
        <v>#DIV/0!</v>
      </c>
      <c r="M217" s="192" t="str">
        <f t="shared" si="17"/>
        <v>PO</v>
      </c>
      <c r="N217" s="199" t="str">
        <f t="shared" si="18"/>
        <v>OK</v>
      </c>
    </row>
    <row r="218" spans="1:14" ht="14.25" customHeight="1" x14ac:dyDescent="0.25">
      <c r="A218" s="194"/>
      <c r="B218" s="280" t="s">
        <v>412</v>
      </c>
      <c r="C218" s="281"/>
      <c r="D218" s="279"/>
      <c r="E218" s="293"/>
      <c r="F218" s="323">
        <f t="shared" si="19"/>
        <v>0</v>
      </c>
      <c r="G218" s="313"/>
      <c r="H218" s="297"/>
      <c r="I218" s="286"/>
      <c r="J218" s="191" t="e">
        <f>HLOOKUP('Operational Worksheet'!H218,$B$768:$X$770,3)</f>
        <v>#N/A</v>
      </c>
      <c r="K218" s="191" t="e">
        <f t="shared" si="15"/>
        <v>#DIV/0!</v>
      </c>
      <c r="L218" s="191" t="e">
        <f t="shared" si="16"/>
        <v>#DIV/0!</v>
      </c>
      <c r="M218" s="192" t="str">
        <f t="shared" si="17"/>
        <v>PO</v>
      </c>
      <c r="N218" s="199" t="str">
        <f t="shared" si="18"/>
        <v>OK</v>
      </c>
    </row>
    <row r="219" spans="1:14" ht="14.25" customHeight="1" x14ac:dyDescent="0.25">
      <c r="A219" s="194"/>
      <c r="B219" s="280" t="s">
        <v>413</v>
      </c>
      <c r="C219" s="281"/>
      <c r="D219" s="279"/>
      <c r="E219" s="293"/>
      <c r="F219" s="323">
        <f t="shared" si="19"/>
        <v>0</v>
      </c>
      <c r="G219" s="313"/>
      <c r="H219" s="297"/>
      <c r="I219" s="286"/>
      <c r="J219" s="191" t="e">
        <f>HLOOKUP('Operational Worksheet'!H219,$B$768:$X$770,3)</f>
        <v>#N/A</v>
      </c>
      <c r="K219" s="191" t="e">
        <f t="shared" si="15"/>
        <v>#DIV/0!</v>
      </c>
      <c r="L219" s="191" t="e">
        <f t="shared" si="16"/>
        <v>#DIV/0!</v>
      </c>
      <c r="M219" s="192" t="str">
        <f t="shared" si="17"/>
        <v>PO</v>
      </c>
      <c r="N219" s="199" t="str">
        <f t="shared" si="18"/>
        <v>OK</v>
      </c>
    </row>
    <row r="220" spans="1:14" ht="14.25" customHeight="1" x14ac:dyDescent="0.25">
      <c r="A220" s="194"/>
      <c r="B220" s="280" t="s">
        <v>414</v>
      </c>
      <c r="C220" s="281"/>
      <c r="D220" s="279"/>
      <c r="E220" s="293"/>
      <c r="F220" s="323">
        <f t="shared" si="19"/>
        <v>0</v>
      </c>
      <c r="G220" s="313"/>
      <c r="H220" s="297"/>
      <c r="I220" s="286"/>
      <c r="J220" s="191" t="e">
        <f>HLOOKUP('Operational Worksheet'!H220,$B$768:$X$770,3)</f>
        <v>#N/A</v>
      </c>
      <c r="K220" s="191" t="e">
        <f t="shared" si="15"/>
        <v>#DIV/0!</v>
      </c>
      <c r="L220" s="191" t="e">
        <f t="shared" si="16"/>
        <v>#DIV/0!</v>
      </c>
      <c r="M220" s="192" t="str">
        <f t="shared" si="17"/>
        <v>PO</v>
      </c>
      <c r="N220" s="199" t="str">
        <f t="shared" si="18"/>
        <v>OK</v>
      </c>
    </row>
    <row r="221" spans="1:14" ht="14.25" customHeight="1" x14ac:dyDescent="0.25">
      <c r="A221" s="194"/>
      <c r="B221" s="280" t="s">
        <v>415</v>
      </c>
      <c r="C221" s="281"/>
      <c r="D221" s="279"/>
      <c r="E221" s="293"/>
      <c r="F221" s="323">
        <f t="shared" si="19"/>
        <v>0</v>
      </c>
      <c r="G221" s="313"/>
      <c r="H221" s="297"/>
      <c r="I221" s="286"/>
      <c r="J221" s="191" t="e">
        <f>HLOOKUP('Operational Worksheet'!H221,$B$768:$X$770,3)</f>
        <v>#N/A</v>
      </c>
      <c r="K221" s="191" t="e">
        <f t="shared" si="15"/>
        <v>#DIV/0!</v>
      </c>
      <c r="L221" s="191" t="e">
        <f t="shared" si="16"/>
        <v>#DIV/0!</v>
      </c>
      <c r="M221" s="192" t="str">
        <f t="shared" si="17"/>
        <v>PO</v>
      </c>
      <c r="N221" s="199" t="str">
        <f t="shared" si="18"/>
        <v>OK</v>
      </c>
    </row>
    <row r="222" spans="1:14" ht="14.25" customHeight="1" x14ac:dyDescent="0.25">
      <c r="A222" s="194"/>
      <c r="B222" s="280" t="s">
        <v>416</v>
      </c>
      <c r="C222" s="281"/>
      <c r="D222" s="279"/>
      <c r="E222" s="293"/>
      <c r="F222" s="325">
        <f t="shared" si="19"/>
        <v>0</v>
      </c>
      <c r="G222" s="315"/>
      <c r="H222" s="297"/>
      <c r="I222" s="286"/>
      <c r="J222" s="191" t="e">
        <f>HLOOKUP('Operational Worksheet'!H222,$B$768:$X$770,3)</f>
        <v>#N/A</v>
      </c>
      <c r="K222" s="191" t="e">
        <f t="shared" si="15"/>
        <v>#DIV/0!</v>
      </c>
      <c r="L222" s="191" t="e">
        <f t="shared" si="16"/>
        <v>#DIV/0!</v>
      </c>
      <c r="M222" s="192" t="str">
        <f t="shared" si="17"/>
        <v>PO</v>
      </c>
      <c r="N222" s="199" t="str">
        <f t="shared" si="18"/>
        <v>OK</v>
      </c>
    </row>
    <row r="223" spans="1:14" ht="14.25" customHeight="1" x14ac:dyDescent="0.25">
      <c r="A223" s="200"/>
      <c r="B223" s="282" t="s">
        <v>417</v>
      </c>
      <c r="C223" s="283"/>
      <c r="D223" s="309"/>
      <c r="E223" s="310"/>
      <c r="F223" s="324">
        <f t="shared" si="19"/>
        <v>0</v>
      </c>
      <c r="G223" s="314"/>
      <c r="H223" s="311"/>
      <c r="I223" s="312"/>
      <c r="J223" s="191" t="e">
        <f>HLOOKUP('Operational Worksheet'!H223,$B$768:$X$770,3)</f>
        <v>#N/A</v>
      </c>
      <c r="K223" s="307" t="e">
        <f t="shared" si="15"/>
        <v>#DIV/0!</v>
      </c>
      <c r="L223" s="307" t="e">
        <f t="shared" si="16"/>
        <v>#DIV/0!</v>
      </c>
      <c r="M223" s="308" t="str">
        <f t="shared" si="17"/>
        <v>PO</v>
      </c>
      <c r="N223" s="203" t="str">
        <f t="shared" si="18"/>
        <v>OK</v>
      </c>
    </row>
    <row r="224" spans="1:14" ht="14.25" customHeight="1" x14ac:dyDescent="0.25">
      <c r="A224" s="194"/>
      <c r="B224" s="300" t="s">
        <v>418</v>
      </c>
      <c r="C224" s="281"/>
      <c r="D224" s="279"/>
      <c r="E224" s="293"/>
      <c r="F224" s="323">
        <f t="shared" si="19"/>
        <v>0</v>
      </c>
      <c r="G224" s="313"/>
      <c r="H224" s="297"/>
      <c r="I224" s="286"/>
      <c r="J224" s="191" t="e">
        <f>HLOOKUP('Operational Worksheet'!H224,$B$768:$X$770,3)</f>
        <v>#N/A</v>
      </c>
      <c r="K224" s="301" t="e">
        <f t="shared" si="15"/>
        <v>#DIV/0!</v>
      </c>
      <c r="L224" s="301" t="e">
        <f t="shared" si="16"/>
        <v>#DIV/0!</v>
      </c>
      <c r="M224" s="302" t="str">
        <f t="shared" si="17"/>
        <v>PO</v>
      </c>
      <c r="N224" s="199" t="str">
        <f t="shared" si="18"/>
        <v>OK</v>
      </c>
    </row>
    <row r="225" spans="1:14" ht="14.25" customHeight="1" x14ac:dyDescent="0.25">
      <c r="A225" s="194"/>
      <c r="B225" s="280" t="s">
        <v>419</v>
      </c>
      <c r="C225" s="281"/>
      <c r="D225" s="279"/>
      <c r="E225" s="293"/>
      <c r="F225" s="323">
        <f t="shared" si="19"/>
        <v>0</v>
      </c>
      <c r="G225" s="313"/>
      <c r="H225" s="297"/>
      <c r="I225" s="286"/>
      <c r="J225" s="191" t="e">
        <f>HLOOKUP('Operational Worksheet'!H225,$B$768:$X$770,3)</f>
        <v>#N/A</v>
      </c>
      <c r="K225" s="191" t="e">
        <f t="shared" si="15"/>
        <v>#DIV/0!</v>
      </c>
      <c r="L225" s="191" t="e">
        <f t="shared" si="16"/>
        <v>#DIV/0!</v>
      </c>
      <c r="M225" s="192" t="str">
        <f t="shared" si="17"/>
        <v>PO</v>
      </c>
      <c r="N225" s="199" t="str">
        <f t="shared" si="18"/>
        <v>OK</v>
      </c>
    </row>
    <row r="226" spans="1:14" ht="14.25" customHeight="1" x14ac:dyDescent="0.25">
      <c r="A226" s="194"/>
      <c r="B226" s="280" t="s">
        <v>420</v>
      </c>
      <c r="C226" s="281"/>
      <c r="D226" s="279"/>
      <c r="E226" s="293"/>
      <c r="F226" s="323">
        <f t="shared" si="19"/>
        <v>0</v>
      </c>
      <c r="G226" s="313"/>
      <c r="H226" s="297"/>
      <c r="I226" s="286"/>
      <c r="J226" s="191" t="e">
        <f>HLOOKUP('Operational Worksheet'!H226,$B$768:$X$770,3)</f>
        <v>#N/A</v>
      </c>
      <c r="K226" s="191" t="e">
        <f t="shared" si="15"/>
        <v>#DIV/0!</v>
      </c>
      <c r="L226" s="191" t="e">
        <f t="shared" si="16"/>
        <v>#DIV/0!</v>
      </c>
      <c r="M226" s="192" t="str">
        <f t="shared" si="17"/>
        <v>PO</v>
      </c>
      <c r="N226" s="199" t="str">
        <f t="shared" si="18"/>
        <v>OK</v>
      </c>
    </row>
    <row r="227" spans="1:14" ht="14.25" customHeight="1" x14ac:dyDescent="0.25">
      <c r="A227" s="194"/>
      <c r="B227" s="280" t="s">
        <v>421</v>
      </c>
      <c r="C227" s="281"/>
      <c r="D227" s="279"/>
      <c r="E227" s="293"/>
      <c r="F227" s="325">
        <f t="shared" si="19"/>
        <v>0</v>
      </c>
      <c r="G227" s="315"/>
      <c r="H227" s="297"/>
      <c r="I227" s="286"/>
      <c r="J227" s="191" t="e">
        <f>HLOOKUP('Operational Worksheet'!H227,$B$768:$X$770,3)</f>
        <v>#N/A</v>
      </c>
      <c r="K227" s="191" t="e">
        <f t="shared" si="15"/>
        <v>#DIV/0!</v>
      </c>
      <c r="L227" s="191" t="e">
        <f t="shared" si="16"/>
        <v>#DIV/0!</v>
      </c>
      <c r="M227" s="192" t="str">
        <f t="shared" si="17"/>
        <v>PO</v>
      </c>
      <c r="N227" s="199" t="str">
        <f t="shared" si="18"/>
        <v>OK</v>
      </c>
    </row>
    <row r="228" spans="1:14" ht="14.25" customHeight="1" x14ac:dyDescent="0.25">
      <c r="A228" s="194"/>
      <c r="B228" s="280" t="s">
        <v>422</v>
      </c>
      <c r="C228" s="281"/>
      <c r="D228" s="279"/>
      <c r="E228" s="293"/>
      <c r="F228" s="323">
        <f t="shared" si="19"/>
        <v>0</v>
      </c>
      <c r="G228" s="313"/>
      <c r="H228" s="297"/>
      <c r="I228" s="286"/>
      <c r="J228" s="191" t="e">
        <f>HLOOKUP('Operational Worksheet'!H228,$B$768:$X$770,3)</f>
        <v>#N/A</v>
      </c>
      <c r="K228" s="191" t="e">
        <f t="shared" si="15"/>
        <v>#DIV/0!</v>
      </c>
      <c r="L228" s="191" t="e">
        <f t="shared" si="16"/>
        <v>#DIV/0!</v>
      </c>
      <c r="M228" s="192" t="str">
        <f t="shared" si="17"/>
        <v>PO</v>
      </c>
      <c r="N228" s="199" t="str">
        <f t="shared" si="18"/>
        <v>OK</v>
      </c>
    </row>
    <row r="229" spans="1:14" ht="14.25" customHeight="1" x14ac:dyDescent="0.25">
      <c r="A229" s="194"/>
      <c r="B229" s="280" t="s">
        <v>423</v>
      </c>
      <c r="C229" s="281"/>
      <c r="D229" s="279"/>
      <c r="E229" s="293"/>
      <c r="F229" s="323">
        <f t="shared" si="19"/>
        <v>0</v>
      </c>
      <c r="G229" s="313"/>
      <c r="H229" s="297"/>
      <c r="I229" s="286"/>
      <c r="J229" s="191" t="e">
        <f>HLOOKUP('Operational Worksheet'!H229,$B$768:$X$770,3)</f>
        <v>#N/A</v>
      </c>
      <c r="K229" s="191" t="e">
        <f t="shared" si="15"/>
        <v>#DIV/0!</v>
      </c>
      <c r="L229" s="191" t="e">
        <f t="shared" si="16"/>
        <v>#DIV/0!</v>
      </c>
      <c r="M229" s="192" t="str">
        <f t="shared" si="17"/>
        <v>PO</v>
      </c>
      <c r="N229" s="199" t="str">
        <f t="shared" si="18"/>
        <v>OK</v>
      </c>
    </row>
    <row r="230" spans="1:14" ht="14.25" customHeight="1" x14ac:dyDescent="0.25">
      <c r="A230" s="194"/>
      <c r="B230" s="280" t="s">
        <v>424</v>
      </c>
      <c r="C230" s="281"/>
      <c r="D230" s="279"/>
      <c r="E230" s="293"/>
      <c r="F230" s="323">
        <f t="shared" si="19"/>
        <v>0</v>
      </c>
      <c r="G230" s="313"/>
      <c r="H230" s="297"/>
      <c r="I230" s="286"/>
      <c r="J230" s="191" t="e">
        <f>HLOOKUP('Operational Worksheet'!H230,$B$768:$X$770,3)</f>
        <v>#N/A</v>
      </c>
      <c r="K230" s="191" t="e">
        <f t="shared" si="15"/>
        <v>#DIV/0!</v>
      </c>
      <c r="L230" s="191" t="e">
        <f t="shared" si="16"/>
        <v>#DIV/0!</v>
      </c>
      <c r="M230" s="192" t="str">
        <f t="shared" si="17"/>
        <v>PO</v>
      </c>
      <c r="N230" s="199" t="str">
        <f t="shared" si="18"/>
        <v>OK</v>
      </c>
    </row>
    <row r="231" spans="1:14" ht="14.25" customHeight="1" x14ac:dyDescent="0.25">
      <c r="A231" s="194"/>
      <c r="B231" s="280" t="s">
        <v>425</v>
      </c>
      <c r="C231" s="281"/>
      <c r="D231" s="279"/>
      <c r="E231" s="293"/>
      <c r="F231" s="323">
        <f t="shared" si="19"/>
        <v>0</v>
      </c>
      <c r="G231" s="313"/>
      <c r="H231" s="297"/>
      <c r="I231" s="286"/>
      <c r="J231" s="191" t="e">
        <f>HLOOKUP('Operational Worksheet'!H231,$B$768:$X$770,3)</f>
        <v>#N/A</v>
      </c>
      <c r="K231" s="191" t="e">
        <f t="shared" si="15"/>
        <v>#DIV/0!</v>
      </c>
      <c r="L231" s="191" t="e">
        <f t="shared" si="16"/>
        <v>#DIV/0!</v>
      </c>
      <c r="M231" s="192" t="str">
        <f t="shared" si="17"/>
        <v>PO</v>
      </c>
      <c r="N231" s="199" t="str">
        <f t="shared" si="18"/>
        <v>OK</v>
      </c>
    </row>
    <row r="232" spans="1:14" ht="14.25" customHeight="1" x14ac:dyDescent="0.25">
      <c r="A232" s="194"/>
      <c r="B232" s="280" t="s">
        <v>426</v>
      </c>
      <c r="C232" s="281"/>
      <c r="D232" s="279"/>
      <c r="E232" s="293"/>
      <c r="F232" s="325">
        <f t="shared" si="19"/>
        <v>0</v>
      </c>
      <c r="G232" s="315"/>
      <c r="H232" s="297"/>
      <c r="I232" s="286"/>
      <c r="J232" s="191" t="e">
        <f>HLOOKUP('Operational Worksheet'!H232,$B$768:$X$770,3)</f>
        <v>#N/A</v>
      </c>
      <c r="K232" s="191" t="e">
        <f t="shared" si="15"/>
        <v>#DIV/0!</v>
      </c>
      <c r="L232" s="191" t="e">
        <f t="shared" si="16"/>
        <v>#DIV/0!</v>
      </c>
      <c r="M232" s="192" t="str">
        <f t="shared" si="17"/>
        <v>PO</v>
      </c>
      <c r="N232" s="199" t="str">
        <f t="shared" si="18"/>
        <v>OK</v>
      </c>
    </row>
    <row r="233" spans="1:14" ht="14.25" customHeight="1" x14ac:dyDescent="0.25">
      <c r="A233" s="194"/>
      <c r="B233" s="280" t="s">
        <v>427</v>
      </c>
      <c r="C233" s="281"/>
      <c r="D233" s="279"/>
      <c r="E233" s="293"/>
      <c r="F233" s="323">
        <f t="shared" si="19"/>
        <v>0</v>
      </c>
      <c r="G233" s="313"/>
      <c r="H233" s="297"/>
      <c r="I233" s="286"/>
      <c r="J233" s="191" t="e">
        <f>HLOOKUP('Operational Worksheet'!H233,$B$768:$X$770,3)</f>
        <v>#N/A</v>
      </c>
      <c r="K233" s="191" t="e">
        <f t="shared" si="15"/>
        <v>#DIV/0!</v>
      </c>
      <c r="L233" s="191" t="e">
        <f t="shared" si="16"/>
        <v>#DIV/0!</v>
      </c>
      <c r="M233" s="192" t="str">
        <f t="shared" si="17"/>
        <v>PO</v>
      </c>
      <c r="N233" s="199" t="str">
        <f t="shared" si="18"/>
        <v>OK</v>
      </c>
    </row>
    <row r="234" spans="1:14" ht="14.25" customHeight="1" x14ac:dyDescent="0.25">
      <c r="A234" s="194"/>
      <c r="B234" s="280" t="s">
        <v>428</v>
      </c>
      <c r="C234" s="281"/>
      <c r="D234" s="279"/>
      <c r="E234" s="293"/>
      <c r="F234" s="323">
        <f t="shared" si="19"/>
        <v>0</v>
      </c>
      <c r="G234" s="313"/>
      <c r="H234" s="297"/>
      <c r="I234" s="286"/>
      <c r="J234" s="191" t="e">
        <f>HLOOKUP('Operational Worksheet'!H234,$B$768:$X$770,3)</f>
        <v>#N/A</v>
      </c>
      <c r="K234" s="191" t="e">
        <f t="shared" si="15"/>
        <v>#DIV/0!</v>
      </c>
      <c r="L234" s="191" t="e">
        <f t="shared" si="16"/>
        <v>#DIV/0!</v>
      </c>
      <c r="M234" s="192" t="str">
        <f t="shared" si="17"/>
        <v>PO</v>
      </c>
      <c r="N234" s="199" t="str">
        <f t="shared" si="18"/>
        <v>OK</v>
      </c>
    </row>
    <row r="235" spans="1:14" ht="14.25" customHeight="1" x14ac:dyDescent="0.25">
      <c r="A235" s="194"/>
      <c r="B235" s="280" t="s">
        <v>429</v>
      </c>
      <c r="C235" s="281"/>
      <c r="D235" s="279"/>
      <c r="E235" s="293"/>
      <c r="F235" s="323">
        <f t="shared" si="19"/>
        <v>0</v>
      </c>
      <c r="G235" s="313"/>
      <c r="H235" s="297"/>
      <c r="I235" s="286"/>
      <c r="J235" s="191" t="e">
        <f>HLOOKUP('Operational Worksheet'!H235,$B$768:$X$770,3)</f>
        <v>#N/A</v>
      </c>
      <c r="K235" s="191" t="e">
        <f t="shared" si="15"/>
        <v>#DIV/0!</v>
      </c>
      <c r="L235" s="191" t="e">
        <f t="shared" si="16"/>
        <v>#DIV/0!</v>
      </c>
      <c r="M235" s="192" t="str">
        <f t="shared" si="17"/>
        <v>PO</v>
      </c>
      <c r="N235" s="199" t="str">
        <f t="shared" si="18"/>
        <v>OK</v>
      </c>
    </row>
    <row r="236" spans="1:14" ht="14.25" customHeight="1" x14ac:dyDescent="0.25">
      <c r="A236" s="194"/>
      <c r="B236" s="280" t="s">
        <v>430</v>
      </c>
      <c r="C236" s="281"/>
      <c r="D236" s="279"/>
      <c r="E236" s="293"/>
      <c r="F236" s="323">
        <f t="shared" si="19"/>
        <v>0</v>
      </c>
      <c r="G236" s="313"/>
      <c r="H236" s="297"/>
      <c r="I236" s="286"/>
      <c r="J236" s="191" t="e">
        <f>HLOOKUP('Operational Worksheet'!H236,$B$768:$X$770,3)</f>
        <v>#N/A</v>
      </c>
      <c r="K236" s="191" t="e">
        <f t="shared" si="15"/>
        <v>#DIV/0!</v>
      </c>
      <c r="L236" s="191" t="e">
        <f t="shared" si="16"/>
        <v>#DIV/0!</v>
      </c>
      <c r="M236" s="192" t="str">
        <f t="shared" si="17"/>
        <v>PO</v>
      </c>
      <c r="N236" s="199" t="str">
        <f t="shared" si="18"/>
        <v>OK</v>
      </c>
    </row>
    <row r="237" spans="1:14" ht="14.25" customHeight="1" x14ac:dyDescent="0.25">
      <c r="A237" s="194"/>
      <c r="B237" s="280" t="s">
        <v>431</v>
      </c>
      <c r="C237" s="281"/>
      <c r="D237" s="279"/>
      <c r="E237" s="293"/>
      <c r="F237" s="325">
        <f t="shared" si="19"/>
        <v>0</v>
      </c>
      <c r="G237" s="315"/>
      <c r="H237" s="297"/>
      <c r="I237" s="286"/>
      <c r="J237" s="191" t="e">
        <f>HLOOKUP('Operational Worksheet'!H237,$B$768:$X$770,3)</f>
        <v>#N/A</v>
      </c>
      <c r="K237" s="191" t="e">
        <f t="shared" si="15"/>
        <v>#DIV/0!</v>
      </c>
      <c r="L237" s="191" t="e">
        <f t="shared" si="16"/>
        <v>#DIV/0!</v>
      </c>
      <c r="M237" s="192" t="str">
        <f t="shared" si="17"/>
        <v>PO</v>
      </c>
      <c r="N237" s="199" t="str">
        <f t="shared" si="18"/>
        <v>OK</v>
      </c>
    </row>
    <row r="238" spans="1:14" ht="14.25" customHeight="1" x14ac:dyDescent="0.25">
      <c r="A238" s="194"/>
      <c r="B238" s="280" t="s">
        <v>432</v>
      </c>
      <c r="C238" s="281"/>
      <c r="D238" s="279"/>
      <c r="E238" s="293"/>
      <c r="F238" s="323">
        <f t="shared" si="19"/>
        <v>0</v>
      </c>
      <c r="G238" s="313"/>
      <c r="H238" s="297"/>
      <c r="I238" s="286"/>
      <c r="J238" s="191" t="e">
        <f>HLOOKUP('Operational Worksheet'!H238,$B$768:$X$770,3)</f>
        <v>#N/A</v>
      </c>
      <c r="K238" s="191" t="e">
        <f t="shared" si="15"/>
        <v>#DIV/0!</v>
      </c>
      <c r="L238" s="191" t="e">
        <f t="shared" si="16"/>
        <v>#DIV/0!</v>
      </c>
      <c r="M238" s="192" t="str">
        <f t="shared" si="17"/>
        <v>PO</v>
      </c>
      <c r="N238" s="199" t="str">
        <f t="shared" si="18"/>
        <v>OK</v>
      </c>
    </row>
    <row r="239" spans="1:14" ht="14.25" customHeight="1" x14ac:dyDescent="0.25">
      <c r="A239" s="194"/>
      <c r="B239" s="280" t="s">
        <v>433</v>
      </c>
      <c r="C239" s="281"/>
      <c r="D239" s="279"/>
      <c r="E239" s="293"/>
      <c r="F239" s="323">
        <f t="shared" si="19"/>
        <v>0</v>
      </c>
      <c r="G239" s="313"/>
      <c r="H239" s="297"/>
      <c r="I239" s="286"/>
      <c r="J239" s="191" t="e">
        <f>HLOOKUP('Operational Worksheet'!H239,$B$768:$X$770,3)</f>
        <v>#N/A</v>
      </c>
      <c r="K239" s="191" t="e">
        <f t="shared" si="15"/>
        <v>#DIV/0!</v>
      </c>
      <c r="L239" s="191" t="e">
        <f t="shared" si="16"/>
        <v>#DIV/0!</v>
      </c>
      <c r="M239" s="192" t="str">
        <f t="shared" si="17"/>
        <v>PO</v>
      </c>
      <c r="N239" s="199" t="str">
        <f t="shared" si="18"/>
        <v>OK</v>
      </c>
    </row>
    <row r="240" spans="1:14" ht="14.25" customHeight="1" x14ac:dyDescent="0.25">
      <c r="A240" s="194"/>
      <c r="B240" s="280" t="s">
        <v>434</v>
      </c>
      <c r="C240" s="281"/>
      <c r="D240" s="279"/>
      <c r="E240" s="293"/>
      <c r="F240" s="323">
        <f t="shared" si="19"/>
        <v>0</v>
      </c>
      <c r="G240" s="313"/>
      <c r="H240" s="297"/>
      <c r="I240" s="286"/>
      <c r="J240" s="191" t="e">
        <f>HLOOKUP('Operational Worksheet'!H240,$B$768:$X$770,3)</f>
        <v>#N/A</v>
      </c>
      <c r="K240" s="191" t="e">
        <f t="shared" si="15"/>
        <v>#DIV/0!</v>
      </c>
      <c r="L240" s="191" t="e">
        <f t="shared" si="16"/>
        <v>#DIV/0!</v>
      </c>
      <c r="M240" s="192" t="str">
        <f t="shared" si="17"/>
        <v>PO</v>
      </c>
      <c r="N240" s="199" t="str">
        <f t="shared" si="18"/>
        <v>OK</v>
      </c>
    </row>
    <row r="241" spans="1:14" ht="14.25" customHeight="1" x14ac:dyDescent="0.25">
      <c r="A241" s="194"/>
      <c r="B241" s="280" t="s">
        <v>435</v>
      </c>
      <c r="C241" s="281"/>
      <c r="D241" s="279"/>
      <c r="E241" s="293"/>
      <c r="F241" s="323">
        <f t="shared" si="19"/>
        <v>0</v>
      </c>
      <c r="G241" s="313"/>
      <c r="H241" s="297"/>
      <c r="I241" s="286"/>
      <c r="J241" s="191" t="e">
        <f>HLOOKUP('Operational Worksheet'!H241,$B$768:$X$770,3)</f>
        <v>#N/A</v>
      </c>
      <c r="K241" s="191" t="e">
        <f t="shared" si="15"/>
        <v>#DIV/0!</v>
      </c>
      <c r="L241" s="191" t="e">
        <f t="shared" si="16"/>
        <v>#DIV/0!</v>
      </c>
      <c r="M241" s="192" t="str">
        <f t="shared" si="17"/>
        <v>PO</v>
      </c>
      <c r="N241" s="199" t="str">
        <f t="shared" si="18"/>
        <v>OK</v>
      </c>
    </row>
    <row r="242" spans="1:14" ht="14.25" customHeight="1" x14ac:dyDescent="0.25">
      <c r="A242" s="194"/>
      <c r="B242" s="280" t="s">
        <v>436</v>
      </c>
      <c r="C242" s="281"/>
      <c r="D242" s="279"/>
      <c r="E242" s="293"/>
      <c r="F242" s="325">
        <f t="shared" si="19"/>
        <v>0</v>
      </c>
      <c r="G242" s="315"/>
      <c r="H242" s="297"/>
      <c r="I242" s="286"/>
      <c r="J242" s="191" t="e">
        <f>HLOOKUP('Operational Worksheet'!H242,$B$768:$X$770,3)</f>
        <v>#N/A</v>
      </c>
      <c r="K242" s="191" t="e">
        <f t="shared" si="15"/>
        <v>#DIV/0!</v>
      </c>
      <c r="L242" s="191" t="e">
        <f t="shared" si="16"/>
        <v>#DIV/0!</v>
      </c>
      <c r="M242" s="192" t="str">
        <f t="shared" si="17"/>
        <v>PO</v>
      </c>
      <c r="N242" s="199" t="str">
        <f t="shared" si="18"/>
        <v>OK</v>
      </c>
    </row>
    <row r="243" spans="1:14" ht="14.25" customHeight="1" x14ac:dyDescent="0.25">
      <c r="A243" s="194"/>
      <c r="B243" s="280" t="s">
        <v>437</v>
      </c>
      <c r="C243" s="281"/>
      <c r="D243" s="279"/>
      <c r="E243" s="293"/>
      <c r="F243" s="323">
        <f t="shared" si="19"/>
        <v>0</v>
      </c>
      <c r="G243" s="313"/>
      <c r="H243" s="297"/>
      <c r="I243" s="286"/>
      <c r="J243" s="191" t="e">
        <f>HLOOKUP('Operational Worksheet'!H243,$B$768:$X$770,3)</f>
        <v>#N/A</v>
      </c>
      <c r="K243" s="191" t="e">
        <f t="shared" si="15"/>
        <v>#DIV/0!</v>
      </c>
      <c r="L243" s="191" t="e">
        <f t="shared" si="16"/>
        <v>#DIV/0!</v>
      </c>
      <c r="M243" s="192" t="str">
        <f t="shared" si="17"/>
        <v>PO</v>
      </c>
      <c r="N243" s="199" t="str">
        <f t="shared" si="18"/>
        <v>OK</v>
      </c>
    </row>
    <row r="244" spans="1:14" ht="14.25" customHeight="1" x14ac:dyDescent="0.25">
      <c r="A244" s="194"/>
      <c r="B244" s="280" t="s">
        <v>438</v>
      </c>
      <c r="C244" s="281"/>
      <c r="D244" s="279"/>
      <c r="E244" s="293"/>
      <c r="F244" s="323">
        <f t="shared" si="19"/>
        <v>0</v>
      </c>
      <c r="G244" s="313"/>
      <c r="H244" s="297"/>
      <c r="I244" s="286"/>
      <c r="J244" s="191" t="e">
        <f>HLOOKUP('Operational Worksheet'!H244,$B$768:$X$770,3)</f>
        <v>#N/A</v>
      </c>
      <c r="K244" s="191" t="e">
        <f t="shared" si="15"/>
        <v>#DIV/0!</v>
      </c>
      <c r="L244" s="191" t="e">
        <f t="shared" si="16"/>
        <v>#DIV/0!</v>
      </c>
      <c r="M244" s="192" t="str">
        <f t="shared" si="17"/>
        <v>PO</v>
      </c>
      <c r="N244" s="199" t="str">
        <f t="shared" si="18"/>
        <v>OK</v>
      </c>
    </row>
    <row r="245" spans="1:14" ht="14.25" customHeight="1" x14ac:dyDescent="0.25">
      <c r="A245" s="194"/>
      <c r="B245" s="280" t="s">
        <v>439</v>
      </c>
      <c r="C245" s="281"/>
      <c r="D245" s="279"/>
      <c r="E245" s="293"/>
      <c r="F245" s="323">
        <f t="shared" si="19"/>
        <v>0</v>
      </c>
      <c r="G245" s="313"/>
      <c r="H245" s="297"/>
      <c r="I245" s="286"/>
      <c r="J245" s="191" t="e">
        <f>HLOOKUP('Operational Worksheet'!H245,$B$768:$X$770,3)</f>
        <v>#N/A</v>
      </c>
      <c r="K245" s="191" t="e">
        <f t="shared" si="15"/>
        <v>#DIV/0!</v>
      </c>
      <c r="L245" s="191" t="e">
        <f t="shared" si="16"/>
        <v>#DIV/0!</v>
      </c>
      <c r="M245" s="192" t="str">
        <f t="shared" si="17"/>
        <v>PO</v>
      </c>
      <c r="N245" s="199" t="str">
        <f t="shared" si="18"/>
        <v>OK</v>
      </c>
    </row>
    <row r="246" spans="1:14" ht="14.25" customHeight="1" x14ac:dyDescent="0.25">
      <c r="A246" s="194"/>
      <c r="B246" s="280" t="s">
        <v>440</v>
      </c>
      <c r="C246" s="281"/>
      <c r="D246" s="279"/>
      <c r="E246" s="293"/>
      <c r="F246" s="323">
        <f t="shared" si="19"/>
        <v>0</v>
      </c>
      <c r="G246" s="313"/>
      <c r="H246" s="297"/>
      <c r="I246" s="286"/>
      <c r="J246" s="191" t="e">
        <f>HLOOKUP('Operational Worksheet'!H246,$B$768:$X$770,3)</f>
        <v>#N/A</v>
      </c>
      <c r="K246" s="191" t="e">
        <f t="shared" si="15"/>
        <v>#DIV/0!</v>
      </c>
      <c r="L246" s="191" t="e">
        <f t="shared" si="16"/>
        <v>#DIV/0!</v>
      </c>
      <c r="M246" s="192" t="str">
        <f t="shared" si="17"/>
        <v>PO</v>
      </c>
      <c r="N246" s="199" t="str">
        <f t="shared" si="18"/>
        <v>OK</v>
      </c>
    </row>
    <row r="247" spans="1:14" ht="14.25" customHeight="1" x14ac:dyDescent="0.25">
      <c r="A247" s="200"/>
      <c r="B247" s="282" t="s">
        <v>441</v>
      </c>
      <c r="C247" s="283"/>
      <c r="D247" s="309"/>
      <c r="E247" s="310"/>
      <c r="F247" s="326">
        <f t="shared" si="19"/>
        <v>0</v>
      </c>
      <c r="G247" s="316"/>
      <c r="H247" s="311"/>
      <c r="I247" s="312"/>
      <c r="J247" s="191" t="e">
        <f>HLOOKUP('Operational Worksheet'!H247,$B$768:$X$770,3)</f>
        <v>#N/A</v>
      </c>
      <c r="K247" s="307" t="e">
        <f t="shared" si="15"/>
        <v>#DIV/0!</v>
      </c>
      <c r="L247" s="307" t="e">
        <f t="shared" si="16"/>
        <v>#DIV/0!</v>
      </c>
      <c r="M247" s="308" t="str">
        <f t="shared" si="17"/>
        <v>PO</v>
      </c>
      <c r="N247" s="203" t="str">
        <f t="shared" si="18"/>
        <v>OK</v>
      </c>
    </row>
    <row r="248" spans="1:14" ht="14.25" customHeight="1" x14ac:dyDescent="0.25">
      <c r="A248" s="194"/>
      <c r="B248" s="300" t="s">
        <v>442</v>
      </c>
      <c r="C248" s="281"/>
      <c r="D248" s="279"/>
      <c r="E248" s="293"/>
      <c r="F248" s="323">
        <f t="shared" si="19"/>
        <v>0</v>
      </c>
      <c r="G248" s="313"/>
      <c r="H248" s="297"/>
      <c r="I248" s="286"/>
      <c r="J248" s="191" t="e">
        <f>HLOOKUP('Operational Worksheet'!H248,$B$768:$X$770,3)</f>
        <v>#N/A</v>
      </c>
      <c r="K248" s="301" t="e">
        <f t="shared" si="15"/>
        <v>#DIV/0!</v>
      </c>
      <c r="L248" s="301" t="e">
        <f t="shared" si="16"/>
        <v>#DIV/0!</v>
      </c>
      <c r="M248" s="302" t="str">
        <f t="shared" si="17"/>
        <v>PO</v>
      </c>
      <c r="N248" s="199" t="str">
        <f t="shared" si="18"/>
        <v>OK</v>
      </c>
    </row>
    <row r="249" spans="1:14" ht="14.25" customHeight="1" x14ac:dyDescent="0.25">
      <c r="A249" s="194"/>
      <c r="B249" s="280" t="s">
        <v>443</v>
      </c>
      <c r="C249" s="281"/>
      <c r="D249" s="279"/>
      <c r="E249" s="293"/>
      <c r="F249" s="323">
        <f t="shared" si="19"/>
        <v>0</v>
      </c>
      <c r="G249" s="313"/>
      <c r="H249" s="297"/>
      <c r="I249" s="286"/>
      <c r="J249" s="191" t="e">
        <f>HLOOKUP('Operational Worksheet'!H249,$B$768:$X$770,3)</f>
        <v>#N/A</v>
      </c>
      <c r="K249" s="191" t="e">
        <f t="shared" si="15"/>
        <v>#DIV/0!</v>
      </c>
      <c r="L249" s="191" t="e">
        <f t="shared" si="16"/>
        <v>#DIV/0!</v>
      </c>
      <c r="M249" s="192" t="str">
        <f t="shared" si="17"/>
        <v>PO</v>
      </c>
      <c r="N249" s="199" t="str">
        <f t="shared" si="18"/>
        <v>OK</v>
      </c>
    </row>
    <row r="250" spans="1:14" ht="14.25" customHeight="1" x14ac:dyDescent="0.25">
      <c r="A250" s="194"/>
      <c r="B250" s="280" t="s">
        <v>444</v>
      </c>
      <c r="C250" s="281"/>
      <c r="D250" s="279"/>
      <c r="E250" s="293"/>
      <c r="F250" s="323">
        <f t="shared" si="19"/>
        <v>0</v>
      </c>
      <c r="G250" s="313"/>
      <c r="H250" s="297"/>
      <c r="I250" s="286"/>
      <c r="J250" s="191" t="e">
        <f>HLOOKUP('Operational Worksheet'!H250,$B$768:$X$770,3)</f>
        <v>#N/A</v>
      </c>
      <c r="K250" s="191" t="e">
        <f t="shared" si="15"/>
        <v>#DIV/0!</v>
      </c>
      <c r="L250" s="191" t="e">
        <f t="shared" si="16"/>
        <v>#DIV/0!</v>
      </c>
      <c r="M250" s="192" t="str">
        <f t="shared" si="17"/>
        <v>PO</v>
      </c>
      <c r="N250" s="199" t="str">
        <f t="shared" si="18"/>
        <v>OK</v>
      </c>
    </row>
    <row r="251" spans="1:14" ht="14.25" customHeight="1" x14ac:dyDescent="0.25">
      <c r="A251" s="194"/>
      <c r="B251" s="280" t="s">
        <v>445</v>
      </c>
      <c r="C251" s="281"/>
      <c r="D251" s="279"/>
      <c r="E251" s="293"/>
      <c r="F251" s="323">
        <f t="shared" si="19"/>
        <v>0</v>
      </c>
      <c r="G251" s="313"/>
      <c r="H251" s="297"/>
      <c r="I251" s="286"/>
      <c r="J251" s="191" t="e">
        <f>HLOOKUP('Operational Worksheet'!H251,$B$768:$X$770,3)</f>
        <v>#N/A</v>
      </c>
      <c r="K251" s="191" t="e">
        <f t="shared" si="15"/>
        <v>#DIV/0!</v>
      </c>
      <c r="L251" s="191" t="e">
        <f t="shared" si="16"/>
        <v>#DIV/0!</v>
      </c>
      <c r="M251" s="192" t="str">
        <f t="shared" si="17"/>
        <v>PO</v>
      </c>
      <c r="N251" s="199" t="str">
        <f t="shared" si="18"/>
        <v>OK</v>
      </c>
    </row>
    <row r="252" spans="1:14" ht="14.25" customHeight="1" x14ac:dyDescent="0.25">
      <c r="A252" s="194"/>
      <c r="B252" s="280" t="s">
        <v>446</v>
      </c>
      <c r="C252" s="281"/>
      <c r="D252" s="279"/>
      <c r="E252" s="293"/>
      <c r="F252" s="325">
        <f t="shared" si="19"/>
        <v>0</v>
      </c>
      <c r="G252" s="315"/>
      <c r="H252" s="297"/>
      <c r="I252" s="286"/>
      <c r="J252" s="191" t="e">
        <f>HLOOKUP('Operational Worksheet'!H252,$B$768:$X$770,3)</f>
        <v>#N/A</v>
      </c>
      <c r="K252" s="191" t="e">
        <f t="shared" si="15"/>
        <v>#DIV/0!</v>
      </c>
      <c r="L252" s="191" t="e">
        <f t="shared" si="16"/>
        <v>#DIV/0!</v>
      </c>
      <c r="M252" s="192" t="str">
        <f t="shared" si="17"/>
        <v>PO</v>
      </c>
      <c r="N252" s="199" t="str">
        <f t="shared" si="18"/>
        <v>OK</v>
      </c>
    </row>
    <row r="253" spans="1:14" ht="14.25" customHeight="1" x14ac:dyDescent="0.25">
      <c r="A253" s="194"/>
      <c r="B253" s="280" t="s">
        <v>447</v>
      </c>
      <c r="C253" s="281"/>
      <c r="D253" s="279"/>
      <c r="E253" s="293"/>
      <c r="F253" s="323">
        <f t="shared" si="19"/>
        <v>0</v>
      </c>
      <c r="G253" s="313"/>
      <c r="H253" s="297"/>
      <c r="I253" s="286"/>
      <c r="J253" s="191" t="e">
        <f>HLOOKUP('Operational Worksheet'!H253,$B$768:$X$770,3)</f>
        <v>#N/A</v>
      </c>
      <c r="K253" s="191" t="e">
        <f t="shared" si="15"/>
        <v>#DIV/0!</v>
      </c>
      <c r="L253" s="191" t="e">
        <f t="shared" si="16"/>
        <v>#DIV/0!</v>
      </c>
      <c r="M253" s="192" t="str">
        <f t="shared" si="17"/>
        <v>PO</v>
      </c>
      <c r="N253" s="199" t="str">
        <f t="shared" si="18"/>
        <v>OK</v>
      </c>
    </row>
    <row r="254" spans="1:14" ht="14.25" customHeight="1" x14ac:dyDescent="0.25">
      <c r="A254" s="194"/>
      <c r="B254" s="280" t="s">
        <v>448</v>
      </c>
      <c r="C254" s="281"/>
      <c r="D254" s="279"/>
      <c r="E254" s="293"/>
      <c r="F254" s="323">
        <f t="shared" si="19"/>
        <v>0</v>
      </c>
      <c r="G254" s="313"/>
      <c r="H254" s="297"/>
      <c r="I254" s="286"/>
      <c r="J254" s="191" t="e">
        <f>HLOOKUP('Operational Worksheet'!H254,$B$768:$X$770,3)</f>
        <v>#N/A</v>
      </c>
      <c r="K254" s="191" t="e">
        <f t="shared" si="15"/>
        <v>#DIV/0!</v>
      </c>
      <c r="L254" s="191" t="e">
        <f t="shared" si="16"/>
        <v>#DIV/0!</v>
      </c>
      <c r="M254" s="192" t="str">
        <f t="shared" si="17"/>
        <v>PO</v>
      </c>
      <c r="N254" s="199" t="str">
        <f t="shared" si="18"/>
        <v>OK</v>
      </c>
    </row>
    <row r="255" spans="1:14" ht="14.25" customHeight="1" x14ac:dyDescent="0.25">
      <c r="A255" s="194"/>
      <c r="B255" s="280" t="s">
        <v>449</v>
      </c>
      <c r="C255" s="281"/>
      <c r="D255" s="279"/>
      <c r="E255" s="293"/>
      <c r="F255" s="323">
        <f t="shared" si="19"/>
        <v>0</v>
      </c>
      <c r="G255" s="313"/>
      <c r="H255" s="297"/>
      <c r="I255" s="286"/>
      <c r="J255" s="191" t="e">
        <f>HLOOKUP('Operational Worksheet'!H255,$B$768:$X$770,3)</f>
        <v>#N/A</v>
      </c>
      <c r="K255" s="191" t="e">
        <f t="shared" si="15"/>
        <v>#DIV/0!</v>
      </c>
      <c r="L255" s="191" t="e">
        <f t="shared" si="16"/>
        <v>#DIV/0!</v>
      </c>
      <c r="M255" s="192" t="str">
        <f t="shared" si="17"/>
        <v>PO</v>
      </c>
      <c r="N255" s="199" t="str">
        <f t="shared" si="18"/>
        <v>OK</v>
      </c>
    </row>
    <row r="256" spans="1:14" ht="14.25" customHeight="1" x14ac:dyDescent="0.25">
      <c r="A256" s="194"/>
      <c r="B256" s="280" t="s">
        <v>450</v>
      </c>
      <c r="C256" s="281"/>
      <c r="D256" s="279"/>
      <c r="E256" s="293"/>
      <c r="F256" s="323">
        <f t="shared" si="19"/>
        <v>0</v>
      </c>
      <c r="G256" s="313"/>
      <c r="H256" s="297"/>
      <c r="I256" s="286"/>
      <c r="J256" s="191" t="e">
        <f>HLOOKUP('Operational Worksheet'!H256,$B$768:$X$770,3)</f>
        <v>#N/A</v>
      </c>
      <c r="K256" s="191" t="e">
        <f t="shared" si="15"/>
        <v>#DIV/0!</v>
      </c>
      <c r="L256" s="191" t="e">
        <f t="shared" si="16"/>
        <v>#DIV/0!</v>
      </c>
      <c r="M256" s="192" t="str">
        <f t="shared" si="17"/>
        <v>PO</v>
      </c>
      <c r="N256" s="199" t="str">
        <f t="shared" si="18"/>
        <v>OK</v>
      </c>
    </row>
    <row r="257" spans="1:14" ht="14.25" customHeight="1" x14ac:dyDescent="0.25">
      <c r="A257" s="194"/>
      <c r="B257" s="280" t="s">
        <v>451</v>
      </c>
      <c r="C257" s="281">
        <v>11</v>
      </c>
      <c r="D257" s="279">
        <v>1135.7172391414642</v>
      </c>
      <c r="E257" s="293"/>
      <c r="F257" s="325">
        <f t="shared" si="19"/>
        <v>1135.7172391414642</v>
      </c>
      <c r="G257" s="315"/>
      <c r="H257" s="297">
        <v>65.162445068359375</v>
      </c>
      <c r="I257" s="286">
        <v>2.2080252170562744</v>
      </c>
      <c r="J257" s="191">
        <f>HLOOKUP('Operational Worksheet'!H257,$B$768:$X$770,3)</f>
        <v>3.4</v>
      </c>
      <c r="K257" s="191">
        <f t="shared" si="15"/>
        <v>12.080926382200808</v>
      </c>
      <c r="L257" s="191">
        <f t="shared" si="16"/>
        <v>26.674990097299812</v>
      </c>
      <c r="M257" s="192">
        <f t="shared" si="17"/>
        <v>7.8455853227352392</v>
      </c>
      <c r="N257" s="199" t="str">
        <f t="shared" si="18"/>
        <v>OK</v>
      </c>
    </row>
    <row r="258" spans="1:14" ht="14.25" customHeight="1" x14ac:dyDescent="0.25">
      <c r="A258" s="194"/>
      <c r="B258" s="280" t="s">
        <v>452</v>
      </c>
      <c r="C258" s="281"/>
      <c r="D258" s="279"/>
      <c r="E258" s="293"/>
      <c r="F258" s="323">
        <f t="shared" si="19"/>
        <v>0</v>
      </c>
      <c r="G258" s="313"/>
      <c r="H258" s="297"/>
      <c r="I258" s="286"/>
      <c r="J258" s="191" t="e">
        <f>HLOOKUP('Operational Worksheet'!H258,$B$768:$X$770,3)</f>
        <v>#N/A</v>
      </c>
      <c r="K258" s="191" t="e">
        <f t="shared" si="15"/>
        <v>#DIV/0!</v>
      </c>
      <c r="L258" s="191" t="e">
        <f t="shared" si="16"/>
        <v>#DIV/0!</v>
      </c>
      <c r="M258" s="192" t="str">
        <f t="shared" si="17"/>
        <v>PO</v>
      </c>
      <c r="N258" s="199" t="str">
        <f t="shared" si="18"/>
        <v>OK</v>
      </c>
    </row>
    <row r="259" spans="1:14" ht="14.25" customHeight="1" x14ac:dyDescent="0.25">
      <c r="A259" s="194"/>
      <c r="B259" s="280" t="s">
        <v>453</v>
      </c>
      <c r="C259" s="281">
        <v>11</v>
      </c>
      <c r="D259" s="279">
        <v>1498.6866636276245</v>
      </c>
      <c r="E259" s="293"/>
      <c r="F259" s="323">
        <f t="shared" si="19"/>
        <v>1498.6866636276245</v>
      </c>
      <c r="G259" s="313"/>
      <c r="H259" s="297">
        <v>61.530265808105469</v>
      </c>
      <c r="I259" s="286">
        <v>2.1945414543151855</v>
      </c>
      <c r="J259" s="191">
        <f>HLOOKUP('Operational Worksheet'!H259,$B$768:$X$770,3)</f>
        <v>3.8</v>
      </c>
      <c r="K259" s="191">
        <f t="shared" si="15"/>
        <v>9.1550266577093442</v>
      </c>
      <c r="L259" s="191">
        <f t="shared" si="16"/>
        <v>20.091085515703757</v>
      </c>
      <c r="M259" s="192">
        <f t="shared" si="17"/>
        <v>5.2871277672904622</v>
      </c>
      <c r="N259" s="199" t="str">
        <f t="shared" si="18"/>
        <v>OK</v>
      </c>
    </row>
    <row r="260" spans="1:14" ht="14.25" customHeight="1" x14ac:dyDescent="0.25">
      <c r="A260" s="194"/>
      <c r="B260" s="280" t="s">
        <v>454</v>
      </c>
      <c r="C260" s="281">
        <v>11</v>
      </c>
      <c r="D260" s="279">
        <v>1503.6447293758392</v>
      </c>
      <c r="E260" s="293"/>
      <c r="F260" s="323">
        <f t="shared" si="19"/>
        <v>1503.6447293758392</v>
      </c>
      <c r="G260" s="313"/>
      <c r="H260" s="297">
        <v>61.710464477539063</v>
      </c>
      <c r="I260" s="286">
        <v>2.2083461284637451</v>
      </c>
      <c r="J260" s="191">
        <f>HLOOKUP('Operational Worksheet'!H260,$B$768:$X$770,3)</f>
        <v>3.8</v>
      </c>
      <c r="K260" s="191">
        <f t="shared" si="15"/>
        <v>9.1248391917416196</v>
      </c>
      <c r="L260" s="191">
        <f t="shared" si="16"/>
        <v>20.150803301936854</v>
      </c>
      <c r="M260" s="192">
        <f t="shared" si="17"/>
        <v>5.3028429741939096</v>
      </c>
      <c r="N260" s="199" t="str">
        <f t="shared" si="18"/>
        <v>OK</v>
      </c>
    </row>
    <row r="261" spans="1:14" ht="14.25" customHeight="1" x14ac:dyDescent="0.25">
      <c r="A261" s="194"/>
      <c r="B261" s="280" t="s">
        <v>455</v>
      </c>
      <c r="C261" s="281"/>
      <c r="D261" s="279"/>
      <c r="E261" s="293"/>
      <c r="F261" s="323">
        <f t="shared" si="19"/>
        <v>0</v>
      </c>
      <c r="G261" s="313"/>
      <c r="H261" s="297"/>
      <c r="I261" s="286"/>
      <c r="J261" s="191" t="e">
        <f>HLOOKUP('Operational Worksheet'!H261,$B$768:$X$770,3)</f>
        <v>#N/A</v>
      </c>
      <c r="K261" s="191" t="e">
        <f t="shared" si="15"/>
        <v>#DIV/0!</v>
      </c>
      <c r="L261" s="191" t="e">
        <f t="shared" si="16"/>
        <v>#DIV/0!</v>
      </c>
      <c r="M261" s="192" t="str">
        <f t="shared" si="17"/>
        <v>PO</v>
      </c>
      <c r="N261" s="199" t="str">
        <f t="shared" si="18"/>
        <v>OK</v>
      </c>
    </row>
    <row r="262" spans="1:14" ht="14.25" customHeight="1" x14ac:dyDescent="0.25">
      <c r="A262" s="194"/>
      <c r="B262" s="280" t="s">
        <v>456</v>
      </c>
      <c r="C262" s="281"/>
      <c r="D262" s="279"/>
      <c r="E262" s="293"/>
      <c r="F262" s="325">
        <f t="shared" si="19"/>
        <v>0</v>
      </c>
      <c r="G262" s="315"/>
      <c r="H262" s="297"/>
      <c r="I262" s="286"/>
      <c r="J262" s="191" t="e">
        <f>HLOOKUP('Operational Worksheet'!H262,$B$768:$X$770,3)</f>
        <v>#N/A</v>
      </c>
      <c r="K262" s="191" t="e">
        <f t="shared" si="15"/>
        <v>#DIV/0!</v>
      </c>
      <c r="L262" s="191" t="e">
        <f t="shared" si="16"/>
        <v>#DIV/0!</v>
      </c>
      <c r="M262" s="192" t="str">
        <f t="shared" si="17"/>
        <v>PO</v>
      </c>
      <c r="N262" s="199" t="str">
        <f t="shared" si="18"/>
        <v>OK</v>
      </c>
    </row>
    <row r="263" spans="1:14" ht="14.25" customHeight="1" x14ac:dyDescent="0.25">
      <c r="A263" s="194"/>
      <c r="B263" s="280" t="s">
        <v>457</v>
      </c>
      <c r="C263" s="281"/>
      <c r="D263" s="279"/>
      <c r="E263" s="293"/>
      <c r="F263" s="323">
        <f t="shared" si="19"/>
        <v>0</v>
      </c>
      <c r="G263" s="313"/>
      <c r="H263" s="297"/>
      <c r="I263" s="286"/>
      <c r="J263" s="191" t="e">
        <f>HLOOKUP('Operational Worksheet'!H263,$B$768:$X$770,3)</f>
        <v>#N/A</v>
      </c>
      <c r="K263" s="191" t="e">
        <f t="shared" si="15"/>
        <v>#DIV/0!</v>
      </c>
      <c r="L263" s="191" t="e">
        <f t="shared" si="16"/>
        <v>#DIV/0!</v>
      </c>
      <c r="M263" s="192" t="str">
        <f t="shared" si="17"/>
        <v>PO</v>
      </c>
      <c r="N263" s="199" t="str">
        <f t="shared" si="18"/>
        <v>OK</v>
      </c>
    </row>
    <row r="264" spans="1:14" ht="14.25" customHeight="1" x14ac:dyDescent="0.25">
      <c r="A264" s="194"/>
      <c r="B264" s="280" t="s">
        <v>458</v>
      </c>
      <c r="C264" s="281"/>
      <c r="D264" s="279"/>
      <c r="E264" s="293"/>
      <c r="F264" s="323">
        <f t="shared" si="19"/>
        <v>0</v>
      </c>
      <c r="G264" s="313"/>
      <c r="H264" s="297"/>
      <c r="I264" s="286"/>
      <c r="J264" s="191" t="e">
        <f>HLOOKUP('Operational Worksheet'!H264,$B$768:$X$770,3)</f>
        <v>#N/A</v>
      </c>
      <c r="K264" s="191" t="e">
        <f t="shared" ref="K264:K327" si="20">$J$764/D264*$L$764</f>
        <v>#DIV/0!</v>
      </c>
      <c r="L264" s="191" t="e">
        <f t="shared" ref="L264:L327" si="21">K264*$I264</f>
        <v>#DIV/0!</v>
      </c>
      <c r="M264" s="192" t="str">
        <f t="shared" ref="M264:M327" si="22">IF(D264&gt;0,L264/J264,"PO")</f>
        <v>PO</v>
      </c>
      <c r="N264" s="199" t="str">
        <f t="shared" ref="N264:N327" si="23">+IF(M264&gt;=1, "OK","Alarm")</f>
        <v>OK</v>
      </c>
    </row>
    <row r="265" spans="1:14" ht="14.25" customHeight="1" x14ac:dyDescent="0.25">
      <c r="A265" s="194"/>
      <c r="B265" s="280" t="s">
        <v>459</v>
      </c>
      <c r="C265" s="281"/>
      <c r="D265" s="279"/>
      <c r="E265" s="293"/>
      <c r="F265" s="323">
        <f t="shared" ref="F265:F328" si="24">D265+E265</f>
        <v>0</v>
      </c>
      <c r="G265" s="313"/>
      <c r="H265" s="297"/>
      <c r="I265" s="286"/>
      <c r="J265" s="191" t="e">
        <f>HLOOKUP('Operational Worksheet'!H265,$B$768:$X$770,3)</f>
        <v>#N/A</v>
      </c>
      <c r="K265" s="191" t="e">
        <f t="shared" si="20"/>
        <v>#DIV/0!</v>
      </c>
      <c r="L265" s="191" t="e">
        <f t="shared" si="21"/>
        <v>#DIV/0!</v>
      </c>
      <c r="M265" s="192" t="str">
        <f t="shared" si="22"/>
        <v>PO</v>
      </c>
      <c r="N265" s="199" t="str">
        <f t="shared" si="23"/>
        <v>OK</v>
      </c>
    </row>
    <row r="266" spans="1:14" ht="14.25" customHeight="1" x14ac:dyDescent="0.25">
      <c r="A266" s="194"/>
      <c r="B266" s="280" t="s">
        <v>460</v>
      </c>
      <c r="C266" s="281"/>
      <c r="D266" s="279"/>
      <c r="E266" s="293"/>
      <c r="F266" s="323">
        <f t="shared" si="24"/>
        <v>0</v>
      </c>
      <c r="G266" s="313"/>
      <c r="H266" s="297"/>
      <c r="I266" s="286"/>
      <c r="J266" s="191" t="e">
        <f>HLOOKUP('Operational Worksheet'!H266,$B$768:$X$770,3)</f>
        <v>#N/A</v>
      </c>
      <c r="K266" s="191" t="e">
        <f t="shared" si="20"/>
        <v>#DIV/0!</v>
      </c>
      <c r="L266" s="191" t="e">
        <f t="shared" si="21"/>
        <v>#DIV/0!</v>
      </c>
      <c r="M266" s="192" t="str">
        <f t="shared" si="22"/>
        <v>PO</v>
      </c>
      <c r="N266" s="199" t="str">
        <f t="shared" si="23"/>
        <v>OK</v>
      </c>
    </row>
    <row r="267" spans="1:14" ht="14.25" customHeight="1" x14ac:dyDescent="0.25">
      <c r="A267" s="194"/>
      <c r="B267" s="280" t="s">
        <v>461</v>
      </c>
      <c r="C267" s="281"/>
      <c r="D267" s="279"/>
      <c r="E267" s="293"/>
      <c r="F267" s="325">
        <f t="shared" si="24"/>
        <v>0</v>
      </c>
      <c r="G267" s="315"/>
      <c r="H267" s="297"/>
      <c r="I267" s="286"/>
      <c r="J267" s="191" t="e">
        <f>HLOOKUP('Operational Worksheet'!H267,$B$768:$X$770,3)</f>
        <v>#N/A</v>
      </c>
      <c r="K267" s="191" t="e">
        <f t="shared" si="20"/>
        <v>#DIV/0!</v>
      </c>
      <c r="L267" s="191" t="e">
        <f t="shared" si="21"/>
        <v>#DIV/0!</v>
      </c>
      <c r="M267" s="192" t="str">
        <f t="shared" si="22"/>
        <v>PO</v>
      </c>
      <c r="N267" s="199" t="str">
        <f t="shared" si="23"/>
        <v>OK</v>
      </c>
    </row>
    <row r="268" spans="1:14" ht="14.25" customHeight="1" x14ac:dyDescent="0.25">
      <c r="A268" s="194"/>
      <c r="B268" s="280" t="s">
        <v>462</v>
      </c>
      <c r="C268" s="281"/>
      <c r="D268" s="279"/>
      <c r="E268" s="293"/>
      <c r="F268" s="323">
        <f t="shared" si="24"/>
        <v>0</v>
      </c>
      <c r="G268" s="313"/>
      <c r="H268" s="297"/>
      <c r="I268" s="286"/>
      <c r="J268" s="191" t="e">
        <f>HLOOKUP('Operational Worksheet'!H268,$B$768:$X$770,3)</f>
        <v>#N/A</v>
      </c>
      <c r="K268" s="191" t="e">
        <f t="shared" si="20"/>
        <v>#DIV/0!</v>
      </c>
      <c r="L268" s="191" t="e">
        <f t="shared" si="21"/>
        <v>#DIV/0!</v>
      </c>
      <c r="M268" s="192" t="str">
        <f t="shared" si="22"/>
        <v>PO</v>
      </c>
      <c r="N268" s="199" t="str">
        <f t="shared" si="23"/>
        <v>OK</v>
      </c>
    </row>
    <row r="269" spans="1:14" ht="14.25" customHeight="1" x14ac:dyDescent="0.25">
      <c r="A269" s="194"/>
      <c r="B269" s="280" t="s">
        <v>463</v>
      </c>
      <c r="C269" s="281"/>
      <c r="D269" s="279"/>
      <c r="E269" s="293"/>
      <c r="F269" s="323">
        <f t="shared" si="24"/>
        <v>0</v>
      </c>
      <c r="G269" s="313"/>
      <c r="H269" s="297"/>
      <c r="I269" s="286"/>
      <c r="J269" s="191" t="e">
        <f>HLOOKUP('Operational Worksheet'!H269,$B$768:$X$770,3)</f>
        <v>#N/A</v>
      </c>
      <c r="K269" s="191" t="e">
        <f t="shared" si="20"/>
        <v>#DIV/0!</v>
      </c>
      <c r="L269" s="191" t="e">
        <f t="shared" si="21"/>
        <v>#DIV/0!</v>
      </c>
      <c r="M269" s="192" t="str">
        <f t="shared" si="22"/>
        <v>PO</v>
      </c>
      <c r="N269" s="199" t="str">
        <f t="shared" si="23"/>
        <v>OK</v>
      </c>
    </row>
    <row r="270" spans="1:14" ht="14.25" customHeight="1" x14ac:dyDescent="0.25">
      <c r="A270" s="194"/>
      <c r="B270" s="280" t="s">
        <v>464</v>
      </c>
      <c r="C270" s="281"/>
      <c r="D270" s="279"/>
      <c r="E270" s="293"/>
      <c r="F270" s="323">
        <f t="shared" si="24"/>
        <v>0</v>
      </c>
      <c r="G270" s="313"/>
      <c r="H270" s="297"/>
      <c r="I270" s="286"/>
      <c r="J270" s="191" t="e">
        <f>HLOOKUP('Operational Worksheet'!H270,$B$768:$X$770,3)</f>
        <v>#N/A</v>
      </c>
      <c r="K270" s="191" t="e">
        <f t="shared" si="20"/>
        <v>#DIV/0!</v>
      </c>
      <c r="L270" s="191" t="e">
        <f t="shared" si="21"/>
        <v>#DIV/0!</v>
      </c>
      <c r="M270" s="192" t="str">
        <f t="shared" si="22"/>
        <v>PO</v>
      </c>
      <c r="N270" s="199" t="str">
        <f t="shared" si="23"/>
        <v>OK</v>
      </c>
    </row>
    <row r="271" spans="1:14" ht="14.25" customHeight="1" x14ac:dyDescent="0.25">
      <c r="A271" s="200"/>
      <c r="B271" s="282" t="s">
        <v>465</v>
      </c>
      <c r="C271" s="283"/>
      <c r="D271" s="309"/>
      <c r="E271" s="310"/>
      <c r="F271" s="324">
        <f t="shared" si="24"/>
        <v>0</v>
      </c>
      <c r="G271" s="314"/>
      <c r="H271" s="311"/>
      <c r="I271" s="312"/>
      <c r="J271" s="191" t="e">
        <f>HLOOKUP('Operational Worksheet'!H271,$B$768:$X$770,3)</f>
        <v>#N/A</v>
      </c>
      <c r="K271" s="307" t="e">
        <f t="shared" si="20"/>
        <v>#DIV/0!</v>
      </c>
      <c r="L271" s="307" t="e">
        <f t="shared" si="21"/>
        <v>#DIV/0!</v>
      </c>
      <c r="M271" s="308" t="str">
        <f t="shared" si="22"/>
        <v>PO</v>
      </c>
      <c r="N271" s="203" t="str">
        <f t="shared" si="23"/>
        <v>OK</v>
      </c>
    </row>
    <row r="272" spans="1:14" ht="14.25" customHeight="1" x14ac:dyDescent="0.25">
      <c r="A272" s="194"/>
      <c r="B272" s="300" t="s">
        <v>466</v>
      </c>
      <c r="C272" s="281"/>
      <c r="D272" s="279"/>
      <c r="E272" s="293"/>
      <c r="F272" s="325">
        <f t="shared" si="24"/>
        <v>0</v>
      </c>
      <c r="G272" s="315"/>
      <c r="H272" s="297"/>
      <c r="I272" s="286"/>
      <c r="J272" s="191" t="e">
        <f>HLOOKUP('Operational Worksheet'!H272,$B$768:$X$770,3)</f>
        <v>#N/A</v>
      </c>
      <c r="K272" s="301" t="e">
        <f t="shared" si="20"/>
        <v>#DIV/0!</v>
      </c>
      <c r="L272" s="301" t="e">
        <f t="shared" si="21"/>
        <v>#DIV/0!</v>
      </c>
      <c r="M272" s="302" t="str">
        <f t="shared" si="22"/>
        <v>PO</v>
      </c>
      <c r="N272" s="199" t="str">
        <f t="shared" si="23"/>
        <v>OK</v>
      </c>
    </row>
    <row r="273" spans="1:14" ht="14.25" customHeight="1" x14ac:dyDescent="0.25">
      <c r="A273" s="194"/>
      <c r="B273" s="280" t="s">
        <v>467</v>
      </c>
      <c r="C273" s="281"/>
      <c r="D273" s="279"/>
      <c r="E273" s="293"/>
      <c r="F273" s="323">
        <f t="shared" si="24"/>
        <v>0</v>
      </c>
      <c r="G273" s="313"/>
      <c r="H273" s="297"/>
      <c r="I273" s="286"/>
      <c r="J273" s="191" t="e">
        <f>HLOOKUP('Operational Worksheet'!H273,$B$768:$X$770,3)</f>
        <v>#N/A</v>
      </c>
      <c r="K273" s="191" t="e">
        <f t="shared" si="20"/>
        <v>#DIV/0!</v>
      </c>
      <c r="L273" s="191" t="e">
        <f t="shared" si="21"/>
        <v>#DIV/0!</v>
      </c>
      <c r="M273" s="192" t="str">
        <f t="shared" si="22"/>
        <v>PO</v>
      </c>
      <c r="N273" s="199" t="str">
        <f t="shared" si="23"/>
        <v>OK</v>
      </c>
    </row>
    <row r="274" spans="1:14" ht="14.25" customHeight="1" x14ac:dyDescent="0.25">
      <c r="A274" s="194"/>
      <c r="B274" s="280" t="s">
        <v>468</v>
      </c>
      <c r="C274" s="281"/>
      <c r="D274" s="279"/>
      <c r="E274" s="293"/>
      <c r="F274" s="323">
        <f t="shared" si="24"/>
        <v>0</v>
      </c>
      <c r="G274" s="313"/>
      <c r="H274" s="297"/>
      <c r="I274" s="286"/>
      <c r="J274" s="191" t="e">
        <f>HLOOKUP('Operational Worksheet'!H274,$B$768:$X$770,3)</f>
        <v>#N/A</v>
      </c>
      <c r="K274" s="191" t="e">
        <f t="shared" si="20"/>
        <v>#DIV/0!</v>
      </c>
      <c r="L274" s="191" t="e">
        <f t="shared" si="21"/>
        <v>#DIV/0!</v>
      </c>
      <c r="M274" s="192" t="str">
        <f t="shared" si="22"/>
        <v>PO</v>
      </c>
      <c r="N274" s="199" t="str">
        <f t="shared" si="23"/>
        <v>OK</v>
      </c>
    </row>
    <row r="275" spans="1:14" ht="14.25" customHeight="1" x14ac:dyDescent="0.25">
      <c r="A275" s="194"/>
      <c r="B275" s="280" t="s">
        <v>469</v>
      </c>
      <c r="C275" s="281"/>
      <c r="D275" s="279"/>
      <c r="E275" s="293"/>
      <c r="F275" s="323">
        <f t="shared" si="24"/>
        <v>0</v>
      </c>
      <c r="G275" s="313"/>
      <c r="H275" s="297"/>
      <c r="I275" s="286"/>
      <c r="J275" s="191" t="e">
        <f>HLOOKUP('Operational Worksheet'!H275,$B$768:$X$770,3)</f>
        <v>#N/A</v>
      </c>
      <c r="K275" s="191" t="e">
        <f t="shared" si="20"/>
        <v>#DIV/0!</v>
      </c>
      <c r="L275" s="191" t="e">
        <f t="shared" si="21"/>
        <v>#DIV/0!</v>
      </c>
      <c r="M275" s="192" t="str">
        <f t="shared" si="22"/>
        <v>PO</v>
      </c>
      <c r="N275" s="199" t="str">
        <f t="shared" si="23"/>
        <v>OK</v>
      </c>
    </row>
    <row r="276" spans="1:14" ht="14.25" customHeight="1" x14ac:dyDescent="0.25">
      <c r="A276" s="194"/>
      <c r="B276" s="280" t="s">
        <v>470</v>
      </c>
      <c r="C276" s="281"/>
      <c r="D276" s="279"/>
      <c r="E276" s="293"/>
      <c r="F276" s="323">
        <f t="shared" si="24"/>
        <v>0</v>
      </c>
      <c r="G276" s="313"/>
      <c r="H276" s="297"/>
      <c r="I276" s="286"/>
      <c r="J276" s="191" t="e">
        <f>HLOOKUP('Operational Worksheet'!H276,$B$768:$X$770,3)</f>
        <v>#N/A</v>
      </c>
      <c r="K276" s="191" t="e">
        <f t="shared" si="20"/>
        <v>#DIV/0!</v>
      </c>
      <c r="L276" s="191" t="e">
        <f t="shared" si="21"/>
        <v>#DIV/0!</v>
      </c>
      <c r="M276" s="192" t="str">
        <f t="shared" si="22"/>
        <v>PO</v>
      </c>
      <c r="N276" s="199" t="str">
        <f t="shared" si="23"/>
        <v>OK</v>
      </c>
    </row>
    <row r="277" spans="1:14" ht="14.25" customHeight="1" x14ac:dyDescent="0.25">
      <c r="A277" s="194"/>
      <c r="B277" s="280" t="s">
        <v>471</v>
      </c>
      <c r="C277" s="281"/>
      <c r="D277" s="279"/>
      <c r="E277" s="293"/>
      <c r="F277" s="325">
        <f t="shared" si="24"/>
        <v>0</v>
      </c>
      <c r="G277" s="315"/>
      <c r="H277" s="297"/>
      <c r="I277" s="286"/>
      <c r="J277" s="191" t="e">
        <f>HLOOKUP('Operational Worksheet'!H277,$B$768:$X$770,3)</f>
        <v>#N/A</v>
      </c>
      <c r="K277" s="191" t="e">
        <f t="shared" si="20"/>
        <v>#DIV/0!</v>
      </c>
      <c r="L277" s="191" t="e">
        <f t="shared" si="21"/>
        <v>#DIV/0!</v>
      </c>
      <c r="M277" s="192" t="str">
        <f t="shared" si="22"/>
        <v>PO</v>
      </c>
      <c r="N277" s="199" t="str">
        <f t="shared" si="23"/>
        <v>OK</v>
      </c>
    </row>
    <row r="278" spans="1:14" ht="14.25" customHeight="1" x14ac:dyDescent="0.25">
      <c r="A278" s="194"/>
      <c r="B278" s="280" t="s">
        <v>472</v>
      </c>
      <c r="C278" s="281"/>
      <c r="D278" s="279"/>
      <c r="E278" s="293"/>
      <c r="F278" s="323">
        <f t="shared" si="24"/>
        <v>0</v>
      </c>
      <c r="G278" s="313"/>
      <c r="H278" s="297"/>
      <c r="I278" s="286"/>
      <c r="J278" s="191" t="e">
        <f>HLOOKUP('Operational Worksheet'!H278,$B$768:$X$770,3)</f>
        <v>#N/A</v>
      </c>
      <c r="K278" s="191" t="e">
        <f t="shared" si="20"/>
        <v>#DIV/0!</v>
      </c>
      <c r="L278" s="191" t="e">
        <f t="shared" si="21"/>
        <v>#DIV/0!</v>
      </c>
      <c r="M278" s="192" t="str">
        <f t="shared" si="22"/>
        <v>PO</v>
      </c>
      <c r="N278" s="199" t="str">
        <f t="shared" si="23"/>
        <v>OK</v>
      </c>
    </row>
    <row r="279" spans="1:14" ht="14.25" customHeight="1" x14ac:dyDescent="0.25">
      <c r="A279" s="194"/>
      <c r="B279" s="280" t="s">
        <v>473</v>
      </c>
      <c r="C279" s="281"/>
      <c r="D279" s="279"/>
      <c r="E279" s="293"/>
      <c r="F279" s="323">
        <f t="shared" si="24"/>
        <v>0</v>
      </c>
      <c r="G279" s="313"/>
      <c r="H279" s="297"/>
      <c r="I279" s="286"/>
      <c r="J279" s="191" t="e">
        <f>HLOOKUP('Operational Worksheet'!H279,$B$768:$X$770,3)</f>
        <v>#N/A</v>
      </c>
      <c r="K279" s="191" t="e">
        <f t="shared" si="20"/>
        <v>#DIV/0!</v>
      </c>
      <c r="L279" s="191" t="e">
        <f t="shared" si="21"/>
        <v>#DIV/0!</v>
      </c>
      <c r="M279" s="192" t="str">
        <f t="shared" si="22"/>
        <v>PO</v>
      </c>
      <c r="N279" s="199" t="str">
        <f t="shared" si="23"/>
        <v>OK</v>
      </c>
    </row>
    <row r="280" spans="1:14" ht="14.25" customHeight="1" x14ac:dyDescent="0.25">
      <c r="A280" s="194"/>
      <c r="B280" s="280" t="s">
        <v>474</v>
      </c>
      <c r="C280" s="281">
        <v>12</v>
      </c>
      <c r="D280" s="279">
        <v>1018.5393857955933</v>
      </c>
      <c r="E280" s="293"/>
      <c r="F280" s="323">
        <f t="shared" si="24"/>
        <v>1018.5393857955933</v>
      </c>
      <c r="G280" s="313"/>
      <c r="H280" s="297">
        <v>61.961326599121094</v>
      </c>
      <c r="I280" s="286">
        <v>2.4211955070495605</v>
      </c>
      <c r="J280" s="191">
        <f>HLOOKUP('Operational Worksheet'!H280,$B$768:$X$770,3)</f>
        <v>3.8</v>
      </c>
      <c r="K280" s="191">
        <f t="shared" si="20"/>
        <v>13.470776435755717</v>
      </c>
      <c r="L280" s="191">
        <f t="shared" si="21"/>
        <v>32.615383382720836</v>
      </c>
      <c r="M280" s="192">
        <f t="shared" si="22"/>
        <v>8.5829956270317993</v>
      </c>
      <c r="N280" s="199" t="str">
        <f t="shared" si="23"/>
        <v>OK</v>
      </c>
    </row>
    <row r="281" spans="1:14" ht="14.25" customHeight="1" x14ac:dyDescent="0.25">
      <c r="A281" s="194"/>
      <c r="B281" s="280" t="s">
        <v>475</v>
      </c>
      <c r="C281" s="281">
        <v>12</v>
      </c>
      <c r="D281" s="279">
        <v>899.46638774871826</v>
      </c>
      <c r="E281" s="293"/>
      <c r="F281" s="323">
        <f t="shared" si="24"/>
        <v>899.46638774871826</v>
      </c>
      <c r="G281" s="313"/>
      <c r="H281" s="297">
        <v>61.643333435058594</v>
      </c>
      <c r="I281" s="286">
        <v>2.2496533393859863</v>
      </c>
      <c r="J281" s="191">
        <f>HLOOKUP('Operational Worksheet'!H281,$B$768:$X$770,3)</f>
        <v>3.8</v>
      </c>
      <c r="K281" s="191">
        <f t="shared" si="20"/>
        <v>15.254062346237941</v>
      </c>
      <c r="L281" s="191">
        <f t="shared" si="21"/>
        <v>34.31635229641622</v>
      </c>
      <c r="M281" s="192">
        <f t="shared" si="22"/>
        <v>9.0306190253726903</v>
      </c>
      <c r="N281" s="199" t="str">
        <f t="shared" si="23"/>
        <v>OK</v>
      </c>
    </row>
    <row r="282" spans="1:14" ht="14.25" customHeight="1" x14ac:dyDescent="0.25">
      <c r="A282" s="194"/>
      <c r="B282" s="280" t="s">
        <v>476</v>
      </c>
      <c r="C282" s="281">
        <v>12</v>
      </c>
      <c r="D282" s="279">
        <v>1748.076434135437</v>
      </c>
      <c r="E282" s="293"/>
      <c r="F282" s="325">
        <f t="shared" si="24"/>
        <v>1748.076434135437</v>
      </c>
      <c r="G282" s="315"/>
      <c r="H282" s="297">
        <v>61.74932861328125</v>
      </c>
      <c r="I282" s="286">
        <v>2.2153019905090332</v>
      </c>
      <c r="J282" s="191">
        <f>HLOOKUP('Operational Worksheet'!H282,$B$768:$X$770,3)</f>
        <v>3.8</v>
      </c>
      <c r="K282" s="191">
        <f t="shared" si="20"/>
        <v>7.8489224436288829</v>
      </c>
      <c r="L282" s="191">
        <f t="shared" si="21"/>
        <v>17.38773351272209</v>
      </c>
      <c r="M282" s="192">
        <f t="shared" si="22"/>
        <v>4.5757193454531819</v>
      </c>
      <c r="N282" s="199" t="str">
        <f t="shared" si="23"/>
        <v>OK</v>
      </c>
    </row>
    <row r="283" spans="1:14" ht="14.25" customHeight="1" x14ac:dyDescent="0.25">
      <c r="A283" s="194"/>
      <c r="B283" s="280" t="s">
        <v>477</v>
      </c>
      <c r="C283" s="281">
        <v>12</v>
      </c>
      <c r="D283" s="279">
        <v>2128.5321226119995</v>
      </c>
      <c r="E283" s="293"/>
      <c r="F283" s="323">
        <f t="shared" si="24"/>
        <v>2128.5321226119995</v>
      </c>
      <c r="G283" s="313"/>
      <c r="H283" s="297">
        <v>62.007255554199219</v>
      </c>
      <c r="I283" s="286">
        <v>1.9749504327774048</v>
      </c>
      <c r="J283" s="191">
        <f>HLOOKUP('Operational Worksheet'!H283,$B$768:$X$770,3)</f>
        <v>3.8</v>
      </c>
      <c r="K283" s="191">
        <f t="shared" si="20"/>
        <v>6.4459991988410454</v>
      </c>
      <c r="L283" s="191">
        <f t="shared" si="21"/>
        <v>12.730528907433927</v>
      </c>
      <c r="M283" s="192">
        <f t="shared" si="22"/>
        <v>3.3501391861668228</v>
      </c>
      <c r="N283" s="199" t="str">
        <f t="shared" si="23"/>
        <v>OK</v>
      </c>
    </row>
    <row r="284" spans="1:14" ht="14.25" customHeight="1" x14ac:dyDescent="0.25">
      <c r="A284" s="194"/>
      <c r="B284" s="280" t="s">
        <v>478</v>
      </c>
      <c r="C284" s="281">
        <v>12</v>
      </c>
      <c r="D284" s="279">
        <v>2165.3680601119995</v>
      </c>
      <c r="E284" s="293"/>
      <c r="F284" s="323">
        <f t="shared" si="24"/>
        <v>2165.3680601119995</v>
      </c>
      <c r="G284" s="313"/>
      <c r="H284" s="297">
        <v>61.569133758544922</v>
      </c>
      <c r="I284" s="286">
        <v>2.0847461223602295</v>
      </c>
      <c r="J284" s="191">
        <f>HLOOKUP('Operational Worksheet'!H284,$B$768:$X$770,3)</f>
        <v>3.8</v>
      </c>
      <c r="K284" s="191">
        <f t="shared" si="20"/>
        <v>6.3363437421140825</v>
      </c>
      <c r="L284" s="191">
        <f t="shared" si="21"/>
        <v>13.209668046313839</v>
      </c>
      <c r="M284" s="192">
        <f t="shared" si="22"/>
        <v>3.4762284332404843</v>
      </c>
      <c r="N284" s="199" t="str">
        <f t="shared" si="23"/>
        <v>OK</v>
      </c>
    </row>
    <row r="285" spans="1:14" ht="14.25" customHeight="1" x14ac:dyDescent="0.25">
      <c r="A285" s="194"/>
      <c r="B285" s="280" t="s">
        <v>479</v>
      </c>
      <c r="C285" s="281">
        <v>12</v>
      </c>
      <c r="D285" s="279">
        <v>2160.1532742977142</v>
      </c>
      <c r="E285" s="293"/>
      <c r="F285" s="323">
        <f t="shared" si="24"/>
        <v>2160.1532742977142</v>
      </c>
      <c r="G285" s="313"/>
      <c r="H285" s="297">
        <v>61.321807861328125</v>
      </c>
      <c r="I285" s="286">
        <v>2.0643064975738525</v>
      </c>
      <c r="J285" s="191">
        <f>HLOOKUP('Operational Worksheet'!H285,$B$768:$X$770,3)</f>
        <v>3.8</v>
      </c>
      <c r="K285" s="191">
        <f t="shared" si="20"/>
        <v>6.351640191608646</v>
      </c>
      <c r="L285" s="191">
        <f t="shared" si="21"/>
        <v>13.111732117788957</v>
      </c>
      <c r="M285" s="192">
        <f t="shared" si="22"/>
        <v>3.4504558204707783</v>
      </c>
      <c r="N285" s="199" t="str">
        <f t="shared" si="23"/>
        <v>OK</v>
      </c>
    </row>
    <row r="286" spans="1:14" ht="14.25" customHeight="1" x14ac:dyDescent="0.25">
      <c r="A286" s="194"/>
      <c r="B286" s="280" t="s">
        <v>480</v>
      </c>
      <c r="C286" s="281">
        <v>12</v>
      </c>
      <c r="D286" s="279">
        <v>2067.7108335494995</v>
      </c>
      <c r="E286" s="293"/>
      <c r="F286" s="323">
        <f t="shared" si="24"/>
        <v>2067.7108335494995</v>
      </c>
      <c r="G286" s="313"/>
      <c r="H286" s="297">
        <v>61.968391418457031</v>
      </c>
      <c r="I286" s="286">
        <v>2.0644135475158691</v>
      </c>
      <c r="J286" s="191">
        <f>HLOOKUP('Operational Worksheet'!H286,$B$768:$X$770,3)</f>
        <v>3.8</v>
      </c>
      <c r="K286" s="191">
        <f t="shared" si="20"/>
        <v>6.6356069400242461</v>
      </c>
      <c r="L286" s="191">
        <f t="shared" si="21"/>
        <v>13.698636862976375</v>
      </c>
      <c r="M286" s="192">
        <f t="shared" si="22"/>
        <v>3.6049044376253621</v>
      </c>
      <c r="N286" s="199" t="str">
        <f t="shared" si="23"/>
        <v>OK</v>
      </c>
    </row>
    <row r="287" spans="1:14" ht="14.25" customHeight="1" x14ac:dyDescent="0.25">
      <c r="A287" s="194"/>
      <c r="B287" s="280" t="s">
        <v>481</v>
      </c>
      <c r="C287" s="281">
        <v>12</v>
      </c>
      <c r="D287" s="279">
        <v>2052.6444852352142</v>
      </c>
      <c r="E287" s="293"/>
      <c r="F287" s="325">
        <f t="shared" si="24"/>
        <v>2052.6444852352142</v>
      </c>
      <c r="G287" s="315"/>
      <c r="H287" s="297">
        <v>62.448909759521484</v>
      </c>
      <c r="I287" s="286">
        <v>2.0644135475158691</v>
      </c>
      <c r="J287" s="191">
        <f>HLOOKUP('Operational Worksheet'!H287,$B$768:$X$770,3)</f>
        <v>3.8</v>
      </c>
      <c r="K287" s="191">
        <f t="shared" si="20"/>
        <v>6.6843120938656515</v>
      </c>
      <c r="L287" s="191">
        <f t="shared" si="21"/>
        <v>13.799184442400417</v>
      </c>
      <c r="M287" s="192">
        <f t="shared" si="22"/>
        <v>3.6313643269474785</v>
      </c>
      <c r="N287" s="199" t="str">
        <f t="shared" si="23"/>
        <v>OK</v>
      </c>
    </row>
    <row r="288" spans="1:14" ht="14.25" customHeight="1" x14ac:dyDescent="0.25">
      <c r="A288" s="194"/>
      <c r="B288" s="280" t="s">
        <v>482</v>
      </c>
      <c r="C288" s="281">
        <v>12</v>
      </c>
      <c r="D288" s="279">
        <v>2098.0465848445892</v>
      </c>
      <c r="E288" s="293"/>
      <c r="F288" s="323">
        <f t="shared" si="24"/>
        <v>2098.0465848445892</v>
      </c>
      <c r="G288" s="313"/>
      <c r="H288" s="297">
        <v>62.491310119628906</v>
      </c>
      <c r="I288" s="286">
        <v>2.0233204364776611</v>
      </c>
      <c r="J288" s="191">
        <f>HLOOKUP('Operational Worksheet'!H288,$B$768:$X$770,3)</f>
        <v>3.8</v>
      </c>
      <c r="K288" s="191">
        <f t="shared" si="20"/>
        <v>6.5396623965242942</v>
      </c>
      <c r="L288" s="191">
        <f t="shared" si="21"/>
        <v>13.231832574552083</v>
      </c>
      <c r="M288" s="192">
        <f t="shared" si="22"/>
        <v>3.4820612038294958</v>
      </c>
      <c r="N288" s="199" t="str">
        <f t="shared" si="23"/>
        <v>OK</v>
      </c>
    </row>
    <row r="289" spans="1:14" ht="14.25" customHeight="1" x14ac:dyDescent="0.25">
      <c r="A289" s="194"/>
      <c r="B289" s="280" t="s">
        <v>483</v>
      </c>
      <c r="C289" s="281">
        <v>12</v>
      </c>
      <c r="D289" s="279">
        <v>990.40956091880798</v>
      </c>
      <c r="E289" s="293"/>
      <c r="F289" s="323">
        <f t="shared" si="24"/>
        <v>990.40956091880798</v>
      </c>
      <c r="G289" s="313"/>
      <c r="H289" s="297">
        <v>61.62213134765625</v>
      </c>
      <c r="I289" s="286">
        <v>1.8996131420135498</v>
      </c>
      <c r="J289" s="191">
        <f>HLOOKUP('Operational Worksheet'!H289,$B$768:$X$770,3)</f>
        <v>3.8</v>
      </c>
      <c r="K289" s="191">
        <f t="shared" si="20"/>
        <v>13.853376318717871</v>
      </c>
      <c r="L289" s="191">
        <f t="shared" si="21"/>
        <v>26.316055716295757</v>
      </c>
      <c r="M289" s="192">
        <f t="shared" si="22"/>
        <v>6.9252778200778309</v>
      </c>
      <c r="N289" s="199" t="str">
        <f t="shared" si="23"/>
        <v>OK</v>
      </c>
    </row>
    <row r="290" spans="1:14" ht="14.25" customHeight="1" x14ac:dyDescent="0.25">
      <c r="A290" s="194"/>
      <c r="B290" s="280" t="s">
        <v>484</v>
      </c>
      <c r="C290" s="281"/>
      <c r="D290" s="279"/>
      <c r="E290" s="293"/>
      <c r="F290" s="323">
        <f t="shared" si="24"/>
        <v>0</v>
      </c>
      <c r="G290" s="313"/>
      <c r="H290" s="297"/>
      <c r="I290" s="286"/>
      <c r="J290" s="191" t="e">
        <f>HLOOKUP('Operational Worksheet'!H290,$B$768:$X$770,3)</f>
        <v>#N/A</v>
      </c>
      <c r="K290" s="191" t="e">
        <f t="shared" si="20"/>
        <v>#DIV/0!</v>
      </c>
      <c r="L290" s="191" t="e">
        <f t="shared" si="21"/>
        <v>#DIV/0!</v>
      </c>
      <c r="M290" s="192" t="str">
        <f t="shared" si="22"/>
        <v>PO</v>
      </c>
      <c r="N290" s="199" t="str">
        <f t="shared" si="23"/>
        <v>OK</v>
      </c>
    </row>
    <row r="291" spans="1:14" ht="14.25" customHeight="1" x14ac:dyDescent="0.25">
      <c r="A291" s="194"/>
      <c r="B291" s="280" t="s">
        <v>485</v>
      </c>
      <c r="C291" s="281">
        <v>12</v>
      </c>
      <c r="D291" s="279">
        <v>992.33699011802673</v>
      </c>
      <c r="E291" s="293"/>
      <c r="F291" s="323">
        <f t="shared" si="24"/>
        <v>992.33699011802673</v>
      </c>
      <c r="G291" s="313"/>
      <c r="H291" s="297">
        <v>60.643424987792969</v>
      </c>
      <c r="I291" s="286">
        <v>2.0093016624450684</v>
      </c>
      <c r="J291" s="191">
        <f>HLOOKUP('Operational Worksheet'!H291,$B$768:$X$770,3)</f>
        <v>4</v>
      </c>
      <c r="K291" s="191">
        <f t="shared" si="20"/>
        <v>13.826468723525549</v>
      </c>
      <c r="L291" s="191">
        <f t="shared" si="21"/>
        <v>27.781546591924627</v>
      </c>
      <c r="M291" s="192">
        <f t="shared" si="22"/>
        <v>6.9453866479811568</v>
      </c>
      <c r="N291" s="199" t="str">
        <f t="shared" si="23"/>
        <v>OK</v>
      </c>
    </row>
    <row r="292" spans="1:14" ht="14.25" customHeight="1" x14ac:dyDescent="0.25">
      <c r="A292" s="194"/>
      <c r="B292" s="280" t="s">
        <v>486</v>
      </c>
      <c r="C292" s="281">
        <v>12</v>
      </c>
      <c r="D292" s="279">
        <v>945.32887244224548</v>
      </c>
      <c r="E292" s="293"/>
      <c r="F292" s="325">
        <f t="shared" si="24"/>
        <v>945.32887244224548</v>
      </c>
      <c r="G292" s="315"/>
      <c r="H292" s="297">
        <v>60.795352935791016</v>
      </c>
      <c r="I292" s="286">
        <v>1.9956040382385254</v>
      </c>
      <c r="J292" s="191">
        <f>HLOOKUP('Operational Worksheet'!H292,$B$768:$X$770,3)</f>
        <v>4</v>
      </c>
      <c r="K292" s="191">
        <f t="shared" si="20"/>
        <v>14.514013860189834</v>
      </c>
      <c r="L292" s="191">
        <f t="shared" si="21"/>
        <v>28.964224670444761</v>
      </c>
      <c r="M292" s="192">
        <f t="shared" si="22"/>
        <v>7.2410561676111902</v>
      </c>
      <c r="N292" s="199" t="str">
        <f t="shared" si="23"/>
        <v>OK</v>
      </c>
    </row>
    <row r="293" spans="1:14" ht="14.25" customHeight="1" x14ac:dyDescent="0.25">
      <c r="A293" s="194"/>
      <c r="B293" s="280" t="s">
        <v>487</v>
      </c>
      <c r="C293" s="281">
        <v>12</v>
      </c>
      <c r="D293" s="279">
        <v>943.08009314537048</v>
      </c>
      <c r="E293" s="293"/>
      <c r="F293" s="323">
        <f t="shared" si="24"/>
        <v>943.08009314537048</v>
      </c>
      <c r="G293" s="313"/>
      <c r="H293" s="297">
        <v>60.010974884033203</v>
      </c>
      <c r="I293" s="286">
        <v>2.0023460388183594</v>
      </c>
      <c r="J293" s="191">
        <f>HLOOKUP('Operational Worksheet'!H293,$B$768:$X$770,3)</f>
        <v>4</v>
      </c>
      <c r="K293" s="191">
        <f t="shared" si="20"/>
        <v>14.548622600338822</v>
      </c>
      <c r="L293" s="191">
        <f t="shared" si="21"/>
        <v>29.1313768340517</v>
      </c>
      <c r="M293" s="192">
        <f t="shared" si="22"/>
        <v>7.282844208512925</v>
      </c>
      <c r="N293" s="199" t="str">
        <f t="shared" si="23"/>
        <v>OK</v>
      </c>
    </row>
    <row r="294" spans="1:14" ht="14.25" customHeight="1" x14ac:dyDescent="0.25">
      <c r="A294" s="194"/>
      <c r="B294" s="280" t="s">
        <v>488</v>
      </c>
      <c r="C294" s="281">
        <v>12</v>
      </c>
      <c r="D294" s="279">
        <v>931.62257361412048</v>
      </c>
      <c r="E294" s="293"/>
      <c r="F294" s="323">
        <f t="shared" si="24"/>
        <v>931.62257361412048</v>
      </c>
      <c r="G294" s="313"/>
      <c r="H294" s="297">
        <v>59.802513122558594</v>
      </c>
      <c r="I294" s="286">
        <v>2.0022387504577637</v>
      </c>
      <c r="J294" s="191">
        <f>HLOOKUP('Operational Worksheet'!H294,$B$768:$X$770,3)</f>
        <v>4</v>
      </c>
      <c r="K294" s="191">
        <f t="shared" si="20"/>
        <v>14.727548199951022</v>
      </c>
      <c r="L294" s="191">
        <f t="shared" si="21"/>
        <v>29.48806770517642</v>
      </c>
      <c r="M294" s="192">
        <f t="shared" si="22"/>
        <v>7.3720169262941049</v>
      </c>
      <c r="N294" s="199" t="str">
        <f t="shared" si="23"/>
        <v>OK</v>
      </c>
    </row>
    <row r="295" spans="1:14" ht="14.25" customHeight="1" x14ac:dyDescent="0.25">
      <c r="A295" s="200"/>
      <c r="B295" s="282" t="s">
        <v>489</v>
      </c>
      <c r="C295" s="283">
        <v>12</v>
      </c>
      <c r="D295" s="309">
        <v>951.11116003990173</v>
      </c>
      <c r="E295" s="310"/>
      <c r="F295" s="324">
        <f t="shared" si="24"/>
        <v>951.11116003990173</v>
      </c>
      <c r="G295" s="314"/>
      <c r="H295" s="311">
        <v>59.579917907714844</v>
      </c>
      <c r="I295" s="312">
        <v>1.9954969882965088</v>
      </c>
      <c r="J295" s="191">
        <f>HLOOKUP('Operational Worksheet'!H295,$B$768:$X$770,3)</f>
        <v>4</v>
      </c>
      <c r="K295" s="307">
        <f t="shared" si="20"/>
        <v>14.425775801525413</v>
      </c>
      <c r="L295" s="307">
        <f t="shared" si="21"/>
        <v>28.786592165784615</v>
      </c>
      <c r="M295" s="308">
        <f t="shared" si="22"/>
        <v>7.1966480414461538</v>
      </c>
      <c r="N295" s="203" t="str">
        <f t="shared" si="23"/>
        <v>OK</v>
      </c>
    </row>
    <row r="296" spans="1:14" ht="14.25" customHeight="1" x14ac:dyDescent="0.25">
      <c r="A296" s="194"/>
      <c r="B296" s="300" t="s">
        <v>490</v>
      </c>
      <c r="C296" s="281">
        <v>13</v>
      </c>
      <c r="D296" s="279">
        <v>946.04628276824951</v>
      </c>
      <c r="E296" s="293"/>
      <c r="F296" s="323">
        <f t="shared" si="24"/>
        <v>946.04628276824951</v>
      </c>
      <c r="G296" s="313"/>
      <c r="H296" s="297">
        <v>60.8907470703125</v>
      </c>
      <c r="I296" s="286">
        <v>1.9817993640899658</v>
      </c>
      <c r="J296" s="191">
        <f>HLOOKUP('Operational Worksheet'!H296,$B$768:$X$770,3)</f>
        <v>3.8</v>
      </c>
      <c r="K296" s="301">
        <f t="shared" si="20"/>
        <v>14.503007524025605</v>
      </c>
      <c r="L296" s="301">
        <f t="shared" si="21"/>
        <v>28.742051088505935</v>
      </c>
      <c r="M296" s="302">
        <f t="shared" si="22"/>
        <v>7.5636976548699835</v>
      </c>
      <c r="N296" s="199" t="str">
        <f t="shared" si="23"/>
        <v>OK</v>
      </c>
    </row>
    <row r="297" spans="1:14" ht="14.25" customHeight="1" x14ac:dyDescent="0.25">
      <c r="A297" s="194"/>
      <c r="B297" s="280" t="s">
        <v>491</v>
      </c>
      <c r="C297" s="281">
        <v>13</v>
      </c>
      <c r="D297" s="279">
        <v>944.47212195396423</v>
      </c>
      <c r="E297" s="293"/>
      <c r="F297" s="325">
        <f t="shared" si="24"/>
        <v>944.47212195396423</v>
      </c>
      <c r="G297" s="315"/>
      <c r="H297" s="297">
        <v>62.862300872802734</v>
      </c>
      <c r="I297" s="286">
        <v>1.9679945707321167</v>
      </c>
      <c r="J297" s="191">
        <f>HLOOKUP('Operational Worksheet'!H297,$B$768:$X$770,3)</f>
        <v>3.6</v>
      </c>
      <c r="K297" s="191">
        <f t="shared" si="20"/>
        <v>14.527179826842097</v>
      </c>
      <c r="L297" s="191">
        <f t="shared" si="21"/>
        <v>28.58941102727438</v>
      </c>
      <c r="M297" s="192">
        <f t="shared" si="22"/>
        <v>7.9415030631317718</v>
      </c>
      <c r="N297" s="199" t="str">
        <f t="shared" si="23"/>
        <v>OK</v>
      </c>
    </row>
    <row r="298" spans="1:14" ht="14.25" customHeight="1" x14ac:dyDescent="0.25">
      <c r="A298" s="194"/>
      <c r="B298" s="280" t="s">
        <v>492</v>
      </c>
      <c r="C298" s="281">
        <v>13</v>
      </c>
      <c r="D298" s="279">
        <v>953.46687293052673</v>
      </c>
      <c r="E298" s="293"/>
      <c r="F298" s="323">
        <f t="shared" si="24"/>
        <v>953.46687293052673</v>
      </c>
      <c r="G298" s="313"/>
      <c r="H298" s="297">
        <v>63.982337951660156</v>
      </c>
      <c r="I298" s="286">
        <v>1.9541897773742676</v>
      </c>
      <c r="J298" s="191">
        <f>HLOOKUP('Operational Worksheet'!H298,$B$768:$X$770,3)</f>
        <v>3.6</v>
      </c>
      <c r="K298" s="191">
        <f t="shared" si="20"/>
        <v>14.390134305236746</v>
      </c>
      <c r="L298" s="191">
        <f t="shared" si="21"/>
        <v>28.121053354336407</v>
      </c>
      <c r="M298" s="192">
        <f t="shared" si="22"/>
        <v>7.811403709537891</v>
      </c>
      <c r="N298" s="199" t="str">
        <f t="shared" si="23"/>
        <v>OK</v>
      </c>
    </row>
    <row r="299" spans="1:14" ht="14.25" customHeight="1" x14ac:dyDescent="0.25">
      <c r="A299" s="194"/>
      <c r="B299" s="280" t="s">
        <v>493</v>
      </c>
      <c r="C299" s="281">
        <v>13</v>
      </c>
      <c r="D299" s="279">
        <v>1758.570330619812</v>
      </c>
      <c r="E299" s="293"/>
      <c r="F299" s="323">
        <f t="shared" si="24"/>
        <v>1758.570330619812</v>
      </c>
      <c r="G299" s="313"/>
      <c r="H299" s="297">
        <v>65.293182373046875</v>
      </c>
      <c r="I299" s="286">
        <v>1.9610387086868286</v>
      </c>
      <c r="J299" s="191">
        <f>HLOOKUP('Operational Worksheet'!H299,$B$768:$X$770,3)</f>
        <v>3.4</v>
      </c>
      <c r="K299" s="191">
        <f t="shared" si="20"/>
        <v>7.8020856591095518</v>
      </c>
      <c r="L299" s="191">
        <f t="shared" si="21"/>
        <v>15.30019198600422</v>
      </c>
      <c r="M299" s="192">
        <f t="shared" si="22"/>
        <v>4.5000564664718299</v>
      </c>
      <c r="N299" s="199" t="str">
        <f t="shared" si="23"/>
        <v>OK</v>
      </c>
    </row>
    <row r="300" spans="1:14" ht="14.25" customHeight="1" x14ac:dyDescent="0.25">
      <c r="A300" s="194"/>
      <c r="B300" s="280" t="s">
        <v>494</v>
      </c>
      <c r="C300" s="281">
        <v>13</v>
      </c>
      <c r="D300" s="279">
        <v>1729.9798765182495</v>
      </c>
      <c r="E300" s="293"/>
      <c r="F300" s="323">
        <f t="shared" si="24"/>
        <v>1729.9798765182495</v>
      </c>
      <c r="G300" s="313"/>
      <c r="H300" s="297">
        <v>65.264907836914063</v>
      </c>
      <c r="I300" s="286">
        <v>1.9336432218551636</v>
      </c>
      <c r="J300" s="191">
        <f>HLOOKUP('Operational Worksheet'!H300,$B$768:$X$770,3)</f>
        <v>3.4</v>
      </c>
      <c r="K300" s="191">
        <f t="shared" si="20"/>
        <v>7.9310265647009919</v>
      </c>
      <c r="L300" s="191">
        <f t="shared" si="21"/>
        <v>15.335775759187316</v>
      </c>
      <c r="M300" s="192">
        <f t="shared" si="22"/>
        <v>4.5105222821139161</v>
      </c>
      <c r="N300" s="199" t="str">
        <f t="shared" si="23"/>
        <v>OK</v>
      </c>
    </row>
    <row r="301" spans="1:14" ht="14.25" customHeight="1" x14ac:dyDescent="0.25">
      <c r="A301" s="194"/>
      <c r="B301" s="280" t="s">
        <v>495</v>
      </c>
      <c r="C301" s="281">
        <v>13</v>
      </c>
      <c r="D301" s="279">
        <v>1763.8495633602142</v>
      </c>
      <c r="E301" s="293"/>
      <c r="F301" s="323">
        <f t="shared" si="24"/>
        <v>1763.8495633602142</v>
      </c>
      <c r="G301" s="313"/>
      <c r="H301" s="297">
        <v>65.321441650390625</v>
      </c>
      <c r="I301" s="286">
        <v>1.7273217439651489</v>
      </c>
      <c r="J301" s="191">
        <f>HLOOKUP('Operational Worksheet'!H301,$B$768:$X$770,3)</f>
        <v>3.4</v>
      </c>
      <c r="K301" s="191">
        <f t="shared" si="20"/>
        <v>7.7787338796207575</v>
      </c>
      <c r="L301" s="191">
        <f t="shared" si="21"/>
        <v>13.436376170787316</v>
      </c>
      <c r="M301" s="192">
        <f t="shared" si="22"/>
        <v>3.9518753443492107</v>
      </c>
      <c r="N301" s="199" t="str">
        <f t="shared" si="23"/>
        <v>OK</v>
      </c>
    </row>
    <row r="302" spans="1:14" ht="14.25" customHeight="1" x14ac:dyDescent="0.25">
      <c r="A302" s="194"/>
      <c r="B302" s="280" t="s">
        <v>496</v>
      </c>
      <c r="C302" s="281">
        <v>13</v>
      </c>
      <c r="D302" s="279">
        <v>1767.136736869812</v>
      </c>
      <c r="E302" s="293"/>
      <c r="F302" s="325">
        <f t="shared" si="24"/>
        <v>1767.136736869812</v>
      </c>
      <c r="G302" s="315"/>
      <c r="H302" s="297">
        <v>62.176853179931641</v>
      </c>
      <c r="I302" s="286">
        <v>1.88548743724823</v>
      </c>
      <c r="J302" s="191">
        <f>HLOOKUP('Operational Worksheet'!H302,$B$768:$X$770,3)</f>
        <v>3.8</v>
      </c>
      <c r="K302" s="191">
        <f t="shared" si="20"/>
        <v>7.7642641176528224</v>
      </c>
      <c r="L302" s="191">
        <f t="shared" si="21"/>
        <v>14.63942245331161</v>
      </c>
      <c r="M302" s="192">
        <f t="shared" si="22"/>
        <v>3.8524795929767399</v>
      </c>
      <c r="N302" s="199" t="str">
        <f t="shared" si="23"/>
        <v>OK</v>
      </c>
    </row>
    <row r="303" spans="1:14" ht="14.25" customHeight="1" x14ac:dyDescent="0.25">
      <c r="A303" s="194"/>
      <c r="B303" s="280" t="s">
        <v>497</v>
      </c>
      <c r="C303" s="281">
        <v>13</v>
      </c>
      <c r="D303" s="279">
        <v>1467.419451713562</v>
      </c>
      <c r="E303" s="293"/>
      <c r="F303" s="323">
        <f t="shared" si="24"/>
        <v>1467.419451713562</v>
      </c>
      <c r="G303" s="313"/>
      <c r="H303" s="297">
        <v>63.056632995605469</v>
      </c>
      <c r="I303" s="286">
        <v>2.0160434246063232</v>
      </c>
      <c r="J303" s="191">
        <f>HLOOKUP('Operational Worksheet'!H303,$B$768:$X$770,3)</f>
        <v>3.6</v>
      </c>
      <c r="K303" s="191">
        <f t="shared" si="20"/>
        <v>9.3500984609699724</v>
      </c>
      <c r="L303" s="191">
        <f t="shared" si="21"/>
        <v>18.850204521660217</v>
      </c>
      <c r="M303" s="192">
        <f t="shared" si="22"/>
        <v>5.2361679226833937</v>
      </c>
      <c r="N303" s="199" t="str">
        <f t="shared" si="23"/>
        <v>OK</v>
      </c>
    </row>
    <row r="304" spans="1:14" ht="14.25" customHeight="1" x14ac:dyDescent="0.25">
      <c r="A304" s="194"/>
      <c r="B304" s="280" t="s">
        <v>498</v>
      </c>
      <c r="C304" s="281">
        <v>13</v>
      </c>
      <c r="D304" s="279">
        <v>1442.1807401180267</v>
      </c>
      <c r="E304" s="293"/>
      <c r="F304" s="323">
        <f t="shared" si="24"/>
        <v>1442.1807401180267</v>
      </c>
      <c r="G304" s="313"/>
      <c r="H304" s="297">
        <v>63.445285797119141</v>
      </c>
      <c r="I304" s="286">
        <v>2.0984435081481934</v>
      </c>
      <c r="J304" s="191">
        <f>HLOOKUP('Operational Worksheet'!H304,$B$768:$X$770,3)</f>
        <v>3.6</v>
      </c>
      <c r="K304" s="191">
        <f t="shared" si="20"/>
        <v>9.5137287410602251</v>
      </c>
      <c r="L304" s="191">
        <f t="shared" si="21"/>
        <v>19.964022314960715</v>
      </c>
      <c r="M304" s="192">
        <f t="shared" si="22"/>
        <v>5.545561754155754</v>
      </c>
      <c r="N304" s="199" t="str">
        <f t="shared" si="23"/>
        <v>OK</v>
      </c>
    </row>
    <row r="305" spans="1:14" ht="14.25" customHeight="1" x14ac:dyDescent="0.25">
      <c r="A305" s="194"/>
      <c r="B305" s="280" t="s">
        <v>499</v>
      </c>
      <c r="C305" s="281">
        <v>13</v>
      </c>
      <c r="D305" s="279">
        <v>1441.6129331588745</v>
      </c>
      <c r="E305" s="293"/>
      <c r="F305" s="323">
        <f t="shared" si="24"/>
        <v>1441.6129331588745</v>
      </c>
      <c r="G305" s="313"/>
      <c r="H305" s="297">
        <v>63.826877593994141</v>
      </c>
      <c r="I305" s="286">
        <v>2.0572435855865479</v>
      </c>
      <c r="J305" s="191">
        <f>HLOOKUP('Operational Worksheet'!H305,$B$768:$X$770,3)</f>
        <v>3.6</v>
      </c>
      <c r="K305" s="191">
        <f t="shared" si="20"/>
        <v>9.5174759059630976</v>
      </c>
      <c r="L305" s="191">
        <f t="shared" si="21"/>
        <v>19.5797662585171</v>
      </c>
      <c r="M305" s="192">
        <f t="shared" si="22"/>
        <v>5.4388239606991942</v>
      </c>
      <c r="N305" s="199" t="str">
        <f t="shared" si="23"/>
        <v>OK</v>
      </c>
    </row>
    <row r="306" spans="1:14" ht="14.25" customHeight="1" x14ac:dyDescent="0.25">
      <c r="A306" s="194"/>
      <c r="B306" s="280" t="s">
        <v>500</v>
      </c>
      <c r="C306" s="281">
        <v>13</v>
      </c>
      <c r="D306" s="279">
        <v>1452.9958035945892</v>
      </c>
      <c r="E306" s="293"/>
      <c r="F306" s="323">
        <f t="shared" si="24"/>
        <v>1452.9958035945892</v>
      </c>
      <c r="G306" s="313"/>
      <c r="H306" s="297">
        <v>63.487686157226563</v>
      </c>
      <c r="I306" s="286">
        <v>2.0641994476318359</v>
      </c>
      <c r="J306" s="191">
        <f>HLOOKUP('Operational Worksheet'!H306,$B$768:$X$770,3)</f>
        <v>3.6</v>
      </c>
      <c r="K306" s="191">
        <f t="shared" si="20"/>
        <v>9.4429153361083191</v>
      </c>
      <c r="L306" s="191">
        <f t="shared" si="21"/>
        <v>19.492060620828983</v>
      </c>
      <c r="M306" s="192">
        <f t="shared" si="22"/>
        <v>5.4144612835636066</v>
      </c>
      <c r="N306" s="199" t="str">
        <f t="shared" si="23"/>
        <v>OK</v>
      </c>
    </row>
    <row r="307" spans="1:14" ht="14.25" customHeight="1" x14ac:dyDescent="0.25">
      <c r="A307" s="194"/>
      <c r="B307" s="280" t="s">
        <v>501</v>
      </c>
      <c r="C307" s="281">
        <v>13</v>
      </c>
      <c r="D307" s="279">
        <v>1465.813250541687</v>
      </c>
      <c r="E307" s="293"/>
      <c r="F307" s="325">
        <f t="shared" si="24"/>
        <v>1465.813250541687</v>
      </c>
      <c r="G307" s="315"/>
      <c r="H307" s="297">
        <v>63.296894073486328</v>
      </c>
      <c r="I307" s="286">
        <v>2.0710482597351074</v>
      </c>
      <c r="J307" s="191">
        <f>HLOOKUP('Operational Worksheet'!H307,$B$768:$X$770,3)</f>
        <v>3.6</v>
      </c>
      <c r="K307" s="191">
        <f t="shared" si="20"/>
        <v>9.3603440629247974</v>
      </c>
      <c r="L307" s="191">
        <f t="shared" si="21"/>
        <v>19.385724282042247</v>
      </c>
      <c r="M307" s="192">
        <f t="shared" si="22"/>
        <v>5.3849234116784022</v>
      </c>
      <c r="N307" s="199" t="str">
        <f t="shared" si="23"/>
        <v>OK</v>
      </c>
    </row>
    <row r="308" spans="1:14" ht="14.25" customHeight="1" x14ac:dyDescent="0.25">
      <c r="A308" s="194"/>
      <c r="B308" s="280" t="s">
        <v>502</v>
      </c>
      <c r="C308" s="281">
        <v>13</v>
      </c>
      <c r="D308" s="279">
        <v>1472.9126737117767</v>
      </c>
      <c r="E308" s="293"/>
      <c r="F308" s="323">
        <f t="shared" si="24"/>
        <v>1472.9126737117767</v>
      </c>
      <c r="G308" s="313"/>
      <c r="H308" s="297">
        <v>62.463043212890625</v>
      </c>
      <c r="I308" s="286">
        <v>2.0427968502044678</v>
      </c>
      <c r="J308" s="191">
        <f>HLOOKUP('Operational Worksheet'!H308,$B$768:$X$770,3)</f>
        <v>3.8</v>
      </c>
      <c r="K308" s="191">
        <f t="shared" si="20"/>
        <v>9.3152273056951387</v>
      </c>
      <c r="L308" s="191">
        <f t="shared" si="21"/>
        <v>19.029116999012679</v>
      </c>
      <c r="M308" s="192">
        <f t="shared" si="22"/>
        <v>5.0076623681612311</v>
      </c>
      <c r="N308" s="199" t="str">
        <f t="shared" si="23"/>
        <v>OK</v>
      </c>
    </row>
    <row r="309" spans="1:14" ht="14.25" customHeight="1" x14ac:dyDescent="0.25">
      <c r="A309" s="194"/>
      <c r="B309" s="280" t="s">
        <v>503</v>
      </c>
      <c r="C309" s="281">
        <v>13</v>
      </c>
      <c r="D309" s="279">
        <v>1449.2478787899017</v>
      </c>
      <c r="E309" s="293"/>
      <c r="F309" s="323">
        <f t="shared" si="24"/>
        <v>1449.2478787899017</v>
      </c>
      <c r="G309" s="313"/>
      <c r="H309" s="297">
        <v>62.459510803222656</v>
      </c>
      <c r="I309" s="286">
        <v>2.030062198638916</v>
      </c>
      <c r="J309" s="191">
        <f>HLOOKUP('Operational Worksheet'!H309,$B$768:$X$770,3)</f>
        <v>3.8</v>
      </c>
      <c r="K309" s="191">
        <f t="shared" si="20"/>
        <v>9.4673358214750571</v>
      </c>
      <c r="L309" s="191">
        <f t="shared" si="21"/>
        <v>19.219280572996624</v>
      </c>
      <c r="M309" s="192">
        <f t="shared" si="22"/>
        <v>5.0577054139464801</v>
      </c>
      <c r="N309" s="199" t="str">
        <f t="shared" si="23"/>
        <v>OK</v>
      </c>
    </row>
    <row r="310" spans="1:14" ht="14.25" customHeight="1" x14ac:dyDescent="0.25">
      <c r="A310" s="194"/>
      <c r="B310" s="280" t="s">
        <v>504</v>
      </c>
      <c r="C310" s="281">
        <v>13</v>
      </c>
      <c r="D310" s="279">
        <v>1447.5347440242767</v>
      </c>
      <c r="E310" s="293"/>
      <c r="F310" s="323">
        <f t="shared" si="24"/>
        <v>1447.5347440242767</v>
      </c>
      <c r="G310" s="313"/>
      <c r="H310" s="297">
        <v>61.777595520019531</v>
      </c>
      <c r="I310" s="286">
        <v>2.0439739227294922</v>
      </c>
      <c r="J310" s="191">
        <f>HLOOKUP('Operational Worksheet'!H310,$B$768:$X$770,3)</f>
        <v>3.8</v>
      </c>
      <c r="K310" s="191">
        <f t="shared" si="20"/>
        <v>9.4785402655829234</v>
      </c>
      <c r="L310" s="191">
        <f t="shared" si="21"/>
        <v>19.373889128392971</v>
      </c>
      <c r="M310" s="192">
        <f t="shared" si="22"/>
        <v>5.0983918758928874</v>
      </c>
      <c r="N310" s="199" t="str">
        <f t="shared" si="23"/>
        <v>OK</v>
      </c>
    </row>
    <row r="311" spans="1:14" ht="14.25" customHeight="1" x14ac:dyDescent="0.25">
      <c r="A311" s="194"/>
      <c r="B311" s="280" t="s">
        <v>505</v>
      </c>
      <c r="C311" s="281">
        <v>13</v>
      </c>
      <c r="D311" s="279">
        <v>1440.4674832820892</v>
      </c>
      <c r="E311" s="293"/>
      <c r="F311" s="323">
        <f t="shared" si="24"/>
        <v>1440.4674832820892</v>
      </c>
      <c r="G311" s="313"/>
      <c r="H311" s="297">
        <v>61.229942321777344</v>
      </c>
      <c r="I311" s="286">
        <v>2.0027737617492676</v>
      </c>
      <c r="J311" s="191">
        <f>HLOOKUP('Operational Worksheet'!H311,$B$768:$X$770,3)</f>
        <v>3.8</v>
      </c>
      <c r="K311" s="191">
        <f t="shared" si="20"/>
        <v>9.525044137617277</v>
      </c>
      <c r="L311" s="191">
        <f t="shared" si="21"/>
        <v>19.076508478323561</v>
      </c>
      <c r="M311" s="192">
        <f t="shared" si="22"/>
        <v>5.0201338100851478</v>
      </c>
      <c r="N311" s="199" t="str">
        <f t="shared" si="23"/>
        <v>OK</v>
      </c>
    </row>
    <row r="312" spans="1:14" ht="14.25" customHeight="1" x14ac:dyDescent="0.25">
      <c r="A312" s="194"/>
      <c r="B312" s="280" t="s">
        <v>506</v>
      </c>
      <c r="C312" s="281">
        <v>13</v>
      </c>
      <c r="D312" s="279">
        <v>1457.4931180477142</v>
      </c>
      <c r="E312" s="293"/>
      <c r="F312" s="325">
        <f t="shared" si="24"/>
        <v>1457.4931180477142</v>
      </c>
      <c r="G312" s="315"/>
      <c r="H312" s="297">
        <v>61.032081604003906</v>
      </c>
      <c r="I312" s="286">
        <v>2.0301694869995117</v>
      </c>
      <c r="J312" s="191">
        <f>HLOOKUP('Operational Worksheet'!H312,$B$768:$X$770,3)</f>
        <v>3.8</v>
      </c>
      <c r="K312" s="191">
        <f t="shared" si="20"/>
        <v>9.4137777991314042</v>
      </c>
      <c r="L312" s="191">
        <f t="shared" si="21"/>
        <v>19.111564445189995</v>
      </c>
      <c r="M312" s="192">
        <f t="shared" si="22"/>
        <v>5.0293590645236828</v>
      </c>
      <c r="N312" s="199" t="str">
        <f t="shared" si="23"/>
        <v>OK</v>
      </c>
    </row>
    <row r="313" spans="1:14" ht="14.25" customHeight="1" x14ac:dyDescent="0.25">
      <c r="A313" s="194"/>
      <c r="B313" s="280" t="s">
        <v>507</v>
      </c>
      <c r="C313" s="281">
        <v>13</v>
      </c>
      <c r="D313" s="279">
        <v>1453.1029813289642</v>
      </c>
      <c r="E313" s="293"/>
      <c r="F313" s="323">
        <f t="shared" si="24"/>
        <v>1453.1029813289642</v>
      </c>
      <c r="G313" s="313"/>
      <c r="H313" s="297">
        <v>60.127571105957031</v>
      </c>
      <c r="I313" s="286">
        <v>2.0438668727874756</v>
      </c>
      <c r="J313" s="191">
        <f>HLOOKUP('Operational Worksheet'!H313,$B$768:$X$770,3)</f>
        <v>4</v>
      </c>
      <c r="K313" s="191">
        <f t="shared" si="20"/>
        <v>9.4422188470881849</v>
      </c>
      <c r="L313" s="191">
        <f t="shared" si="21"/>
        <v>19.298638307173093</v>
      </c>
      <c r="M313" s="192">
        <f t="shared" si="22"/>
        <v>4.8246595767932732</v>
      </c>
      <c r="N313" s="199" t="str">
        <f t="shared" si="23"/>
        <v>OK</v>
      </c>
    </row>
    <row r="314" spans="1:14" ht="14.25" customHeight="1" x14ac:dyDescent="0.25">
      <c r="A314" s="194"/>
      <c r="B314" s="280" t="s">
        <v>508</v>
      </c>
      <c r="C314" s="281">
        <v>13</v>
      </c>
      <c r="D314" s="279">
        <v>1448.3915555477142</v>
      </c>
      <c r="E314" s="293"/>
      <c r="F314" s="323">
        <f t="shared" si="24"/>
        <v>1448.3915555477142</v>
      </c>
      <c r="G314" s="313"/>
      <c r="H314" s="297">
        <v>59.551651000976563</v>
      </c>
      <c r="I314" s="286">
        <v>2.0438668727874756</v>
      </c>
      <c r="J314" s="191">
        <f>HLOOKUP('Operational Worksheet'!H314,$B$768:$X$770,3)</f>
        <v>4</v>
      </c>
      <c r="K314" s="191">
        <f t="shared" si="20"/>
        <v>9.4729331336621314</v>
      </c>
      <c r="L314" s="191">
        <f t="shared" si="21"/>
        <v>19.361414220022883</v>
      </c>
      <c r="M314" s="192">
        <f t="shared" si="22"/>
        <v>4.8403535550057208</v>
      </c>
      <c r="N314" s="199" t="str">
        <f t="shared" si="23"/>
        <v>OK</v>
      </c>
    </row>
    <row r="315" spans="1:14" ht="14.25" customHeight="1" x14ac:dyDescent="0.25">
      <c r="A315" s="194"/>
      <c r="B315" s="280" t="s">
        <v>509</v>
      </c>
      <c r="C315" s="281">
        <v>13</v>
      </c>
      <c r="D315" s="279">
        <v>1470.3427274227142</v>
      </c>
      <c r="E315" s="293"/>
      <c r="F315" s="323">
        <f t="shared" si="24"/>
        <v>1470.3427274227142</v>
      </c>
      <c r="G315" s="313"/>
      <c r="H315" s="297">
        <v>61.827060699462891</v>
      </c>
      <c r="I315" s="286">
        <v>2.0231060981750488</v>
      </c>
      <c r="J315" s="191">
        <f>HLOOKUP('Operational Worksheet'!H315,$B$768:$X$770,3)</f>
        <v>3.8</v>
      </c>
      <c r="K315" s="191">
        <f t="shared" si="20"/>
        <v>9.3315089748594495</v>
      </c>
      <c r="L315" s="191">
        <f t="shared" si="21"/>
        <v>18.878632712213349</v>
      </c>
      <c r="M315" s="192">
        <f t="shared" si="22"/>
        <v>4.9680612400561444</v>
      </c>
      <c r="N315" s="199" t="str">
        <f t="shared" si="23"/>
        <v>OK</v>
      </c>
    </row>
    <row r="316" spans="1:14" ht="14.25" customHeight="1" x14ac:dyDescent="0.25">
      <c r="A316" s="194"/>
      <c r="B316" s="280" t="s">
        <v>510</v>
      </c>
      <c r="C316" s="281">
        <v>13</v>
      </c>
      <c r="D316" s="279">
        <v>1440.6815946102142</v>
      </c>
      <c r="E316" s="293"/>
      <c r="F316" s="323">
        <f t="shared" si="24"/>
        <v>1440.6815946102142</v>
      </c>
      <c r="G316" s="313"/>
      <c r="H316" s="297">
        <v>60.622230529785156</v>
      </c>
      <c r="I316" s="286">
        <v>1.8374383449554443</v>
      </c>
      <c r="J316" s="191">
        <f>HLOOKUP('Operational Worksheet'!H316,$B$768:$X$770,3)</f>
        <v>4</v>
      </c>
      <c r="K316" s="191">
        <f t="shared" si="20"/>
        <v>9.5236285438744375</v>
      </c>
      <c r="L316" s="191">
        <f t="shared" si="21"/>
        <v>17.499080269627076</v>
      </c>
      <c r="M316" s="192">
        <f t="shared" si="22"/>
        <v>4.3747700674067689</v>
      </c>
      <c r="N316" s="199" t="str">
        <f t="shared" si="23"/>
        <v>OK</v>
      </c>
    </row>
    <row r="317" spans="1:14" ht="14.25" customHeight="1" x14ac:dyDescent="0.25">
      <c r="A317" s="194"/>
      <c r="B317" s="280" t="s">
        <v>511</v>
      </c>
      <c r="C317" s="281">
        <v>13</v>
      </c>
      <c r="D317" s="279">
        <v>1449.3550565242767</v>
      </c>
      <c r="E317" s="293"/>
      <c r="F317" s="325">
        <f t="shared" si="24"/>
        <v>1449.3550565242767</v>
      </c>
      <c r="G317" s="315"/>
      <c r="H317" s="297">
        <v>59.855514526367188</v>
      </c>
      <c r="I317" s="286">
        <v>2.0231060981750488</v>
      </c>
      <c r="J317" s="191">
        <f>HLOOKUP('Operational Worksheet'!H317,$B$768:$X$770,3)</f>
        <v>4</v>
      </c>
      <c r="K317" s="191">
        <f t="shared" si="20"/>
        <v>9.4666357255259346</v>
      </c>
      <c r="L317" s="191">
        <f t="shared" si="21"/>
        <v>19.152008465513298</v>
      </c>
      <c r="M317" s="192">
        <f t="shared" si="22"/>
        <v>4.7880021163783244</v>
      </c>
      <c r="N317" s="199" t="str">
        <f t="shared" si="23"/>
        <v>OK</v>
      </c>
    </row>
    <row r="318" spans="1:14" ht="14.25" customHeight="1" x14ac:dyDescent="0.25">
      <c r="A318" s="194"/>
      <c r="B318" s="280" t="s">
        <v>512</v>
      </c>
      <c r="C318" s="281">
        <v>13</v>
      </c>
      <c r="D318" s="279">
        <v>1434.5778348445892</v>
      </c>
      <c r="E318" s="293"/>
      <c r="F318" s="323">
        <f t="shared" si="24"/>
        <v>1434.5778348445892</v>
      </c>
      <c r="G318" s="313"/>
      <c r="H318" s="297">
        <v>62.141517639160156</v>
      </c>
      <c r="I318" s="286">
        <v>2.0368039608001709</v>
      </c>
      <c r="J318" s="191">
        <f>HLOOKUP('Operational Worksheet'!H318,$B$768:$X$770,3)</f>
        <v>3.8</v>
      </c>
      <c r="K318" s="191">
        <f t="shared" si="20"/>
        <v>9.5641491341951124</v>
      </c>
      <c r="L318" s="191">
        <f t="shared" si="21"/>
        <v>19.48029683821213</v>
      </c>
      <c r="M318" s="192">
        <f t="shared" si="22"/>
        <v>5.1263939047926659</v>
      </c>
      <c r="N318" s="199" t="str">
        <f t="shared" si="23"/>
        <v>OK</v>
      </c>
    </row>
    <row r="319" spans="1:14" ht="14.25" customHeight="1" x14ac:dyDescent="0.25">
      <c r="A319" s="200"/>
      <c r="B319" s="282" t="s">
        <v>513</v>
      </c>
      <c r="C319" s="283">
        <v>13</v>
      </c>
      <c r="D319" s="309">
        <v>1454.8161160945892</v>
      </c>
      <c r="E319" s="310"/>
      <c r="F319" s="324">
        <f t="shared" si="24"/>
        <v>1454.8161160945892</v>
      </c>
      <c r="G319" s="314"/>
      <c r="H319" s="311">
        <v>63.71734619140625</v>
      </c>
      <c r="I319" s="312">
        <v>2.0298480987548828</v>
      </c>
      <c r="J319" s="191">
        <f>HLOOKUP('Operational Worksheet'!H319,$B$768:$X$770,3)</f>
        <v>3.6</v>
      </c>
      <c r="K319" s="307">
        <f t="shared" si="20"/>
        <v>9.4311000581274129</v>
      </c>
      <c r="L319" s="307">
        <f t="shared" si="21"/>
        <v>19.143700522156994</v>
      </c>
      <c r="M319" s="308">
        <f t="shared" si="22"/>
        <v>5.3176945894880534</v>
      </c>
      <c r="N319" s="203" t="str">
        <f t="shared" si="23"/>
        <v>OK</v>
      </c>
    </row>
    <row r="320" spans="1:14" ht="14.25" customHeight="1" x14ac:dyDescent="0.25">
      <c r="A320" s="194"/>
      <c r="B320" s="300" t="s">
        <v>514</v>
      </c>
      <c r="C320" s="281">
        <v>14</v>
      </c>
      <c r="D320" s="279">
        <v>1445.3928983211517</v>
      </c>
      <c r="E320" s="293"/>
      <c r="F320" s="323">
        <f t="shared" si="24"/>
        <v>1445.3928983211517</v>
      </c>
      <c r="G320" s="313"/>
      <c r="H320" s="297">
        <v>64.173133850097656</v>
      </c>
      <c r="I320" s="286">
        <v>2.043759822845459</v>
      </c>
      <c r="J320" s="191">
        <f>HLOOKUP('Operational Worksheet'!H320,$B$768:$X$770,3)</f>
        <v>3.6</v>
      </c>
      <c r="K320" s="301">
        <f t="shared" si="20"/>
        <v>9.4925859764504104</v>
      </c>
      <c r="L320" s="301">
        <f t="shared" si="21"/>
        <v>19.40056583357558</v>
      </c>
      <c r="M320" s="302">
        <f t="shared" si="22"/>
        <v>5.3890460648821055</v>
      </c>
      <c r="N320" s="199" t="str">
        <f t="shared" si="23"/>
        <v>OK</v>
      </c>
    </row>
    <row r="321" spans="1:14" ht="14.25" customHeight="1" x14ac:dyDescent="0.25">
      <c r="A321" s="194"/>
      <c r="B321" s="280" t="s">
        <v>515</v>
      </c>
      <c r="C321" s="281">
        <v>14</v>
      </c>
      <c r="D321" s="279">
        <v>1438.6471707820892</v>
      </c>
      <c r="E321" s="293"/>
      <c r="F321" s="323">
        <f t="shared" si="24"/>
        <v>1438.6471707820892</v>
      </c>
      <c r="G321" s="313"/>
      <c r="H321" s="297">
        <v>64.5723876953125</v>
      </c>
      <c r="I321" s="286">
        <v>2.0436527729034424</v>
      </c>
      <c r="J321" s="191">
        <f>HLOOKUP('Operational Worksheet'!H321,$B$768:$X$770,3)</f>
        <v>3.4</v>
      </c>
      <c r="K321" s="191">
        <f t="shared" si="20"/>
        <v>9.5370961245525674</v>
      </c>
      <c r="L321" s="191">
        <f t="shared" si="21"/>
        <v>19.490512940388527</v>
      </c>
      <c r="M321" s="192">
        <f t="shared" si="22"/>
        <v>5.7325038059966253</v>
      </c>
      <c r="N321" s="199" t="str">
        <f t="shared" si="23"/>
        <v>OK</v>
      </c>
    </row>
    <row r="322" spans="1:14" ht="14.25" customHeight="1" x14ac:dyDescent="0.25">
      <c r="A322" s="194"/>
      <c r="B322" s="280" t="s">
        <v>516</v>
      </c>
      <c r="C322" s="281">
        <v>14</v>
      </c>
      <c r="D322" s="279">
        <v>1454.3878934383392</v>
      </c>
      <c r="E322" s="293"/>
      <c r="F322" s="325">
        <f t="shared" si="24"/>
        <v>1454.3878934383392</v>
      </c>
      <c r="G322" s="315"/>
      <c r="H322" s="297">
        <v>63.805679321289063</v>
      </c>
      <c r="I322" s="286">
        <v>2.0503947734832764</v>
      </c>
      <c r="J322" s="191">
        <f>HLOOKUP('Operational Worksheet'!H322,$B$768:$X$770,3)</f>
        <v>3.6</v>
      </c>
      <c r="K322" s="191">
        <f t="shared" si="20"/>
        <v>9.4338769037931893</v>
      </c>
      <c r="L322" s="191">
        <f t="shared" si="21"/>
        <v>19.343171897222149</v>
      </c>
      <c r="M322" s="192">
        <f t="shared" si="22"/>
        <v>5.3731033047839301</v>
      </c>
      <c r="N322" s="199" t="str">
        <f t="shared" si="23"/>
        <v>OK</v>
      </c>
    </row>
    <row r="323" spans="1:14" ht="14.25" customHeight="1" x14ac:dyDescent="0.25">
      <c r="A323" s="194"/>
      <c r="B323" s="280" t="s">
        <v>517</v>
      </c>
      <c r="C323" s="281">
        <v>14</v>
      </c>
      <c r="D323" s="279">
        <v>1444.0009305477142</v>
      </c>
      <c r="E323" s="293"/>
      <c r="F323" s="323">
        <f t="shared" si="24"/>
        <v>1444.0009305477142</v>
      </c>
      <c r="G323" s="313"/>
      <c r="H323" s="297">
        <v>65.36737060546875</v>
      </c>
      <c r="I323" s="286">
        <v>1.9681015014648438</v>
      </c>
      <c r="J323" s="191">
        <f>HLOOKUP('Operational Worksheet'!H323,$B$768:$X$770,3)</f>
        <v>3.4</v>
      </c>
      <c r="K323" s="191">
        <f t="shared" si="20"/>
        <v>9.5017365064024872</v>
      </c>
      <c r="L323" s="191">
        <f t="shared" si="21"/>
        <v>18.700381884774053</v>
      </c>
      <c r="M323" s="192">
        <f t="shared" si="22"/>
        <v>5.5001123190511922</v>
      </c>
      <c r="N323" s="199" t="str">
        <f t="shared" si="23"/>
        <v>OK</v>
      </c>
    </row>
    <row r="324" spans="1:14" ht="14.25" customHeight="1" x14ac:dyDescent="0.25">
      <c r="A324" s="194"/>
      <c r="B324" s="280" t="s">
        <v>518</v>
      </c>
      <c r="C324" s="281">
        <v>14</v>
      </c>
      <c r="D324" s="279">
        <v>1449.2478787899017</v>
      </c>
      <c r="E324" s="293"/>
      <c r="F324" s="323">
        <f t="shared" si="24"/>
        <v>1449.2478787899017</v>
      </c>
      <c r="G324" s="313"/>
      <c r="H324" s="297">
        <v>66.356681823730469</v>
      </c>
      <c r="I324" s="286">
        <v>2.0572435855865479</v>
      </c>
      <c r="J324" s="191">
        <f>HLOOKUP('Operational Worksheet'!H324,$B$768:$X$770,3)</f>
        <v>3.2</v>
      </c>
      <c r="K324" s="191">
        <f t="shared" si="20"/>
        <v>9.4673358214750571</v>
      </c>
      <c r="L324" s="191">
        <f t="shared" si="21"/>
        <v>19.476615891323313</v>
      </c>
      <c r="M324" s="192">
        <f t="shared" si="22"/>
        <v>6.0864424660385348</v>
      </c>
      <c r="N324" s="199" t="str">
        <f t="shared" si="23"/>
        <v>OK</v>
      </c>
    </row>
    <row r="325" spans="1:14" ht="14.25" customHeight="1" x14ac:dyDescent="0.25">
      <c r="A325" s="194"/>
      <c r="B325" s="280" t="s">
        <v>519</v>
      </c>
      <c r="C325" s="281">
        <v>14</v>
      </c>
      <c r="D325" s="279">
        <v>1441.4312283992767</v>
      </c>
      <c r="E325" s="293"/>
      <c r="F325" s="323">
        <f t="shared" si="24"/>
        <v>1441.4312283992767</v>
      </c>
      <c r="G325" s="313"/>
      <c r="H325" s="297">
        <v>64.48052978515625</v>
      </c>
      <c r="I325" s="286">
        <v>2.0641994476318359</v>
      </c>
      <c r="J325" s="191">
        <f>HLOOKUP('Operational Worksheet'!H325,$B$768:$X$770,3)</f>
        <v>3.4</v>
      </c>
      <c r="K325" s="191">
        <f t="shared" si="20"/>
        <v>9.5186756653670841</v>
      </c>
      <c r="L325" s="191">
        <f t="shared" si="21"/>
        <v>19.648445050637335</v>
      </c>
      <c r="M325" s="192">
        <f t="shared" si="22"/>
        <v>5.7789544266580402</v>
      </c>
      <c r="N325" s="199" t="str">
        <f t="shared" si="23"/>
        <v>OK</v>
      </c>
    </row>
    <row r="326" spans="1:14" ht="14.25" customHeight="1" x14ac:dyDescent="0.25">
      <c r="A326" s="194"/>
      <c r="B326" s="280" t="s">
        <v>520</v>
      </c>
      <c r="C326" s="281">
        <v>14</v>
      </c>
      <c r="D326" s="279">
        <v>1855.906268119812</v>
      </c>
      <c r="E326" s="293"/>
      <c r="F326" s="323">
        <f t="shared" si="24"/>
        <v>1855.906268119812</v>
      </c>
      <c r="G326" s="313"/>
      <c r="H326" s="297">
        <v>61.897727966308594</v>
      </c>
      <c r="I326" s="286">
        <v>2.119204044342041</v>
      </c>
      <c r="J326" s="191">
        <f>HLOOKUP('Operational Worksheet'!H326,$B$768:$X$770,3)</f>
        <v>3.8</v>
      </c>
      <c r="K326" s="191">
        <f t="shared" si="20"/>
        <v>7.3928929454850145</v>
      </c>
      <c r="L326" s="191">
        <f t="shared" si="21"/>
        <v>15.667048629459586</v>
      </c>
      <c r="M326" s="192">
        <f t="shared" si="22"/>
        <v>4.1229075340683119</v>
      </c>
      <c r="N326" s="199" t="str">
        <f t="shared" si="23"/>
        <v>OK</v>
      </c>
    </row>
    <row r="327" spans="1:14" ht="14.25" customHeight="1" x14ac:dyDescent="0.25">
      <c r="A327" s="194"/>
      <c r="B327" s="280" t="s">
        <v>521</v>
      </c>
      <c r="C327" s="281">
        <v>14</v>
      </c>
      <c r="D327" s="279">
        <v>1868.755877494812</v>
      </c>
      <c r="E327" s="293"/>
      <c r="F327" s="325">
        <f t="shared" si="24"/>
        <v>1868.755877494812</v>
      </c>
      <c r="G327" s="315"/>
      <c r="H327" s="297">
        <v>62.070854187011719</v>
      </c>
      <c r="I327" s="286">
        <v>2.0847461223602295</v>
      </c>
      <c r="J327" s="191">
        <f>HLOOKUP('Operational Worksheet'!H327,$B$768:$X$770,3)</f>
        <v>3.8</v>
      </c>
      <c r="K327" s="191">
        <f t="shared" si="20"/>
        <v>7.342059239678548</v>
      </c>
      <c r="L327" s="191">
        <f t="shared" si="21"/>
        <v>15.306329530058948</v>
      </c>
      <c r="M327" s="192">
        <f t="shared" si="22"/>
        <v>4.0279814552786704</v>
      </c>
      <c r="N327" s="199" t="str">
        <f t="shared" si="23"/>
        <v>OK</v>
      </c>
    </row>
    <row r="328" spans="1:14" ht="14.25" customHeight="1" x14ac:dyDescent="0.25">
      <c r="A328" s="194"/>
      <c r="B328" s="280" t="s">
        <v>522</v>
      </c>
      <c r="C328" s="281">
        <v>14</v>
      </c>
      <c r="D328" s="279">
        <v>1845.4122495651245</v>
      </c>
      <c r="E328" s="293"/>
      <c r="F328" s="323">
        <f t="shared" si="24"/>
        <v>1845.4122495651245</v>
      </c>
      <c r="G328" s="313"/>
      <c r="H328" s="297">
        <v>63.735015869140625</v>
      </c>
      <c r="I328" s="286">
        <v>2.119204044342041</v>
      </c>
      <c r="J328" s="191">
        <f>HLOOKUP('Operational Worksheet'!H328,$B$768:$X$770,3)</f>
        <v>3.6</v>
      </c>
      <c r="K328" s="191">
        <f t="shared" ref="K328:K391" si="25">$J$764/D328*$L$764</f>
        <v>7.4349329589080426</v>
      </c>
      <c r="L328" s="191">
        <f t="shared" ref="L328:L391" si="26">K328*$I328</f>
        <v>15.756139995929862</v>
      </c>
      <c r="M328" s="192">
        <f t="shared" ref="M328:M391" si="27">IF(D328&gt;0,L328/J328,"PO")</f>
        <v>4.3767055544249613</v>
      </c>
      <c r="N328" s="199" t="str">
        <f t="shared" ref="N328:N391" si="28">+IF(M328&gt;=1, "OK","Alarm")</f>
        <v>OK</v>
      </c>
    </row>
    <row r="329" spans="1:14" ht="14.25" customHeight="1" x14ac:dyDescent="0.25">
      <c r="A329" s="194"/>
      <c r="B329" s="280" t="s">
        <v>523</v>
      </c>
      <c r="C329" s="281">
        <v>14</v>
      </c>
      <c r="D329" s="279">
        <v>1843.5171658992767</v>
      </c>
      <c r="E329" s="293"/>
      <c r="F329" s="323">
        <f t="shared" ref="F329:F392" si="29">D329+E329</f>
        <v>1843.5171658992767</v>
      </c>
      <c r="G329" s="313"/>
      <c r="H329" s="297">
        <v>64.095405578613281</v>
      </c>
      <c r="I329" s="286">
        <v>2.0985507965087891</v>
      </c>
      <c r="J329" s="191">
        <f>HLOOKUP('Operational Worksheet'!H329,$B$768:$X$770,3)</f>
        <v>3.6</v>
      </c>
      <c r="K329" s="191">
        <f t="shared" si="25"/>
        <v>7.4425758603508543</v>
      </c>
      <c r="L329" s="191">
        <f t="shared" si="26"/>
        <v>15.618623499816371</v>
      </c>
      <c r="M329" s="192">
        <f t="shared" si="27"/>
        <v>4.3385065277267696</v>
      </c>
      <c r="N329" s="199" t="str">
        <f t="shared" si="28"/>
        <v>OK</v>
      </c>
    </row>
    <row r="330" spans="1:14" ht="14.25" customHeight="1" x14ac:dyDescent="0.25">
      <c r="A330" s="194"/>
      <c r="B330" s="280" t="s">
        <v>524</v>
      </c>
      <c r="C330" s="281">
        <v>14</v>
      </c>
      <c r="D330" s="279">
        <v>1839.951189994812</v>
      </c>
      <c r="E330" s="293"/>
      <c r="F330" s="323">
        <f t="shared" si="29"/>
        <v>1839.951189994812</v>
      </c>
      <c r="G330" s="313"/>
      <c r="H330" s="297">
        <v>63.678482055664063</v>
      </c>
      <c r="I330" s="286">
        <v>2.050501823425293</v>
      </c>
      <c r="J330" s="191">
        <f>HLOOKUP('Operational Worksheet'!H330,$B$768:$X$770,3)</f>
        <v>3.6</v>
      </c>
      <c r="K330" s="191">
        <f t="shared" si="25"/>
        <v>7.4570001811314706</v>
      </c>
      <c r="L330" s="191">
        <f t="shared" si="26"/>
        <v>15.29059246869282</v>
      </c>
      <c r="M330" s="192">
        <f t="shared" si="27"/>
        <v>4.2473867968591161</v>
      </c>
      <c r="N330" s="199" t="str">
        <f t="shared" si="28"/>
        <v>OK</v>
      </c>
    </row>
    <row r="331" spans="1:14" ht="14.25" customHeight="1" x14ac:dyDescent="0.25">
      <c r="A331" s="194"/>
      <c r="B331" s="280" t="s">
        <v>525</v>
      </c>
      <c r="C331" s="281">
        <v>14</v>
      </c>
      <c r="D331" s="279">
        <v>1846.483172416687</v>
      </c>
      <c r="E331" s="293"/>
      <c r="F331" s="323">
        <f t="shared" si="29"/>
        <v>1846.483172416687</v>
      </c>
      <c r="G331" s="313"/>
      <c r="H331" s="297">
        <v>63.342826843261719</v>
      </c>
      <c r="I331" s="286">
        <v>2.043759822845459</v>
      </c>
      <c r="J331" s="191">
        <f>HLOOKUP('Operational Worksheet'!H331,$B$768:$X$770,3)</f>
        <v>3.6</v>
      </c>
      <c r="K331" s="191">
        <f t="shared" si="25"/>
        <v>7.4306208483378127</v>
      </c>
      <c r="L331" s="191">
        <f t="shared" si="26"/>
        <v>15.186404348630662</v>
      </c>
      <c r="M331" s="192">
        <f t="shared" si="27"/>
        <v>4.2184456523974063</v>
      </c>
      <c r="N331" s="199" t="str">
        <f t="shared" si="28"/>
        <v>OK</v>
      </c>
    </row>
    <row r="332" spans="1:14" ht="14.25" customHeight="1" x14ac:dyDescent="0.25">
      <c r="A332" s="194"/>
      <c r="B332" s="280" t="s">
        <v>526</v>
      </c>
      <c r="C332" s="281">
        <v>14</v>
      </c>
      <c r="D332" s="279">
        <v>1820.6017606258392</v>
      </c>
      <c r="E332" s="293"/>
      <c r="F332" s="325">
        <f t="shared" si="29"/>
        <v>1820.6017606258392</v>
      </c>
      <c r="G332" s="315"/>
      <c r="H332" s="297">
        <v>63.788009643554688</v>
      </c>
      <c r="I332" s="286">
        <v>2.050501823425293</v>
      </c>
      <c r="J332" s="191">
        <f>HLOOKUP('Operational Worksheet'!H332,$B$768:$X$770,3)</f>
        <v>3.6</v>
      </c>
      <c r="K332" s="191">
        <f t="shared" si="25"/>
        <v>7.5362534815674875</v>
      </c>
      <c r="L332" s="191">
        <f t="shared" si="26"/>
        <v>15.453101505749345</v>
      </c>
      <c r="M332" s="192">
        <f t="shared" si="27"/>
        <v>4.2925281960414843</v>
      </c>
      <c r="N332" s="199" t="str">
        <f t="shared" si="28"/>
        <v>OK</v>
      </c>
    </row>
    <row r="333" spans="1:14" ht="14.25" customHeight="1" x14ac:dyDescent="0.25">
      <c r="A333" s="194"/>
      <c r="B333" s="280" t="s">
        <v>527</v>
      </c>
      <c r="C333" s="281">
        <v>14</v>
      </c>
      <c r="D333" s="279">
        <v>1855.7243192195892</v>
      </c>
      <c r="E333" s="293"/>
      <c r="F333" s="323">
        <f t="shared" si="29"/>
        <v>1855.7243192195892</v>
      </c>
      <c r="G333" s="313"/>
      <c r="H333" s="297">
        <v>64.791458129882813</v>
      </c>
      <c r="I333" s="286">
        <v>2.0848531723022461</v>
      </c>
      <c r="J333" s="191">
        <f>HLOOKUP('Operational Worksheet'!H333,$B$768:$X$770,3)</f>
        <v>3.4</v>
      </c>
      <c r="K333" s="191">
        <f t="shared" si="25"/>
        <v>7.3936177992399417</v>
      </c>
      <c r="L333" s="191">
        <f t="shared" si="26"/>
        <v>15.414607523535743</v>
      </c>
      <c r="M333" s="192">
        <f t="shared" si="27"/>
        <v>4.5337080951575714</v>
      </c>
      <c r="N333" s="199" t="str">
        <f t="shared" si="28"/>
        <v>OK</v>
      </c>
    </row>
    <row r="334" spans="1:14" ht="14.25" customHeight="1" x14ac:dyDescent="0.25">
      <c r="A334" s="194"/>
      <c r="B334" s="280" t="s">
        <v>528</v>
      </c>
      <c r="C334" s="281">
        <v>14</v>
      </c>
      <c r="D334" s="279">
        <v>1829.7038114070892</v>
      </c>
      <c r="E334" s="293"/>
      <c r="F334" s="323">
        <f t="shared" si="29"/>
        <v>1829.7038114070892</v>
      </c>
      <c r="G334" s="313"/>
      <c r="H334" s="297">
        <v>64.706649780273438</v>
      </c>
      <c r="I334" s="286">
        <v>2.0643064975738525</v>
      </c>
      <c r="J334" s="191">
        <f>HLOOKUP('Operational Worksheet'!H334,$B$768:$X$770,3)</f>
        <v>3.4</v>
      </c>
      <c r="K334" s="191">
        <f t="shared" si="25"/>
        <v>7.4987636094570673</v>
      </c>
      <c r="L334" s="191">
        <f t="shared" si="26"/>
        <v>15.47974644277258</v>
      </c>
      <c r="M334" s="192">
        <f t="shared" si="27"/>
        <v>4.5528666008154648</v>
      </c>
      <c r="N334" s="199" t="str">
        <f t="shared" si="28"/>
        <v>OK</v>
      </c>
    </row>
    <row r="335" spans="1:14" ht="14.25" customHeight="1" x14ac:dyDescent="0.25">
      <c r="A335" s="194"/>
      <c r="B335" s="280" t="s">
        <v>529</v>
      </c>
      <c r="C335" s="281">
        <v>14</v>
      </c>
      <c r="D335" s="279">
        <v>1853.4755399227142</v>
      </c>
      <c r="E335" s="293"/>
      <c r="F335" s="323">
        <f t="shared" si="29"/>
        <v>1853.4755399227142</v>
      </c>
      <c r="G335" s="313"/>
      <c r="H335" s="297">
        <v>62.399448394775391</v>
      </c>
      <c r="I335" s="286">
        <v>2.071155309677124</v>
      </c>
      <c r="J335" s="191">
        <f>HLOOKUP('Operational Worksheet'!H335,$B$768:$X$770,3)</f>
        <v>3.8</v>
      </c>
      <c r="K335" s="191">
        <f t="shared" si="25"/>
        <v>7.4025883058788535</v>
      </c>
      <c r="L335" s="191">
        <f t="shared" si="26"/>
        <v>15.331910075074774</v>
      </c>
      <c r="M335" s="192">
        <f t="shared" si="27"/>
        <v>4.0347131776512564</v>
      </c>
      <c r="N335" s="199" t="str">
        <f t="shared" si="28"/>
        <v>OK</v>
      </c>
    </row>
    <row r="336" spans="1:14" ht="14.25" customHeight="1" x14ac:dyDescent="0.25">
      <c r="A336" s="194"/>
      <c r="B336" s="280" t="s">
        <v>530</v>
      </c>
      <c r="C336" s="281">
        <v>14</v>
      </c>
      <c r="D336" s="279">
        <v>1829.7038114070892</v>
      </c>
      <c r="E336" s="293"/>
      <c r="F336" s="323">
        <f t="shared" si="29"/>
        <v>1829.7038114070892</v>
      </c>
      <c r="G336" s="313"/>
      <c r="H336" s="297">
        <v>61.837661743164063</v>
      </c>
      <c r="I336" s="286">
        <v>2.0918087959289551</v>
      </c>
      <c r="J336" s="191">
        <f>HLOOKUP('Operational Worksheet'!H336,$B$768:$X$770,3)</f>
        <v>3.8</v>
      </c>
      <c r="K336" s="191">
        <f t="shared" si="25"/>
        <v>7.4987636094570673</v>
      </c>
      <c r="L336" s="191">
        <f t="shared" si="26"/>
        <v>15.685979676854252</v>
      </c>
      <c r="M336" s="192">
        <f t="shared" si="27"/>
        <v>4.1278893886458556</v>
      </c>
      <c r="N336" s="199" t="str">
        <f t="shared" si="28"/>
        <v>OK</v>
      </c>
    </row>
    <row r="337" spans="1:14" ht="14.25" customHeight="1" x14ac:dyDescent="0.25">
      <c r="A337" s="194"/>
      <c r="B337" s="280" t="s">
        <v>531</v>
      </c>
      <c r="C337" s="281">
        <v>14</v>
      </c>
      <c r="D337" s="279">
        <v>1851.1197049617767</v>
      </c>
      <c r="E337" s="293"/>
      <c r="F337" s="325">
        <f t="shared" si="29"/>
        <v>1851.1197049617767</v>
      </c>
      <c r="G337" s="315"/>
      <c r="H337" s="297">
        <v>59.883773803710938</v>
      </c>
      <c r="I337" s="286">
        <v>2.1056137084960938</v>
      </c>
      <c r="J337" s="191">
        <f>HLOOKUP('Operational Worksheet'!H337,$B$768:$X$770,3)</f>
        <v>4</v>
      </c>
      <c r="K337" s="191">
        <f t="shared" si="25"/>
        <v>7.4120092397523747</v>
      </c>
      <c r="L337" s="191">
        <f t="shared" si="26"/>
        <v>15.60682826272231</v>
      </c>
      <c r="M337" s="192">
        <f t="shared" si="27"/>
        <v>3.9017070656805775</v>
      </c>
      <c r="N337" s="199" t="str">
        <f t="shared" si="28"/>
        <v>OK</v>
      </c>
    </row>
    <row r="338" spans="1:14" ht="14.25" customHeight="1" x14ac:dyDescent="0.25">
      <c r="A338" s="194"/>
      <c r="B338" s="280" t="s">
        <v>532</v>
      </c>
      <c r="C338" s="281">
        <v>14</v>
      </c>
      <c r="D338" s="279">
        <v>1818.2461698055267</v>
      </c>
      <c r="E338" s="293"/>
      <c r="F338" s="323">
        <f t="shared" si="29"/>
        <v>1818.2461698055267</v>
      </c>
      <c r="G338" s="313"/>
      <c r="H338" s="297">
        <v>59.505722045898438</v>
      </c>
      <c r="I338" s="286">
        <v>2.0848531723022461</v>
      </c>
      <c r="J338" s="191">
        <f>HLOOKUP('Operational Worksheet'!H338,$B$768:$X$770,3)</f>
        <v>4</v>
      </c>
      <c r="K338" s="191">
        <f t="shared" si="25"/>
        <v>7.5460169172427713</v>
      </c>
      <c r="L338" s="191">
        <f t="shared" si="26"/>
        <v>15.732337308160007</v>
      </c>
      <c r="M338" s="192">
        <f t="shared" si="27"/>
        <v>3.9330843270400018</v>
      </c>
      <c r="N338" s="199" t="str">
        <f t="shared" si="28"/>
        <v>OK</v>
      </c>
    </row>
    <row r="339" spans="1:14" ht="14.25" customHeight="1" x14ac:dyDescent="0.25">
      <c r="A339" s="194"/>
      <c r="B339" s="280" t="s">
        <v>533</v>
      </c>
      <c r="C339" s="281">
        <v>14</v>
      </c>
      <c r="D339" s="279">
        <v>1864.2907254695892</v>
      </c>
      <c r="E339" s="293"/>
      <c r="F339" s="323">
        <f t="shared" si="29"/>
        <v>1864.2907254695892</v>
      </c>
      <c r="G339" s="313"/>
      <c r="H339" s="297">
        <v>60.710556030273438</v>
      </c>
      <c r="I339" s="286">
        <v>2.0985507965087891</v>
      </c>
      <c r="J339" s="191">
        <f>HLOOKUP('Operational Worksheet'!H339,$B$768:$X$770,3)</f>
        <v>4</v>
      </c>
      <c r="K339" s="191">
        <f t="shared" si="25"/>
        <v>7.359644163658202</v>
      </c>
      <c r="L339" s="191">
        <f t="shared" si="26"/>
        <v>15.44458712166618</v>
      </c>
      <c r="M339" s="192">
        <f t="shared" si="27"/>
        <v>3.8611467804165449</v>
      </c>
      <c r="N339" s="199" t="str">
        <f t="shared" si="28"/>
        <v>OK</v>
      </c>
    </row>
    <row r="340" spans="1:14" ht="14.25" customHeight="1" x14ac:dyDescent="0.25">
      <c r="A340" s="194"/>
      <c r="B340" s="280" t="s">
        <v>534</v>
      </c>
      <c r="C340" s="281">
        <v>14</v>
      </c>
      <c r="D340" s="279">
        <v>1846.4082791805267</v>
      </c>
      <c r="E340" s="293"/>
      <c r="F340" s="323">
        <f t="shared" si="29"/>
        <v>1846.4082791805267</v>
      </c>
      <c r="G340" s="313"/>
      <c r="H340" s="297">
        <v>62.763370513916016</v>
      </c>
      <c r="I340" s="286">
        <v>2.0778970718383789</v>
      </c>
      <c r="J340" s="191">
        <f>HLOOKUP('Operational Worksheet'!H340,$B$768:$X$770,3)</f>
        <v>3.6</v>
      </c>
      <c r="K340" s="191">
        <f t="shared" si="25"/>
        <v>7.4309222460559052</v>
      </c>
      <c r="L340" s="191">
        <f t="shared" si="26"/>
        <v>15.440691576138235</v>
      </c>
      <c r="M340" s="192">
        <f t="shared" si="27"/>
        <v>4.2890809933717318</v>
      </c>
      <c r="N340" s="199" t="str">
        <f t="shared" si="28"/>
        <v>OK</v>
      </c>
    </row>
    <row r="341" spans="1:14" ht="14.25" customHeight="1" x14ac:dyDescent="0.25">
      <c r="A341" s="194"/>
      <c r="B341" s="280" t="s">
        <v>535</v>
      </c>
      <c r="C341" s="281">
        <v>14</v>
      </c>
      <c r="D341" s="279">
        <v>1841.6964871883392</v>
      </c>
      <c r="E341" s="293"/>
      <c r="F341" s="323">
        <f t="shared" si="29"/>
        <v>1841.6964871883392</v>
      </c>
      <c r="G341" s="313"/>
      <c r="H341" s="297">
        <v>63.477085113525391</v>
      </c>
      <c r="I341" s="286">
        <v>2.0917019844055176</v>
      </c>
      <c r="J341" s="191">
        <f>HLOOKUP('Operational Worksheet'!H341,$B$768:$X$770,3)</f>
        <v>3.6</v>
      </c>
      <c r="K341" s="191">
        <f t="shared" si="25"/>
        <v>7.4499335001779059</v>
      </c>
      <c r="L341" s="191">
        <f t="shared" si="26"/>
        <v>15.58304068601127</v>
      </c>
      <c r="M341" s="192">
        <f t="shared" si="27"/>
        <v>4.3286224127809083</v>
      </c>
      <c r="N341" s="199" t="str">
        <f t="shared" si="28"/>
        <v>OK</v>
      </c>
    </row>
    <row r="342" spans="1:14" ht="14.25" customHeight="1" x14ac:dyDescent="0.25">
      <c r="A342" s="194"/>
      <c r="B342" s="280" t="s">
        <v>536</v>
      </c>
      <c r="C342" s="281">
        <v>14</v>
      </c>
      <c r="D342" s="279">
        <v>1838.880633354187</v>
      </c>
      <c r="E342" s="293"/>
      <c r="F342" s="325">
        <f t="shared" si="29"/>
        <v>1838.880633354187</v>
      </c>
      <c r="G342" s="315"/>
      <c r="H342" s="297">
        <v>63.752677917480469</v>
      </c>
      <c r="I342" s="286">
        <v>2.0917019844055176</v>
      </c>
      <c r="J342" s="191">
        <f>HLOOKUP('Operational Worksheet'!H342,$B$768:$X$770,3)</f>
        <v>3.6</v>
      </c>
      <c r="K342" s="191">
        <f t="shared" si="25"/>
        <v>7.4613414857916274</v>
      </c>
      <c r="L342" s="191">
        <f t="shared" si="26"/>
        <v>15.606902792157561</v>
      </c>
      <c r="M342" s="192">
        <f t="shared" si="27"/>
        <v>4.3352507755993219</v>
      </c>
      <c r="N342" s="199" t="str">
        <f t="shared" si="28"/>
        <v>OK</v>
      </c>
    </row>
    <row r="343" spans="1:14" ht="14.25" customHeight="1" x14ac:dyDescent="0.25">
      <c r="A343" s="200"/>
      <c r="B343" s="282" t="s">
        <v>537</v>
      </c>
      <c r="C343" s="283">
        <v>14</v>
      </c>
      <c r="D343" s="309">
        <v>1841.8039090633392</v>
      </c>
      <c r="E343" s="310"/>
      <c r="F343" s="324">
        <f t="shared" si="29"/>
        <v>1841.8039090633392</v>
      </c>
      <c r="G343" s="314"/>
      <c r="H343" s="311">
        <v>64.5087890625</v>
      </c>
      <c r="I343" s="312">
        <v>2.0984435081481934</v>
      </c>
      <c r="J343" s="191">
        <f>HLOOKUP('Operational Worksheet'!H343,$B$768:$X$770,3)</f>
        <v>3.4</v>
      </c>
      <c r="K343" s="307">
        <f t="shared" si="25"/>
        <v>7.4494989882185836</v>
      </c>
      <c r="L343" s="307">
        <f t="shared" si="26"/>
        <v>15.632352790783822</v>
      </c>
      <c r="M343" s="308">
        <f t="shared" si="27"/>
        <v>4.5977508208187707</v>
      </c>
      <c r="N343" s="203" t="str">
        <f t="shared" si="28"/>
        <v>OK</v>
      </c>
    </row>
    <row r="344" spans="1:14" ht="14.25" customHeight="1" x14ac:dyDescent="0.25">
      <c r="A344" s="194"/>
      <c r="B344" s="300" t="s">
        <v>538</v>
      </c>
      <c r="C344" s="281">
        <v>15</v>
      </c>
      <c r="D344" s="279">
        <v>1860.3286893367767</v>
      </c>
      <c r="E344" s="293"/>
      <c r="F344" s="323">
        <f t="shared" si="29"/>
        <v>1860.3286893367767</v>
      </c>
      <c r="G344" s="313"/>
      <c r="H344" s="297">
        <v>64.787925720214844</v>
      </c>
      <c r="I344" s="286">
        <v>2.091594934463501</v>
      </c>
      <c r="J344" s="191">
        <f>HLOOKUP('Operational Worksheet'!H344,$B$768:$X$770,3)</f>
        <v>3.4</v>
      </c>
      <c r="K344" s="301">
        <f t="shared" si="25"/>
        <v>7.3753183701939582</v>
      </c>
      <c r="L344" s="301">
        <f t="shared" si="26"/>
        <v>15.426178543153286</v>
      </c>
      <c r="M344" s="302">
        <f t="shared" si="27"/>
        <v>4.5371113362215549</v>
      </c>
      <c r="N344" s="199" t="str">
        <f t="shared" si="28"/>
        <v>OK</v>
      </c>
    </row>
    <row r="345" spans="1:14" ht="14.25" customHeight="1" x14ac:dyDescent="0.25">
      <c r="A345" s="194"/>
      <c r="B345" s="280" t="s">
        <v>539</v>
      </c>
      <c r="C345" s="281">
        <v>15</v>
      </c>
      <c r="D345" s="279">
        <v>1835.8072049617767</v>
      </c>
      <c r="E345" s="293"/>
      <c r="F345" s="323">
        <f t="shared" si="29"/>
        <v>1835.8072049617767</v>
      </c>
      <c r="G345" s="313"/>
      <c r="H345" s="297">
        <v>65.349708557128906</v>
      </c>
      <c r="I345" s="286">
        <v>2.091594934463501</v>
      </c>
      <c r="J345" s="191">
        <f>HLOOKUP('Operational Worksheet'!H345,$B$768:$X$770,3)</f>
        <v>3.4</v>
      </c>
      <c r="K345" s="191">
        <f t="shared" si="25"/>
        <v>7.4738329384375914</v>
      </c>
      <c r="L345" s="191">
        <f t="shared" si="26"/>
        <v>15.632231115062529</v>
      </c>
      <c r="M345" s="192">
        <f t="shared" si="27"/>
        <v>4.5977150338419204</v>
      </c>
      <c r="N345" s="199" t="str">
        <f t="shared" si="28"/>
        <v>OK</v>
      </c>
    </row>
    <row r="346" spans="1:14" ht="14.25" customHeight="1" x14ac:dyDescent="0.25">
      <c r="A346" s="194"/>
      <c r="B346" s="280" t="s">
        <v>540</v>
      </c>
      <c r="C346" s="281">
        <v>15</v>
      </c>
      <c r="D346" s="279">
        <v>1858.2942655086517</v>
      </c>
      <c r="E346" s="293"/>
      <c r="F346" s="323">
        <f t="shared" si="29"/>
        <v>1858.2942655086517</v>
      </c>
      <c r="G346" s="313"/>
      <c r="H346" s="297">
        <v>66.3531494140625</v>
      </c>
      <c r="I346" s="286">
        <v>2.0778970718383789</v>
      </c>
      <c r="J346" s="191">
        <f>HLOOKUP('Operational Worksheet'!H346,$B$768:$X$770,3)</f>
        <v>3.2</v>
      </c>
      <c r="K346" s="191">
        <f t="shared" si="25"/>
        <v>7.3833927229543503</v>
      </c>
      <c r="L346" s="191">
        <f t="shared" si="26"/>
        <v>15.34193011925964</v>
      </c>
      <c r="M346" s="192">
        <f t="shared" si="27"/>
        <v>4.7943531622686368</v>
      </c>
      <c r="N346" s="199" t="str">
        <f t="shared" si="28"/>
        <v>OK</v>
      </c>
    </row>
    <row r="347" spans="1:14" ht="14.25" customHeight="1" x14ac:dyDescent="0.25">
      <c r="A347" s="194"/>
      <c r="B347" s="280" t="s">
        <v>541</v>
      </c>
      <c r="C347" s="281">
        <v>15</v>
      </c>
      <c r="D347" s="279">
        <v>1824.9601011276245</v>
      </c>
      <c r="E347" s="293"/>
      <c r="F347" s="325">
        <f t="shared" si="29"/>
        <v>1824.9601011276245</v>
      </c>
      <c r="G347" s="315"/>
      <c r="H347" s="297">
        <v>62.413578033447266</v>
      </c>
      <c r="I347" s="286">
        <v>2.091594934463501</v>
      </c>
      <c r="J347" s="191">
        <f>HLOOKUP('Operational Worksheet'!H347,$B$768:$X$770,3)</f>
        <v>3.8</v>
      </c>
      <c r="K347" s="191">
        <f t="shared" si="25"/>
        <v>7.5182555216339297</v>
      </c>
      <c r="L347" s="191">
        <f t="shared" si="26"/>
        <v>15.725145165051774</v>
      </c>
      <c r="M347" s="192">
        <f t="shared" si="27"/>
        <v>4.1381960960662569</v>
      </c>
      <c r="N347" s="199" t="str">
        <f t="shared" si="28"/>
        <v>OK</v>
      </c>
    </row>
    <row r="348" spans="1:14" ht="14.25" customHeight="1" x14ac:dyDescent="0.25">
      <c r="A348" s="194"/>
      <c r="B348" s="280" t="s">
        <v>542</v>
      </c>
      <c r="C348" s="281">
        <v>15</v>
      </c>
      <c r="D348" s="279">
        <v>1898.5562283992767</v>
      </c>
      <c r="E348" s="293"/>
      <c r="F348" s="323">
        <f t="shared" si="29"/>
        <v>1898.5562283992767</v>
      </c>
      <c r="G348" s="313"/>
      <c r="H348" s="297">
        <v>61.890663146972656</v>
      </c>
      <c r="I348" s="286">
        <v>2.0985507965087891</v>
      </c>
      <c r="J348" s="191">
        <f>HLOOKUP('Operational Worksheet'!H348,$B$768:$X$770,3)</f>
        <v>3.8</v>
      </c>
      <c r="K348" s="191">
        <f t="shared" si="25"/>
        <v>7.2268159098097984</v>
      </c>
      <c r="L348" s="191">
        <f t="shared" si="26"/>
        <v>15.165840283753742</v>
      </c>
      <c r="M348" s="192">
        <f t="shared" si="27"/>
        <v>3.9910106009878268</v>
      </c>
      <c r="N348" s="199" t="str">
        <f t="shared" si="28"/>
        <v>OK</v>
      </c>
    </row>
    <row r="349" spans="1:14" ht="14.25" customHeight="1" x14ac:dyDescent="0.25">
      <c r="A349" s="194"/>
      <c r="B349" s="280" t="s">
        <v>543</v>
      </c>
      <c r="C349" s="281">
        <v>15</v>
      </c>
      <c r="D349" s="279">
        <v>1816.9290952682495</v>
      </c>
      <c r="E349" s="293"/>
      <c r="F349" s="323">
        <f t="shared" si="29"/>
        <v>1816.9290952682495</v>
      </c>
      <c r="G349" s="313"/>
      <c r="H349" s="297">
        <v>61.685733795166016</v>
      </c>
      <c r="I349" s="286">
        <v>2.0847461223602295</v>
      </c>
      <c r="J349" s="191">
        <f>HLOOKUP('Operational Worksheet'!H349,$B$768:$X$770,3)</f>
        <v>3.8</v>
      </c>
      <c r="K349" s="191">
        <f t="shared" si="25"/>
        <v>7.5514869527909099</v>
      </c>
      <c r="L349" s="191">
        <f t="shared" si="26"/>
        <v>15.742933142884715</v>
      </c>
      <c r="M349" s="192">
        <f t="shared" si="27"/>
        <v>4.1428771428643989</v>
      </c>
      <c r="N349" s="199" t="str">
        <f t="shared" si="28"/>
        <v>OK</v>
      </c>
    </row>
    <row r="350" spans="1:14" ht="14.25" customHeight="1" x14ac:dyDescent="0.25">
      <c r="A350" s="194"/>
      <c r="B350" s="280" t="s">
        <v>544</v>
      </c>
      <c r="C350" s="281">
        <v>15</v>
      </c>
      <c r="D350" s="279">
        <v>1851.944354057312</v>
      </c>
      <c r="E350" s="293"/>
      <c r="F350" s="323">
        <f t="shared" si="29"/>
        <v>1851.944354057312</v>
      </c>
      <c r="G350" s="313"/>
      <c r="H350" s="297">
        <v>62.745704650878906</v>
      </c>
      <c r="I350" s="286">
        <v>2.0777902603149414</v>
      </c>
      <c r="J350" s="191">
        <f>HLOOKUP('Operational Worksheet'!H350,$B$768:$X$770,3)</f>
        <v>3.6</v>
      </c>
      <c r="K350" s="191">
        <f t="shared" si="25"/>
        <v>7.4087087589888618</v>
      </c>
      <c r="L350" s="191">
        <f t="shared" si="26"/>
        <v>15.393742900937054</v>
      </c>
      <c r="M350" s="192">
        <f t="shared" si="27"/>
        <v>4.2760396947047372</v>
      </c>
      <c r="N350" s="199" t="str">
        <f t="shared" si="28"/>
        <v>OK</v>
      </c>
    </row>
    <row r="351" spans="1:14" ht="14.25" customHeight="1" x14ac:dyDescent="0.25">
      <c r="A351" s="194"/>
      <c r="B351" s="280" t="s">
        <v>545</v>
      </c>
      <c r="C351" s="281">
        <v>15</v>
      </c>
      <c r="D351" s="279">
        <v>1858.154803276062</v>
      </c>
      <c r="E351" s="293"/>
      <c r="F351" s="323">
        <f t="shared" si="29"/>
        <v>1858.154803276062</v>
      </c>
      <c r="G351" s="313"/>
      <c r="H351" s="297">
        <v>62.922367095947266</v>
      </c>
      <c r="I351" s="286">
        <v>2.1122481822967529</v>
      </c>
      <c r="J351" s="191">
        <f>HLOOKUP('Operational Worksheet'!H351,$B$768:$X$770,3)</f>
        <v>3.6</v>
      </c>
      <c r="K351" s="191">
        <f t="shared" si="25"/>
        <v>7.3839468772322467</v>
      </c>
      <c r="L351" s="191">
        <f t="shared" si="26"/>
        <v>15.596728369609599</v>
      </c>
      <c r="M351" s="192">
        <f t="shared" si="27"/>
        <v>4.332424547113777</v>
      </c>
      <c r="N351" s="199" t="str">
        <f t="shared" si="28"/>
        <v>OK</v>
      </c>
    </row>
    <row r="352" spans="1:14" ht="14.25" customHeight="1" x14ac:dyDescent="0.25">
      <c r="A352" s="194"/>
      <c r="B352" s="280" t="s">
        <v>546</v>
      </c>
      <c r="C352" s="281">
        <v>15</v>
      </c>
      <c r="D352" s="279">
        <v>1850.5521421432495</v>
      </c>
      <c r="E352" s="293"/>
      <c r="F352" s="325">
        <f t="shared" si="29"/>
        <v>1850.5521421432495</v>
      </c>
      <c r="G352" s="315"/>
      <c r="H352" s="297">
        <v>62.837570190429688</v>
      </c>
      <c r="I352" s="286">
        <v>2.1535553932189941</v>
      </c>
      <c r="J352" s="191">
        <f>HLOOKUP('Operational Worksheet'!H352,$B$768:$X$770,3)</f>
        <v>3.6</v>
      </c>
      <c r="K352" s="191">
        <f t="shared" si="25"/>
        <v>7.4142824968842653</v>
      </c>
      <c r="L352" s="191">
        <f t="shared" si="26"/>
        <v>15.9670680580143</v>
      </c>
      <c r="M352" s="192">
        <f t="shared" si="27"/>
        <v>4.4352966827817504</v>
      </c>
      <c r="N352" s="199" t="str">
        <f t="shared" si="28"/>
        <v>OK</v>
      </c>
    </row>
    <row r="353" spans="1:14" ht="14.25" customHeight="1" x14ac:dyDescent="0.25">
      <c r="A353" s="194"/>
      <c r="B353" s="280" t="s">
        <v>547</v>
      </c>
      <c r="C353" s="281">
        <v>15</v>
      </c>
      <c r="D353" s="279">
        <v>1867.6100614070892</v>
      </c>
      <c r="E353" s="293"/>
      <c r="F353" s="323">
        <f t="shared" si="29"/>
        <v>1867.6100614070892</v>
      </c>
      <c r="G353" s="313"/>
      <c r="H353" s="297">
        <v>62.583175659179688</v>
      </c>
      <c r="I353" s="286">
        <v>2.119204044342041</v>
      </c>
      <c r="J353" s="191">
        <f>HLOOKUP('Operational Worksheet'!H353,$B$768:$X$770,3)</f>
        <v>3.8</v>
      </c>
      <c r="K353" s="191">
        <f t="shared" si="25"/>
        <v>7.3465637397172232</v>
      </c>
      <c r="L353" s="191">
        <f t="shared" si="26"/>
        <v>15.568867589225329</v>
      </c>
      <c r="M353" s="192">
        <f t="shared" si="27"/>
        <v>4.097070418217192</v>
      </c>
      <c r="N353" s="199" t="str">
        <f t="shared" si="28"/>
        <v>OK</v>
      </c>
    </row>
    <row r="354" spans="1:14" ht="14.25" customHeight="1" x14ac:dyDescent="0.25">
      <c r="A354" s="194"/>
      <c r="B354" s="280" t="s">
        <v>548</v>
      </c>
      <c r="C354" s="281">
        <v>15</v>
      </c>
      <c r="D354" s="279">
        <v>1833.5265073776245</v>
      </c>
      <c r="E354" s="293"/>
      <c r="F354" s="323">
        <f t="shared" si="29"/>
        <v>1833.5265073776245</v>
      </c>
      <c r="G354" s="313"/>
      <c r="H354" s="297">
        <v>62.402976989746094</v>
      </c>
      <c r="I354" s="286">
        <v>2.0986578464508057</v>
      </c>
      <c r="J354" s="191">
        <f>HLOOKUP('Operational Worksheet'!H354,$B$768:$X$770,3)</f>
        <v>3.8</v>
      </c>
      <c r="K354" s="191">
        <f t="shared" si="25"/>
        <v>7.4831295330919181</v>
      </c>
      <c r="L354" s="191">
        <f t="shared" si="26"/>
        <v>15.704528510631107</v>
      </c>
      <c r="M354" s="192">
        <f t="shared" si="27"/>
        <v>4.1327706606923966</v>
      </c>
      <c r="N354" s="199" t="str">
        <f t="shared" si="28"/>
        <v>OK</v>
      </c>
    </row>
    <row r="355" spans="1:14" ht="14.25" customHeight="1" x14ac:dyDescent="0.25">
      <c r="A355" s="194"/>
      <c r="B355" s="280" t="s">
        <v>549</v>
      </c>
      <c r="C355" s="281">
        <v>15</v>
      </c>
      <c r="D355" s="279">
        <v>1880.7486753463745</v>
      </c>
      <c r="E355" s="293"/>
      <c r="F355" s="323">
        <f t="shared" si="29"/>
        <v>1880.7486753463745</v>
      </c>
      <c r="G355" s="313"/>
      <c r="H355" s="297">
        <v>61.986053466796875</v>
      </c>
      <c r="I355" s="286">
        <v>2.0848531723022461</v>
      </c>
      <c r="J355" s="191">
        <f>HLOOKUP('Operational Worksheet'!H355,$B$768:$X$770,3)</f>
        <v>3.8</v>
      </c>
      <c r="K355" s="191">
        <f t="shared" si="25"/>
        <v>7.2952418028620931</v>
      </c>
      <c r="L355" s="191">
        <f t="shared" si="26"/>
        <v>15.209508015408991</v>
      </c>
      <c r="M355" s="192">
        <f t="shared" si="27"/>
        <v>4.0025021093181561</v>
      </c>
      <c r="N355" s="199" t="str">
        <f t="shared" si="28"/>
        <v>OK</v>
      </c>
    </row>
    <row r="356" spans="1:14" ht="14.25" customHeight="1" x14ac:dyDescent="0.25">
      <c r="A356" s="194"/>
      <c r="B356" s="280" t="s">
        <v>550</v>
      </c>
      <c r="C356" s="281">
        <v>15</v>
      </c>
      <c r="D356" s="279">
        <v>1437.222674369812</v>
      </c>
      <c r="E356" s="293"/>
      <c r="F356" s="323">
        <f t="shared" si="29"/>
        <v>1437.222674369812</v>
      </c>
      <c r="G356" s="313"/>
      <c r="H356" s="297">
        <v>61.823524475097656</v>
      </c>
      <c r="I356" s="286">
        <v>2.0986578464508057</v>
      </c>
      <c r="J356" s="191">
        <f>HLOOKUP('Operational Worksheet'!H356,$B$768:$X$770,3)</f>
        <v>3.8</v>
      </c>
      <c r="K356" s="191">
        <f t="shared" si="25"/>
        <v>9.5465487719782178</v>
      </c>
      <c r="L356" s="191">
        <f t="shared" si="26"/>
        <v>20.034939486837391</v>
      </c>
      <c r="M356" s="192">
        <f t="shared" si="27"/>
        <v>5.2723524965361559</v>
      </c>
      <c r="N356" s="199" t="str">
        <f t="shared" si="28"/>
        <v>OK</v>
      </c>
    </row>
    <row r="357" spans="1:14" ht="14.25" customHeight="1" x14ac:dyDescent="0.25">
      <c r="A357" s="194"/>
      <c r="B357" s="280" t="s">
        <v>551</v>
      </c>
      <c r="C357" s="281">
        <v>15</v>
      </c>
      <c r="D357" s="279">
        <v>1453.4240262508392</v>
      </c>
      <c r="E357" s="293"/>
      <c r="F357" s="325">
        <f t="shared" si="29"/>
        <v>1453.4240262508392</v>
      </c>
      <c r="G357" s="315"/>
      <c r="H357" s="297">
        <v>62.526641845703125</v>
      </c>
      <c r="I357" s="286">
        <v>2.0986578464508057</v>
      </c>
      <c r="J357" s="191">
        <f>HLOOKUP('Operational Worksheet'!H357,$B$768:$X$770,3)</f>
        <v>3.8</v>
      </c>
      <c r="K357" s="191">
        <f t="shared" si="25"/>
        <v>9.4401331677837721</v>
      </c>
      <c r="L357" s="191">
        <f t="shared" si="26"/>
        <v>19.811609544109913</v>
      </c>
      <c r="M357" s="192">
        <f t="shared" si="27"/>
        <v>5.213581458976293</v>
      </c>
      <c r="N357" s="199" t="str">
        <f t="shared" si="28"/>
        <v>OK</v>
      </c>
    </row>
    <row r="358" spans="1:14" ht="14.25" customHeight="1" x14ac:dyDescent="0.25">
      <c r="A358" s="194"/>
      <c r="B358" s="280" t="s">
        <v>552</v>
      </c>
      <c r="C358" s="281">
        <v>15</v>
      </c>
      <c r="D358" s="279">
        <v>1450.072527885437</v>
      </c>
      <c r="E358" s="293"/>
      <c r="F358" s="323">
        <f t="shared" si="29"/>
        <v>1450.072527885437</v>
      </c>
      <c r="G358" s="313"/>
      <c r="H358" s="297">
        <v>63.27569580078125</v>
      </c>
      <c r="I358" s="286">
        <v>2.1123552322387695</v>
      </c>
      <c r="J358" s="191">
        <f>HLOOKUP('Operational Worksheet'!H358,$B$768:$X$770,3)</f>
        <v>3.6</v>
      </c>
      <c r="K358" s="191">
        <f t="shared" si="25"/>
        <v>9.4619517942818145</v>
      </c>
      <c r="L358" s="191">
        <f t="shared" si="26"/>
        <v>19.987003379842204</v>
      </c>
      <c r="M358" s="192">
        <f t="shared" si="27"/>
        <v>5.5519453832895005</v>
      </c>
      <c r="N358" s="199" t="str">
        <f t="shared" si="28"/>
        <v>OK</v>
      </c>
    </row>
    <row r="359" spans="1:14" ht="14.25" customHeight="1" x14ac:dyDescent="0.25">
      <c r="A359" s="194"/>
      <c r="B359" s="280" t="s">
        <v>553</v>
      </c>
      <c r="C359" s="281">
        <v>15</v>
      </c>
      <c r="D359" s="279">
        <v>1427.7249295711517</v>
      </c>
      <c r="E359" s="293"/>
      <c r="F359" s="323">
        <f t="shared" si="29"/>
        <v>1427.7249295711517</v>
      </c>
      <c r="G359" s="313"/>
      <c r="H359" s="297">
        <v>63.692619323730469</v>
      </c>
      <c r="I359" s="286">
        <v>2.1262669563293457</v>
      </c>
      <c r="J359" s="191">
        <f>HLOOKUP('Operational Worksheet'!H359,$B$768:$X$770,3)</f>
        <v>3.6</v>
      </c>
      <c r="K359" s="191">
        <f t="shared" si="25"/>
        <v>9.6100558818326682</v>
      </c>
      <c r="L359" s="191">
        <f t="shared" si="26"/>
        <v>20.433544270019272</v>
      </c>
      <c r="M359" s="192">
        <f t="shared" si="27"/>
        <v>5.6759845194497975</v>
      </c>
      <c r="N359" s="199" t="str">
        <f t="shared" si="28"/>
        <v>OK</v>
      </c>
    </row>
    <row r="360" spans="1:14" ht="14.25" customHeight="1" x14ac:dyDescent="0.25">
      <c r="A360" s="194"/>
      <c r="B360" s="280" t="s">
        <v>554</v>
      </c>
      <c r="C360" s="281">
        <v>15</v>
      </c>
      <c r="D360" s="279">
        <v>1452.6743924617767</v>
      </c>
      <c r="E360" s="293"/>
      <c r="F360" s="323">
        <f t="shared" si="29"/>
        <v>1452.6743924617767</v>
      </c>
      <c r="G360" s="313"/>
      <c r="H360" s="297">
        <v>63.777412414550781</v>
      </c>
      <c r="I360" s="286">
        <v>2.1193110942840576</v>
      </c>
      <c r="J360" s="191">
        <f>HLOOKUP('Operational Worksheet'!H360,$B$768:$X$770,3)</f>
        <v>3.6</v>
      </c>
      <c r="K360" s="191">
        <f t="shared" si="25"/>
        <v>9.4450046261315901</v>
      </c>
      <c r="L360" s="191">
        <f t="shared" si="26"/>
        <v>20.016903089724927</v>
      </c>
      <c r="M360" s="192">
        <f t="shared" si="27"/>
        <v>5.5602508582569241</v>
      </c>
      <c r="N360" s="199" t="str">
        <f t="shared" si="28"/>
        <v>OK</v>
      </c>
    </row>
    <row r="361" spans="1:14" ht="14.25" customHeight="1" x14ac:dyDescent="0.25">
      <c r="A361" s="194"/>
      <c r="B361" s="280" t="s">
        <v>555</v>
      </c>
      <c r="C361" s="281">
        <v>15</v>
      </c>
      <c r="D361" s="279">
        <v>1442.3947293758392</v>
      </c>
      <c r="E361" s="293"/>
      <c r="F361" s="323">
        <f t="shared" si="29"/>
        <v>1442.3947293758392</v>
      </c>
      <c r="G361" s="313"/>
      <c r="H361" s="297">
        <v>63.841007232666016</v>
      </c>
      <c r="I361" s="286">
        <v>2.1193110942840576</v>
      </c>
      <c r="J361" s="191">
        <f>HLOOKUP('Operational Worksheet'!H361,$B$768:$X$770,3)</f>
        <v>3.6</v>
      </c>
      <c r="K361" s="191">
        <f t="shared" si="25"/>
        <v>9.5123173134455321</v>
      </c>
      <c r="L361" s="191">
        <f t="shared" si="26"/>
        <v>20.159559614735439</v>
      </c>
      <c r="M361" s="192">
        <f t="shared" si="27"/>
        <v>5.5998776707598443</v>
      </c>
      <c r="N361" s="199" t="str">
        <f t="shared" si="28"/>
        <v>OK</v>
      </c>
    </row>
    <row r="362" spans="1:14" ht="14.25" customHeight="1" x14ac:dyDescent="0.25">
      <c r="A362" s="194"/>
      <c r="B362" s="280" t="s">
        <v>556</v>
      </c>
      <c r="C362" s="281">
        <v>15</v>
      </c>
      <c r="D362" s="279">
        <v>1444.7506864070892</v>
      </c>
      <c r="E362" s="293"/>
      <c r="F362" s="325">
        <f t="shared" si="29"/>
        <v>1444.7506864070892</v>
      </c>
      <c r="G362" s="315"/>
      <c r="H362" s="297">
        <v>62.516044616699219</v>
      </c>
      <c r="I362" s="286">
        <v>2.1124625205993652</v>
      </c>
      <c r="J362" s="191">
        <f>HLOOKUP('Operational Worksheet'!H362,$B$768:$X$770,3)</f>
        <v>3.8</v>
      </c>
      <c r="K362" s="191">
        <f t="shared" si="25"/>
        <v>9.4968055638620612</v>
      </c>
      <c r="L362" s="191">
        <f t="shared" si="26"/>
        <v>20.061645819078127</v>
      </c>
      <c r="M362" s="192">
        <f t="shared" si="27"/>
        <v>5.2793804787047707</v>
      </c>
      <c r="N362" s="199" t="str">
        <f t="shared" si="28"/>
        <v>OK</v>
      </c>
    </row>
    <row r="363" spans="1:14" ht="14.25" customHeight="1" x14ac:dyDescent="0.25">
      <c r="A363" s="194"/>
      <c r="B363" s="280" t="s">
        <v>557</v>
      </c>
      <c r="C363" s="281">
        <v>15</v>
      </c>
      <c r="D363" s="279">
        <v>1447.4276883602142</v>
      </c>
      <c r="E363" s="293"/>
      <c r="F363" s="323">
        <f t="shared" si="29"/>
        <v>1447.4276883602142</v>
      </c>
      <c r="G363" s="313"/>
      <c r="H363" s="297">
        <v>61.639801025390625</v>
      </c>
      <c r="I363" s="286">
        <v>2.1056137084960938</v>
      </c>
      <c r="J363" s="191">
        <f>HLOOKUP('Operational Worksheet'!H363,$B$768:$X$770,3)</f>
        <v>3.8</v>
      </c>
      <c r="K363" s="191">
        <f t="shared" si="25"/>
        <v>9.4792413240403768</v>
      </c>
      <c r="L363" s="191">
        <f t="shared" si="26"/>
        <v>19.95962047804208</v>
      </c>
      <c r="M363" s="192">
        <f t="shared" si="27"/>
        <v>5.2525317047479163</v>
      </c>
      <c r="N363" s="199" t="str">
        <f t="shared" si="28"/>
        <v>OK</v>
      </c>
    </row>
    <row r="364" spans="1:14" ht="14.25" customHeight="1" x14ac:dyDescent="0.25">
      <c r="A364" s="194"/>
      <c r="B364" s="280" t="s">
        <v>558</v>
      </c>
      <c r="C364" s="281">
        <v>15</v>
      </c>
      <c r="D364" s="279">
        <v>1863.1127469539642</v>
      </c>
      <c r="E364" s="293"/>
      <c r="F364" s="323">
        <f t="shared" si="29"/>
        <v>1863.1127469539642</v>
      </c>
      <c r="G364" s="313"/>
      <c r="H364" s="297">
        <v>60.092231750488281</v>
      </c>
      <c r="I364" s="286">
        <v>2.0848531723022461</v>
      </c>
      <c r="J364" s="191">
        <f>HLOOKUP('Operational Worksheet'!H364,$B$768:$X$770,3)</f>
        <v>4</v>
      </c>
      <c r="K364" s="191">
        <f t="shared" si="25"/>
        <v>7.3642973993368308</v>
      </c>
      <c r="L364" s="191">
        <f t="shared" si="26"/>
        <v>15.353478794784573</v>
      </c>
      <c r="M364" s="192">
        <f t="shared" si="27"/>
        <v>3.8383696986961433</v>
      </c>
      <c r="N364" s="199" t="str">
        <f t="shared" si="28"/>
        <v>OK</v>
      </c>
    </row>
    <row r="365" spans="1:14" ht="14.25" customHeight="1" x14ac:dyDescent="0.25">
      <c r="A365" s="194"/>
      <c r="B365" s="280" t="s">
        <v>559</v>
      </c>
      <c r="C365" s="281">
        <v>15</v>
      </c>
      <c r="D365" s="279">
        <v>1873.2852323055267</v>
      </c>
      <c r="E365" s="293"/>
      <c r="F365" s="323">
        <f t="shared" si="29"/>
        <v>1873.2852323055267</v>
      </c>
      <c r="G365" s="313"/>
      <c r="H365" s="297">
        <v>60.085174560546875</v>
      </c>
      <c r="I365" s="286">
        <v>2.0778970718383789</v>
      </c>
      <c r="J365" s="191">
        <f>HLOOKUP('Operational Worksheet'!H365,$B$768:$X$770,3)</f>
        <v>4</v>
      </c>
      <c r="K365" s="191">
        <f t="shared" si="25"/>
        <v>7.3243071158885895</v>
      </c>
      <c r="L365" s="191">
        <f t="shared" si="26"/>
        <v>15.219156309349902</v>
      </c>
      <c r="M365" s="192">
        <f t="shared" si="27"/>
        <v>3.8047890773374755</v>
      </c>
      <c r="N365" s="199" t="str">
        <f t="shared" si="28"/>
        <v>OK</v>
      </c>
    </row>
    <row r="366" spans="1:14" ht="14.25" customHeight="1" x14ac:dyDescent="0.25">
      <c r="A366" s="194"/>
      <c r="B366" s="280" t="s">
        <v>560</v>
      </c>
      <c r="C366" s="281">
        <v>15</v>
      </c>
      <c r="D366" s="279">
        <v>1869.933856010437</v>
      </c>
      <c r="E366" s="293"/>
      <c r="F366" s="323">
        <f t="shared" si="29"/>
        <v>1869.933856010437</v>
      </c>
      <c r="G366" s="313"/>
      <c r="H366" s="297">
        <v>62.039054870605469</v>
      </c>
      <c r="I366" s="286">
        <v>2.0503947734832764</v>
      </c>
      <c r="J366" s="191">
        <f>HLOOKUP('Operational Worksheet'!H366,$B$768:$X$770,3)</f>
        <v>3.8</v>
      </c>
      <c r="K366" s="191">
        <f t="shared" si="25"/>
        <v>7.3374340557358178</v>
      </c>
      <c r="L366" s="191">
        <f t="shared" si="26"/>
        <v>15.04463643865892</v>
      </c>
      <c r="M366" s="192">
        <f t="shared" si="27"/>
        <v>3.9591148522786632</v>
      </c>
      <c r="N366" s="199" t="str">
        <f t="shared" si="28"/>
        <v>OK</v>
      </c>
    </row>
    <row r="367" spans="1:14" ht="14.25" customHeight="1" x14ac:dyDescent="0.25">
      <c r="A367" s="200"/>
      <c r="B367" s="282" t="s">
        <v>561</v>
      </c>
      <c r="C367" s="283">
        <v>15</v>
      </c>
      <c r="D367" s="309">
        <v>1848.7641141414642</v>
      </c>
      <c r="E367" s="310"/>
      <c r="F367" s="326">
        <f t="shared" si="29"/>
        <v>1848.7641141414642</v>
      </c>
      <c r="G367" s="316"/>
      <c r="H367" s="311">
        <v>64.021209716796875</v>
      </c>
      <c r="I367" s="312">
        <v>2.0778970718383789</v>
      </c>
      <c r="J367" s="191">
        <f>HLOOKUP('Operational Worksheet'!H367,$B$768:$X$770,3)</f>
        <v>3.6</v>
      </c>
      <c r="K367" s="307">
        <f t="shared" si="25"/>
        <v>7.4214532033125069</v>
      </c>
      <c r="L367" s="307">
        <f t="shared" si="26"/>
        <v>15.421015879948616</v>
      </c>
      <c r="M367" s="308">
        <f t="shared" si="27"/>
        <v>4.2836155222079491</v>
      </c>
      <c r="N367" s="203" t="str">
        <f t="shared" si="28"/>
        <v>OK</v>
      </c>
    </row>
    <row r="368" spans="1:14" ht="14.25" customHeight="1" x14ac:dyDescent="0.25">
      <c r="A368" s="194"/>
      <c r="B368" s="300" t="s">
        <v>562</v>
      </c>
      <c r="C368" s="281">
        <v>16</v>
      </c>
      <c r="D368" s="279">
        <v>1817.0683133602142</v>
      </c>
      <c r="E368" s="293"/>
      <c r="F368" s="323">
        <f t="shared" si="29"/>
        <v>1817.0683133602142</v>
      </c>
      <c r="G368" s="313"/>
      <c r="H368" s="297">
        <v>65.035247802734375</v>
      </c>
      <c r="I368" s="286">
        <v>2.0778970718383789</v>
      </c>
      <c r="J368" s="191">
        <f>HLOOKUP('Operational Worksheet'!H368,$B$768:$X$770,3)</f>
        <v>3.4</v>
      </c>
      <c r="K368" s="301">
        <f t="shared" si="25"/>
        <v>7.5509083814750522</v>
      </c>
      <c r="L368" s="301">
        <f t="shared" si="26"/>
        <v>15.690010415586883</v>
      </c>
      <c r="M368" s="302">
        <f t="shared" si="27"/>
        <v>4.6147089457608477</v>
      </c>
      <c r="N368" s="199" t="str">
        <f t="shared" si="28"/>
        <v>OK</v>
      </c>
    </row>
    <row r="369" spans="1:14" ht="14.25" customHeight="1" x14ac:dyDescent="0.25">
      <c r="A369" s="194"/>
      <c r="B369" s="280" t="s">
        <v>563</v>
      </c>
      <c r="C369" s="281">
        <v>16</v>
      </c>
      <c r="D369" s="279">
        <v>1853.9037625789642</v>
      </c>
      <c r="E369" s="293"/>
      <c r="F369" s="323">
        <f t="shared" si="29"/>
        <v>1853.9037625789642</v>
      </c>
      <c r="G369" s="313"/>
      <c r="H369" s="297">
        <v>66.568679809570313</v>
      </c>
      <c r="I369" s="286">
        <v>2.0847461223602295</v>
      </c>
      <c r="J369" s="191">
        <f>HLOOKUP('Operational Worksheet'!H369,$B$768:$X$770,3)</f>
        <v>3.2</v>
      </c>
      <c r="K369" s="191">
        <f t="shared" si="25"/>
        <v>7.4008784242272521</v>
      </c>
      <c r="L369" s="191">
        <f t="shared" si="26"/>
        <v>15.42895259696725</v>
      </c>
      <c r="M369" s="192">
        <f t="shared" si="27"/>
        <v>4.8215476865522655</v>
      </c>
      <c r="N369" s="199" t="str">
        <f t="shared" si="28"/>
        <v>OK</v>
      </c>
    </row>
    <row r="370" spans="1:14" ht="14.25" customHeight="1" x14ac:dyDescent="0.25">
      <c r="A370" s="194"/>
      <c r="B370" s="280" t="s">
        <v>564</v>
      </c>
      <c r="C370" s="281">
        <v>16</v>
      </c>
      <c r="D370" s="279">
        <v>1842.9818875789642</v>
      </c>
      <c r="E370" s="293"/>
      <c r="F370" s="323">
        <f t="shared" si="29"/>
        <v>1842.9818875789642</v>
      </c>
      <c r="G370" s="313"/>
      <c r="H370" s="297">
        <v>68.119766235351563</v>
      </c>
      <c r="I370" s="286">
        <v>2.0917019844055176</v>
      </c>
      <c r="J370" s="191">
        <f>HLOOKUP('Operational Worksheet'!H370,$B$768:$X$770,3)</f>
        <v>3</v>
      </c>
      <c r="K370" s="191">
        <f t="shared" si="25"/>
        <v>7.4447374928292724</v>
      </c>
      <c r="L370" s="191">
        <f t="shared" si="26"/>
        <v>15.572172187129146</v>
      </c>
      <c r="M370" s="192">
        <f t="shared" si="27"/>
        <v>5.1907240623763817</v>
      </c>
      <c r="N370" s="199" t="str">
        <f t="shared" si="28"/>
        <v>OK</v>
      </c>
    </row>
    <row r="371" spans="1:14" ht="14.25" customHeight="1" x14ac:dyDescent="0.25">
      <c r="A371" s="194"/>
      <c r="B371" s="280" t="s">
        <v>565</v>
      </c>
      <c r="C371" s="281">
        <v>16</v>
      </c>
      <c r="D371" s="279">
        <v>1863.2948179244995</v>
      </c>
      <c r="E371" s="293"/>
      <c r="F371" s="323">
        <f t="shared" si="29"/>
        <v>1863.2948179244995</v>
      </c>
      <c r="G371" s="313"/>
      <c r="H371" s="297">
        <v>68.144500732421875</v>
      </c>
      <c r="I371" s="286">
        <v>2.0917019844055176</v>
      </c>
      <c r="J371" s="191">
        <f>HLOOKUP('Operational Worksheet'!H371,$B$768:$X$770,3)</f>
        <v>3</v>
      </c>
      <c r="K371" s="191">
        <f t="shared" si="25"/>
        <v>7.3635778005047463</v>
      </c>
      <c r="L371" s="191">
        <f t="shared" si="26"/>
        <v>15.402410297640195</v>
      </c>
      <c r="M371" s="192">
        <f t="shared" si="27"/>
        <v>5.134136765880065</v>
      </c>
      <c r="N371" s="199" t="str">
        <f t="shared" si="28"/>
        <v>OK</v>
      </c>
    </row>
    <row r="372" spans="1:14" ht="14.25" customHeight="1" x14ac:dyDescent="0.25">
      <c r="A372" s="194"/>
      <c r="B372" s="280" t="s">
        <v>566</v>
      </c>
      <c r="C372" s="281">
        <v>16</v>
      </c>
      <c r="D372" s="279">
        <v>1841.6964871883392</v>
      </c>
      <c r="E372" s="293"/>
      <c r="F372" s="325">
        <f t="shared" si="29"/>
        <v>1841.6964871883392</v>
      </c>
      <c r="G372" s="315"/>
      <c r="H372" s="297">
        <v>67.65692138671875</v>
      </c>
      <c r="I372" s="286">
        <v>2.0985507965087891</v>
      </c>
      <c r="J372" s="191">
        <f>HLOOKUP('Operational Worksheet'!H372,$B$768:$X$770,3)</f>
        <v>3.2</v>
      </c>
      <c r="K372" s="191">
        <f t="shared" si="25"/>
        <v>7.4499335001779059</v>
      </c>
      <c r="L372" s="191">
        <f t="shared" si="26"/>
        <v>15.634063880735855</v>
      </c>
      <c r="M372" s="192">
        <f t="shared" si="27"/>
        <v>4.8856449627299545</v>
      </c>
      <c r="N372" s="199" t="str">
        <f t="shared" si="28"/>
        <v>OK</v>
      </c>
    </row>
    <row r="373" spans="1:14" ht="14.25" customHeight="1" x14ac:dyDescent="0.25">
      <c r="A373" s="194"/>
      <c r="B373" s="280" t="s">
        <v>567</v>
      </c>
      <c r="C373" s="281">
        <v>16</v>
      </c>
      <c r="D373" s="279">
        <v>1879.7102811336517</v>
      </c>
      <c r="E373" s="293"/>
      <c r="F373" s="323">
        <f t="shared" si="29"/>
        <v>1879.7102811336517</v>
      </c>
      <c r="G373" s="313"/>
      <c r="H373" s="297">
        <v>67.6851806640625</v>
      </c>
      <c r="I373" s="286">
        <v>2.0986578464508057</v>
      </c>
      <c r="J373" s="191">
        <f>HLOOKUP('Operational Worksheet'!H373,$B$768:$X$770,3)</f>
        <v>3.2</v>
      </c>
      <c r="K373" s="191">
        <f t="shared" si="25"/>
        <v>7.2992718584214726</v>
      </c>
      <c r="L373" s="191">
        <f t="shared" si="26"/>
        <v>15.318674159053778</v>
      </c>
      <c r="M373" s="192">
        <f t="shared" si="27"/>
        <v>4.7870856747043051</v>
      </c>
      <c r="N373" s="199" t="str">
        <f t="shared" si="28"/>
        <v>OK</v>
      </c>
    </row>
    <row r="374" spans="1:14" ht="14.25" customHeight="1" x14ac:dyDescent="0.25">
      <c r="A374" s="194"/>
      <c r="B374" s="280" t="s">
        <v>568</v>
      </c>
      <c r="C374" s="281">
        <v>16</v>
      </c>
      <c r="D374" s="279">
        <v>1831.384783744812</v>
      </c>
      <c r="E374" s="293"/>
      <c r="F374" s="323">
        <f t="shared" si="29"/>
        <v>1831.384783744812</v>
      </c>
      <c r="G374" s="313"/>
      <c r="H374" s="297">
        <v>67.1763916015625</v>
      </c>
      <c r="I374" s="286">
        <v>2.0780041217803955</v>
      </c>
      <c r="J374" s="191">
        <f>HLOOKUP('Operational Worksheet'!H374,$B$768:$X$770,3)</f>
        <v>3.2</v>
      </c>
      <c r="K374" s="191">
        <f t="shared" si="25"/>
        <v>7.4918807226347557</v>
      </c>
      <c r="L374" s="191">
        <f t="shared" si="26"/>
        <v>15.56815902152211</v>
      </c>
      <c r="M374" s="192">
        <f t="shared" si="27"/>
        <v>4.8650496942256591</v>
      </c>
      <c r="N374" s="199" t="str">
        <f t="shared" si="28"/>
        <v>OK</v>
      </c>
    </row>
    <row r="375" spans="1:14" ht="14.25" customHeight="1" x14ac:dyDescent="0.25">
      <c r="A375" s="194"/>
      <c r="B375" s="280" t="s">
        <v>569</v>
      </c>
      <c r="C375" s="281">
        <v>16</v>
      </c>
      <c r="D375" s="279">
        <v>1858.2618589401245</v>
      </c>
      <c r="E375" s="293"/>
      <c r="F375" s="323">
        <f t="shared" si="29"/>
        <v>1858.2618589401245</v>
      </c>
      <c r="G375" s="313"/>
      <c r="H375" s="297">
        <v>66.423812866210938</v>
      </c>
      <c r="I375" s="286">
        <v>2.1056137084960938</v>
      </c>
      <c r="J375" s="191">
        <f>HLOOKUP('Operational Worksheet'!H375,$B$768:$X$770,3)</f>
        <v>3.2</v>
      </c>
      <c r="K375" s="191">
        <f t="shared" si="25"/>
        <v>7.3835214832908376</v>
      </c>
      <c r="L375" s="191">
        <f t="shared" si="26"/>
        <v>15.546844052192599</v>
      </c>
      <c r="M375" s="192">
        <f t="shared" si="27"/>
        <v>4.8583887663101866</v>
      </c>
      <c r="N375" s="199" t="str">
        <f t="shared" si="28"/>
        <v>OK</v>
      </c>
    </row>
    <row r="376" spans="1:14" ht="14.25" customHeight="1" x14ac:dyDescent="0.25">
      <c r="A376" s="194"/>
      <c r="B376" s="280" t="s">
        <v>570</v>
      </c>
      <c r="C376" s="281">
        <v>16</v>
      </c>
      <c r="D376" s="279">
        <v>1871.1438748836517</v>
      </c>
      <c r="E376" s="293"/>
      <c r="F376" s="323">
        <f t="shared" si="29"/>
        <v>1871.1438748836517</v>
      </c>
      <c r="G376" s="313"/>
      <c r="H376" s="297">
        <v>66.00335693359375</v>
      </c>
      <c r="I376" s="286">
        <v>2.1123552322387695</v>
      </c>
      <c r="J376" s="191">
        <f>HLOOKUP('Operational Worksheet'!H376,$B$768:$X$770,3)</f>
        <v>3.4</v>
      </c>
      <c r="K376" s="191">
        <f t="shared" si="25"/>
        <v>7.332689132692976</v>
      </c>
      <c r="L376" s="191">
        <f t="shared" si="26"/>
        <v>15.489244255824373</v>
      </c>
      <c r="M376" s="192">
        <f t="shared" si="27"/>
        <v>4.5556600752424625</v>
      </c>
      <c r="N376" s="199" t="str">
        <f t="shared" si="28"/>
        <v>OK</v>
      </c>
    </row>
    <row r="377" spans="1:14" ht="14.25" customHeight="1" x14ac:dyDescent="0.25">
      <c r="A377" s="194"/>
      <c r="B377" s="280" t="s">
        <v>571</v>
      </c>
      <c r="C377" s="281">
        <v>16</v>
      </c>
      <c r="D377" s="279">
        <v>1873.1782987117767</v>
      </c>
      <c r="E377" s="293"/>
      <c r="F377" s="325">
        <f t="shared" si="29"/>
        <v>1873.1782987117767</v>
      </c>
      <c r="G377" s="315"/>
      <c r="H377" s="297">
        <v>65.568771362304688</v>
      </c>
      <c r="I377" s="286">
        <v>2.0643064975738525</v>
      </c>
      <c r="J377" s="191">
        <f>HLOOKUP('Operational Worksheet'!H377,$B$768:$X$770,3)</f>
        <v>3.4</v>
      </c>
      <c r="K377" s="191">
        <f t="shared" si="25"/>
        <v>7.3247252365139293</v>
      </c>
      <c r="L377" s="191">
        <f t="shared" si="26"/>
        <v>15.120477898678878</v>
      </c>
      <c r="M377" s="192">
        <f t="shared" si="27"/>
        <v>4.447199381964376</v>
      </c>
      <c r="N377" s="199" t="str">
        <f t="shared" si="28"/>
        <v>OK</v>
      </c>
    </row>
    <row r="378" spans="1:14" ht="14.25" customHeight="1" x14ac:dyDescent="0.25">
      <c r="A378" s="194"/>
      <c r="B378" s="280" t="s">
        <v>572</v>
      </c>
      <c r="C378" s="281">
        <v>16</v>
      </c>
      <c r="D378" s="279">
        <v>1866.2180936336517</v>
      </c>
      <c r="E378" s="293"/>
      <c r="F378" s="323">
        <f t="shared" si="29"/>
        <v>1866.2180936336517</v>
      </c>
      <c r="G378" s="313"/>
      <c r="H378" s="297">
        <v>64.717254638671875</v>
      </c>
      <c r="I378" s="286">
        <v>2.0987648963928223</v>
      </c>
      <c r="J378" s="191">
        <f>HLOOKUP('Operational Worksheet'!H378,$B$768:$X$770,3)</f>
        <v>3.4</v>
      </c>
      <c r="K378" s="191">
        <f t="shared" si="25"/>
        <v>7.3520433672088199</v>
      </c>
      <c r="L378" s="191">
        <f t="shared" si="26"/>
        <v>15.430210535855554</v>
      </c>
      <c r="M378" s="192">
        <f t="shared" si="27"/>
        <v>4.5382972164281039</v>
      </c>
      <c r="N378" s="199" t="str">
        <f t="shared" si="28"/>
        <v>OK</v>
      </c>
    </row>
    <row r="379" spans="1:14" ht="14.25" customHeight="1" x14ac:dyDescent="0.25">
      <c r="A379" s="194"/>
      <c r="B379" s="280" t="s">
        <v>573</v>
      </c>
      <c r="C379" s="281">
        <v>16</v>
      </c>
      <c r="D379" s="279">
        <v>1863.1127469539642</v>
      </c>
      <c r="E379" s="293"/>
      <c r="F379" s="323">
        <f t="shared" si="29"/>
        <v>1863.1127469539642</v>
      </c>
      <c r="G379" s="313"/>
      <c r="H379" s="297">
        <v>64.529991149902344</v>
      </c>
      <c r="I379" s="286">
        <v>2.0677309036254883</v>
      </c>
      <c r="J379" s="191">
        <f>HLOOKUP('Operational Worksheet'!H379,$B$768:$X$770,3)</f>
        <v>3.4</v>
      </c>
      <c r="K379" s="191">
        <f t="shared" si="25"/>
        <v>7.3642973993368308</v>
      </c>
      <c r="L379" s="191">
        <f t="shared" si="26"/>
        <v>15.227385316097578</v>
      </c>
      <c r="M379" s="192">
        <f t="shared" si="27"/>
        <v>4.4786427400286994</v>
      </c>
      <c r="N379" s="199" t="str">
        <f t="shared" si="28"/>
        <v>OK</v>
      </c>
    </row>
    <row r="380" spans="1:14" ht="14.25" customHeight="1" x14ac:dyDescent="0.25">
      <c r="A380" s="194"/>
      <c r="B380" s="280" t="s">
        <v>574</v>
      </c>
      <c r="C380" s="281">
        <v>16</v>
      </c>
      <c r="D380" s="279">
        <v>1869.4302518367767</v>
      </c>
      <c r="E380" s="293"/>
      <c r="F380" s="323">
        <f t="shared" si="29"/>
        <v>1869.4302518367767</v>
      </c>
      <c r="G380" s="313"/>
      <c r="H380" s="297">
        <v>63.784477233886719</v>
      </c>
      <c r="I380" s="286">
        <v>2.0712623596191406</v>
      </c>
      <c r="J380" s="191">
        <f>HLOOKUP('Operational Worksheet'!H380,$B$768:$X$770,3)</f>
        <v>3.6</v>
      </c>
      <c r="K380" s="191">
        <f t="shared" si="25"/>
        <v>7.3394106806517758</v>
      </c>
      <c r="L380" s="191">
        <f t="shared" si="26"/>
        <v>15.20184508462072</v>
      </c>
      <c r="M380" s="192">
        <f t="shared" si="27"/>
        <v>4.222734745727978</v>
      </c>
      <c r="N380" s="199" t="str">
        <f t="shared" si="28"/>
        <v>OK</v>
      </c>
    </row>
    <row r="381" spans="1:14" ht="14.25" customHeight="1" x14ac:dyDescent="0.25">
      <c r="A381" s="194"/>
      <c r="B381" s="280" t="s">
        <v>575</v>
      </c>
      <c r="C381" s="281">
        <v>16</v>
      </c>
      <c r="D381" s="279">
        <v>1871.4650418758392</v>
      </c>
      <c r="E381" s="293"/>
      <c r="F381" s="323">
        <f t="shared" si="29"/>
        <v>1871.4650418758392</v>
      </c>
      <c r="G381" s="313"/>
      <c r="H381" s="297">
        <v>63.254493713378906</v>
      </c>
      <c r="I381" s="286">
        <v>2.071155309677124</v>
      </c>
      <c r="J381" s="191">
        <f>HLOOKUP('Operational Worksheet'!H381,$B$768:$X$770,3)</f>
        <v>3.6</v>
      </c>
      <c r="K381" s="191">
        <f t="shared" si="25"/>
        <v>7.3314307508046168</v>
      </c>
      <c r="L381" s="191">
        <f t="shared" si="26"/>
        <v>15.184531727059126</v>
      </c>
      <c r="M381" s="192">
        <f t="shared" si="27"/>
        <v>4.2179254797386463</v>
      </c>
      <c r="N381" s="199" t="str">
        <f t="shared" si="28"/>
        <v>OK</v>
      </c>
    </row>
    <row r="382" spans="1:14" ht="14.25" customHeight="1" x14ac:dyDescent="0.25">
      <c r="A382" s="194"/>
      <c r="B382" s="280" t="s">
        <v>576</v>
      </c>
      <c r="C382" s="281">
        <v>16</v>
      </c>
      <c r="D382" s="279">
        <v>1849.374285697937</v>
      </c>
      <c r="E382" s="293"/>
      <c r="F382" s="325">
        <f t="shared" si="29"/>
        <v>1849.374285697937</v>
      </c>
      <c r="G382" s="315"/>
      <c r="H382" s="297">
        <v>62.561981201171875</v>
      </c>
      <c r="I382" s="286">
        <v>2.0849599838256836</v>
      </c>
      <c r="J382" s="191">
        <f>HLOOKUP('Operational Worksheet'!H382,$B$768:$X$770,3)</f>
        <v>3.8</v>
      </c>
      <c r="K382" s="191">
        <f t="shared" si="25"/>
        <v>7.4190046131664369</v>
      </c>
      <c r="L382" s="191">
        <f t="shared" si="26"/>
        <v>15.468327738270165</v>
      </c>
      <c r="M382" s="192">
        <f t="shared" si="27"/>
        <v>4.0706125627026752</v>
      </c>
      <c r="N382" s="199" t="str">
        <f t="shared" si="28"/>
        <v>OK</v>
      </c>
    </row>
    <row r="383" spans="1:14" ht="14.25" customHeight="1" x14ac:dyDescent="0.25">
      <c r="A383" s="194"/>
      <c r="B383" s="280" t="s">
        <v>577</v>
      </c>
      <c r="C383" s="281">
        <v>16</v>
      </c>
      <c r="D383" s="279">
        <v>1865.4685819149017</v>
      </c>
      <c r="E383" s="293"/>
      <c r="F383" s="323">
        <f t="shared" si="29"/>
        <v>1865.4685819149017</v>
      </c>
      <c r="G383" s="313"/>
      <c r="H383" s="297">
        <v>61.855323791503906</v>
      </c>
      <c r="I383" s="286">
        <v>2.0781111717224121</v>
      </c>
      <c r="J383" s="191">
        <f>HLOOKUP('Operational Worksheet'!H383,$B$768:$X$770,3)</f>
        <v>3.8</v>
      </c>
      <c r="K383" s="191">
        <f t="shared" si="25"/>
        <v>7.3549972859796338</v>
      </c>
      <c r="L383" s="191">
        <f t="shared" si="26"/>
        <v>15.284502027982297</v>
      </c>
      <c r="M383" s="192">
        <f t="shared" si="27"/>
        <v>4.0222373757848153</v>
      </c>
      <c r="N383" s="199" t="str">
        <f t="shared" si="28"/>
        <v>OK</v>
      </c>
    </row>
    <row r="384" spans="1:14" ht="14.25" customHeight="1" x14ac:dyDescent="0.25">
      <c r="A384" s="194"/>
      <c r="B384" s="280" t="s">
        <v>578</v>
      </c>
      <c r="C384" s="281">
        <v>16</v>
      </c>
      <c r="D384" s="279">
        <v>1871.1438748836517</v>
      </c>
      <c r="E384" s="293"/>
      <c r="F384" s="323">
        <f t="shared" si="29"/>
        <v>1871.1438748836517</v>
      </c>
      <c r="G384" s="313"/>
      <c r="H384" s="297">
        <v>61.286472320556641</v>
      </c>
      <c r="I384" s="286">
        <v>2.0918087959289551</v>
      </c>
      <c r="J384" s="191">
        <f>HLOOKUP('Operational Worksheet'!H384,$B$768:$X$770,3)</f>
        <v>3.8</v>
      </c>
      <c r="K384" s="191">
        <f t="shared" si="25"/>
        <v>7.332689132692976</v>
      </c>
      <c r="L384" s="191">
        <f t="shared" si="26"/>
        <v>15.338583625579828</v>
      </c>
      <c r="M384" s="192">
        <f t="shared" si="27"/>
        <v>4.0364693751525866</v>
      </c>
      <c r="N384" s="199" t="str">
        <f t="shared" si="28"/>
        <v>OK</v>
      </c>
    </row>
    <row r="385" spans="1:14" ht="14.25" customHeight="1" x14ac:dyDescent="0.25">
      <c r="A385" s="194"/>
      <c r="B385" s="280" t="s">
        <v>579</v>
      </c>
      <c r="C385" s="281">
        <v>16</v>
      </c>
      <c r="D385" s="279">
        <v>1858.8295438289642</v>
      </c>
      <c r="E385" s="293"/>
      <c r="F385" s="323">
        <f t="shared" si="29"/>
        <v>1858.8295438289642</v>
      </c>
      <c r="G385" s="313"/>
      <c r="H385" s="297">
        <v>64.264999389648438</v>
      </c>
      <c r="I385" s="286">
        <v>2.0643064975738525</v>
      </c>
      <c r="J385" s="191">
        <f>HLOOKUP('Operational Worksheet'!H385,$B$768:$X$770,3)</f>
        <v>3.6</v>
      </c>
      <c r="K385" s="191">
        <f t="shared" si="25"/>
        <v>7.3812665623991389</v>
      </c>
      <c r="L385" s="191">
        <f t="shared" si="26"/>
        <v>15.237196525085157</v>
      </c>
      <c r="M385" s="192">
        <f t="shared" si="27"/>
        <v>4.2325545903014321</v>
      </c>
      <c r="N385" s="199" t="str">
        <f t="shared" si="28"/>
        <v>OK</v>
      </c>
    </row>
    <row r="386" spans="1:14" ht="14.25" customHeight="1" x14ac:dyDescent="0.25">
      <c r="A386" s="194"/>
      <c r="B386" s="280" t="s">
        <v>580</v>
      </c>
      <c r="C386" s="281">
        <v>16</v>
      </c>
      <c r="D386" s="279">
        <v>1865.4685819149017</v>
      </c>
      <c r="E386" s="293"/>
      <c r="F386" s="323">
        <f t="shared" si="29"/>
        <v>1865.4685819149017</v>
      </c>
      <c r="G386" s="313"/>
      <c r="H386" s="297">
        <v>62.070854187011719</v>
      </c>
      <c r="I386" s="286">
        <v>2.0643064975738525</v>
      </c>
      <c r="J386" s="191">
        <f>HLOOKUP('Operational Worksheet'!H386,$B$768:$X$770,3)</f>
        <v>3.8</v>
      </c>
      <c r="K386" s="191">
        <f t="shared" si="25"/>
        <v>7.3549972859796338</v>
      </c>
      <c r="L386" s="191">
        <f t="shared" si="26"/>
        <v>15.182968687085809</v>
      </c>
      <c r="M386" s="192">
        <f t="shared" si="27"/>
        <v>3.9955180755488975</v>
      </c>
      <c r="N386" s="199" t="str">
        <f t="shared" si="28"/>
        <v>OK</v>
      </c>
    </row>
    <row r="387" spans="1:14" ht="14.25" customHeight="1" x14ac:dyDescent="0.25">
      <c r="A387" s="194"/>
      <c r="B387" s="280" t="s">
        <v>581</v>
      </c>
      <c r="C387" s="281">
        <v>16</v>
      </c>
      <c r="D387" s="279">
        <v>1860.7569119930267</v>
      </c>
      <c r="E387" s="293"/>
      <c r="F387" s="325">
        <f t="shared" si="29"/>
        <v>1860.7569119930267</v>
      </c>
      <c r="G387" s="315"/>
      <c r="H387" s="297">
        <v>60.650489807128906</v>
      </c>
      <c r="I387" s="286">
        <v>2.0369110107421875</v>
      </c>
      <c r="J387" s="191">
        <f>HLOOKUP('Operational Worksheet'!H387,$B$768:$X$770,3)</f>
        <v>4</v>
      </c>
      <c r="K387" s="191">
        <f t="shared" si="25"/>
        <v>7.3736210617476914</v>
      </c>
      <c r="L387" s="191">
        <f t="shared" si="26"/>
        <v>15.019409929714373</v>
      </c>
      <c r="M387" s="192">
        <f t="shared" si="27"/>
        <v>3.7548524824285932</v>
      </c>
      <c r="N387" s="199" t="str">
        <f t="shared" si="28"/>
        <v>OK</v>
      </c>
    </row>
    <row r="388" spans="1:14" ht="14.25" customHeight="1" x14ac:dyDescent="0.25">
      <c r="A388" s="194"/>
      <c r="B388" s="280" t="s">
        <v>582</v>
      </c>
      <c r="C388" s="281">
        <v>16</v>
      </c>
      <c r="D388" s="279">
        <v>1860.6499783992767</v>
      </c>
      <c r="E388" s="293"/>
      <c r="F388" s="323">
        <f t="shared" si="29"/>
        <v>1860.6499783992767</v>
      </c>
      <c r="G388" s="313"/>
      <c r="H388" s="297">
        <v>60.911949157714844</v>
      </c>
      <c r="I388" s="286">
        <v>2.0438668727874756</v>
      </c>
      <c r="J388" s="191">
        <f>HLOOKUP('Operational Worksheet'!H388,$B$768:$X$770,3)</f>
        <v>3.8</v>
      </c>
      <c r="K388" s="191">
        <f t="shared" si="25"/>
        <v>7.3740448318324674</v>
      </c>
      <c r="L388" s="191">
        <f t="shared" si="26"/>
        <v>15.071565950232072</v>
      </c>
      <c r="M388" s="192">
        <f t="shared" si="27"/>
        <v>3.9662015658505454</v>
      </c>
      <c r="N388" s="199" t="str">
        <f t="shared" si="28"/>
        <v>OK</v>
      </c>
    </row>
    <row r="389" spans="1:14" ht="14.25" customHeight="1" x14ac:dyDescent="0.25">
      <c r="A389" s="194"/>
      <c r="B389" s="280" t="s">
        <v>583</v>
      </c>
      <c r="C389" s="281">
        <v>16</v>
      </c>
      <c r="D389" s="279">
        <v>1872.9641873836517</v>
      </c>
      <c r="E389" s="293"/>
      <c r="F389" s="323">
        <f t="shared" si="29"/>
        <v>1872.9641873836517</v>
      </c>
      <c r="G389" s="313"/>
      <c r="H389" s="297">
        <v>61.809394836425781</v>
      </c>
      <c r="I389" s="286">
        <v>2.0847461223602295</v>
      </c>
      <c r="J389" s="191">
        <f>HLOOKUP('Operational Worksheet'!H389,$B$768:$X$770,3)</f>
        <v>3.8</v>
      </c>
      <c r="K389" s="191">
        <f t="shared" si="25"/>
        <v>7.32556257588171</v>
      </c>
      <c r="L389" s="191">
        <f t="shared" si="26"/>
        <v>15.27193817417661</v>
      </c>
      <c r="M389" s="192">
        <f t="shared" si="27"/>
        <v>4.0189310984675286</v>
      </c>
      <c r="N389" s="199" t="str">
        <f t="shared" si="28"/>
        <v>OK</v>
      </c>
    </row>
    <row r="390" spans="1:14" ht="14.25" customHeight="1" x14ac:dyDescent="0.25">
      <c r="A390" s="194"/>
      <c r="B390" s="280" t="s">
        <v>584</v>
      </c>
      <c r="C390" s="281">
        <v>16</v>
      </c>
      <c r="D390" s="279">
        <v>1870.9293973445892</v>
      </c>
      <c r="E390" s="293"/>
      <c r="F390" s="323">
        <f t="shared" si="29"/>
        <v>1870.9293973445892</v>
      </c>
      <c r="G390" s="313"/>
      <c r="H390" s="297">
        <v>63.339286804199219</v>
      </c>
      <c r="I390" s="286">
        <v>2.0848531723022461</v>
      </c>
      <c r="J390" s="191">
        <f>HLOOKUP('Operational Worksheet'!H390,$B$768:$X$770,3)</f>
        <v>3.6</v>
      </c>
      <c r="K390" s="191">
        <f t="shared" si="25"/>
        <v>7.3335297294157185</v>
      </c>
      <c r="L390" s="191">
        <f t="shared" si="26"/>
        <v>15.289332720545193</v>
      </c>
      <c r="M390" s="192">
        <f t="shared" si="27"/>
        <v>4.2470368668181093</v>
      </c>
      <c r="N390" s="199" t="str">
        <f t="shared" si="28"/>
        <v>OK</v>
      </c>
    </row>
    <row r="391" spans="1:14" ht="14.25" customHeight="1" x14ac:dyDescent="0.25">
      <c r="A391" s="200"/>
      <c r="B391" s="282" t="s">
        <v>585</v>
      </c>
      <c r="C391" s="283">
        <v>16</v>
      </c>
      <c r="D391" s="309">
        <v>1883.7792508602142</v>
      </c>
      <c r="E391" s="310"/>
      <c r="F391" s="324">
        <f t="shared" si="29"/>
        <v>1883.7792508602142</v>
      </c>
      <c r="G391" s="314"/>
      <c r="H391" s="311">
        <v>64.558258056640625</v>
      </c>
      <c r="I391" s="312">
        <v>2.0710482597351074</v>
      </c>
      <c r="J391" s="191">
        <f>HLOOKUP('Operational Worksheet'!H391,$B$768:$X$770,3)</f>
        <v>3.4</v>
      </c>
      <c r="K391" s="307">
        <f t="shared" si="25"/>
        <v>7.2835054058478468</v>
      </c>
      <c r="L391" s="307">
        <f t="shared" si="26"/>
        <v>15.084491195552431</v>
      </c>
      <c r="M391" s="308">
        <f t="shared" si="27"/>
        <v>4.4366150575154206</v>
      </c>
      <c r="N391" s="203" t="str">
        <f t="shared" si="28"/>
        <v>OK</v>
      </c>
    </row>
    <row r="392" spans="1:14" ht="14.25" customHeight="1" x14ac:dyDescent="0.25">
      <c r="A392" s="194"/>
      <c r="B392" s="300" t="s">
        <v>586</v>
      </c>
      <c r="C392" s="281">
        <v>17</v>
      </c>
      <c r="D392" s="279">
        <v>1843.7312772274017</v>
      </c>
      <c r="E392" s="293"/>
      <c r="F392" s="325">
        <f t="shared" si="29"/>
        <v>1843.7312772274017</v>
      </c>
      <c r="G392" s="315"/>
      <c r="H392" s="297">
        <v>66.840736389160156</v>
      </c>
      <c r="I392" s="286">
        <v>2.0847461223602295</v>
      </c>
      <c r="J392" s="191">
        <f>HLOOKUP('Operational Worksheet'!H392,$B$768:$X$770,3)</f>
        <v>3.2</v>
      </c>
      <c r="K392" s="301">
        <f t="shared" ref="K392:K455" si="30">$J$764/D392*$L$764</f>
        <v>7.4417115588000735</v>
      </c>
      <c r="L392" s="301">
        <f t="shared" ref="L392:L455" si="31">K392*$I392</f>
        <v>15.514079315931752</v>
      </c>
      <c r="M392" s="302">
        <f t="shared" ref="M392:M455" si="32">IF(D392&gt;0,L392/J392,"PO")</f>
        <v>4.8481497862286727</v>
      </c>
      <c r="N392" s="199" t="str">
        <f t="shared" ref="N392:N455" si="33">+IF(M392&gt;=1, "OK","Alarm")</f>
        <v>OK</v>
      </c>
    </row>
    <row r="393" spans="1:14" ht="14.25" customHeight="1" x14ac:dyDescent="0.25">
      <c r="A393" s="194"/>
      <c r="B393" s="280" t="s">
        <v>587</v>
      </c>
      <c r="C393" s="281">
        <v>17</v>
      </c>
      <c r="D393" s="279">
        <v>1876.4976346492767</v>
      </c>
      <c r="E393" s="293"/>
      <c r="F393" s="323">
        <f t="shared" ref="F393:F456" si="34">D393+E393</f>
        <v>1876.4976346492767</v>
      </c>
      <c r="G393" s="313"/>
      <c r="H393" s="297">
        <v>67.819442749023438</v>
      </c>
      <c r="I393" s="286">
        <v>2.0778970718383789</v>
      </c>
      <c r="J393" s="191">
        <f>HLOOKUP('Operational Worksheet'!H393,$B$768:$X$770,3)</f>
        <v>3.2</v>
      </c>
      <c r="K393" s="191">
        <f t="shared" si="30"/>
        <v>7.3117685328864193</v>
      </c>
      <c r="L393" s="191">
        <f t="shared" si="31"/>
        <v>15.193102424444691</v>
      </c>
      <c r="M393" s="192">
        <f t="shared" si="32"/>
        <v>4.7478445076389653</v>
      </c>
      <c r="N393" s="199" t="str">
        <f t="shared" si="33"/>
        <v>OK</v>
      </c>
    </row>
    <row r="394" spans="1:14" ht="14.25" customHeight="1" x14ac:dyDescent="0.25">
      <c r="A394" s="194"/>
      <c r="B394" s="280" t="s">
        <v>588</v>
      </c>
      <c r="C394" s="281">
        <v>17</v>
      </c>
      <c r="D394" s="279">
        <v>1859.3649442195892</v>
      </c>
      <c r="E394" s="293"/>
      <c r="F394" s="323">
        <f t="shared" si="34"/>
        <v>1859.3649442195892</v>
      </c>
      <c r="G394" s="313"/>
      <c r="H394" s="297">
        <v>67.126922607421875</v>
      </c>
      <c r="I394" s="286">
        <v>2.050501823425293</v>
      </c>
      <c r="J394" s="191">
        <f>HLOOKUP('Operational Worksheet'!H394,$B$768:$X$770,3)</f>
        <v>3.2</v>
      </c>
      <c r="K394" s="191">
        <f t="shared" si="30"/>
        <v>7.3791411415595656</v>
      </c>
      <c r="L394" s="191">
        <f t="shared" si="31"/>
        <v>15.130942366080488</v>
      </c>
      <c r="M394" s="192">
        <f t="shared" si="32"/>
        <v>4.7284194894001521</v>
      </c>
      <c r="N394" s="199" t="str">
        <f t="shared" si="33"/>
        <v>OK</v>
      </c>
    </row>
    <row r="395" spans="1:14" ht="14.25" customHeight="1" x14ac:dyDescent="0.25">
      <c r="A395" s="194"/>
      <c r="B395" s="280" t="s">
        <v>589</v>
      </c>
      <c r="C395" s="281">
        <v>17</v>
      </c>
      <c r="D395" s="279">
        <v>1866.9677274227142</v>
      </c>
      <c r="E395" s="293"/>
      <c r="F395" s="323">
        <f t="shared" si="34"/>
        <v>1866.9677274227142</v>
      </c>
      <c r="G395" s="313"/>
      <c r="H395" s="297">
        <v>68.059707641601563</v>
      </c>
      <c r="I395" s="286">
        <v>2.0710482597351074</v>
      </c>
      <c r="J395" s="191">
        <f>HLOOKUP('Operational Worksheet'!H395,$B$768:$X$770,3)</f>
        <v>3</v>
      </c>
      <c r="K395" s="191">
        <f t="shared" si="30"/>
        <v>7.3490913396800313</v>
      </c>
      <c r="L395" s="191">
        <f t="shared" si="31"/>
        <v>15.220322829678677</v>
      </c>
      <c r="M395" s="192">
        <f t="shared" si="32"/>
        <v>5.0734409432262257</v>
      </c>
      <c r="N395" s="199" t="str">
        <f t="shared" si="33"/>
        <v>OK</v>
      </c>
    </row>
    <row r="396" spans="1:14" ht="14.25" customHeight="1" x14ac:dyDescent="0.25">
      <c r="A396" s="194"/>
      <c r="B396" s="280" t="s">
        <v>590</v>
      </c>
      <c r="C396" s="281">
        <v>17</v>
      </c>
      <c r="D396" s="279">
        <v>2075.5597684383392</v>
      </c>
      <c r="E396" s="293"/>
      <c r="F396" s="323">
        <f t="shared" si="34"/>
        <v>2075.5597684383392</v>
      </c>
      <c r="G396" s="313"/>
      <c r="H396" s="297">
        <v>68.215164184570313</v>
      </c>
      <c r="I396" s="286">
        <v>2.0573506355285645</v>
      </c>
      <c r="J396" s="191">
        <f>HLOOKUP('Operational Worksheet'!H396,$B$768:$X$770,3)</f>
        <v>3</v>
      </c>
      <c r="K396" s="191">
        <f t="shared" si="30"/>
        <v>6.6105137349948526</v>
      </c>
      <c r="L396" s="191">
        <f t="shared" si="31"/>
        <v>13.600144633861964</v>
      </c>
      <c r="M396" s="192">
        <f t="shared" si="32"/>
        <v>4.5333815446206547</v>
      </c>
      <c r="N396" s="199" t="str">
        <f t="shared" si="33"/>
        <v>OK</v>
      </c>
    </row>
    <row r="397" spans="1:14" ht="14.25" customHeight="1" x14ac:dyDescent="0.25">
      <c r="A397" s="194"/>
      <c r="B397" s="280" t="s">
        <v>591</v>
      </c>
      <c r="C397" s="281">
        <v>17</v>
      </c>
      <c r="D397" s="279">
        <v>2062.9991636276245</v>
      </c>
      <c r="E397" s="293"/>
      <c r="F397" s="325">
        <f t="shared" si="34"/>
        <v>2062.9991636276245</v>
      </c>
      <c r="G397" s="315"/>
      <c r="H397" s="297">
        <v>67.586250305175781</v>
      </c>
      <c r="I397" s="286">
        <v>2.0641994476318359</v>
      </c>
      <c r="J397" s="191">
        <f>HLOOKUP('Operational Worksheet'!H397,$B$768:$X$770,3)</f>
        <v>3.2</v>
      </c>
      <c r="K397" s="191">
        <f t="shared" si="30"/>
        <v>6.650761958108558</v>
      </c>
      <c r="L397" s="191">
        <f t="shared" si="31"/>
        <v>13.728499160258513</v>
      </c>
      <c r="M397" s="192">
        <f t="shared" si="32"/>
        <v>4.2901559875807855</v>
      </c>
      <c r="N397" s="199" t="str">
        <f t="shared" si="33"/>
        <v>OK</v>
      </c>
    </row>
    <row r="398" spans="1:14" ht="14.25" customHeight="1" x14ac:dyDescent="0.25">
      <c r="A398" s="194"/>
      <c r="B398" s="280" t="s">
        <v>592</v>
      </c>
      <c r="C398" s="281">
        <v>17</v>
      </c>
      <c r="D398" s="279">
        <v>2046.6482694149017</v>
      </c>
      <c r="E398" s="293"/>
      <c r="F398" s="323">
        <f t="shared" si="34"/>
        <v>2046.6482694149017</v>
      </c>
      <c r="G398" s="313"/>
      <c r="H398" s="297">
        <v>66.900802612304688</v>
      </c>
      <c r="I398" s="286">
        <v>2.0986578464508057</v>
      </c>
      <c r="J398" s="191">
        <f>HLOOKUP('Operational Worksheet'!H398,$B$768:$X$770,3)</f>
        <v>3.2</v>
      </c>
      <c r="K398" s="191">
        <f t="shared" si="30"/>
        <v>6.7038956141627679</v>
      </c>
      <c r="L398" s="191">
        <f t="shared" si="31"/>
        <v>14.069183132449835</v>
      </c>
      <c r="M398" s="192">
        <f t="shared" si="32"/>
        <v>4.3966197288905731</v>
      </c>
      <c r="N398" s="199" t="str">
        <f t="shared" si="33"/>
        <v>OK</v>
      </c>
    </row>
    <row r="399" spans="1:14" ht="14.25" customHeight="1" x14ac:dyDescent="0.25">
      <c r="A399" s="194"/>
      <c r="B399" s="280" t="s">
        <v>593</v>
      </c>
      <c r="C399" s="281">
        <v>17</v>
      </c>
      <c r="D399" s="279">
        <v>2044.902606010437</v>
      </c>
      <c r="E399" s="293"/>
      <c r="F399" s="323">
        <f t="shared" si="34"/>
        <v>2044.902606010437</v>
      </c>
      <c r="G399" s="313"/>
      <c r="H399" s="297">
        <v>66.356681823730469</v>
      </c>
      <c r="I399" s="286">
        <v>2.1124625205993652</v>
      </c>
      <c r="J399" s="191">
        <f>HLOOKUP('Operational Worksheet'!H399,$B$768:$X$770,3)</f>
        <v>3.2</v>
      </c>
      <c r="K399" s="191">
        <f t="shared" si="30"/>
        <v>6.7096185005274283</v>
      </c>
      <c r="L399" s="191">
        <f t="shared" si="31"/>
        <v>14.173817609884305</v>
      </c>
      <c r="M399" s="192">
        <f t="shared" si="32"/>
        <v>4.429318003088845</v>
      </c>
      <c r="N399" s="199" t="str">
        <f t="shared" si="33"/>
        <v>OK</v>
      </c>
    </row>
    <row r="400" spans="1:14" ht="14.25" customHeight="1" x14ac:dyDescent="0.25">
      <c r="A400" s="194"/>
      <c r="B400" s="280" t="s">
        <v>594</v>
      </c>
      <c r="C400" s="281">
        <v>17</v>
      </c>
      <c r="D400" s="279">
        <v>2082.2735776901245</v>
      </c>
      <c r="E400" s="293"/>
      <c r="F400" s="323">
        <f t="shared" si="34"/>
        <v>2082.2735776901245</v>
      </c>
      <c r="G400" s="313"/>
      <c r="H400" s="297">
        <v>66.052825927734375</v>
      </c>
      <c r="I400" s="286">
        <v>2.119204044342041</v>
      </c>
      <c r="J400" s="191">
        <f>HLOOKUP('Operational Worksheet'!H400,$B$768:$X$770,3)</f>
        <v>3.4</v>
      </c>
      <c r="K400" s="191">
        <f t="shared" si="30"/>
        <v>6.589199663324071</v>
      </c>
      <c r="L400" s="191">
        <f t="shared" si="31"/>
        <v>13.963858575493587</v>
      </c>
      <c r="M400" s="192">
        <f t="shared" si="32"/>
        <v>4.1070172280863488</v>
      </c>
      <c r="N400" s="199" t="str">
        <f t="shared" si="33"/>
        <v>OK</v>
      </c>
    </row>
    <row r="401" spans="1:14" ht="14.25" customHeight="1" x14ac:dyDescent="0.25">
      <c r="A401" s="194"/>
      <c r="B401" s="280" t="s">
        <v>595</v>
      </c>
      <c r="C401" s="281">
        <v>17</v>
      </c>
      <c r="D401" s="279">
        <v>2075.2384793758392</v>
      </c>
      <c r="E401" s="293"/>
      <c r="F401" s="323">
        <f t="shared" si="34"/>
        <v>2075.2384793758392</v>
      </c>
      <c r="G401" s="313"/>
      <c r="H401" s="297">
        <v>66.83013916015625</v>
      </c>
      <c r="I401" s="286">
        <v>2.0918087959289551</v>
      </c>
      <c r="J401" s="191">
        <f>HLOOKUP('Operational Worksheet'!H401,$B$768:$X$770,3)</f>
        <v>3.2</v>
      </c>
      <c r="K401" s="191">
        <f t="shared" si="30"/>
        <v>6.6115371767735533</v>
      </c>
      <c r="L401" s="191">
        <f t="shared" si="31"/>
        <v>13.83007162098621</v>
      </c>
      <c r="M401" s="192">
        <f t="shared" si="32"/>
        <v>4.3218973815581903</v>
      </c>
      <c r="N401" s="199" t="str">
        <f t="shared" si="33"/>
        <v>OK</v>
      </c>
    </row>
    <row r="402" spans="1:14" ht="14.25" customHeight="1" x14ac:dyDescent="0.25">
      <c r="A402" s="194"/>
      <c r="B402" s="280" t="s">
        <v>596</v>
      </c>
      <c r="C402" s="281">
        <v>17</v>
      </c>
      <c r="D402" s="279">
        <v>2063.6417417526245</v>
      </c>
      <c r="E402" s="293"/>
      <c r="F402" s="325">
        <f t="shared" si="34"/>
        <v>2063.6417417526245</v>
      </c>
      <c r="G402" s="315"/>
      <c r="H402" s="297">
        <v>65.314376831054688</v>
      </c>
      <c r="I402" s="286">
        <v>2.0710482597351074</v>
      </c>
      <c r="J402" s="191">
        <f>HLOOKUP('Operational Worksheet'!H402,$B$768:$X$770,3)</f>
        <v>3.4</v>
      </c>
      <c r="K402" s="191">
        <f t="shared" si="30"/>
        <v>6.6486910394687593</v>
      </c>
      <c r="L402" s="191">
        <f t="shared" si="31"/>
        <v>13.769760006808177</v>
      </c>
      <c r="M402" s="192">
        <f t="shared" si="32"/>
        <v>4.0499294137671109</v>
      </c>
      <c r="N402" s="199" t="str">
        <f t="shared" si="33"/>
        <v>OK</v>
      </c>
    </row>
    <row r="403" spans="1:14" ht="14.25" customHeight="1" x14ac:dyDescent="0.25">
      <c r="A403" s="194"/>
      <c r="B403" s="280" t="s">
        <v>597</v>
      </c>
      <c r="C403" s="281">
        <v>17</v>
      </c>
      <c r="D403" s="279">
        <v>2051.6488218307495</v>
      </c>
      <c r="E403" s="293"/>
      <c r="F403" s="323">
        <f t="shared" si="34"/>
        <v>2051.6488218307495</v>
      </c>
      <c r="G403" s="313"/>
      <c r="H403" s="297">
        <v>64.522926330566406</v>
      </c>
      <c r="I403" s="286">
        <v>2.0644135475158691</v>
      </c>
      <c r="J403" s="191">
        <f>HLOOKUP('Operational Worksheet'!H403,$B$768:$X$770,3)</f>
        <v>3.4</v>
      </c>
      <c r="K403" s="191">
        <f t="shared" si="30"/>
        <v>6.6875559847621187</v>
      </c>
      <c r="L403" s="191">
        <f t="shared" si="31"/>
        <v>13.805881174713747</v>
      </c>
      <c r="M403" s="192">
        <f t="shared" si="32"/>
        <v>4.0605532866805136</v>
      </c>
      <c r="N403" s="199" t="str">
        <f t="shared" si="33"/>
        <v>OK</v>
      </c>
    </row>
    <row r="404" spans="1:14" ht="14.25" customHeight="1" x14ac:dyDescent="0.25">
      <c r="A404" s="194"/>
      <c r="B404" s="280" t="s">
        <v>598</v>
      </c>
      <c r="C404" s="281">
        <v>17</v>
      </c>
      <c r="D404" s="279">
        <v>2062.8170926570892</v>
      </c>
      <c r="E404" s="293"/>
      <c r="F404" s="323">
        <f t="shared" si="34"/>
        <v>2062.8170926570892</v>
      </c>
      <c r="G404" s="313"/>
      <c r="H404" s="297">
        <v>63.731475830078125</v>
      </c>
      <c r="I404" s="286">
        <v>2.0849599838256836</v>
      </c>
      <c r="J404" s="191">
        <f>HLOOKUP('Operational Worksheet'!H404,$B$768:$X$770,3)</f>
        <v>3.6</v>
      </c>
      <c r="K404" s="191">
        <f t="shared" si="30"/>
        <v>6.6513489760699773</v>
      </c>
      <c r="L404" s="191">
        <f t="shared" si="31"/>
        <v>13.867796453565838</v>
      </c>
      <c r="M404" s="192">
        <f t="shared" si="32"/>
        <v>3.8521656815460661</v>
      </c>
      <c r="N404" s="199" t="str">
        <f t="shared" si="33"/>
        <v>OK</v>
      </c>
    </row>
    <row r="405" spans="1:14" ht="14.25" customHeight="1" x14ac:dyDescent="0.25">
      <c r="A405" s="194"/>
      <c r="B405" s="280" t="s">
        <v>599</v>
      </c>
      <c r="C405" s="281">
        <v>17</v>
      </c>
      <c r="D405" s="279">
        <v>2053.6085965633392</v>
      </c>
      <c r="E405" s="293"/>
      <c r="F405" s="323">
        <f t="shared" si="34"/>
        <v>2053.6085965633392</v>
      </c>
      <c r="G405" s="313"/>
      <c r="H405" s="297">
        <v>63.286293029785156</v>
      </c>
      <c r="I405" s="286">
        <v>2.0507156848907471</v>
      </c>
      <c r="J405" s="191">
        <f>HLOOKUP('Operational Worksheet'!H405,$B$768:$X$770,3)</f>
        <v>3.6</v>
      </c>
      <c r="K405" s="191">
        <f t="shared" si="30"/>
        <v>6.6811739978228113</v>
      </c>
      <c r="L405" s="191">
        <f t="shared" si="31"/>
        <v>13.701188310819457</v>
      </c>
      <c r="M405" s="192">
        <f t="shared" si="32"/>
        <v>3.8058856418942937</v>
      </c>
      <c r="N405" s="199" t="str">
        <f t="shared" si="33"/>
        <v>OK</v>
      </c>
    </row>
    <row r="406" spans="1:14" ht="14.25" customHeight="1" x14ac:dyDescent="0.25">
      <c r="A406" s="194"/>
      <c r="B406" s="280" t="s">
        <v>600</v>
      </c>
      <c r="C406" s="281">
        <v>17</v>
      </c>
      <c r="D406" s="279">
        <v>2047.6117703914642</v>
      </c>
      <c r="E406" s="293"/>
      <c r="F406" s="323">
        <f t="shared" si="34"/>
        <v>2047.6117703914642</v>
      </c>
      <c r="G406" s="313"/>
      <c r="H406" s="297">
        <v>63.791549682617188</v>
      </c>
      <c r="I406" s="286">
        <v>2.0506086349487305</v>
      </c>
      <c r="J406" s="191">
        <f>HLOOKUP('Operational Worksheet'!H406,$B$768:$X$770,3)</f>
        <v>3.6</v>
      </c>
      <c r="K406" s="191">
        <f t="shared" si="30"/>
        <v>6.7007411050588352</v>
      </c>
      <c r="L406" s="191">
        <f t="shared" si="31"/>
        <v>13.740597570589546</v>
      </c>
      <c r="M406" s="192">
        <f t="shared" si="32"/>
        <v>3.8168326584970962</v>
      </c>
      <c r="N406" s="199" t="str">
        <f t="shared" si="33"/>
        <v>OK</v>
      </c>
    </row>
    <row r="407" spans="1:14" ht="14.25" customHeight="1" x14ac:dyDescent="0.25">
      <c r="A407" s="194"/>
      <c r="B407" s="280" t="s">
        <v>601</v>
      </c>
      <c r="C407" s="281">
        <v>17</v>
      </c>
      <c r="D407" s="279">
        <v>2081.0207059383392</v>
      </c>
      <c r="E407" s="293"/>
      <c r="F407" s="325">
        <f t="shared" si="34"/>
        <v>2081.0207059383392</v>
      </c>
      <c r="G407" s="315"/>
      <c r="H407" s="297">
        <v>64.264999389648438</v>
      </c>
      <c r="I407" s="286">
        <v>2.071155309677124</v>
      </c>
      <c r="J407" s="191">
        <f>HLOOKUP('Operational Worksheet'!H407,$B$768:$X$770,3)</f>
        <v>3.6</v>
      </c>
      <c r="K407" s="191">
        <f t="shared" si="30"/>
        <v>6.5931666695636029</v>
      </c>
      <c r="L407" s="191">
        <f t="shared" si="31"/>
        <v>13.655472155252896</v>
      </c>
      <c r="M407" s="192">
        <f t="shared" si="32"/>
        <v>3.793186709792471</v>
      </c>
      <c r="N407" s="199" t="str">
        <f t="shared" si="33"/>
        <v>OK</v>
      </c>
    </row>
    <row r="408" spans="1:14" ht="14.25" customHeight="1" x14ac:dyDescent="0.25">
      <c r="A408" s="194"/>
      <c r="B408" s="280" t="s">
        <v>602</v>
      </c>
      <c r="C408" s="281">
        <v>17</v>
      </c>
      <c r="D408" s="279">
        <v>2063.7809598445892</v>
      </c>
      <c r="E408" s="293"/>
      <c r="F408" s="323">
        <f t="shared" si="34"/>
        <v>2063.7809598445892</v>
      </c>
      <c r="G408" s="313"/>
      <c r="H408" s="297">
        <v>62.346450805664063</v>
      </c>
      <c r="I408" s="286">
        <v>2.0644135475158691</v>
      </c>
      <c r="J408" s="191">
        <f>HLOOKUP('Operational Worksheet'!H408,$B$768:$X$770,3)</f>
        <v>3.8</v>
      </c>
      <c r="K408" s="191">
        <f t="shared" si="30"/>
        <v>6.6482425334990909</v>
      </c>
      <c r="L408" s="191">
        <f t="shared" si="31"/>
        <v>13.724721953326748</v>
      </c>
      <c r="M408" s="192">
        <f t="shared" si="32"/>
        <v>3.6117689350859865</v>
      </c>
      <c r="N408" s="199" t="str">
        <f t="shared" si="33"/>
        <v>OK</v>
      </c>
    </row>
    <row r="409" spans="1:14" ht="14.25" customHeight="1" x14ac:dyDescent="0.25">
      <c r="A409" s="194"/>
      <c r="B409" s="280" t="s">
        <v>603</v>
      </c>
      <c r="C409" s="281">
        <v>17</v>
      </c>
      <c r="D409" s="279">
        <v>2065.0658719539642</v>
      </c>
      <c r="E409" s="293"/>
      <c r="F409" s="323">
        <f t="shared" si="34"/>
        <v>2065.0658719539642</v>
      </c>
      <c r="G409" s="313"/>
      <c r="H409" s="297">
        <v>61.971923828125</v>
      </c>
      <c r="I409" s="286">
        <v>2.037017822265625</v>
      </c>
      <c r="J409" s="191">
        <f>HLOOKUP('Operational Worksheet'!H409,$B$768:$X$770,3)</f>
        <v>3.8</v>
      </c>
      <c r="K409" s="191">
        <f t="shared" si="30"/>
        <v>6.6441059064532562</v>
      </c>
      <c r="L409" s="191">
        <f t="shared" si="31"/>
        <v>13.534162144465588</v>
      </c>
      <c r="M409" s="192">
        <f t="shared" si="32"/>
        <v>3.5616216169646284</v>
      </c>
      <c r="N409" s="199" t="str">
        <f t="shared" si="33"/>
        <v>OK</v>
      </c>
    </row>
    <row r="410" spans="1:14" ht="14.25" customHeight="1" x14ac:dyDescent="0.25">
      <c r="A410" s="194"/>
      <c r="B410" s="280" t="s">
        <v>604</v>
      </c>
      <c r="C410" s="281">
        <v>17</v>
      </c>
      <c r="D410" s="279">
        <v>2043.0074002742767</v>
      </c>
      <c r="E410" s="293"/>
      <c r="F410" s="323">
        <f t="shared" si="34"/>
        <v>2043.0074002742767</v>
      </c>
      <c r="G410" s="313"/>
      <c r="H410" s="297">
        <v>65.286102294921875</v>
      </c>
      <c r="I410" s="286">
        <v>2.0025599002838135</v>
      </c>
      <c r="J410" s="191">
        <f>HLOOKUP('Operational Worksheet'!H410,$B$768:$X$770,3)</f>
        <v>3.4</v>
      </c>
      <c r="K410" s="191">
        <f t="shared" si="30"/>
        <v>6.7158427107128338</v>
      </c>
      <c r="L410" s="191">
        <f t="shared" si="31"/>
        <v>13.448877309086868</v>
      </c>
      <c r="M410" s="192">
        <f t="shared" si="32"/>
        <v>3.9555521497314317</v>
      </c>
      <c r="N410" s="199" t="str">
        <f t="shared" si="33"/>
        <v>OK</v>
      </c>
    </row>
    <row r="411" spans="1:14" ht="14.25" customHeight="1" x14ac:dyDescent="0.25">
      <c r="A411" s="194"/>
      <c r="B411" s="280" t="s">
        <v>605</v>
      </c>
      <c r="C411" s="281">
        <v>17</v>
      </c>
      <c r="D411" s="279">
        <v>2058.6410672664642</v>
      </c>
      <c r="E411" s="293"/>
      <c r="F411" s="323">
        <f t="shared" si="34"/>
        <v>2058.6410672664642</v>
      </c>
      <c r="G411" s="313"/>
      <c r="H411" s="297">
        <v>66.392013549804688</v>
      </c>
      <c r="I411" s="286">
        <v>2.0162577629089355</v>
      </c>
      <c r="J411" s="191">
        <f>HLOOKUP('Operational Worksheet'!H411,$B$768:$X$770,3)</f>
        <v>3.2</v>
      </c>
      <c r="K411" s="191">
        <f t="shared" si="30"/>
        <v>6.6648414700494438</v>
      </c>
      <c r="L411" s="191">
        <f t="shared" si="31"/>
        <v>13.438038352544593</v>
      </c>
      <c r="M411" s="192">
        <f t="shared" si="32"/>
        <v>4.199386985170185</v>
      </c>
      <c r="N411" s="199" t="str">
        <f t="shared" si="33"/>
        <v>OK</v>
      </c>
    </row>
    <row r="412" spans="1:14" ht="14.25" customHeight="1" x14ac:dyDescent="0.25">
      <c r="A412" s="194"/>
      <c r="B412" s="280" t="s">
        <v>606</v>
      </c>
      <c r="C412" s="281">
        <v>17</v>
      </c>
      <c r="D412" s="279">
        <v>2043.082293510437</v>
      </c>
      <c r="E412" s="293"/>
      <c r="F412" s="325">
        <f t="shared" si="34"/>
        <v>2043.082293510437</v>
      </c>
      <c r="G412" s="315"/>
      <c r="H412" s="297">
        <v>66.837203979492188</v>
      </c>
      <c r="I412" s="286">
        <v>2.030062198638916</v>
      </c>
      <c r="J412" s="191">
        <f>HLOOKUP('Operational Worksheet'!H412,$B$768:$X$770,3)</f>
        <v>3.2</v>
      </c>
      <c r="K412" s="191">
        <f t="shared" si="30"/>
        <v>6.7155965281700425</v>
      </c>
      <c r="L412" s="191">
        <f t="shared" si="31"/>
        <v>13.633078653148747</v>
      </c>
      <c r="M412" s="192">
        <f t="shared" si="32"/>
        <v>4.2603370791089832</v>
      </c>
      <c r="N412" s="199" t="str">
        <f t="shared" si="33"/>
        <v>OK</v>
      </c>
    </row>
    <row r="413" spans="1:14" ht="14.25" customHeight="1" x14ac:dyDescent="0.25">
      <c r="A413" s="194"/>
      <c r="B413" s="280" t="s">
        <v>607</v>
      </c>
      <c r="C413" s="281">
        <v>17</v>
      </c>
      <c r="D413" s="279">
        <v>2066.0297391414642</v>
      </c>
      <c r="E413" s="293"/>
      <c r="F413" s="323">
        <f t="shared" si="34"/>
        <v>2066.0297391414642</v>
      </c>
      <c r="G413" s="313"/>
      <c r="H413" s="297">
        <v>68.268165588378906</v>
      </c>
      <c r="I413" s="286">
        <v>2.0643064975738525</v>
      </c>
      <c r="J413" s="191">
        <f>HLOOKUP('Operational Worksheet'!H413,$B$768:$X$770,3)</f>
        <v>3</v>
      </c>
      <c r="K413" s="191">
        <f t="shared" si="30"/>
        <v>6.6410062242211092</v>
      </c>
      <c r="L413" s="191">
        <f t="shared" si="31"/>
        <v>13.709072299088033</v>
      </c>
      <c r="M413" s="192">
        <f t="shared" si="32"/>
        <v>4.5696907663626778</v>
      </c>
      <c r="N413" s="199" t="str">
        <f t="shared" si="33"/>
        <v>OK</v>
      </c>
    </row>
    <row r="414" spans="1:14" ht="14.25" customHeight="1" x14ac:dyDescent="0.25">
      <c r="A414" s="194"/>
      <c r="B414" s="280" t="s">
        <v>608</v>
      </c>
      <c r="C414" s="281">
        <v>17</v>
      </c>
      <c r="D414" s="279">
        <v>2039.6880643367767</v>
      </c>
      <c r="E414" s="293"/>
      <c r="F414" s="323">
        <f t="shared" si="34"/>
        <v>2039.6880643367767</v>
      </c>
      <c r="G414" s="313"/>
      <c r="H414" s="297">
        <v>68.60736083984375</v>
      </c>
      <c r="I414" s="286">
        <v>2.0232133865356445</v>
      </c>
      <c r="J414" s="191">
        <f>HLOOKUP('Operational Worksheet'!H414,$B$768:$X$770,3)</f>
        <v>3</v>
      </c>
      <c r="K414" s="191">
        <f t="shared" si="30"/>
        <v>6.7267719005482975</v>
      </c>
      <c r="L414" s="191">
        <f t="shared" si="31"/>
        <v>13.609694957361135</v>
      </c>
      <c r="M414" s="192">
        <f t="shared" si="32"/>
        <v>4.5365649857870451</v>
      </c>
      <c r="N414" s="199" t="str">
        <f t="shared" si="33"/>
        <v>OK</v>
      </c>
    </row>
    <row r="415" spans="1:14" ht="14.25" customHeight="1" x14ac:dyDescent="0.25">
      <c r="A415" s="200"/>
      <c r="B415" s="282" t="s">
        <v>609</v>
      </c>
      <c r="C415" s="283">
        <v>17</v>
      </c>
      <c r="D415" s="309">
        <v>2065.4620542526245</v>
      </c>
      <c r="E415" s="310"/>
      <c r="F415" s="324">
        <f t="shared" si="34"/>
        <v>2065.4620542526245</v>
      </c>
      <c r="G415" s="314"/>
      <c r="H415" s="311">
        <v>69.04901123046875</v>
      </c>
      <c r="I415" s="312">
        <v>2.0573506355285645</v>
      </c>
      <c r="J415" s="191">
        <f>HLOOKUP('Operational Worksheet'!H415,$B$768:$X$770,3)</f>
        <v>3</v>
      </c>
      <c r="K415" s="307">
        <f t="shared" si="30"/>
        <v>6.6428314811278719</v>
      </c>
      <c r="L415" s="307">
        <f t="shared" si="31"/>
        <v>13.666633569407582</v>
      </c>
      <c r="M415" s="308">
        <f t="shared" si="32"/>
        <v>4.5555445231358602</v>
      </c>
      <c r="N415" s="203" t="str">
        <f t="shared" si="33"/>
        <v>OK</v>
      </c>
    </row>
    <row r="416" spans="1:14" ht="14.25" customHeight="1" x14ac:dyDescent="0.25">
      <c r="A416" s="194"/>
      <c r="B416" s="300" t="s">
        <v>610</v>
      </c>
      <c r="C416" s="281">
        <v>18</v>
      </c>
      <c r="D416" s="279">
        <v>2047.6866636276245</v>
      </c>
      <c r="E416" s="293"/>
      <c r="F416" s="323">
        <f t="shared" si="34"/>
        <v>2047.6866636276245</v>
      </c>
      <c r="G416" s="313"/>
      <c r="H416" s="297">
        <v>69.310470581054688</v>
      </c>
      <c r="I416" s="286">
        <v>2.0161504745483398</v>
      </c>
      <c r="J416" s="191">
        <f>HLOOKUP('Operational Worksheet'!H416,$B$768:$X$770,3)</f>
        <v>3</v>
      </c>
      <c r="K416" s="301">
        <f t="shared" si="30"/>
        <v>6.7004960284096855</v>
      </c>
      <c r="L416" s="301">
        <f t="shared" si="31"/>
        <v>13.509208247387454</v>
      </c>
      <c r="M416" s="302">
        <f t="shared" si="32"/>
        <v>4.5030694157958182</v>
      </c>
      <c r="N416" s="199" t="str">
        <f t="shared" si="33"/>
        <v>OK</v>
      </c>
    </row>
    <row r="417" spans="1:14" ht="14.25" customHeight="1" x14ac:dyDescent="0.25">
      <c r="A417" s="194"/>
      <c r="B417" s="280" t="s">
        <v>611</v>
      </c>
      <c r="C417" s="281">
        <v>18</v>
      </c>
      <c r="D417" s="279">
        <v>2037.8675076961517</v>
      </c>
      <c r="E417" s="293"/>
      <c r="F417" s="325">
        <f t="shared" si="34"/>
        <v>2037.8675076961517</v>
      </c>
      <c r="G417" s="315"/>
      <c r="H417" s="297">
        <v>69.155014038085938</v>
      </c>
      <c r="I417" s="286">
        <v>2.0299551486968994</v>
      </c>
      <c r="J417" s="191">
        <f>HLOOKUP('Operational Worksheet'!H417,$B$768:$X$770,3)</f>
        <v>3</v>
      </c>
      <c r="K417" s="191">
        <f t="shared" si="30"/>
        <v>6.7327813536689067</v>
      </c>
      <c r="L417" s="191">
        <f t="shared" si="31"/>
        <v>13.667244173930678</v>
      </c>
      <c r="M417" s="192">
        <f t="shared" si="32"/>
        <v>4.555748057976893</v>
      </c>
      <c r="N417" s="199" t="str">
        <f t="shared" si="33"/>
        <v>OK</v>
      </c>
    </row>
    <row r="418" spans="1:14" ht="14.25" customHeight="1" x14ac:dyDescent="0.25">
      <c r="A418" s="194"/>
      <c r="B418" s="280" t="s">
        <v>612</v>
      </c>
      <c r="C418" s="281">
        <v>18</v>
      </c>
      <c r="D418" s="279">
        <v>2063.5668485164642</v>
      </c>
      <c r="E418" s="293"/>
      <c r="F418" s="323">
        <f t="shared" si="34"/>
        <v>2063.5668485164642</v>
      </c>
      <c r="G418" s="313"/>
      <c r="H418" s="297">
        <v>69.660263061523438</v>
      </c>
      <c r="I418" s="286">
        <v>2.0506086349487305</v>
      </c>
      <c r="J418" s="191">
        <f>HLOOKUP('Operational Worksheet'!H418,$B$768:$X$770,3)</f>
        <v>3</v>
      </c>
      <c r="K418" s="191">
        <f t="shared" si="30"/>
        <v>6.648932341071629</v>
      </c>
      <c r="L418" s="191">
        <f t="shared" si="31"/>
        <v>13.634358071791359</v>
      </c>
      <c r="M418" s="192">
        <f t="shared" si="32"/>
        <v>4.5447860239304534</v>
      </c>
      <c r="N418" s="199" t="str">
        <f t="shared" si="33"/>
        <v>OK</v>
      </c>
    </row>
    <row r="419" spans="1:14" ht="14.25" customHeight="1" x14ac:dyDescent="0.25">
      <c r="A419" s="194"/>
      <c r="B419" s="280" t="s">
        <v>613</v>
      </c>
      <c r="C419" s="281">
        <v>18</v>
      </c>
      <c r="D419" s="279">
        <v>2034.837176322937</v>
      </c>
      <c r="E419" s="293"/>
      <c r="F419" s="323">
        <f t="shared" si="34"/>
        <v>2034.837176322937</v>
      </c>
      <c r="G419" s="313"/>
      <c r="H419" s="297">
        <v>68.723953247070313</v>
      </c>
      <c r="I419" s="286">
        <v>2.0024528503417969</v>
      </c>
      <c r="J419" s="191">
        <f>HLOOKUP('Operational Worksheet'!H419,$B$768:$X$770,3)</f>
        <v>3</v>
      </c>
      <c r="K419" s="191">
        <f t="shared" si="30"/>
        <v>6.7428079832206071</v>
      </c>
      <c r="L419" s="191">
        <f t="shared" si="31"/>
        <v>13.502155065307528</v>
      </c>
      <c r="M419" s="192">
        <f t="shared" si="32"/>
        <v>4.5007183551025092</v>
      </c>
      <c r="N419" s="199" t="str">
        <f t="shared" si="33"/>
        <v>OK</v>
      </c>
    </row>
    <row r="420" spans="1:14" ht="14.25" customHeight="1" x14ac:dyDescent="0.25">
      <c r="A420" s="194"/>
      <c r="B420" s="280" t="s">
        <v>614</v>
      </c>
      <c r="C420" s="281">
        <v>18</v>
      </c>
      <c r="D420" s="279">
        <v>2061.3929624557495</v>
      </c>
      <c r="E420" s="293"/>
      <c r="F420" s="323">
        <f t="shared" si="34"/>
        <v>2061.3929624557495</v>
      </c>
      <c r="G420" s="313"/>
      <c r="H420" s="297">
        <v>63.607818603515625</v>
      </c>
      <c r="I420" s="286">
        <v>2.0643064975738525</v>
      </c>
      <c r="J420" s="191">
        <f>HLOOKUP('Operational Worksheet'!H420,$B$768:$X$770,3)</f>
        <v>3.6</v>
      </c>
      <c r="K420" s="191">
        <f t="shared" si="30"/>
        <v>6.6559441149537282</v>
      </c>
      <c r="L420" s="191">
        <f t="shared" si="31"/>
        <v>13.739908683987426</v>
      </c>
      <c r="M420" s="192">
        <f t="shared" si="32"/>
        <v>3.8166413011076186</v>
      </c>
      <c r="N420" s="199" t="str">
        <f t="shared" si="33"/>
        <v>OK</v>
      </c>
    </row>
    <row r="421" spans="1:14" ht="14.25" customHeight="1" x14ac:dyDescent="0.25">
      <c r="A421" s="194"/>
      <c r="B421" s="280" t="s">
        <v>615</v>
      </c>
      <c r="C421" s="281">
        <v>18</v>
      </c>
      <c r="D421" s="279">
        <v>2027.3416929244995</v>
      </c>
      <c r="E421" s="293"/>
      <c r="F421" s="323">
        <f t="shared" si="34"/>
        <v>2027.3416929244995</v>
      </c>
      <c r="G421" s="313"/>
      <c r="H421" s="297">
        <v>63.731475830078125</v>
      </c>
      <c r="I421" s="286">
        <v>2.0368039608001709</v>
      </c>
      <c r="J421" s="191">
        <f>HLOOKUP('Operational Worksheet'!H421,$B$768:$X$770,3)</f>
        <v>3.6</v>
      </c>
      <c r="K421" s="191">
        <f t="shared" si="30"/>
        <v>6.767737478565901</v>
      </c>
      <c r="L421" s="191">
        <f t="shared" si="31"/>
        <v>13.784554501998789</v>
      </c>
      <c r="M421" s="192">
        <f t="shared" si="32"/>
        <v>3.8290429172218858</v>
      </c>
      <c r="N421" s="199" t="str">
        <f t="shared" si="33"/>
        <v>OK</v>
      </c>
    </row>
    <row r="422" spans="1:14" ht="14.25" customHeight="1" x14ac:dyDescent="0.25">
      <c r="A422" s="194"/>
      <c r="B422" s="280" t="s">
        <v>616</v>
      </c>
      <c r="C422" s="281">
        <v>18</v>
      </c>
      <c r="D422" s="279">
        <v>2057.3238706588745</v>
      </c>
      <c r="E422" s="293"/>
      <c r="F422" s="325">
        <f t="shared" si="34"/>
        <v>2057.3238706588745</v>
      </c>
      <c r="G422" s="315"/>
      <c r="H422" s="297">
        <v>65.286102294921875</v>
      </c>
      <c r="I422" s="286">
        <v>2.037017822265625</v>
      </c>
      <c r="J422" s="191">
        <f>HLOOKUP('Operational Worksheet'!H422,$B$768:$X$770,3)</f>
        <v>3.4</v>
      </c>
      <c r="K422" s="191">
        <f t="shared" si="30"/>
        <v>6.669108618600859</v>
      </c>
      <c r="L422" s="191">
        <f t="shared" si="31"/>
        <v>13.585093114715232</v>
      </c>
      <c r="M422" s="192">
        <f t="shared" si="32"/>
        <v>3.9956156219750683</v>
      </c>
      <c r="N422" s="199" t="str">
        <f t="shared" si="33"/>
        <v>OK</v>
      </c>
    </row>
    <row r="423" spans="1:14" ht="14.25" customHeight="1" x14ac:dyDescent="0.25">
      <c r="A423" s="194"/>
      <c r="B423" s="280" t="s">
        <v>617</v>
      </c>
      <c r="C423" s="281">
        <v>18</v>
      </c>
      <c r="D423" s="279">
        <v>2035.8009214401245</v>
      </c>
      <c r="E423" s="293"/>
      <c r="F423" s="323">
        <f t="shared" si="34"/>
        <v>2035.8009214401245</v>
      </c>
      <c r="G423" s="313"/>
      <c r="H423" s="297">
        <v>65.2083740234375</v>
      </c>
      <c r="I423" s="286">
        <v>2.1055066585540771</v>
      </c>
      <c r="J423" s="191">
        <f>HLOOKUP('Operational Worksheet'!H423,$B$768:$X$770,3)</f>
        <v>3.4</v>
      </c>
      <c r="K423" s="191">
        <f t="shared" si="30"/>
        <v>6.7396159479869437</v>
      </c>
      <c r="L423" s="191">
        <f t="shared" si="31"/>
        <v>14.190306254583758</v>
      </c>
      <c r="M423" s="192">
        <f t="shared" si="32"/>
        <v>4.1736194866422816</v>
      </c>
      <c r="N423" s="199" t="str">
        <f t="shared" si="33"/>
        <v>OK</v>
      </c>
    </row>
    <row r="424" spans="1:14" ht="14.25" customHeight="1" x14ac:dyDescent="0.25">
      <c r="A424" s="194"/>
      <c r="B424" s="280" t="s">
        <v>618</v>
      </c>
      <c r="C424" s="281">
        <v>18</v>
      </c>
      <c r="D424" s="279">
        <v>925.37971782684326</v>
      </c>
      <c r="E424" s="293"/>
      <c r="F424" s="323">
        <f t="shared" si="34"/>
        <v>925.37971782684326</v>
      </c>
      <c r="G424" s="313"/>
      <c r="H424" s="297">
        <v>65.063514709472656</v>
      </c>
      <c r="I424" s="286">
        <v>2.1398577690124512</v>
      </c>
      <c r="J424" s="191">
        <f>HLOOKUP('Operational Worksheet'!H424,$B$768:$X$770,3)</f>
        <v>3.4</v>
      </c>
      <c r="K424" s="191">
        <f t="shared" si="30"/>
        <v>14.826904126757354</v>
      </c>
      <c r="L424" s="191">
        <f t="shared" si="31"/>
        <v>31.727465986044496</v>
      </c>
      <c r="M424" s="192">
        <f t="shared" si="32"/>
        <v>9.331607642954264</v>
      </c>
      <c r="N424" s="199" t="str">
        <f t="shared" si="33"/>
        <v>OK</v>
      </c>
    </row>
    <row r="425" spans="1:14" ht="14.25" customHeight="1" x14ac:dyDescent="0.25">
      <c r="A425" s="194"/>
      <c r="B425" s="280" t="s">
        <v>619</v>
      </c>
      <c r="C425" s="281">
        <v>18</v>
      </c>
      <c r="D425" s="279">
        <v>927.84248638153076</v>
      </c>
      <c r="E425" s="293"/>
      <c r="F425" s="323">
        <f t="shared" si="34"/>
        <v>927.84248638153076</v>
      </c>
      <c r="G425" s="313"/>
      <c r="H425" s="297">
        <v>64.759658813476563</v>
      </c>
      <c r="I425" s="286">
        <v>2.1056137084960938</v>
      </c>
      <c r="J425" s="191">
        <f>HLOOKUP('Operational Worksheet'!H425,$B$768:$X$770,3)</f>
        <v>3.4</v>
      </c>
      <c r="K425" s="191">
        <f t="shared" si="30"/>
        <v>14.787549135169128</v>
      </c>
      <c r="L425" s="191">
        <f t="shared" si="31"/>
        <v>31.13686617407167</v>
      </c>
      <c r="M425" s="192">
        <f t="shared" si="32"/>
        <v>9.1579018159034327</v>
      </c>
      <c r="N425" s="199" t="str">
        <f t="shared" si="33"/>
        <v>OK</v>
      </c>
    </row>
    <row r="426" spans="1:14" ht="14.25" customHeight="1" x14ac:dyDescent="0.25">
      <c r="A426" s="194"/>
      <c r="B426" s="280" t="s">
        <v>620</v>
      </c>
      <c r="C426" s="281">
        <v>18</v>
      </c>
      <c r="D426" s="279">
        <v>955.79036235809326</v>
      </c>
      <c r="E426" s="293"/>
      <c r="F426" s="323">
        <f t="shared" si="34"/>
        <v>955.79036235809326</v>
      </c>
      <c r="G426" s="313"/>
      <c r="H426" s="297">
        <v>64.519393920898438</v>
      </c>
      <c r="I426" s="286">
        <v>2.1056137084960938</v>
      </c>
      <c r="J426" s="191">
        <f>HLOOKUP('Operational Worksheet'!H426,$B$768:$X$770,3)</f>
        <v>3.4</v>
      </c>
      <c r="K426" s="191">
        <f t="shared" si="30"/>
        <v>14.355152444949947</v>
      </c>
      <c r="L426" s="191">
        <f t="shared" si="31"/>
        <v>30.226405775637826</v>
      </c>
      <c r="M426" s="192">
        <f t="shared" si="32"/>
        <v>8.8901193457758314</v>
      </c>
      <c r="N426" s="199" t="str">
        <f t="shared" si="33"/>
        <v>OK</v>
      </c>
    </row>
    <row r="427" spans="1:14" ht="14.25" customHeight="1" x14ac:dyDescent="0.25">
      <c r="A427" s="194"/>
      <c r="B427" s="280" t="s">
        <v>621</v>
      </c>
      <c r="C427" s="281">
        <v>18</v>
      </c>
      <c r="D427" s="279">
        <v>972.38783550262451</v>
      </c>
      <c r="E427" s="293"/>
      <c r="F427" s="325">
        <f t="shared" si="34"/>
        <v>972.38783550262451</v>
      </c>
      <c r="G427" s="315"/>
      <c r="H427" s="297">
        <v>64.363929748535156</v>
      </c>
      <c r="I427" s="286">
        <v>2.0918087959289551</v>
      </c>
      <c r="J427" s="191">
        <f>HLOOKUP('Operational Worksheet'!H427,$B$768:$X$770,3)</f>
        <v>3.6</v>
      </c>
      <c r="K427" s="191">
        <f t="shared" si="30"/>
        <v>14.110127519203571</v>
      </c>
      <c r="L427" s="191">
        <f t="shared" si="31"/>
        <v>29.515688856349236</v>
      </c>
      <c r="M427" s="192">
        <f t="shared" si="32"/>
        <v>8.19880246009701</v>
      </c>
      <c r="N427" s="199" t="str">
        <f t="shared" si="33"/>
        <v>OK</v>
      </c>
    </row>
    <row r="428" spans="1:14" ht="14.25" customHeight="1" x14ac:dyDescent="0.25">
      <c r="A428" s="194"/>
      <c r="B428" s="280" t="s">
        <v>622</v>
      </c>
      <c r="C428" s="281">
        <v>18</v>
      </c>
      <c r="D428" s="279">
        <v>927.30720806121826</v>
      </c>
      <c r="E428" s="293"/>
      <c r="F428" s="323">
        <f t="shared" si="34"/>
        <v>927.30720806121826</v>
      </c>
      <c r="G428" s="313"/>
      <c r="H428" s="297">
        <v>64.22259521484375</v>
      </c>
      <c r="I428" s="286">
        <v>2.0781111717224121</v>
      </c>
      <c r="J428" s="191">
        <f>HLOOKUP('Operational Worksheet'!H428,$B$768:$X$770,3)</f>
        <v>3.6</v>
      </c>
      <c r="K428" s="191">
        <f t="shared" si="30"/>
        <v>14.796085092178629</v>
      </c>
      <c r="L428" s="191">
        <f t="shared" si="31"/>
        <v>30.747909727811845</v>
      </c>
      <c r="M428" s="192">
        <f t="shared" si="32"/>
        <v>8.5410860355032892</v>
      </c>
      <c r="N428" s="199" t="str">
        <f t="shared" si="33"/>
        <v>OK</v>
      </c>
    </row>
    <row r="429" spans="1:14" ht="14.25" customHeight="1" x14ac:dyDescent="0.25">
      <c r="A429" s="194"/>
      <c r="B429" s="280" t="s">
        <v>623</v>
      </c>
      <c r="C429" s="281">
        <v>18</v>
      </c>
      <c r="D429" s="279">
        <v>941.44172954559326</v>
      </c>
      <c r="E429" s="293"/>
      <c r="F429" s="323">
        <f t="shared" si="34"/>
        <v>941.44172954559326</v>
      </c>
      <c r="G429" s="313"/>
      <c r="H429" s="297">
        <v>64.116607666015625</v>
      </c>
      <c r="I429" s="286">
        <v>2.1538763046264648</v>
      </c>
      <c r="J429" s="191">
        <f>HLOOKUP('Operational Worksheet'!H429,$B$768:$X$770,3)</f>
        <v>3.6</v>
      </c>
      <c r="K429" s="191">
        <f t="shared" si="30"/>
        <v>14.573941144171371</v>
      </c>
      <c r="L429" s="191">
        <f t="shared" si="31"/>
        <v>31.390466495451427</v>
      </c>
      <c r="M429" s="192">
        <f t="shared" si="32"/>
        <v>8.7195740265142856</v>
      </c>
      <c r="N429" s="199" t="str">
        <f t="shared" si="33"/>
        <v>OK</v>
      </c>
    </row>
    <row r="430" spans="1:14" ht="14.25" customHeight="1" x14ac:dyDescent="0.25">
      <c r="A430" s="194"/>
      <c r="B430" s="280" t="s">
        <v>624</v>
      </c>
      <c r="C430" s="281">
        <v>18</v>
      </c>
      <c r="D430" s="279">
        <v>938.55061626434326</v>
      </c>
      <c r="E430" s="293"/>
      <c r="F430" s="323">
        <f t="shared" si="34"/>
        <v>938.55061626434326</v>
      </c>
      <c r="G430" s="313"/>
      <c r="H430" s="297">
        <v>64.582992553710938</v>
      </c>
      <c r="I430" s="286">
        <v>2.1675741672515869</v>
      </c>
      <c r="J430" s="191">
        <f>HLOOKUP('Operational Worksheet'!H430,$B$768:$X$770,3)</f>
        <v>3.4</v>
      </c>
      <c r="K430" s="191">
        <f t="shared" si="30"/>
        <v>14.618834742952199</v>
      </c>
      <c r="L430" s="191">
        <f t="shared" si="31"/>
        <v>31.687408544143178</v>
      </c>
      <c r="M430" s="192">
        <f t="shared" si="32"/>
        <v>9.3198260423950519</v>
      </c>
      <c r="N430" s="199" t="str">
        <f t="shared" si="33"/>
        <v>OK</v>
      </c>
    </row>
    <row r="431" spans="1:14" ht="14.25" customHeight="1" x14ac:dyDescent="0.25">
      <c r="A431" s="194"/>
      <c r="B431" s="280" t="s">
        <v>625</v>
      </c>
      <c r="C431" s="281">
        <v>18</v>
      </c>
      <c r="D431" s="279">
        <v>954.50557231903076</v>
      </c>
      <c r="E431" s="293"/>
      <c r="F431" s="323">
        <f t="shared" si="34"/>
        <v>954.50557231903076</v>
      </c>
      <c r="G431" s="313"/>
      <c r="H431" s="297">
        <v>64.865653991699219</v>
      </c>
      <c r="I431" s="286">
        <v>2.0850670337677002</v>
      </c>
      <c r="J431" s="191">
        <f>HLOOKUP('Operational Worksheet'!H431,$B$768:$X$770,3)</f>
        <v>3.4</v>
      </c>
      <c r="K431" s="191">
        <f t="shared" si="30"/>
        <v>14.374474864226856</v>
      </c>
      <c r="L431" s="191">
        <f t="shared" si="31"/>
        <v>29.971743667121856</v>
      </c>
      <c r="M431" s="192">
        <f t="shared" si="32"/>
        <v>8.8152187256240762</v>
      </c>
      <c r="N431" s="199" t="str">
        <f t="shared" si="33"/>
        <v>OK</v>
      </c>
    </row>
    <row r="432" spans="1:14" ht="14.25" customHeight="1" x14ac:dyDescent="0.25">
      <c r="A432" s="194"/>
      <c r="B432" s="280" t="s">
        <v>626</v>
      </c>
      <c r="C432" s="281">
        <v>18</v>
      </c>
      <c r="D432" s="279">
        <v>937.29780554771423</v>
      </c>
      <c r="E432" s="293"/>
      <c r="F432" s="325">
        <f t="shared" si="34"/>
        <v>937.29780554771423</v>
      </c>
      <c r="G432" s="315"/>
      <c r="H432" s="297">
        <v>65.300247192382813</v>
      </c>
      <c r="I432" s="286">
        <v>2.1125695705413818</v>
      </c>
      <c r="J432" s="191">
        <f>HLOOKUP('Operational Worksheet'!H432,$B$768:$X$770,3)</f>
        <v>3.4</v>
      </c>
      <c r="K432" s="191">
        <f t="shared" si="30"/>
        <v>14.638374565538145</v>
      </c>
      <c r="L432" s="191">
        <f t="shared" si="31"/>
        <v>30.924584669342806</v>
      </c>
      <c r="M432" s="192">
        <f t="shared" si="32"/>
        <v>9.0954660792184718</v>
      </c>
      <c r="N432" s="199" t="str">
        <f t="shared" si="33"/>
        <v>OK</v>
      </c>
    </row>
    <row r="433" spans="1:14" ht="14.25" customHeight="1" x14ac:dyDescent="0.25">
      <c r="A433" s="194"/>
      <c r="B433" s="280" t="s">
        <v>627</v>
      </c>
      <c r="C433" s="281">
        <v>18</v>
      </c>
      <c r="D433" s="279">
        <v>938.68983435630798</v>
      </c>
      <c r="E433" s="293"/>
      <c r="F433" s="323">
        <f t="shared" si="34"/>
        <v>938.68983435630798</v>
      </c>
      <c r="G433" s="313"/>
      <c r="H433" s="297">
        <v>65.363838195800781</v>
      </c>
      <c r="I433" s="286">
        <v>2.1744229793548584</v>
      </c>
      <c r="J433" s="191">
        <f>HLOOKUP('Operational Worksheet'!H433,$B$768:$X$770,3)</f>
        <v>3.4</v>
      </c>
      <c r="K433" s="191">
        <f t="shared" si="30"/>
        <v>14.616666607956834</v>
      </c>
      <c r="L433" s="191">
        <f t="shared" si="31"/>
        <v>31.782815753910171</v>
      </c>
      <c r="M433" s="192">
        <f t="shared" si="32"/>
        <v>9.347886986444168</v>
      </c>
      <c r="N433" s="199" t="str">
        <f t="shared" si="33"/>
        <v>OK</v>
      </c>
    </row>
    <row r="434" spans="1:14" ht="14.25" customHeight="1" x14ac:dyDescent="0.25">
      <c r="A434" s="194"/>
      <c r="B434" s="280" t="s">
        <v>628</v>
      </c>
      <c r="C434" s="281">
        <v>18</v>
      </c>
      <c r="D434" s="279">
        <v>938.36866736412048</v>
      </c>
      <c r="E434" s="293"/>
      <c r="F434" s="323">
        <f t="shared" si="34"/>
        <v>938.36866736412048</v>
      </c>
      <c r="G434" s="313"/>
      <c r="H434" s="297">
        <v>64.724319458007813</v>
      </c>
      <c r="I434" s="286">
        <v>2.181272029876709</v>
      </c>
      <c r="J434" s="191">
        <f>HLOOKUP('Operational Worksheet'!H434,$B$768:$X$770,3)</f>
        <v>3.4</v>
      </c>
      <c r="K434" s="191">
        <f t="shared" si="30"/>
        <v>14.621669322789023</v>
      </c>
      <c r="L434" s="191">
        <f t="shared" si="31"/>
        <v>31.893838323906017</v>
      </c>
      <c r="M434" s="192">
        <f t="shared" si="32"/>
        <v>9.3805406835017706</v>
      </c>
      <c r="N434" s="199" t="str">
        <f t="shared" si="33"/>
        <v>OK</v>
      </c>
    </row>
    <row r="435" spans="1:14" ht="14.25" customHeight="1" x14ac:dyDescent="0.25">
      <c r="A435" s="194"/>
      <c r="B435" s="280" t="s">
        <v>629</v>
      </c>
      <c r="C435" s="281">
        <v>18</v>
      </c>
      <c r="D435" s="279">
        <v>951.86073279380798</v>
      </c>
      <c r="E435" s="293"/>
      <c r="F435" s="323">
        <f t="shared" si="34"/>
        <v>951.86073279380798</v>
      </c>
      <c r="G435" s="313"/>
      <c r="H435" s="297">
        <v>63.883407592773438</v>
      </c>
      <c r="I435" s="286">
        <v>2.181272029876709</v>
      </c>
      <c r="J435" s="191">
        <f>HLOOKUP('Operational Worksheet'!H435,$B$768:$X$770,3)</f>
        <v>3.6</v>
      </c>
      <c r="K435" s="191">
        <f t="shared" si="30"/>
        <v>14.414415769409111</v>
      </c>
      <c r="L435" s="191">
        <f t="shared" si="31"/>
        <v>31.441761944825856</v>
      </c>
      <c r="M435" s="192">
        <f t="shared" si="32"/>
        <v>8.7338227624516271</v>
      </c>
      <c r="N435" s="199" t="str">
        <f t="shared" si="33"/>
        <v>OK</v>
      </c>
    </row>
    <row r="436" spans="1:14" ht="14.25" customHeight="1" x14ac:dyDescent="0.25">
      <c r="A436" s="194"/>
      <c r="B436" s="280" t="s">
        <v>630</v>
      </c>
      <c r="C436" s="281">
        <v>18</v>
      </c>
      <c r="D436" s="279">
        <v>946.93501257896423</v>
      </c>
      <c r="E436" s="293"/>
      <c r="F436" s="323">
        <f t="shared" si="34"/>
        <v>946.93501257896423</v>
      </c>
      <c r="G436" s="313"/>
      <c r="H436" s="297">
        <v>63.632545471191406</v>
      </c>
      <c r="I436" s="286">
        <v>2.1881208419799805</v>
      </c>
      <c r="J436" s="191">
        <f>HLOOKUP('Operational Worksheet'!H436,$B$768:$X$770,3)</f>
        <v>3.6</v>
      </c>
      <c r="K436" s="191">
        <f t="shared" si="30"/>
        <v>14.489395972060157</v>
      </c>
      <c r="L436" s="191">
        <f t="shared" si="31"/>
        <v>31.704549314165607</v>
      </c>
      <c r="M436" s="192">
        <f t="shared" si="32"/>
        <v>8.80681925393489</v>
      </c>
      <c r="N436" s="199" t="str">
        <f t="shared" si="33"/>
        <v>OK</v>
      </c>
    </row>
    <row r="437" spans="1:14" ht="14.25" customHeight="1" x14ac:dyDescent="0.25">
      <c r="A437" s="194"/>
      <c r="B437" s="280" t="s">
        <v>631</v>
      </c>
      <c r="C437" s="281">
        <v>18</v>
      </c>
      <c r="D437" s="279">
        <v>947.36341834068298</v>
      </c>
      <c r="E437" s="293"/>
      <c r="F437" s="325">
        <f t="shared" si="34"/>
        <v>947.36341834068298</v>
      </c>
      <c r="G437" s="315"/>
      <c r="H437" s="297">
        <v>63.388755798339844</v>
      </c>
      <c r="I437" s="286">
        <v>2.1881208419799805</v>
      </c>
      <c r="J437" s="191">
        <f>HLOOKUP('Operational Worksheet'!H437,$B$768:$X$770,3)</f>
        <v>3.6</v>
      </c>
      <c r="K437" s="191">
        <f t="shared" si="30"/>
        <v>14.482843744479819</v>
      </c>
      <c r="L437" s="191">
        <f t="shared" si="31"/>
        <v>31.690212248435675</v>
      </c>
      <c r="M437" s="192">
        <f t="shared" si="32"/>
        <v>8.8028367356765767</v>
      </c>
      <c r="N437" s="199" t="str">
        <f t="shared" si="33"/>
        <v>OK</v>
      </c>
    </row>
    <row r="438" spans="1:14" ht="14.25" customHeight="1" x14ac:dyDescent="0.25">
      <c r="A438" s="194"/>
      <c r="B438" s="280" t="s">
        <v>632</v>
      </c>
      <c r="C438" s="281">
        <v>18</v>
      </c>
      <c r="D438" s="279">
        <v>1738.3644559383392</v>
      </c>
      <c r="E438" s="293"/>
      <c r="F438" s="323">
        <f t="shared" si="34"/>
        <v>1738.3644559383392</v>
      </c>
      <c r="G438" s="313"/>
      <c r="H438" s="297">
        <v>62.187454223632813</v>
      </c>
      <c r="I438" s="286">
        <v>2.1399645805358887</v>
      </c>
      <c r="J438" s="191">
        <f>HLOOKUP('Operational Worksheet'!H438,$B$768:$X$770,3)</f>
        <v>3.8</v>
      </c>
      <c r="K438" s="191">
        <f t="shared" si="30"/>
        <v>7.8927731812477031</v>
      </c>
      <c r="L438" s="191">
        <f t="shared" si="31"/>
        <v>16.890255050073652</v>
      </c>
      <c r="M438" s="192">
        <f t="shared" si="32"/>
        <v>4.4448039605456984</v>
      </c>
      <c r="N438" s="199" t="str">
        <f t="shared" si="33"/>
        <v>OK</v>
      </c>
    </row>
    <row r="439" spans="1:14" ht="14.25" customHeight="1" x14ac:dyDescent="0.25">
      <c r="A439" s="200"/>
      <c r="B439" s="282" t="s">
        <v>633</v>
      </c>
      <c r="C439" s="283">
        <v>18</v>
      </c>
      <c r="D439" s="309">
        <v>1744.2539823055267</v>
      </c>
      <c r="E439" s="310"/>
      <c r="F439" s="324">
        <f t="shared" si="34"/>
        <v>1744.2539823055267</v>
      </c>
      <c r="G439" s="314"/>
      <c r="H439" s="311">
        <v>61.823524475097656</v>
      </c>
      <c r="I439" s="312">
        <v>2.1399645805358887</v>
      </c>
      <c r="J439" s="191">
        <f>HLOOKUP('Operational Worksheet'!H439,$B$768:$X$770,3)</f>
        <v>3.8</v>
      </c>
      <c r="K439" s="307">
        <f t="shared" si="30"/>
        <v>7.8661229936988999</v>
      </c>
      <c r="L439" s="307">
        <f t="shared" si="31"/>
        <v>16.833224592654574</v>
      </c>
      <c r="M439" s="308">
        <f t="shared" si="32"/>
        <v>4.4297959454354148</v>
      </c>
      <c r="N439" s="203" t="str">
        <f t="shared" si="33"/>
        <v>OK</v>
      </c>
    </row>
    <row r="440" spans="1:14" ht="14.25" customHeight="1" x14ac:dyDescent="0.25">
      <c r="A440" s="194"/>
      <c r="B440" s="300" t="s">
        <v>634</v>
      </c>
      <c r="C440" s="281">
        <v>19</v>
      </c>
      <c r="D440" s="279">
        <v>1759.1056089401245</v>
      </c>
      <c r="E440" s="293"/>
      <c r="F440" s="323">
        <f t="shared" si="34"/>
        <v>1759.1056089401245</v>
      </c>
      <c r="G440" s="313"/>
      <c r="H440" s="297">
        <v>61.251140594482422</v>
      </c>
      <c r="I440" s="286">
        <v>1.9336432218551636</v>
      </c>
      <c r="J440" s="191">
        <f>HLOOKUP('Operational Worksheet'!H440,$B$768:$X$770,3)</f>
        <v>3.8</v>
      </c>
      <c r="K440" s="301">
        <f t="shared" si="30"/>
        <v>7.7997115621336128</v>
      </c>
      <c r="L440" s="301">
        <f t="shared" si="31"/>
        <v>15.08185939454501</v>
      </c>
      <c r="M440" s="302">
        <f t="shared" si="32"/>
        <v>3.9689103669855292</v>
      </c>
      <c r="N440" s="199" t="str">
        <f t="shared" si="33"/>
        <v>OK</v>
      </c>
    </row>
    <row r="441" spans="1:14" ht="14.25" customHeight="1" x14ac:dyDescent="0.25">
      <c r="A441" s="194"/>
      <c r="B441" s="280" t="s">
        <v>635</v>
      </c>
      <c r="C441" s="281">
        <v>19</v>
      </c>
      <c r="D441" s="279">
        <v>1748.504900932312</v>
      </c>
      <c r="E441" s="293"/>
      <c r="F441" s="323">
        <f t="shared" si="34"/>
        <v>1748.504900932312</v>
      </c>
      <c r="G441" s="313"/>
      <c r="H441" s="297">
        <v>62.226318359375</v>
      </c>
      <c r="I441" s="286">
        <v>2.0299551486968994</v>
      </c>
      <c r="J441" s="191">
        <f>HLOOKUP('Operational Worksheet'!H441,$B$768:$X$770,3)</f>
        <v>3.8</v>
      </c>
      <c r="K441" s="191">
        <f t="shared" si="30"/>
        <v>7.8469990846171074</v>
      </c>
      <c r="L441" s="191">
        <f t="shared" si="31"/>
        <v>15.929056193638354</v>
      </c>
      <c r="M441" s="192">
        <f t="shared" si="32"/>
        <v>4.1918568930627247</v>
      </c>
      <c r="N441" s="199" t="str">
        <f t="shared" si="33"/>
        <v>OK</v>
      </c>
    </row>
    <row r="442" spans="1:14" ht="14.25" customHeight="1" x14ac:dyDescent="0.25">
      <c r="A442" s="194"/>
      <c r="B442" s="280" t="s">
        <v>636</v>
      </c>
      <c r="C442" s="281">
        <v>19</v>
      </c>
      <c r="D442" s="279">
        <v>1763.3139188289642</v>
      </c>
      <c r="E442" s="293"/>
      <c r="F442" s="325">
        <f t="shared" si="34"/>
        <v>1763.3139188289642</v>
      </c>
      <c r="G442" s="315"/>
      <c r="H442" s="297">
        <v>64.102470397949219</v>
      </c>
      <c r="I442" s="286">
        <v>2.0299551486968994</v>
      </c>
      <c r="J442" s="191">
        <f>HLOOKUP('Operational Worksheet'!H442,$B$768:$X$770,3)</f>
        <v>3.6</v>
      </c>
      <c r="K442" s="191">
        <f t="shared" si="30"/>
        <v>7.7810968373551548</v>
      </c>
      <c r="L442" s="191">
        <f t="shared" si="31"/>
        <v>15.795277587498257</v>
      </c>
      <c r="M442" s="192">
        <f t="shared" si="32"/>
        <v>4.3875771076384043</v>
      </c>
      <c r="N442" s="199" t="str">
        <f t="shared" si="33"/>
        <v>OK</v>
      </c>
    </row>
    <row r="443" spans="1:14" ht="14.25" customHeight="1" x14ac:dyDescent="0.25">
      <c r="A443" s="194"/>
      <c r="B443" s="280" t="s">
        <v>637</v>
      </c>
      <c r="C443" s="281">
        <v>19</v>
      </c>
      <c r="D443" s="279">
        <v>1737.8290555477142</v>
      </c>
      <c r="E443" s="293"/>
      <c r="F443" s="323">
        <f t="shared" si="34"/>
        <v>1737.8290555477142</v>
      </c>
      <c r="G443" s="313"/>
      <c r="H443" s="297">
        <v>64.356857299804688</v>
      </c>
      <c r="I443" s="286">
        <v>2.0093016624450684</v>
      </c>
      <c r="J443" s="191">
        <f>HLOOKUP('Operational Worksheet'!H443,$B$768:$X$770,3)</f>
        <v>3.6</v>
      </c>
      <c r="K443" s="191">
        <f t="shared" si="30"/>
        <v>7.8952048322958106</v>
      </c>
      <c r="L443" s="191">
        <f t="shared" si="31"/>
        <v>15.86384819487631</v>
      </c>
      <c r="M443" s="192">
        <f t="shared" si="32"/>
        <v>4.4066244985767522</v>
      </c>
      <c r="N443" s="199" t="str">
        <f t="shared" si="33"/>
        <v>OK</v>
      </c>
    </row>
    <row r="444" spans="1:14" ht="14.25" customHeight="1" x14ac:dyDescent="0.25">
      <c r="A444" s="194"/>
      <c r="B444" s="280" t="s">
        <v>638</v>
      </c>
      <c r="C444" s="281">
        <v>19</v>
      </c>
      <c r="D444" s="279">
        <v>1757.285418510437</v>
      </c>
      <c r="E444" s="293"/>
      <c r="F444" s="323">
        <f t="shared" si="34"/>
        <v>1757.285418510437</v>
      </c>
      <c r="G444" s="313"/>
      <c r="H444" s="297">
        <v>64.360397338867188</v>
      </c>
      <c r="I444" s="286">
        <v>2.0093016624450684</v>
      </c>
      <c r="J444" s="191">
        <f>HLOOKUP('Operational Worksheet'!H444,$B$768:$X$770,3)</f>
        <v>3.6</v>
      </c>
      <c r="K444" s="191">
        <f t="shared" si="30"/>
        <v>7.8077904775961633</v>
      </c>
      <c r="L444" s="191">
        <f t="shared" si="31"/>
        <v>15.688206386656745</v>
      </c>
      <c r="M444" s="192">
        <f t="shared" si="32"/>
        <v>4.3578351074046511</v>
      </c>
      <c r="N444" s="199" t="str">
        <f t="shared" si="33"/>
        <v>OK</v>
      </c>
    </row>
    <row r="445" spans="1:14" ht="14.25" customHeight="1" x14ac:dyDescent="0.25">
      <c r="A445" s="194"/>
      <c r="B445" s="280" t="s">
        <v>639</v>
      </c>
      <c r="C445" s="281">
        <v>19</v>
      </c>
      <c r="D445" s="279">
        <v>1747.4339780807495</v>
      </c>
      <c r="E445" s="293"/>
      <c r="F445" s="323">
        <f t="shared" si="34"/>
        <v>1747.4339780807495</v>
      </c>
      <c r="G445" s="313"/>
      <c r="H445" s="297">
        <v>64.802055358886719</v>
      </c>
      <c r="I445" s="286">
        <v>2.0231060981750488</v>
      </c>
      <c r="J445" s="191">
        <f>HLOOKUP('Operational Worksheet'!H445,$B$768:$X$770,3)</f>
        <v>3.4</v>
      </c>
      <c r="K445" s="191">
        <f t="shared" si="30"/>
        <v>7.8518081536528008</v>
      </c>
      <c r="L445" s="191">
        <f t="shared" si="31"/>
        <v>15.885040957355551</v>
      </c>
      <c r="M445" s="192">
        <f t="shared" si="32"/>
        <v>4.6720708698104563</v>
      </c>
      <c r="N445" s="199" t="str">
        <f t="shared" si="33"/>
        <v>OK</v>
      </c>
    </row>
    <row r="446" spans="1:14" ht="14.25" customHeight="1" x14ac:dyDescent="0.25">
      <c r="A446" s="194"/>
      <c r="B446" s="280" t="s">
        <v>640</v>
      </c>
      <c r="C446" s="281">
        <v>19</v>
      </c>
      <c r="D446" s="279">
        <v>2046.080584526062</v>
      </c>
      <c r="E446" s="293"/>
      <c r="F446" s="323">
        <f t="shared" si="34"/>
        <v>2046.080584526062</v>
      </c>
      <c r="G446" s="313"/>
      <c r="H446" s="297">
        <v>65.989219665527344</v>
      </c>
      <c r="I446" s="286">
        <v>2.0231060981750488</v>
      </c>
      <c r="J446" s="191">
        <f>HLOOKUP('Operational Worksheet'!H446,$B$768:$X$770,3)</f>
        <v>3.4</v>
      </c>
      <c r="K446" s="191">
        <f t="shared" si="30"/>
        <v>6.7057556094460917</v>
      </c>
      <c r="L446" s="191">
        <f t="shared" si="31"/>
        <v>13.566455066341929</v>
      </c>
      <c r="M446" s="192">
        <f t="shared" si="32"/>
        <v>3.9901338430417437</v>
      </c>
      <c r="N446" s="199" t="str">
        <f t="shared" si="33"/>
        <v>OK</v>
      </c>
    </row>
    <row r="447" spans="1:14" ht="14.25" customHeight="1" x14ac:dyDescent="0.25">
      <c r="A447" s="194"/>
      <c r="B447" s="280" t="s">
        <v>641</v>
      </c>
      <c r="C447" s="281">
        <v>19</v>
      </c>
      <c r="D447" s="279">
        <v>2027.3416929244995</v>
      </c>
      <c r="E447" s="293"/>
      <c r="F447" s="325">
        <f t="shared" si="34"/>
        <v>2027.3416929244995</v>
      </c>
      <c r="G447" s="315"/>
      <c r="H447" s="297">
        <v>66.653472900390625</v>
      </c>
      <c r="I447" s="286">
        <v>2.009408712387085</v>
      </c>
      <c r="J447" s="191">
        <f>HLOOKUP('Operational Worksheet'!H447,$B$768:$X$770,3)</f>
        <v>3.2</v>
      </c>
      <c r="K447" s="191">
        <f t="shared" si="30"/>
        <v>6.767737478565901</v>
      </c>
      <c r="L447" s="191">
        <f t="shared" si="31"/>
        <v>13.599150652578924</v>
      </c>
      <c r="M447" s="192">
        <f t="shared" si="32"/>
        <v>4.2497345789309131</v>
      </c>
      <c r="N447" s="199" t="str">
        <f t="shared" si="33"/>
        <v>OK</v>
      </c>
    </row>
    <row r="448" spans="1:14" ht="14.25" customHeight="1" x14ac:dyDescent="0.25">
      <c r="A448" s="194"/>
      <c r="B448" s="280" t="s">
        <v>642</v>
      </c>
      <c r="C448" s="281">
        <v>19</v>
      </c>
      <c r="D448" s="279">
        <v>1259.1485776901245</v>
      </c>
      <c r="E448" s="293"/>
      <c r="F448" s="323">
        <f t="shared" si="34"/>
        <v>1259.1485776901245</v>
      </c>
      <c r="G448" s="313"/>
      <c r="H448" s="297">
        <v>66.614608764648438</v>
      </c>
      <c r="I448" s="286">
        <v>1.9612526893615723</v>
      </c>
      <c r="J448" s="191">
        <f>HLOOKUP('Operational Worksheet'!H448,$B$768:$X$770,3)</f>
        <v>3.2</v>
      </c>
      <c r="K448" s="191">
        <f t="shared" si="30"/>
        <v>10.896661919147231</v>
      </c>
      <c r="L448" s="191">
        <f t="shared" si="31"/>
        <v>21.371107493991339</v>
      </c>
      <c r="M448" s="192">
        <f t="shared" si="32"/>
        <v>6.6784710918722929</v>
      </c>
      <c r="N448" s="199" t="str">
        <f t="shared" si="33"/>
        <v>OK</v>
      </c>
    </row>
    <row r="449" spans="1:14" ht="14.25" customHeight="1" x14ac:dyDescent="0.25">
      <c r="A449" s="194"/>
      <c r="B449" s="280" t="s">
        <v>643</v>
      </c>
      <c r="C449" s="281">
        <v>19</v>
      </c>
      <c r="D449" s="279">
        <v>1608.7971951961517</v>
      </c>
      <c r="E449" s="293"/>
      <c r="F449" s="323">
        <f t="shared" si="34"/>
        <v>1608.7971951961517</v>
      </c>
      <c r="G449" s="313"/>
      <c r="H449" s="297">
        <v>66.51214599609375</v>
      </c>
      <c r="I449" s="286">
        <v>1.9881129264831543</v>
      </c>
      <c r="J449" s="191">
        <f>HLOOKUP('Operational Worksheet'!H449,$B$768:$X$770,3)</f>
        <v>3.2</v>
      </c>
      <c r="K449" s="191">
        <f t="shared" si="30"/>
        <v>8.5284313013682951</v>
      </c>
      <c r="L449" s="191">
        <f t="shared" si="31"/>
        <v>16.955484512873856</v>
      </c>
      <c r="M449" s="192">
        <f t="shared" si="32"/>
        <v>5.2985889102730797</v>
      </c>
      <c r="N449" s="199" t="str">
        <f t="shared" si="33"/>
        <v>OK</v>
      </c>
    </row>
    <row r="450" spans="1:14" ht="14.25" customHeight="1" x14ac:dyDescent="0.25">
      <c r="A450" s="194"/>
      <c r="B450" s="280" t="s">
        <v>644</v>
      </c>
      <c r="C450" s="281">
        <v>19</v>
      </c>
      <c r="D450" s="279">
        <v>2028.8407163619995</v>
      </c>
      <c r="E450" s="293"/>
      <c r="F450" s="323">
        <f t="shared" si="34"/>
        <v>2028.8407163619995</v>
      </c>
      <c r="G450" s="313"/>
      <c r="H450" s="297">
        <v>66.123489379882813</v>
      </c>
      <c r="I450" s="286">
        <v>2.0018105506896973</v>
      </c>
      <c r="J450" s="191">
        <f>HLOOKUP('Operational Worksheet'!H450,$B$768:$X$770,3)</f>
        <v>3.4</v>
      </c>
      <c r="K450" s="191">
        <f t="shared" si="30"/>
        <v>6.7627370874472685</v>
      </c>
      <c r="L450" s="191">
        <f t="shared" si="31"/>
        <v>13.537718453192456</v>
      </c>
      <c r="M450" s="192">
        <f t="shared" si="32"/>
        <v>3.981681897997781</v>
      </c>
      <c r="N450" s="199" t="str">
        <f t="shared" si="33"/>
        <v>OK</v>
      </c>
    </row>
    <row r="451" spans="1:14" ht="14.25" customHeight="1" x14ac:dyDescent="0.25">
      <c r="A451" s="194"/>
      <c r="B451" s="280" t="s">
        <v>645</v>
      </c>
      <c r="C451" s="281">
        <v>19</v>
      </c>
      <c r="D451" s="279">
        <v>2051.7877957820892</v>
      </c>
      <c r="E451" s="293"/>
      <c r="F451" s="323">
        <f t="shared" si="34"/>
        <v>2051.7877957820892</v>
      </c>
      <c r="G451" s="313"/>
      <c r="H451" s="297">
        <v>65.992752075195313</v>
      </c>
      <c r="I451" s="286">
        <v>1.9745224714279175</v>
      </c>
      <c r="J451" s="191">
        <f>HLOOKUP('Operational Worksheet'!H451,$B$768:$X$770,3)</f>
        <v>3.4</v>
      </c>
      <c r="K451" s="191">
        <f t="shared" si="30"/>
        <v>6.6871030158528004</v>
      </c>
      <c r="L451" s="191">
        <f t="shared" si="31"/>
        <v>13.203835173554753</v>
      </c>
      <c r="M451" s="192">
        <f t="shared" si="32"/>
        <v>3.8834809333984568</v>
      </c>
      <c r="N451" s="199" t="str">
        <f t="shared" si="33"/>
        <v>OK</v>
      </c>
    </row>
    <row r="452" spans="1:14" ht="14.25" customHeight="1" x14ac:dyDescent="0.25">
      <c r="A452" s="194"/>
      <c r="B452" s="280" t="s">
        <v>646</v>
      </c>
      <c r="C452" s="281">
        <v>19</v>
      </c>
      <c r="D452" s="279">
        <v>2055.2896909713745</v>
      </c>
      <c r="E452" s="293"/>
      <c r="F452" s="325">
        <f t="shared" si="34"/>
        <v>2055.2896909713745</v>
      </c>
      <c r="G452" s="315"/>
      <c r="H452" s="297">
        <v>65.533439636230469</v>
      </c>
      <c r="I452" s="286">
        <v>1.9537618160247803</v>
      </c>
      <c r="J452" s="191">
        <f>HLOOKUP('Operational Worksheet'!H452,$B$768:$X$770,3)</f>
        <v>3.4</v>
      </c>
      <c r="K452" s="191">
        <f t="shared" si="30"/>
        <v>6.675709228405541</v>
      </c>
      <c r="L452" s="191">
        <f t="shared" si="31"/>
        <v>13.042745785342994</v>
      </c>
      <c r="M452" s="192">
        <f t="shared" si="32"/>
        <v>3.8361017015714691</v>
      </c>
      <c r="N452" s="199" t="str">
        <f t="shared" si="33"/>
        <v>OK</v>
      </c>
    </row>
    <row r="453" spans="1:14" ht="14.25" customHeight="1" x14ac:dyDescent="0.25">
      <c r="A453" s="194"/>
      <c r="B453" s="280" t="s">
        <v>647</v>
      </c>
      <c r="C453" s="281">
        <v>19</v>
      </c>
      <c r="D453" s="279">
        <v>2095.7980496883392</v>
      </c>
      <c r="E453" s="293"/>
      <c r="F453" s="323">
        <f t="shared" si="34"/>
        <v>2095.7980496883392</v>
      </c>
      <c r="G453" s="313"/>
      <c r="H453" s="297">
        <v>65.045845031738281</v>
      </c>
      <c r="I453" s="286">
        <v>1.9401711225509644</v>
      </c>
      <c r="J453" s="191">
        <f>HLOOKUP('Operational Worksheet'!H453,$B$768:$X$770,3)</f>
        <v>3.4</v>
      </c>
      <c r="K453" s="191">
        <f t="shared" si="30"/>
        <v>6.5466786549900267</v>
      </c>
      <c r="L453" s="191">
        <f t="shared" si="31"/>
        <v>12.701676875032437</v>
      </c>
      <c r="M453" s="192">
        <f t="shared" si="32"/>
        <v>3.7357873161860109</v>
      </c>
      <c r="N453" s="199" t="str">
        <f t="shared" si="33"/>
        <v>OK</v>
      </c>
    </row>
    <row r="454" spans="1:14" ht="14.25" customHeight="1" x14ac:dyDescent="0.25">
      <c r="A454" s="194"/>
      <c r="B454" s="280" t="s">
        <v>648</v>
      </c>
      <c r="C454" s="281">
        <v>19</v>
      </c>
      <c r="D454" s="279">
        <v>509.29841589927673</v>
      </c>
      <c r="E454" s="293"/>
      <c r="F454" s="323">
        <f t="shared" si="34"/>
        <v>509.29841589927673</v>
      </c>
      <c r="G454" s="313"/>
      <c r="H454" s="297">
        <v>65.522842407226563</v>
      </c>
      <c r="I454" s="286">
        <v>2.0638785362243652</v>
      </c>
      <c r="J454" s="191">
        <f>HLOOKUP('Operational Worksheet'!H454,$B$768:$X$770,3)</f>
        <v>3.4</v>
      </c>
      <c r="K454" s="191">
        <f t="shared" si="30"/>
        <v>26.940033443531988</v>
      </c>
      <c r="L454" s="191">
        <f t="shared" si="31"/>
        <v>55.600956789272246</v>
      </c>
      <c r="M454" s="192">
        <f t="shared" si="32"/>
        <v>16.353222585080072</v>
      </c>
      <c r="N454" s="199" t="str">
        <f t="shared" si="33"/>
        <v>OK</v>
      </c>
    </row>
    <row r="455" spans="1:14" ht="14.25" customHeight="1" x14ac:dyDescent="0.25">
      <c r="A455" s="194"/>
      <c r="B455" s="280" t="s">
        <v>649</v>
      </c>
      <c r="C455" s="281">
        <v>19</v>
      </c>
      <c r="D455" s="279">
        <v>2042.5791776180267</v>
      </c>
      <c r="E455" s="293"/>
      <c r="F455" s="323">
        <f t="shared" si="34"/>
        <v>2042.5791776180267</v>
      </c>
      <c r="G455" s="313"/>
      <c r="H455" s="297">
        <v>64.770248413085938</v>
      </c>
      <c r="I455" s="286">
        <v>2.0365900993347168</v>
      </c>
      <c r="J455" s="191">
        <f>HLOOKUP('Operational Worksheet'!H455,$B$768:$X$770,3)</f>
        <v>3.4</v>
      </c>
      <c r="K455" s="191">
        <f t="shared" si="30"/>
        <v>6.7172506737607547</v>
      </c>
      <c r="L455" s="191">
        <f t="shared" si="31"/>
        <v>13.680286216930609</v>
      </c>
      <c r="M455" s="192">
        <f t="shared" si="32"/>
        <v>4.0236135932148853</v>
      </c>
      <c r="N455" s="199" t="str">
        <f t="shared" si="33"/>
        <v>OK</v>
      </c>
    </row>
    <row r="456" spans="1:14" ht="14.25" customHeight="1" x14ac:dyDescent="0.25">
      <c r="A456" s="194"/>
      <c r="B456" s="280" t="s">
        <v>650</v>
      </c>
      <c r="C456" s="281">
        <v>19</v>
      </c>
      <c r="D456" s="279">
        <v>2049.892590045929</v>
      </c>
      <c r="E456" s="293"/>
      <c r="F456" s="323">
        <f t="shared" si="34"/>
        <v>2049.892590045929</v>
      </c>
      <c r="G456" s="313"/>
      <c r="H456" s="297">
        <v>64.554725646972656</v>
      </c>
      <c r="I456" s="286">
        <v>2.0227851867675781</v>
      </c>
      <c r="J456" s="191">
        <f>HLOOKUP('Operational Worksheet'!H456,$B$768:$X$770,3)</f>
        <v>3.4</v>
      </c>
      <c r="K456" s="191">
        <f t="shared" ref="K456:K519" si="35">$J$764/D456*$L$764</f>
        <v>6.6932855036843479</v>
      </c>
      <c r="L456" s="191">
        <f t="shared" ref="L456:L519" si="36">K456*$I456</f>
        <v>13.539078767658866</v>
      </c>
      <c r="M456" s="192">
        <f t="shared" ref="M456:M519" si="37">IF(D456&gt;0,L456/J456,"PO")</f>
        <v>3.9820819904879019</v>
      </c>
      <c r="N456" s="199" t="str">
        <f t="shared" ref="N456:N519" si="38">+IF(M456&gt;=1, "OK","Alarm")</f>
        <v>OK</v>
      </c>
    </row>
    <row r="457" spans="1:14" ht="14.25" customHeight="1" x14ac:dyDescent="0.25">
      <c r="A457" s="194"/>
      <c r="B457" s="280" t="s">
        <v>651</v>
      </c>
      <c r="C457" s="281">
        <v>19</v>
      </c>
      <c r="D457" s="279">
        <v>984.59504985809326</v>
      </c>
      <c r="E457" s="293"/>
      <c r="F457" s="325">
        <f t="shared" ref="F457:F520" si="39">D457+E457</f>
        <v>984.59504985809326</v>
      </c>
      <c r="G457" s="315"/>
      <c r="H457" s="297">
        <v>65.187179565429688</v>
      </c>
      <c r="I457" s="286">
        <v>1.9676735401153564</v>
      </c>
      <c r="J457" s="191">
        <f>HLOOKUP('Operational Worksheet'!H457,$B$768:$X$770,3)</f>
        <v>3.4</v>
      </c>
      <c r="K457" s="191">
        <f t="shared" si="35"/>
        <v>13.935187221428622</v>
      </c>
      <c r="L457" s="191">
        <f t="shared" si="36"/>
        <v>27.419899172158733</v>
      </c>
      <c r="M457" s="192">
        <f t="shared" si="37"/>
        <v>8.0646762271055099</v>
      </c>
      <c r="N457" s="199" t="str">
        <f t="shared" si="38"/>
        <v>OK</v>
      </c>
    </row>
    <row r="458" spans="1:14" ht="14.25" customHeight="1" x14ac:dyDescent="0.25">
      <c r="A458" s="194"/>
      <c r="B458" s="280" t="s">
        <v>652</v>
      </c>
      <c r="C458" s="281">
        <v>19</v>
      </c>
      <c r="D458" s="279">
        <v>914.59687781333923</v>
      </c>
      <c r="E458" s="293"/>
      <c r="F458" s="323">
        <f t="shared" si="39"/>
        <v>914.59687781333923</v>
      </c>
      <c r="G458" s="313"/>
      <c r="H458" s="297">
        <v>64.367462158203125</v>
      </c>
      <c r="I458" s="286">
        <v>2.0774688720703125</v>
      </c>
      <c r="J458" s="191">
        <f>HLOOKUP('Operational Worksheet'!H458,$B$768:$X$770,3)</f>
        <v>3.6</v>
      </c>
      <c r="K458" s="191">
        <f t="shared" si="35"/>
        <v>15.001709157227856</v>
      </c>
      <c r="L458" s="191">
        <f t="shared" si="36"/>
        <v>31.16558380199303</v>
      </c>
      <c r="M458" s="192">
        <f t="shared" si="37"/>
        <v>8.6571066116647302</v>
      </c>
      <c r="N458" s="199" t="str">
        <f t="shared" si="38"/>
        <v>OK</v>
      </c>
    </row>
    <row r="459" spans="1:14" ht="14.25" customHeight="1" x14ac:dyDescent="0.25">
      <c r="A459" s="194"/>
      <c r="B459" s="280" t="s">
        <v>653</v>
      </c>
      <c r="C459" s="281">
        <v>19</v>
      </c>
      <c r="D459" s="279">
        <v>931.37611675262451</v>
      </c>
      <c r="E459" s="293"/>
      <c r="F459" s="323">
        <f t="shared" si="39"/>
        <v>931.37611675262451</v>
      </c>
      <c r="G459" s="313"/>
      <c r="H459" s="297">
        <v>64.332130432128906</v>
      </c>
      <c r="I459" s="286">
        <v>2.0432248115539551</v>
      </c>
      <c r="J459" s="191">
        <f>HLOOKUP('Operational Worksheet'!H459,$B$768:$X$770,3)</f>
        <v>3.6</v>
      </c>
      <c r="K459" s="191">
        <f t="shared" si="35"/>
        <v>14.731445342299427</v>
      </c>
      <c r="L459" s="191">
        <f t="shared" si="36"/>
        <v>30.099654633437137</v>
      </c>
      <c r="M459" s="192">
        <f t="shared" si="37"/>
        <v>8.3610151759547602</v>
      </c>
      <c r="N459" s="199" t="str">
        <f t="shared" si="38"/>
        <v>OK</v>
      </c>
    </row>
    <row r="460" spans="1:14" ht="14.25" customHeight="1" x14ac:dyDescent="0.25">
      <c r="A460" s="194"/>
      <c r="B460" s="280" t="s">
        <v>654</v>
      </c>
      <c r="C460" s="281">
        <v>19</v>
      </c>
      <c r="D460" s="279">
        <v>929.44880962371826</v>
      </c>
      <c r="E460" s="293"/>
      <c r="F460" s="323">
        <f t="shared" si="39"/>
        <v>929.44880962371826</v>
      </c>
      <c r="G460" s="313"/>
      <c r="H460" s="297">
        <v>63.961135864257813</v>
      </c>
      <c r="I460" s="286">
        <v>2.0295271873474121</v>
      </c>
      <c r="J460" s="191">
        <f>HLOOKUP('Operational Worksheet'!H460,$B$768:$X$770,3)</f>
        <v>3.6</v>
      </c>
      <c r="K460" s="191">
        <f t="shared" si="35"/>
        <v>14.761992500285245</v>
      </c>
      <c r="L460" s="191">
        <f t="shared" si="36"/>
        <v>29.959865118747505</v>
      </c>
      <c r="M460" s="192">
        <f t="shared" si="37"/>
        <v>8.3221847552076404</v>
      </c>
      <c r="N460" s="199" t="str">
        <f t="shared" si="38"/>
        <v>OK</v>
      </c>
    </row>
    <row r="461" spans="1:14" ht="14.25" customHeight="1" x14ac:dyDescent="0.25">
      <c r="A461" s="194"/>
      <c r="B461" s="280" t="s">
        <v>655</v>
      </c>
      <c r="C461" s="281">
        <v>19</v>
      </c>
      <c r="D461" s="279">
        <v>1410.024432182312</v>
      </c>
      <c r="E461" s="293"/>
      <c r="F461" s="323">
        <f t="shared" si="39"/>
        <v>1410.024432182312</v>
      </c>
      <c r="G461" s="313"/>
      <c r="H461" s="297">
        <v>63.501815795898438</v>
      </c>
      <c r="I461" s="286">
        <v>2.0157222747802734</v>
      </c>
      <c r="J461" s="191">
        <f>HLOOKUP('Operational Worksheet'!H461,$B$768:$X$770,3)</f>
        <v>3.6</v>
      </c>
      <c r="K461" s="191">
        <f t="shared" si="35"/>
        <v>9.7306940531725168</v>
      </c>
      <c r="L461" s="191">
        <f t="shared" si="36"/>
        <v>19.614376752051786</v>
      </c>
      <c r="M461" s="192">
        <f t="shared" si="37"/>
        <v>5.4484379866810517</v>
      </c>
      <c r="N461" s="199" t="str">
        <f t="shared" si="38"/>
        <v>OK</v>
      </c>
    </row>
    <row r="462" spans="1:14" ht="14.25" customHeight="1" x14ac:dyDescent="0.25">
      <c r="A462" s="194"/>
      <c r="B462" s="280" t="s">
        <v>656</v>
      </c>
      <c r="C462" s="281">
        <v>19</v>
      </c>
      <c r="D462" s="279">
        <v>1439.9000425338745</v>
      </c>
      <c r="E462" s="293"/>
      <c r="F462" s="325">
        <f t="shared" si="39"/>
        <v>1439.9000425338745</v>
      </c>
      <c r="G462" s="315"/>
      <c r="H462" s="297">
        <v>63.855140686035156</v>
      </c>
      <c r="I462" s="286">
        <v>1.9538688659667969</v>
      </c>
      <c r="J462" s="191">
        <f>HLOOKUP('Operational Worksheet'!H462,$B$768:$X$770,3)</f>
        <v>3.6</v>
      </c>
      <c r="K462" s="191">
        <f t="shared" si="35"/>
        <v>9.5287977996858721</v>
      </c>
      <c r="L462" s="191">
        <f t="shared" si="36"/>
        <v>18.618021350899145</v>
      </c>
      <c r="M462" s="192">
        <f t="shared" si="37"/>
        <v>5.1716725974719848</v>
      </c>
      <c r="N462" s="199" t="str">
        <f t="shared" si="38"/>
        <v>OK</v>
      </c>
    </row>
    <row r="463" spans="1:14" ht="14.25" customHeight="1" x14ac:dyDescent="0.25">
      <c r="A463" s="200"/>
      <c r="B463" s="282" t="s">
        <v>657</v>
      </c>
      <c r="C463" s="283">
        <v>19</v>
      </c>
      <c r="D463" s="309">
        <v>1426.6219663619995</v>
      </c>
      <c r="E463" s="310"/>
      <c r="F463" s="324">
        <f t="shared" si="39"/>
        <v>1426.6219663619995</v>
      </c>
      <c r="G463" s="314"/>
      <c r="H463" s="311">
        <v>63.042495727539063</v>
      </c>
      <c r="I463" s="312">
        <v>1.9538688659667969</v>
      </c>
      <c r="J463" s="191">
        <f>HLOOKUP('Operational Worksheet'!H463,$B$768:$X$770,3)</f>
        <v>3.6</v>
      </c>
      <c r="K463" s="307">
        <f t="shared" si="35"/>
        <v>9.6174856973868099</v>
      </c>
      <c r="L463" s="307">
        <f t="shared" si="36"/>
        <v>18.791305873005054</v>
      </c>
      <c r="M463" s="308">
        <f t="shared" si="37"/>
        <v>5.2198071869458484</v>
      </c>
      <c r="N463" s="203" t="str">
        <f t="shared" si="38"/>
        <v>OK</v>
      </c>
    </row>
    <row r="464" spans="1:14" ht="14.25" customHeight="1" x14ac:dyDescent="0.25">
      <c r="A464" s="194"/>
      <c r="B464" s="300" t="s">
        <v>658</v>
      </c>
      <c r="C464" s="281">
        <v>20</v>
      </c>
      <c r="D464" s="279">
        <v>1438.9361753463745</v>
      </c>
      <c r="E464" s="293"/>
      <c r="F464" s="323">
        <f t="shared" si="39"/>
        <v>1438.9361753463745</v>
      </c>
      <c r="G464" s="313"/>
      <c r="H464" s="297">
        <v>64.084808349609375</v>
      </c>
      <c r="I464" s="286">
        <v>1.9124546051025391</v>
      </c>
      <c r="J464" s="191">
        <f>HLOOKUP('Operational Worksheet'!H464,$B$768:$X$770,3)</f>
        <v>3.6</v>
      </c>
      <c r="K464" s="301">
        <f t="shared" si="35"/>
        <v>9.5351806370158396</v>
      </c>
      <c r="L464" s="301">
        <f t="shared" si="36"/>
        <v>18.235600119745506</v>
      </c>
      <c r="M464" s="302">
        <f t="shared" si="37"/>
        <v>5.0654444777070848</v>
      </c>
      <c r="N464" s="199" t="str">
        <f t="shared" si="38"/>
        <v>OK</v>
      </c>
    </row>
    <row r="465" spans="1:14" ht="14.25" customHeight="1" x14ac:dyDescent="0.25">
      <c r="A465" s="194"/>
      <c r="B465" s="280" t="s">
        <v>659</v>
      </c>
      <c r="C465" s="281">
        <v>20</v>
      </c>
      <c r="D465" s="279">
        <v>1430.6910581588745</v>
      </c>
      <c r="E465" s="293"/>
      <c r="F465" s="323">
        <f t="shared" si="39"/>
        <v>1430.6910581588745</v>
      </c>
      <c r="G465" s="313"/>
      <c r="H465" s="297">
        <v>64.141342163085938</v>
      </c>
      <c r="I465" s="286">
        <v>1.9331083297729492</v>
      </c>
      <c r="J465" s="191">
        <f>HLOOKUP('Operational Worksheet'!H465,$B$768:$X$770,3)</f>
        <v>3.6</v>
      </c>
      <c r="K465" s="191">
        <f t="shared" si="35"/>
        <v>9.5901321804030939</v>
      </c>
      <c r="L465" s="191">
        <f t="shared" si="36"/>
        <v>18.538764401560837</v>
      </c>
      <c r="M465" s="192">
        <f t="shared" si="37"/>
        <v>5.1496567782113436</v>
      </c>
      <c r="N465" s="199" t="str">
        <f t="shared" si="38"/>
        <v>OK</v>
      </c>
    </row>
    <row r="466" spans="1:14" ht="14.25" customHeight="1" x14ac:dyDescent="0.25">
      <c r="A466" s="194"/>
      <c r="B466" s="280" t="s">
        <v>660</v>
      </c>
      <c r="C466" s="281">
        <v>20</v>
      </c>
      <c r="D466" s="279">
        <v>1428.763689994812</v>
      </c>
      <c r="E466" s="293"/>
      <c r="F466" s="323">
        <f t="shared" si="39"/>
        <v>1428.763689994812</v>
      </c>
      <c r="G466" s="313"/>
      <c r="H466" s="297">
        <v>64.339202880859375</v>
      </c>
      <c r="I466" s="286">
        <v>1.9331083297729492</v>
      </c>
      <c r="J466" s="191">
        <f>HLOOKUP('Operational Worksheet'!H466,$B$768:$X$770,3)</f>
        <v>3.6</v>
      </c>
      <c r="K466" s="191">
        <f t="shared" si="35"/>
        <v>9.6030690401393102</v>
      </c>
      <c r="L466" s="191">
        <f t="shared" si="36"/>
        <v>18.56377275287802</v>
      </c>
      <c r="M466" s="192">
        <f t="shared" si="37"/>
        <v>5.1566035424661161</v>
      </c>
      <c r="N466" s="199" t="str">
        <f t="shared" si="38"/>
        <v>OK</v>
      </c>
    </row>
    <row r="467" spans="1:14" ht="14.25" customHeight="1" x14ac:dyDescent="0.25">
      <c r="A467" s="194"/>
      <c r="B467" s="280" t="s">
        <v>661</v>
      </c>
      <c r="C467" s="281">
        <v>20</v>
      </c>
      <c r="D467" s="279">
        <v>942.29835796356201</v>
      </c>
      <c r="E467" s="293"/>
      <c r="F467" s="325">
        <f t="shared" si="39"/>
        <v>942.29835796356201</v>
      </c>
      <c r="G467" s="315"/>
      <c r="H467" s="297">
        <v>64.5794677734375</v>
      </c>
      <c r="I467" s="286">
        <v>1.9331083297729492</v>
      </c>
      <c r="J467" s="191">
        <f>HLOOKUP('Operational Worksheet'!H467,$B$768:$X$770,3)</f>
        <v>3.4</v>
      </c>
      <c r="K467" s="191">
        <f t="shared" si="35"/>
        <v>14.560692206570671</v>
      </c>
      <c r="L467" s="191">
        <f t="shared" si="36"/>
        <v>28.147395391781828</v>
      </c>
      <c r="M467" s="192">
        <f t="shared" si="37"/>
        <v>8.2786457034652443</v>
      </c>
      <c r="N467" s="199" t="str">
        <f t="shared" si="38"/>
        <v>OK</v>
      </c>
    </row>
    <row r="468" spans="1:14" ht="14.25" customHeight="1" x14ac:dyDescent="0.25">
      <c r="A468" s="194"/>
      <c r="B468" s="280" t="s">
        <v>662</v>
      </c>
      <c r="C468" s="281">
        <v>20</v>
      </c>
      <c r="D468" s="279">
        <v>929.55586528778076</v>
      </c>
      <c r="E468" s="293"/>
      <c r="F468" s="323">
        <f t="shared" si="39"/>
        <v>929.55586528778076</v>
      </c>
      <c r="G468" s="313"/>
      <c r="H468" s="297">
        <v>64.823257446289063</v>
      </c>
      <c r="I468" s="286">
        <v>1.9262593984603882</v>
      </c>
      <c r="J468" s="191">
        <f>HLOOKUP('Operational Worksheet'!H468,$B$768:$X$770,3)</f>
        <v>3.4</v>
      </c>
      <c r="K468" s="191">
        <f t="shared" si="35"/>
        <v>14.76029238201477</v>
      </c>
      <c r="L468" s="191">
        <f t="shared" si="36"/>
        <v>28.432151924879221</v>
      </c>
      <c r="M468" s="192">
        <f t="shared" si="37"/>
        <v>8.3623976249644763</v>
      </c>
      <c r="N468" s="199" t="str">
        <f t="shared" si="38"/>
        <v>OK</v>
      </c>
    </row>
    <row r="469" spans="1:14" ht="14.25" customHeight="1" x14ac:dyDescent="0.25">
      <c r="A469" s="194"/>
      <c r="B469" s="280" t="s">
        <v>663</v>
      </c>
      <c r="C469" s="281">
        <v>20</v>
      </c>
      <c r="D469" s="279">
        <v>920.34700298309326</v>
      </c>
      <c r="E469" s="293"/>
      <c r="F469" s="323">
        <f t="shared" si="39"/>
        <v>920.34700298309326</v>
      </c>
      <c r="G469" s="313"/>
      <c r="H469" s="297">
        <v>64.791458129882813</v>
      </c>
      <c r="I469" s="286">
        <v>1.9537618160247803</v>
      </c>
      <c r="J469" s="191">
        <f>HLOOKUP('Operational Worksheet'!H469,$B$768:$X$770,3)</f>
        <v>3.4</v>
      </c>
      <c r="K469" s="191">
        <f t="shared" si="35"/>
        <v>14.907981785774798</v>
      </c>
      <c r="L469" s="191">
        <f t="shared" si="36"/>
        <v>29.126645567039716</v>
      </c>
      <c r="M469" s="192">
        <f t="shared" si="37"/>
        <v>8.5666604608940347</v>
      </c>
      <c r="N469" s="199" t="str">
        <f t="shared" si="38"/>
        <v>OK</v>
      </c>
    </row>
    <row r="470" spans="1:14" ht="14.25" customHeight="1" x14ac:dyDescent="0.25">
      <c r="A470" s="194"/>
      <c r="B470" s="280" t="s">
        <v>664</v>
      </c>
      <c r="C470" s="281">
        <v>20</v>
      </c>
      <c r="D470" s="279">
        <v>950.97194194793701</v>
      </c>
      <c r="E470" s="293"/>
      <c r="F470" s="323">
        <f t="shared" si="39"/>
        <v>950.97194194793701</v>
      </c>
      <c r="G470" s="313"/>
      <c r="H470" s="297">
        <v>64.98931884765625</v>
      </c>
      <c r="I470" s="286">
        <v>1.9881129264831543</v>
      </c>
      <c r="J470" s="191">
        <f>HLOOKUP('Operational Worksheet'!H470,$B$768:$X$770,3)</f>
        <v>3.4</v>
      </c>
      <c r="K470" s="191">
        <f t="shared" si="35"/>
        <v>14.42788767138572</v>
      </c>
      <c r="L470" s="191">
        <f t="shared" si="36"/>
        <v>28.684269981328889</v>
      </c>
      <c r="M470" s="192">
        <f t="shared" si="37"/>
        <v>8.4365499945084963</v>
      </c>
      <c r="N470" s="199" t="str">
        <f t="shared" si="38"/>
        <v>OK</v>
      </c>
    </row>
    <row r="471" spans="1:14" ht="14.25" customHeight="1" x14ac:dyDescent="0.25">
      <c r="A471" s="194"/>
      <c r="B471" s="280" t="s">
        <v>665</v>
      </c>
      <c r="C471" s="281">
        <v>20</v>
      </c>
      <c r="D471" s="279">
        <v>929.76997661590576</v>
      </c>
      <c r="E471" s="293"/>
      <c r="F471" s="323">
        <f t="shared" si="39"/>
        <v>929.76997661590576</v>
      </c>
      <c r="G471" s="313"/>
      <c r="H471" s="297">
        <v>65.243705749511719</v>
      </c>
      <c r="I471" s="286">
        <v>1.9813710451126099</v>
      </c>
      <c r="J471" s="191">
        <f>HLOOKUP('Operational Worksheet'!H471,$B$768:$X$770,3)</f>
        <v>3.4</v>
      </c>
      <c r="K471" s="191">
        <f t="shared" si="35"/>
        <v>14.756893320004906</v>
      </c>
      <c r="L471" s="191">
        <f t="shared" si="36"/>
        <v>29.23888114007341</v>
      </c>
      <c r="M471" s="192">
        <f t="shared" si="37"/>
        <v>8.5996709235510025</v>
      </c>
      <c r="N471" s="199" t="str">
        <f t="shared" si="38"/>
        <v>OK</v>
      </c>
    </row>
    <row r="472" spans="1:14" ht="14.25" customHeight="1" x14ac:dyDescent="0.25">
      <c r="A472" s="194"/>
      <c r="B472" s="280" t="s">
        <v>666</v>
      </c>
      <c r="C472" s="281">
        <v>20</v>
      </c>
      <c r="D472" s="279">
        <v>943.79744243621826</v>
      </c>
      <c r="E472" s="293"/>
      <c r="F472" s="325">
        <f t="shared" si="39"/>
        <v>943.79744243621826</v>
      </c>
      <c r="G472" s="315"/>
      <c r="H472" s="297">
        <v>65.296707153320313</v>
      </c>
      <c r="I472" s="286">
        <v>2.0019176006317139</v>
      </c>
      <c r="J472" s="191">
        <f>HLOOKUP('Operational Worksheet'!H472,$B$768:$X$770,3)</f>
        <v>3.4</v>
      </c>
      <c r="K472" s="191">
        <f t="shared" si="35"/>
        <v>14.537564672402267</v>
      </c>
      <c r="L472" s="191">
        <f t="shared" si="36"/>
        <v>29.103006588003915</v>
      </c>
      <c r="M472" s="192">
        <f t="shared" si="37"/>
        <v>8.5597078200011509</v>
      </c>
      <c r="N472" s="199" t="str">
        <f t="shared" si="38"/>
        <v>OK</v>
      </c>
    </row>
    <row r="473" spans="1:14" ht="14.25" customHeight="1" x14ac:dyDescent="0.25">
      <c r="A473" s="194"/>
      <c r="B473" s="280" t="s">
        <v>667</v>
      </c>
      <c r="C473" s="281">
        <v>20</v>
      </c>
      <c r="D473" s="279">
        <v>928.27083110809326</v>
      </c>
      <c r="E473" s="293"/>
      <c r="F473" s="323">
        <f t="shared" si="39"/>
        <v>928.27083110809326</v>
      </c>
      <c r="G473" s="313"/>
      <c r="H473" s="297">
        <v>64.847984313964844</v>
      </c>
      <c r="I473" s="286">
        <v>2.0018105506896973</v>
      </c>
      <c r="J473" s="191">
        <f>HLOOKUP('Operational Worksheet'!H473,$B$768:$X$770,3)</f>
        <v>3.4</v>
      </c>
      <c r="K473" s="191">
        <f t="shared" si="35"/>
        <v>14.780725513787777</v>
      </c>
      <c r="L473" s="191">
        <f t="shared" si="36"/>
        <v>29.58821228034877</v>
      </c>
      <c r="M473" s="192">
        <f t="shared" si="37"/>
        <v>8.7024153765731675</v>
      </c>
      <c r="N473" s="199" t="str">
        <f t="shared" si="38"/>
        <v>OK</v>
      </c>
    </row>
    <row r="474" spans="1:14" ht="14.25" customHeight="1" x14ac:dyDescent="0.25">
      <c r="A474" s="194"/>
      <c r="B474" s="280" t="s">
        <v>668</v>
      </c>
      <c r="C474" s="281">
        <v>20</v>
      </c>
      <c r="D474" s="279">
        <v>967.67647075653076</v>
      </c>
      <c r="E474" s="293"/>
      <c r="F474" s="323">
        <f t="shared" si="39"/>
        <v>967.67647075653076</v>
      </c>
      <c r="G474" s="313"/>
      <c r="H474" s="297">
        <v>63.667881011962891</v>
      </c>
      <c r="I474" s="286">
        <v>1.9950687885284424</v>
      </c>
      <c r="J474" s="191">
        <f>HLOOKUP('Operational Worksheet'!H474,$B$768:$X$770,3)</f>
        <v>3.6</v>
      </c>
      <c r="K474" s="191">
        <f t="shared" si="35"/>
        <v>14.178826055714323</v>
      </c>
      <c r="L474" s="191">
        <f t="shared" si="36"/>
        <v>28.287733321729487</v>
      </c>
      <c r="M474" s="192">
        <f t="shared" si="37"/>
        <v>7.8577037004804131</v>
      </c>
      <c r="N474" s="199" t="str">
        <f t="shared" si="38"/>
        <v>OK</v>
      </c>
    </row>
    <row r="475" spans="1:14" ht="14.25" customHeight="1" x14ac:dyDescent="0.25">
      <c r="A475" s="194"/>
      <c r="B475" s="280" t="s">
        <v>669</v>
      </c>
      <c r="C475" s="281">
        <v>20</v>
      </c>
      <c r="D475" s="279">
        <v>965.35273718833923</v>
      </c>
      <c r="E475" s="293"/>
      <c r="F475" s="323">
        <f t="shared" si="39"/>
        <v>965.35273718833923</v>
      </c>
      <c r="G475" s="313"/>
      <c r="H475" s="297">
        <v>63.268623352050781</v>
      </c>
      <c r="I475" s="286">
        <v>2.0157222747802734</v>
      </c>
      <c r="J475" s="191">
        <f>HLOOKUP('Operational Worksheet'!H475,$B$768:$X$770,3)</f>
        <v>3.6</v>
      </c>
      <c r="K475" s="191">
        <f t="shared" si="35"/>
        <v>14.212956392526932</v>
      </c>
      <c r="L475" s="191">
        <f t="shared" si="36"/>
        <v>28.649372790897218</v>
      </c>
      <c r="M475" s="192">
        <f t="shared" si="37"/>
        <v>7.95815910858256</v>
      </c>
      <c r="N475" s="199" t="str">
        <f t="shared" si="38"/>
        <v>OK</v>
      </c>
    </row>
    <row r="476" spans="1:14" ht="14.25" customHeight="1" x14ac:dyDescent="0.25">
      <c r="A476" s="194"/>
      <c r="B476" s="280" t="s">
        <v>670</v>
      </c>
      <c r="C476" s="281">
        <v>20</v>
      </c>
      <c r="D476" s="279">
        <v>974.56172156333923</v>
      </c>
      <c r="E476" s="293"/>
      <c r="F476" s="323">
        <f t="shared" si="39"/>
        <v>974.56172156333923</v>
      </c>
      <c r="G476" s="313"/>
      <c r="H476" s="297">
        <v>63.049560546875</v>
      </c>
      <c r="I476" s="286">
        <v>2.0157222747802734</v>
      </c>
      <c r="J476" s="191">
        <f>HLOOKUP('Operational Worksheet'!H476,$B$768:$X$770,3)</f>
        <v>3.6</v>
      </c>
      <c r="K476" s="191">
        <f t="shared" si="35"/>
        <v>14.078653053451214</v>
      </c>
      <c r="L476" s="191">
        <f t="shared" si="36"/>
        <v>28.378654558744923</v>
      </c>
      <c r="M476" s="192">
        <f t="shared" si="37"/>
        <v>7.8829595996513673</v>
      </c>
      <c r="N476" s="199" t="str">
        <f t="shared" si="38"/>
        <v>OK</v>
      </c>
    </row>
    <row r="477" spans="1:14" ht="14.25" customHeight="1" x14ac:dyDescent="0.25">
      <c r="A477" s="194"/>
      <c r="B477" s="280" t="s">
        <v>671</v>
      </c>
      <c r="C477" s="281">
        <v>20</v>
      </c>
      <c r="D477" s="279">
        <v>956.46522498130798</v>
      </c>
      <c r="E477" s="293"/>
      <c r="F477" s="325">
        <f t="shared" si="39"/>
        <v>956.46522498130798</v>
      </c>
      <c r="G477" s="315"/>
      <c r="H477" s="297">
        <v>63.487686157226563</v>
      </c>
      <c r="I477" s="286">
        <v>2.1393227577209473</v>
      </c>
      <c r="J477" s="191">
        <f>HLOOKUP('Operational Worksheet'!H477,$B$768:$X$770,3)</f>
        <v>3.6</v>
      </c>
      <c r="K477" s="191">
        <f t="shared" si="35"/>
        <v>14.345023738142196</v>
      </c>
      <c r="L477" s="191">
        <f t="shared" si="36"/>
        <v>30.688635743054814</v>
      </c>
      <c r="M477" s="192">
        <f t="shared" si="37"/>
        <v>8.5246210397374487</v>
      </c>
      <c r="N477" s="199" t="str">
        <f t="shared" si="38"/>
        <v>OK</v>
      </c>
    </row>
    <row r="478" spans="1:14" ht="14.25" customHeight="1" x14ac:dyDescent="0.25">
      <c r="A478" s="194"/>
      <c r="B478" s="280" t="s">
        <v>672</v>
      </c>
      <c r="C478" s="281">
        <v>20</v>
      </c>
      <c r="D478" s="279">
        <v>952.36397075653076</v>
      </c>
      <c r="E478" s="293"/>
      <c r="F478" s="323">
        <f t="shared" si="39"/>
        <v>952.36397075653076</v>
      </c>
      <c r="G478" s="313"/>
      <c r="H478" s="297">
        <v>63.427619934082031</v>
      </c>
      <c r="I478" s="286">
        <v>2.1668252944946289</v>
      </c>
      <c r="J478" s="191">
        <f>HLOOKUP('Operational Worksheet'!H478,$B$768:$X$770,3)</f>
        <v>3.6</v>
      </c>
      <c r="K478" s="191">
        <f t="shared" si="35"/>
        <v>14.40679905831086</v>
      </c>
      <c r="L478" s="191">
        <f t="shared" si="36"/>
        <v>31.21701661224937</v>
      </c>
      <c r="M478" s="192">
        <f t="shared" si="37"/>
        <v>8.6713935034026033</v>
      </c>
      <c r="N478" s="199" t="str">
        <f t="shared" si="38"/>
        <v>OK</v>
      </c>
    </row>
    <row r="479" spans="1:14" ht="14.25" customHeight="1" x14ac:dyDescent="0.25">
      <c r="A479" s="194"/>
      <c r="B479" s="280" t="s">
        <v>673</v>
      </c>
      <c r="C479" s="281">
        <v>20</v>
      </c>
      <c r="D479" s="279">
        <v>958.17848181724548</v>
      </c>
      <c r="E479" s="293"/>
      <c r="F479" s="323">
        <f t="shared" si="39"/>
        <v>958.17848181724548</v>
      </c>
      <c r="G479" s="313"/>
      <c r="H479" s="297">
        <v>63.286293029785156</v>
      </c>
      <c r="I479" s="286">
        <v>2.1874785423278809</v>
      </c>
      <c r="J479" s="191">
        <f>HLOOKUP('Operational Worksheet'!H479,$B$768:$X$770,3)</f>
        <v>3.6</v>
      </c>
      <c r="K479" s="191">
        <f t="shared" si="35"/>
        <v>14.319374331014572</v>
      </c>
      <c r="L479" s="191">
        <f t="shared" si="36"/>
        <v>31.323324088655031</v>
      </c>
      <c r="M479" s="192">
        <f t="shared" si="37"/>
        <v>8.7009233579597307</v>
      </c>
      <c r="N479" s="199" t="str">
        <f t="shared" si="38"/>
        <v>OK</v>
      </c>
    </row>
    <row r="480" spans="1:14" ht="14.25" customHeight="1" x14ac:dyDescent="0.25">
      <c r="A480" s="194"/>
      <c r="B480" s="280" t="s">
        <v>674</v>
      </c>
      <c r="C480" s="281">
        <v>20</v>
      </c>
      <c r="D480" s="279">
        <v>955.50141882896423</v>
      </c>
      <c r="E480" s="293"/>
      <c r="F480" s="323">
        <f t="shared" si="39"/>
        <v>955.50141882896423</v>
      </c>
      <c r="G480" s="313"/>
      <c r="H480" s="297">
        <v>63.159095764160156</v>
      </c>
      <c r="I480" s="286">
        <v>2.2014973163604736</v>
      </c>
      <c r="J480" s="191">
        <f>HLOOKUP('Operational Worksheet'!H480,$B$768:$X$770,3)</f>
        <v>3.6</v>
      </c>
      <c r="K480" s="191">
        <f t="shared" si="35"/>
        <v>14.359493441548061</v>
      </c>
      <c r="L480" s="191">
        <f t="shared" si="36"/>
        <v>31.612386275863877</v>
      </c>
      <c r="M480" s="192">
        <f t="shared" si="37"/>
        <v>8.7812184099621877</v>
      </c>
      <c r="N480" s="199" t="str">
        <f t="shared" si="38"/>
        <v>OK</v>
      </c>
    </row>
    <row r="481" spans="1:14" ht="14.25" customHeight="1" x14ac:dyDescent="0.25">
      <c r="A481" s="194"/>
      <c r="B481" s="280" t="s">
        <v>675</v>
      </c>
      <c r="C481" s="281">
        <v>20</v>
      </c>
      <c r="D481" s="279">
        <v>1352.5546414852142</v>
      </c>
      <c r="E481" s="293"/>
      <c r="F481" s="323">
        <f t="shared" si="39"/>
        <v>1352.5546414852142</v>
      </c>
      <c r="G481" s="313"/>
      <c r="H481" s="297">
        <v>62.982433319091797</v>
      </c>
      <c r="I481" s="286">
        <v>2.1877999305725098</v>
      </c>
      <c r="J481" s="191">
        <f>HLOOKUP('Operational Worksheet'!H481,$B$768:$X$770,3)</f>
        <v>3.6</v>
      </c>
      <c r="K481" s="191">
        <f t="shared" si="35"/>
        <v>10.144149401608015</v>
      </c>
      <c r="L481" s="191">
        <f t="shared" si="36"/>
        <v>22.193369356555181</v>
      </c>
      <c r="M481" s="192">
        <f t="shared" si="37"/>
        <v>6.164824821265328</v>
      </c>
      <c r="N481" s="199" t="str">
        <f t="shared" si="38"/>
        <v>OK</v>
      </c>
    </row>
    <row r="482" spans="1:14" ht="14.25" customHeight="1" x14ac:dyDescent="0.25">
      <c r="A482" s="194"/>
      <c r="B482" s="280" t="s">
        <v>676</v>
      </c>
      <c r="C482" s="281">
        <v>20</v>
      </c>
      <c r="D482" s="279">
        <v>1360.082287311554</v>
      </c>
      <c r="E482" s="293"/>
      <c r="F482" s="325">
        <f t="shared" si="39"/>
        <v>1360.082287311554</v>
      </c>
      <c r="G482" s="315"/>
      <c r="H482" s="297">
        <v>62.756301879882813</v>
      </c>
      <c r="I482" s="286">
        <v>2.146385669708252</v>
      </c>
      <c r="J482" s="191">
        <f>HLOOKUP('Operational Worksheet'!H482,$B$768:$X$770,3)</f>
        <v>3.6</v>
      </c>
      <c r="K482" s="191">
        <f t="shared" si="35"/>
        <v>10.088004589917448</v>
      </c>
      <c r="L482" s="191">
        <f t="shared" si="36"/>
        <v>21.652748487749882</v>
      </c>
      <c r="M482" s="192">
        <f t="shared" si="37"/>
        <v>6.0146523577083002</v>
      </c>
      <c r="N482" s="199" t="str">
        <f t="shared" si="38"/>
        <v>OK</v>
      </c>
    </row>
    <row r="483" spans="1:14" ht="14.25" customHeight="1" x14ac:dyDescent="0.25">
      <c r="A483" s="194"/>
      <c r="B483" s="280" t="s">
        <v>677</v>
      </c>
      <c r="C483" s="281">
        <v>20</v>
      </c>
      <c r="D483" s="279">
        <v>1342.4139523506165</v>
      </c>
      <c r="E483" s="293"/>
      <c r="F483" s="323">
        <f t="shared" si="39"/>
        <v>1342.4139523506165</v>
      </c>
      <c r="G483" s="313"/>
      <c r="H483" s="297">
        <v>62.480709075927734</v>
      </c>
      <c r="I483" s="286">
        <v>2.1738882064819336</v>
      </c>
      <c r="J483" s="191">
        <f>HLOOKUP('Operational Worksheet'!H483,$B$768:$X$770,3)</f>
        <v>3.8</v>
      </c>
      <c r="K483" s="191">
        <f t="shared" si="35"/>
        <v>10.220779017559559</v>
      </c>
      <c r="L483" s="191">
        <f t="shared" si="36"/>
        <v>22.218830967330732</v>
      </c>
      <c r="M483" s="192">
        <f t="shared" si="37"/>
        <v>5.8470607808765083</v>
      </c>
      <c r="N483" s="199" t="str">
        <f t="shared" si="38"/>
        <v>OK</v>
      </c>
    </row>
    <row r="484" spans="1:14" ht="14.25" customHeight="1" x14ac:dyDescent="0.25">
      <c r="A484" s="194"/>
      <c r="B484" s="280" t="s">
        <v>678</v>
      </c>
      <c r="C484" s="281">
        <v>20</v>
      </c>
      <c r="D484" s="279">
        <v>1350.5200955867767</v>
      </c>
      <c r="E484" s="293"/>
      <c r="F484" s="323">
        <f t="shared" si="39"/>
        <v>1350.5200955867767</v>
      </c>
      <c r="G484" s="313"/>
      <c r="H484" s="297">
        <v>62.180389404296875</v>
      </c>
      <c r="I484" s="286">
        <v>2.1666109561920166</v>
      </c>
      <c r="J484" s="191">
        <f>HLOOKUP('Operational Worksheet'!H484,$B$768:$X$770,3)</f>
        <v>3.8</v>
      </c>
      <c r="K484" s="191">
        <f t="shared" si="35"/>
        <v>10.159431467847252</v>
      </c>
      <c r="L484" s="191">
        <f t="shared" si="36"/>
        <v>22.011535526919797</v>
      </c>
      <c r="M484" s="192">
        <f t="shared" si="37"/>
        <v>5.7925093491894204</v>
      </c>
      <c r="N484" s="199" t="str">
        <f t="shared" si="38"/>
        <v>OK</v>
      </c>
    </row>
    <row r="485" spans="1:14" ht="14.25" customHeight="1" x14ac:dyDescent="0.25">
      <c r="A485" s="194"/>
      <c r="B485" s="280" t="s">
        <v>679</v>
      </c>
      <c r="C485" s="281">
        <v>20</v>
      </c>
      <c r="D485" s="279">
        <v>1445.4251828193665</v>
      </c>
      <c r="E485" s="293"/>
      <c r="F485" s="323">
        <f t="shared" si="39"/>
        <v>1445.4251828193665</v>
      </c>
      <c r="G485" s="313"/>
      <c r="H485" s="297">
        <v>61.325340270996094</v>
      </c>
      <c r="I485" s="286">
        <v>2.1325807571411133</v>
      </c>
      <c r="J485" s="191">
        <f>HLOOKUP('Operational Worksheet'!H485,$B$768:$X$770,3)</f>
        <v>3.8</v>
      </c>
      <c r="K485" s="191">
        <f t="shared" si="35"/>
        <v>9.4923739534563101</v>
      </c>
      <c r="L485" s="191">
        <f t="shared" si="36"/>
        <v>20.243254032728441</v>
      </c>
      <c r="M485" s="192">
        <f t="shared" si="37"/>
        <v>5.3271721138759061</v>
      </c>
      <c r="N485" s="199" t="str">
        <f t="shared" si="38"/>
        <v>OK</v>
      </c>
    </row>
    <row r="486" spans="1:14" ht="14.25" customHeight="1" x14ac:dyDescent="0.25">
      <c r="A486" s="194"/>
      <c r="B486" s="280" t="s">
        <v>680</v>
      </c>
      <c r="C486" s="281">
        <v>20</v>
      </c>
      <c r="D486" s="279">
        <v>1443.2515408992767</v>
      </c>
      <c r="E486" s="293"/>
      <c r="F486" s="323">
        <f t="shared" si="39"/>
        <v>1443.2515408992767</v>
      </c>
      <c r="G486" s="313"/>
      <c r="H486" s="297">
        <v>60.989677429199219</v>
      </c>
      <c r="I486" s="286">
        <v>2.1187760829925537</v>
      </c>
      <c r="J486" s="191">
        <f>HLOOKUP('Operational Worksheet'!H486,$B$768:$X$770,3)</f>
        <v>3.8</v>
      </c>
      <c r="K486" s="191">
        <f t="shared" si="35"/>
        <v>9.5066701598775012</v>
      </c>
      <c r="L486" s="191">
        <f t="shared" si="36"/>
        <v>20.142505363647448</v>
      </c>
      <c r="M486" s="192">
        <f t="shared" si="37"/>
        <v>5.3006593062230127</v>
      </c>
      <c r="N486" s="199" t="str">
        <f t="shared" si="38"/>
        <v>OK</v>
      </c>
    </row>
    <row r="487" spans="1:14" ht="14.25" customHeight="1" x14ac:dyDescent="0.25">
      <c r="A487" s="200"/>
      <c r="B487" s="282" t="s">
        <v>681</v>
      </c>
      <c r="C487" s="283">
        <v>20</v>
      </c>
      <c r="D487" s="279">
        <v>1454.1737821102142</v>
      </c>
      <c r="E487" s="293"/>
      <c r="F487" s="325">
        <f t="shared" si="39"/>
        <v>1454.1737821102142</v>
      </c>
      <c r="G487" s="315"/>
      <c r="H487" s="297">
        <v>60.632827758789063</v>
      </c>
      <c r="I487" s="286">
        <v>2.1531274318695068</v>
      </c>
      <c r="J487" s="191">
        <f>HLOOKUP('Operational Worksheet'!H487,$B$768:$X$770,3)</f>
        <v>4</v>
      </c>
      <c r="K487" s="191">
        <f t="shared" si="35"/>
        <v>9.435265939916718</v>
      </c>
      <c r="L487" s="191">
        <f t="shared" si="36"/>
        <v>20.315329922218712</v>
      </c>
      <c r="M487" s="192">
        <f t="shared" si="37"/>
        <v>5.0788324805546781</v>
      </c>
      <c r="N487" s="203" t="str">
        <f t="shared" si="38"/>
        <v>OK</v>
      </c>
    </row>
    <row r="488" spans="1:14" ht="14.25" customHeight="1" x14ac:dyDescent="0.25">
      <c r="A488" s="186"/>
      <c r="B488" s="277" t="s">
        <v>682</v>
      </c>
      <c r="C488" s="278">
        <v>21</v>
      </c>
      <c r="D488" s="279">
        <v>1597.1255643367767</v>
      </c>
      <c r="E488" s="293"/>
      <c r="F488" s="323">
        <f t="shared" si="39"/>
        <v>1597.1255643367767</v>
      </c>
      <c r="G488" s="313"/>
      <c r="H488" s="297">
        <v>62.547840118408203</v>
      </c>
      <c r="I488" s="286">
        <v>2.1462786197662354</v>
      </c>
      <c r="J488" s="191">
        <f>HLOOKUP('Operational Worksheet'!H488,$B$768:$X$770,3)</f>
        <v>3.8</v>
      </c>
      <c r="K488" s="191">
        <f t="shared" si="35"/>
        <v>8.5907562081770124</v>
      </c>
      <c r="L488" s="191">
        <f t="shared" si="36"/>
        <v>18.438156377234375</v>
      </c>
      <c r="M488" s="192">
        <f t="shared" si="37"/>
        <v>4.8521464150616778</v>
      </c>
      <c r="N488" s="193" t="str">
        <f t="shared" si="38"/>
        <v>OK</v>
      </c>
    </row>
    <row r="489" spans="1:14" ht="14.25" customHeight="1" x14ac:dyDescent="0.25">
      <c r="A489" s="194"/>
      <c r="B489" s="280" t="s">
        <v>683</v>
      </c>
      <c r="C489" s="281">
        <v>21</v>
      </c>
      <c r="D489" s="279">
        <v>1846.1941678524017</v>
      </c>
      <c r="E489" s="293"/>
      <c r="F489" s="323">
        <f t="shared" si="39"/>
        <v>1846.1941678524017</v>
      </c>
      <c r="G489" s="313"/>
      <c r="H489" s="297">
        <v>63.448822021484375</v>
      </c>
      <c r="I489" s="286">
        <v>2.1393227577209473</v>
      </c>
      <c r="J489" s="191">
        <f>HLOOKUP('Operational Worksheet'!H489,$B$768:$X$770,3)</f>
        <v>3.6</v>
      </c>
      <c r="K489" s="191">
        <f t="shared" si="35"/>
        <v>7.4317840430754174</v>
      </c>
      <c r="L489" s="191">
        <f t="shared" si="36"/>
        <v>15.898984733818633</v>
      </c>
      <c r="M489" s="192">
        <f t="shared" si="37"/>
        <v>4.4163846482829534</v>
      </c>
      <c r="N489" s="199" t="str">
        <f t="shared" si="38"/>
        <v>OK</v>
      </c>
    </row>
    <row r="490" spans="1:14" ht="14.25" customHeight="1" x14ac:dyDescent="0.25">
      <c r="A490" s="194"/>
      <c r="B490" s="280" t="s">
        <v>684</v>
      </c>
      <c r="C490" s="281">
        <v>21</v>
      </c>
      <c r="D490" s="279">
        <v>1849.0852811336517</v>
      </c>
      <c r="E490" s="293"/>
      <c r="F490" s="323">
        <f t="shared" si="39"/>
        <v>1849.0852811336517</v>
      </c>
      <c r="G490" s="313"/>
      <c r="H490" s="297">
        <v>63.116691589355469</v>
      </c>
      <c r="I490" s="286">
        <v>2.1393227577209473</v>
      </c>
      <c r="J490" s="191">
        <f>HLOOKUP('Operational Worksheet'!H490,$B$768:$X$770,3)</f>
        <v>3.6</v>
      </c>
      <c r="K490" s="191">
        <f t="shared" si="35"/>
        <v>7.4201641736353539</v>
      </c>
      <c r="L490" s="191">
        <f t="shared" si="36"/>
        <v>15.874126082683759</v>
      </c>
      <c r="M490" s="192">
        <f t="shared" si="37"/>
        <v>4.4094794674121554</v>
      </c>
      <c r="N490" s="199" t="str">
        <f t="shared" si="38"/>
        <v>OK</v>
      </c>
    </row>
    <row r="491" spans="1:14" ht="14.25" customHeight="1" x14ac:dyDescent="0.25">
      <c r="A491" s="194"/>
      <c r="B491" s="280" t="s">
        <v>685</v>
      </c>
      <c r="C491" s="281">
        <v>21</v>
      </c>
      <c r="D491" s="279">
        <v>1831.8455350399017</v>
      </c>
      <c r="E491" s="293"/>
      <c r="F491" s="323">
        <f t="shared" si="39"/>
        <v>1831.8455350399017</v>
      </c>
      <c r="G491" s="313"/>
      <c r="H491" s="297">
        <v>64.5087890625</v>
      </c>
      <c r="I491" s="286">
        <v>2.1393227577209473</v>
      </c>
      <c r="J491" s="191">
        <f>HLOOKUP('Operational Worksheet'!H491,$B$768:$X$770,3)</f>
        <v>3.4</v>
      </c>
      <c r="K491" s="191">
        <f t="shared" si="35"/>
        <v>7.4899963422764868</v>
      </c>
      <c r="L491" s="191">
        <f t="shared" si="36"/>
        <v>16.023519630278741</v>
      </c>
      <c r="M491" s="192">
        <f t="shared" si="37"/>
        <v>4.7127998912584532</v>
      </c>
      <c r="N491" s="199" t="str">
        <f t="shared" si="38"/>
        <v>OK</v>
      </c>
    </row>
    <row r="492" spans="1:14" ht="14.25" customHeight="1" x14ac:dyDescent="0.25">
      <c r="A492" s="194"/>
      <c r="B492" s="280" t="s">
        <v>686</v>
      </c>
      <c r="C492" s="281">
        <v>21</v>
      </c>
      <c r="D492" s="279">
        <v>1430.219982624054</v>
      </c>
      <c r="E492" s="293"/>
      <c r="F492" s="325">
        <f t="shared" si="39"/>
        <v>1430.219982624054</v>
      </c>
      <c r="G492" s="315"/>
      <c r="H492" s="297">
        <v>65.165977478027344</v>
      </c>
      <c r="I492" s="286">
        <v>2.2903182506561279</v>
      </c>
      <c r="J492" s="191">
        <f>HLOOKUP('Operational Worksheet'!H492,$B$768:$X$770,3)</f>
        <v>3.4</v>
      </c>
      <c r="K492" s="191">
        <f t="shared" si="35"/>
        <v>9.593290908920924</v>
      </c>
      <c r="L492" s="191">
        <f t="shared" si="36"/>
        <v>21.971689252555105</v>
      </c>
      <c r="M492" s="192">
        <f t="shared" si="37"/>
        <v>6.4622615448691487</v>
      </c>
      <c r="N492" s="199" t="str">
        <f t="shared" si="38"/>
        <v>OK</v>
      </c>
    </row>
    <row r="493" spans="1:14" ht="14.25" customHeight="1" x14ac:dyDescent="0.25">
      <c r="A493" s="194"/>
      <c r="B493" s="280" t="s">
        <v>687</v>
      </c>
      <c r="C493" s="281">
        <v>21</v>
      </c>
      <c r="D493" s="279">
        <v>1647.3461453914642</v>
      </c>
      <c r="E493" s="293"/>
      <c r="F493" s="323">
        <f t="shared" si="39"/>
        <v>1647.3461453914642</v>
      </c>
      <c r="G493" s="313"/>
      <c r="H493" s="297">
        <v>65.243705749511719</v>
      </c>
      <c r="I493" s="286">
        <v>2.2707347869873047</v>
      </c>
      <c r="J493" s="191">
        <f>HLOOKUP('Operational Worksheet'!H493,$B$768:$X$770,3)</f>
        <v>3.4</v>
      </c>
      <c r="K493" s="191">
        <f t="shared" si="35"/>
        <v>8.3288605709542161</v>
      </c>
      <c r="L493" s="191">
        <f t="shared" si="36"/>
        <v>18.912633434432681</v>
      </c>
      <c r="M493" s="192">
        <f t="shared" si="37"/>
        <v>5.5625392454213767</v>
      </c>
      <c r="N493" s="199" t="str">
        <f t="shared" si="38"/>
        <v>OK</v>
      </c>
    </row>
    <row r="494" spans="1:14" ht="14.25" customHeight="1" x14ac:dyDescent="0.25">
      <c r="A494" s="194"/>
      <c r="B494" s="280" t="s">
        <v>688</v>
      </c>
      <c r="C494" s="281">
        <v>21</v>
      </c>
      <c r="D494" s="279">
        <v>1647.9888455867767</v>
      </c>
      <c r="E494" s="293"/>
      <c r="F494" s="323">
        <f t="shared" si="39"/>
        <v>1647.9888455867767</v>
      </c>
      <c r="G494" s="313"/>
      <c r="H494" s="297">
        <v>65.346176147460938</v>
      </c>
      <c r="I494" s="286">
        <v>2.2833623886108398</v>
      </c>
      <c r="J494" s="191">
        <f>HLOOKUP('Operational Worksheet'!H494,$B$768:$X$770,3)</f>
        <v>3.4</v>
      </c>
      <c r="K494" s="191">
        <f t="shared" si="35"/>
        <v>8.325612393437714</v>
      </c>
      <c r="L494" s="191">
        <f t="shared" si="36"/>
        <v>19.010390201327951</v>
      </c>
      <c r="M494" s="192">
        <f t="shared" si="37"/>
        <v>5.5912912356846913</v>
      </c>
      <c r="N494" s="199" t="str">
        <f t="shared" si="38"/>
        <v>OK</v>
      </c>
    </row>
    <row r="495" spans="1:14" ht="14.25" customHeight="1" x14ac:dyDescent="0.25">
      <c r="A495" s="194"/>
      <c r="B495" s="280" t="s">
        <v>689</v>
      </c>
      <c r="C495" s="281">
        <v>21</v>
      </c>
      <c r="D495" s="279">
        <v>1647.1320340633392</v>
      </c>
      <c r="E495" s="293"/>
      <c r="F495" s="323">
        <f t="shared" si="39"/>
        <v>1647.1320340633392</v>
      </c>
      <c r="G495" s="313"/>
      <c r="H495" s="297">
        <v>63.943477630615234</v>
      </c>
      <c r="I495" s="286">
        <v>2.3176069259643555</v>
      </c>
      <c r="J495" s="191">
        <f>HLOOKUP('Operational Worksheet'!H495,$B$768:$X$770,3)</f>
        <v>3.6</v>
      </c>
      <c r="K495" s="191">
        <f t="shared" si="35"/>
        <v>8.3299432427508524</v>
      </c>
      <c r="L495" s="191">
        <f t="shared" si="36"/>
        <v>19.305534152289358</v>
      </c>
      <c r="M495" s="192">
        <f t="shared" si="37"/>
        <v>5.3626483756359322</v>
      </c>
      <c r="N495" s="199" t="str">
        <f t="shared" si="38"/>
        <v>OK</v>
      </c>
    </row>
    <row r="496" spans="1:14" ht="14.25" customHeight="1" x14ac:dyDescent="0.25">
      <c r="A496" s="194"/>
      <c r="B496" s="280" t="s">
        <v>690</v>
      </c>
      <c r="C496" s="281">
        <v>21</v>
      </c>
      <c r="D496" s="279">
        <v>933.01460242271423</v>
      </c>
      <c r="E496" s="293"/>
      <c r="F496" s="323">
        <f t="shared" si="39"/>
        <v>933.01460242271423</v>
      </c>
      <c r="G496" s="313"/>
      <c r="H496" s="297">
        <v>63.505355834960938</v>
      </c>
      <c r="I496" s="286">
        <v>2.3589136600494385</v>
      </c>
      <c r="J496" s="191">
        <f>HLOOKUP('Operational Worksheet'!H496,$B$768:$X$770,3)</f>
        <v>3.6</v>
      </c>
      <c r="K496" s="191">
        <f t="shared" si="35"/>
        <v>14.7055751554552</v>
      </c>
      <c r="L496" s="191">
        <f t="shared" si="36"/>
        <v>34.689182113086915</v>
      </c>
      <c r="M496" s="192">
        <f t="shared" si="37"/>
        <v>9.6358839203019198</v>
      </c>
      <c r="N496" s="199" t="str">
        <f t="shared" si="38"/>
        <v>OK</v>
      </c>
    </row>
    <row r="497" spans="1:14" ht="14.25" customHeight="1" x14ac:dyDescent="0.25">
      <c r="A497" s="194"/>
      <c r="B497" s="280" t="s">
        <v>691</v>
      </c>
      <c r="C497" s="281">
        <v>21</v>
      </c>
      <c r="D497" s="279">
        <v>925.41188025474548</v>
      </c>
      <c r="E497" s="293"/>
      <c r="F497" s="325">
        <f t="shared" si="39"/>
        <v>925.41188025474548</v>
      </c>
      <c r="G497" s="315"/>
      <c r="H497" s="297">
        <v>63.918743133544922</v>
      </c>
      <c r="I497" s="286">
        <v>2.3938000202178955</v>
      </c>
      <c r="J497" s="191">
        <f>HLOOKUP('Operational Worksheet'!H497,$B$768:$X$770,3)</f>
        <v>3.6</v>
      </c>
      <c r="K497" s="191">
        <f t="shared" si="35"/>
        <v>14.826388821902116</v>
      </c>
      <c r="L497" s="191">
        <f t="shared" si="36"/>
        <v>35.491409861627666</v>
      </c>
      <c r="M497" s="192">
        <f t="shared" si="37"/>
        <v>9.8587249615632402</v>
      </c>
      <c r="N497" s="199" t="str">
        <f t="shared" si="38"/>
        <v>OK</v>
      </c>
    </row>
    <row r="498" spans="1:14" ht="14.25" customHeight="1" x14ac:dyDescent="0.25">
      <c r="A498" s="194"/>
      <c r="B498" s="280" t="s">
        <v>692</v>
      </c>
      <c r="C498" s="281">
        <v>21</v>
      </c>
      <c r="D498" s="279">
        <v>936.01283240318298</v>
      </c>
      <c r="E498" s="293"/>
      <c r="F498" s="323">
        <f t="shared" si="39"/>
        <v>936.01283240318298</v>
      </c>
      <c r="G498" s="313"/>
      <c r="H498" s="297">
        <v>64.918647766113281</v>
      </c>
      <c r="I498" s="286">
        <v>2.3802094459533691</v>
      </c>
      <c r="J498" s="191">
        <f>HLOOKUP('Operational Worksheet'!H498,$B$768:$X$770,3)</f>
        <v>3.4</v>
      </c>
      <c r="K498" s="191">
        <f t="shared" si="35"/>
        <v>14.658470356477263</v>
      </c>
      <c r="L498" s="191">
        <f t="shared" si="36"/>
        <v>34.89022960571463</v>
      </c>
      <c r="M498" s="192">
        <f t="shared" si="37"/>
        <v>10.261832236974891</v>
      </c>
      <c r="N498" s="199" t="str">
        <f t="shared" si="38"/>
        <v>OK</v>
      </c>
    </row>
    <row r="499" spans="1:14" ht="14.25" customHeight="1" x14ac:dyDescent="0.25">
      <c r="A499" s="194"/>
      <c r="B499" s="280" t="s">
        <v>693</v>
      </c>
      <c r="C499" s="281">
        <v>21</v>
      </c>
      <c r="D499" s="279">
        <v>957.10755896568298</v>
      </c>
      <c r="E499" s="293"/>
      <c r="F499" s="323">
        <f t="shared" si="39"/>
        <v>957.10755896568298</v>
      </c>
      <c r="G499" s="313"/>
      <c r="H499" s="297">
        <v>65.2083740234375</v>
      </c>
      <c r="I499" s="286">
        <v>2.3733606338500977</v>
      </c>
      <c r="J499" s="191">
        <f>HLOOKUP('Operational Worksheet'!H499,$B$768:$X$770,3)</f>
        <v>3.4</v>
      </c>
      <c r="K499" s="191">
        <f t="shared" si="35"/>
        <v>14.335396506419531</v>
      </c>
      <c r="L499" s="191">
        <f t="shared" si="36"/>
        <v>34.023065738968334</v>
      </c>
      <c r="M499" s="192">
        <f t="shared" si="37"/>
        <v>10.00678404087304</v>
      </c>
      <c r="N499" s="199" t="str">
        <f t="shared" si="38"/>
        <v>OK</v>
      </c>
    </row>
    <row r="500" spans="1:14" ht="14.25" customHeight="1" x14ac:dyDescent="0.25">
      <c r="A500" s="194"/>
      <c r="B500" s="280" t="s">
        <v>694</v>
      </c>
      <c r="C500" s="281">
        <v>21</v>
      </c>
      <c r="D500" s="279">
        <v>939.33235144615173</v>
      </c>
      <c r="E500" s="293"/>
      <c r="F500" s="323">
        <f t="shared" si="39"/>
        <v>939.33235144615173</v>
      </c>
      <c r="G500" s="313"/>
      <c r="H500" s="297">
        <v>65.68182373046875</v>
      </c>
      <c r="I500" s="286">
        <v>2.3320534229278564</v>
      </c>
      <c r="J500" s="191">
        <f>HLOOKUP('Operational Worksheet'!H500,$B$768:$X$770,3)</f>
        <v>3.4</v>
      </c>
      <c r="K500" s="191">
        <f t="shared" si="35"/>
        <v>14.606668593859158</v>
      </c>
      <c r="L500" s="191">
        <f t="shared" si="36"/>
        <v>34.063531491882067</v>
      </c>
      <c r="M500" s="192">
        <f t="shared" si="37"/>
        <v>10.018685732906491</v>
      </c>
      <c r="N500" s="199" t="str">
        <f t="shared" si="38"/>
        <v>OK</v>
      </c>
    </row>
    <row r="501" spans="1:14" ht="14.25" customHeight="1" x14ac:dyDescent="0.25">
      <c r="A501" s="194"/>
      <c r="B501" s="280" t="s">
        <v>695</v>
      </c>
      <c r="C501" s="281">
        <v>21</v>
      </c>
      <c r="D501" s="279">
        <v>933.76417517662048</v>
      </c>
      <c r="E501" s="293"/>
      <c r="F501" s="323">
        <f t="shared" si="39"/>
        <v>933.76417517662048</v>
      </c>
      <c r="G501" s="313"/>
      <c r="H501" s="297">
        <v>65.703033447265625</v>
      </c>
      <c r="I501" s="286">
        <v>2.3253116607666016</v>
      </c>
      <c r="J501" s="191">
        <f>HLOOKUP('Operational Worksheet'!H501,$B$768:$X$770,3)</f>
        <v>3.4</v>
      </c>
      <c r="K501" s="191">
        <f t="shared" si="35"/>
        <v>14.693770356384851</v>
      </c>
      <c r="L501" s="191">
        <f t="shared" si="36"/>
        <v>34.167595550328315</v>
      </c>
      <c r="M501" s="192">
        <f t="shared" si="37"/>
        <v>10.049292808920093</v>
      </c>
      <c r="N501" s="199" t="str">
        <f t="shared" si="38"/>
        <v>OK</v>
      </c>
    </row>
    <row r="502" spans="1:14" ht="14.25" customHeight="1" x14ac:dyDescent="0.25">
      <c r="A502" s="194"/>
      <c r="B502" s="280" t="s">
        <v>696</v>
      </c>
      <c r="C502" s="281">
        <v>21</v>
      </c>
      <c r="D502" s="279">
        <v>940.18891882896423</v>
      </c>
      <c r="E502" s="293"/>
      <c r="F502" s="325">
        <f t="shared" si="39"/>
        <v>940.18891882896423</v>
      </c>
      <c r="G502" s="315"/>
      <c r="H502" s="297">
        <v>65.632369995117188</v>
      </c>
      <c r="I502" s="286">
        <v>2.3184628486633301</v>
      </c>
      <c r="J502" s="191">
        <f>HLOOKUP('Operational Worksheet'!H502,$B$768:$X$770,3)</f>
        <v>3.4</v>
      </c>
      <c r="K502" s="191">
        <f t="shared" si="35"/>
        <v>14.593361059981143</v>
      </c>
      <c r="L502" s="191">
        <f t="shared" si="36"/>
        <v>33.834165454696397</v>
      </c>
      <c r="M502" s="192">
        <f t="shared" si="37"/>
        <v>9.9512251337342352</v>
      </c>
      <c r="N502" s="199" t="str">
        <f t="shared" si="38"/>
        <v>OK</v>
      </c>
    </row>
    <row r="503" spans="1:14" ht="14.25" customHeight="1" x14ac:dyDescent="0.25">
      <c r="A503" s="194"/>
      <c r="B503" s="280" t="s">
        <v>697</v>
      </c>
      <c r="C503" s="281">
        <v>21</v>
      </c>
      <c r="D503" s="279">
        <v>934.72779822349548</v>
      </c>
      <c r="E503" s="293"/>
      <c r="F503" s="323">
        <f t="shared" si="39"/>
        <v>934.72779822349548</v>
      </c>
      <c r="G503" s="313"/>
      <c r="H503" s="297">
        <v>65.5263671875</v>
      </c>
      <c r="I503" s="286">
        <v>2.332160472869873</v>
      </c>
      <c r="J503" s="191">
        <f>HLOOKUP('Operational Worksheet'!H503,$B$768:$X$770,3)</f>
        <v>3.4</v>
      </c>
      <c r="K503" s="191">
        <f t="shared" si="35"/>
        <v>14.678622357376144</v>
      </c>
      <c r="L503" s="191">
        <f t="shared" si="36"/>
        <v>34.23290285805664</v>
      </c>
      <c r="M503" s="192">
        <f t="shared" si="37"/>
        <v>10.068500840604894</v>
      </c>
      <c r="N503" s="199" t="str">
        <f t="shared" si="38"/>
        <v>OK</v>
      </c>
    </row>
    <row r="504" spans="1:14" ht="14.25" customHeight="1" x14ac:dyDescent="0.25">
      <c r="A504" s="194"/>
      <c r="B504" s="280" t="s">
        <v>698</v>
      </c>
      <c r="C504" s="281">
        <v>21</v>
      </c>
      <c r="D504" s="279">
        <v>930.44465613365173</v>
      </c>
      <c r="E504" s="293"/>
      <c r="F504" s="323">
        <f t="shared" si="39"/>
        <v>930.44465613365173</v>
      </c>
      <c r="G504" s="313"/>
      <c r="H504" s="297">
        <v>65.4027099609375</v>
      </c>
      <c r="I504" s="286">
        <v>2.3390092849731445</v>
      </c>
      <c r="J504" s="191">
        <f>HLOOKUP('Operational Worksheet'!H504,$B$768:$X$770,3)</f>
        <v>3.4</v>
      </c>
      <c r="K504" s="191">
        <f t="shared" si="35"/>
        <v>14.746192873070274</v>
      </c>
      <c r="L504" s="191">
        <f t="shared" si="36"/>
        <v>34.491482048116183</v>
      </c>
      <c r="M504" s="192">
        <f t="shared" si="37"/>
        <v>10.144553543563584</v>
      </c>
      <c r="N504" s="199" t="str">
        <f t="shared" si="38"/>
        <v>OK</v>
      </c>
    </row>
    <row r="505" spans="1:14" ht="14.25" customHeight="1" x14ac:dyDescent="0.25">
      <c r="A505" s="194"/>
      <c r="B505" s="280" t="s">
        <v>699</v>
      </c>
      <c r="C505" s="281">
        <v>21</v>
      </c>
      <c r="D505" s="279">
        <v>947.89869666099548</v>
      </c>
      <c r="E505" s="293"/>
      <c r="F505" s="323">
        <f t="shared" si="39"/>
        <v>947.89869666099548</v>
      </c>
      <c r="G505" s="313"/>
      <c r="H505" s="297">
        <v>65.151847839355469</v>
      </c>
      <c r="I505" s="286">
        <v>2.3390092849731445</v>
      </c>
      <c r="J505" s="191">
        <f>HLOOKUP('Operational Worksheet'!H505,$B$768:$X$770,3)</f>
        <v>3.4</v>
      </c>
      <c r="K505" s="191">
        <f t="shared" si="35"/>
        <v>14.474665283743242</v>
      </c>
      <c r="L505" s="191">
        <f t="shared" si="36"/>
        <v>33.856376495553882</v>
      </c>
      <c r="M505" s="192">
        <f t="shared" si="37"/>
        <v>9.9577577928099661</v>
      </c>
      <c r="N505" s="199" t="str">
        <f t="shared" si="38"/>
        <v>OK</v>
      </c>
    </row>
    <row r="506" spans="1:14" ht="14.25" customHeight="1" x14ac:dyDescent="0.25">
      <c r="A506" s="194"/>
      <c r="B506" s="280" t="s">
        <v>700</v>
      </c>
      <c r="C506" s="281">
        <v>21</v>
      </c>
      <c r="D506" s="279">
        <v>941.07783174514771</v>
      </c>
      <c r="E506" s="293"/>
      <c r="F506" s="323">
        <f t="shared" si="39"/>
        <v>941.07783174514771</v>
      </c>
      <c r="G506" s="313"/>
      <c r="H506" s="297">
        <v>64.667793273925781</v>
      </c>
      <c r="I506" s="286">
        <v>2.345858097076416</v>
      </c>
      <c r="J506" s="191">
        <f>HLOOKUP('Operational Worksheet'!H506,$B$768:$X$770,3)</f>
        <v>3.4</v>
      </c>
      <c r="K506" s="191">
        <f t="shared" si="35"/>
        <v>14.57957662398748</v>
      </c>
      <c r="L506" s="191">
        <f t="shared" si="36"/>
        <v>34.201617875327067</v>
      </c>
      <c r="M506" s="192">
        <f t="shared" si="37"/>
        <v>10.059299375096197</v>
      </c>
      <c r="N506" s="199" t="str">
        <f t="shared" si="38"/>
        <v>OK</v>
      </c>
    </row>
    <row r="507" spans="1:14" ht="14.25" customHeight="1" x14ac:dyDescent="0.25">
      <c r="A507" s="194"/>
      <c r="B507" s="280" t="s">
        <v>701</v>
      </c>
      <c r="C507" s="281">
        <v>21</v>
      </c>
      <c r="D507" s="279">
        <v>1533.7664914131165</v>
      </c>
      <c r="E507" s="293"/>
      <c r="F507" s="325">
        <f t="shared" si="39"/>
        <v>1533.7664914131165</v>
      </c>
      <c r="G507" s="315"/>
      <c r="H507" s="297">
        <v>64.28973388671875</v>
      </c>
      <c r="I507" s="286">
        <v>2.3665118217468262</v>
      </c>
      <c r="J507" s="191">
        <f>HLOOKUP('Operational Worksheet'!H507,$B$768:$X$770,3)</f>
        <v>3.6</v>
      </c>
      <c r="K507" s="191">
        <f t="shared" si="35"/>
        <v>8.9456357495612995</v>
      </c>
      <c r="L507" s="191">
        <f t="shared" si="36"/>
        <v>21.169952754377846</v>
      </c>
      <c r="M507" s="192">
        <f t="shared" si="37"/>
        <v>5.8805424317716239</v>
      </c>
      <c r="N507" s="199" t="str">
        <f t="shared" si="38"/>
        <v>OK</v>
      </c>
    </row>
    <row r="508" spans="1:14" ht="14.25" customHeight="1" x14ac:dyDescent="0.25">
      <c r="A508" s="194"/>
      <c r="B508" s="280" t="s">
        <v>702</v>
      </c>
      <c r="C508" s="281">
        <v>21</v>
      </c>
      <c r="D508" s="279">
        <v>1536.9466092586517</v>
      </c>
      <c r="E508" s="293"/>
      <c r="F508" s="323">
        <f t="shared" si="39"/>
        <v>1536.9466092586517</v>
      </c>
      <c r="G508" s="313"/>
      <c r="H508" s="297">
        <v>63.918743133544922</v>
      </c>
      <c r="I508" s="286">
        <v>2.2221508026123047</v>
      </c>
      <c r="J508" s="191">
        <f>HLOOKUP('Operational Worksheet'!H508,$B$768:$X$770,3)</f>
        <v>3.6</v>
      </c>
      <c r="K508" s="191">
        <f t="shared" si="35"/>
        <v>8.9271262088163805</v>
      </c>
      <c r="L508" s="191">
        <f t="shared" si="36"/>
        <v>19.837420669942659</v>
      </c>
      <c r="M508" s="192">
        <f t="shared" si="37"/>
        <v>5.5103946305396274</v>
      </c>
      <c r="N508" s="199" t="str">
        <f t="shared" si="38"/>
        <v>OK</v>
      </c>
    </row>
    <row r="509" spans="1:14" ht="14.25" customHeight="1" x14ac:dyDescent="0.25">
      <c r="A509" s="194"/>
      <c r="B509" s="280" t="s">
        <v>703</v>
      </c>
      <c r="C509" s="281">
        <v>21</v>
      </c>
      <c r="D509" s="279">
        <v>1799.3999783992767</v>
      </c>
      <c r="E509" s="293"/>
      <c r="F509" s="323">
        <f t="shared" si="39"/>
        <v>1799.3999783992767</v>
      </c>
      <c r="G509" s="313"/>
      <c r="H509" s="297">
        <v>63.614887237548828</v>
      </c>
      <c r="I509" s="286">
        <v>2.2153019905090332</v>
      </c>
      <c r="J509" s="191">
        <f>HLOOKUP('Operational Worksheet'!H509,$B$768:$X$770,3)</f>
        <v>3.6</v>
      </c>
      <c r="K509" s="191">
        <f t="shared" si="35"/>
        <v>7.625050862382456</v>
      </c>
      <c r="L509" s="191">
        <f t="shared" si="36"/>
        <v>16.891790353168474</v>
      </c>
      <c r="M509" s="192">
        <f t="shared" si="37"/>
        <v>4.6921639869912424</v>
      </c>
      <c r="N509" s="199" t="str">
        <f t="shared" si="38"/>
        <v>OK</v>
      </c>
    </row>
    <row r="510" spans="1:14" ht="14.25" customHeight="1" x14ac:dyDescent="0.25">
      <c r="A510" s="194"/>
      <c r="B510" s="280" t="s">
        <v>704</v>
      </c>
      <c r="C510" s="281">
        <v>21</v>
      </c>
      <c r="D510" s="279">
        <v>1784.5482296943665</v>
      </c>
      <c r="E510" s="293"/>
      <c r="F510" s="323">
        <f t="shared" si="39"/>
        <v>1784.5482296943665</v>
      </c>
      <c r="G510" s="313"/>
      <c r="H510" s="297">
        <v>63.159095764160156</v>
      </c>
      <c r="I510" s="286">
        <v>2.2153019905090332</v>
      </c>
      <c r="J510" s="191">
        <f>HLOOKUP('Operational Worksheet'!H510,$B$768:$X$770,3)</f>
        <v>3.6</v>
      </c>
      <c r="K510" s="191">
        <f t="shared" si="35"/>
        <v>7.6885096904409496</v>
      </c>
      <c r="L510" s="191">
        <f t="shared" si="36"/>
        <v>17.032370821281827</v>
      </c>
      <c r="M510" s="192">
        <f t="shared" si="37"/>
        <v>4.7312141170227298</v>
      </c>
      <c r="N510" s="199" t="str">
        <f t="shared" si="38"/>
        <v>OK</v>
      </c>
    </row>
    <row r="511" spans="1:14" ht="14.25" customHeight="1" x14ac:dyDescent="0.25">
      <c r="A511" s="200"/>
      <c r="B511" s="282" t="s">
        <v>705</v>
      </c>
      <c r="C511" s="283">
        <v>21</v>
      </c>
      <c r="D511" s="309">
        <v>1796.6480832099915</v>
      </c>
      <c r="E511" s="310"/>
      <c r="F511" s="324">
        <f t="shared" si="39"/>
        <v>1796.6480832099915</v>
      </c>
      <c r="G511" s="314"/>
      <c r="H511" s="311">
        <v>63.328689575195313</v>
      </c>
      <c r="I511" s="312">
        <v>2.2151949405670166</v>
      </c>
      <c r="J511" s="191">
        <f>HLOOKUP('Operational Worksheet'!H511,$B$768:$X$770,3)</f>
        <v>3.6</v>
      </c>
      <c r="K511" s="307">
        <f t="shared" si="35"/>
        <v>7.63673002258213</v>
      </c>
      <c r="L511" s="307">
        <f t="shared" si="36"/>
        <v>16.916845708500173</v>
      </c>
      <c r="M511" s="308">
        <f t="shared" si="37"/>
        <v>4.6991238079167141</v>
      </c>
      <c r="N511" s="203" t="str">
        <f t="shared" si="38"/>
        <v>OK</v>
      </c>
    </row>
    <row r="512" spans="1:14" ht="14.25" customHeight="1" x14ac:dyDescent="0.25">
      <c r="A512" s="194"/>
      <c r="B512" s="300" t="s">
        <v>706</v>
      </c>
      <c r="C512" s="281">
        <v>22</v>
      </c>
      <c r="D512" s="279">
        <v>1772.126965045929</v>
      </c>
      <c r="E512" s="293"/>
      <c r="F512" s="325">
        <f t="shared" si="39"/>
        <v>1772.126965045929</v>
      </c>
      <c r="G512" s="315"/>
      <c r="H512" s="297">
        <v>64.992843627929688</v>
      </c>
      <c r="I512" s="286">
        <v>2.2153019905090332</v>
      </c>
      <c r="J512" s="191">
        <f>HLOOKUP('Operational Worksheet'!H512,$B$768:$X$770,3)</f>
        <v>3.4</v>
      </c>
      <c r="K512" s="301">
        <f t="shared" si="35"/>
        <v>7.742400306350949</v>
      </c>
      <c r="L512" s="301">
        <f t="shared" si="36"/>
        <v>17.151754809977007</v>
      </c>
      <c r="M512" s="302">
        <f t="shared" si="37"/>
        <v>5.0446337676402964</v>
      </c>
      <c r="N512" s="199" t="str">
        <f t="shared" si="38"/>
        <v>OK</v>
      </c>
    </row>
    <row r="513" spans="1:14" ht="14.25" customHeight="1" x14ac:dyDescent="0.25">
      <c r="A513" s="194"/>
      <c r="B513" s="280" t="s">
        <v>707</v>
      </c>
      <c r="C513" s="281">
        <v>22</v>
      </c>
      <c r="D513" s="279">
        <v>1807.784435749054</v>
      </c>
      <c r="E513" s="293"/>
      <c r="F513" s="323">
        <f t="shared" si="39"/>
        <v>1807.784435749054</v>
      </c>
      <c r="G513" s="313"/>
      <c r="H513" s="297">
        <v>65.105911254882813</v>
      </c>
      <c r="I513" s="286">
        <v>2.2083461284637451</v>
      </c>
      <c r="J513" s="191">
        <f>HLOOKUP('Operational Worksheet'!H513,$B$768:$X$770,3)</f>
        <v>3.4</v>
      </c>
      <c r="K513" s="191">
        <f t="shared" si="35"/>
        <v>7.5896860741470507</v>
      </c>
      <c r="L513" s="191">
        <f t="shared" si="36"/>
        <v>16.760653858097839</v>
      </c>
      <c r="M513" s="192">
        <f t="shared" si="37"/>
        <v>4.9296040759111293</v>
      </c>
      <c r="N513" s="199" t="str">
        <f t="shared" si="38"/>
        <v>OK</v>
      </c>
    </row>
    <row r="514" spans="1:14" ht="14.25" customHeight="1" x14ac:dyDescent="0.25">
      <c r="A514" s="194"/>
      <c r="B514" s="280" t="s">
        <v>708</v>
      </c>
      <c r="C514" s="281">
        <v>22</v>
      </c>
      <c r="D514" s="279">
        <v>1788.6922147274017</v>
      </c>
      <c r="E514" s="293"/>
      <c r="F514" s="323">
        <f t="shared" si="39"/>
        <v>1788.6922147274017</v>
      </c>
      <c r="G514" s="313"/>
      <c r="H514" s="297">
        <v>65.840835571289063</v>
      </c>
      <c r="I514" s="286">
        <v>2.1741020679473877</v>
      </c>
      <c r="J514" s="191">
        <f>HLOOKUP('Operational Worksheet'!H514,$B$768:$X$770,3)</f>
        <v>3.4</v>
      </c>
      <c r="K514" s="191">
        <f t="shared" si="35"/>
        <v>7.670697196585829</v>
      </c>
      <c r="L514" s="191">
        <f t="shared" si="36"/>
        <v>16.676878637695481</v>
      </c>
      <c r="M514" s="192">
        <f t="shared" si="37"/>
        <v>4.9049643052045528</v>
      </c>
      <c r="N514" s="199" t="str">
        <f t="shared" si="38"/>
        <v>OK</v>
      </c>
    </row>
    <row r="515" spans="1:14" ht="14.25" customHeight="1" x14ac:dyDescent="0.25">
      <c r="A515" s="194"/>
      <c r="B515" s="280" t="s">
        <v>709</v>
      </c>
      <c r="C515" s="281">
        <v>22</v>
      </c>
      <c r="D515" s="279">
        <v>1803.0408475399017</v>
      </c>
      <c r="E515" s="293"/>
      <c r="F515" s="323">
        <f t="shared" si="39"/>
        <v>1803.0408475399017</v>
      </c>
      <c r="G515" s="313"/>
      <c r="H515" s="297">
        <v>67.27178955078125</v>
      </c>
      <c r="I515" s="286">
        <v>2.1945414543151855</v>
      </c>
      <c r="J515" s="191">
        <f>HLOOKUP('Operational Worksheet'!H515,$B$768:$X$770,3)</f>
        <v>3.2</v>
      </c>
      <c r="K515" s="191">
        <f t="shared" si="35"/>
        <v>7.6096536447218455</v>
      </c>
      <c r="L515" s="191">
        <f t="shared" si="36"/>
        <v>16.699700376322731</v>
      </c>
      <c r="M515" s="192">
        <f t="shared" si="37"/>
        <v>5.2186563676008531</v>
      </c>
      <c r="N515" s="199" t="str">
        <f t="shared" si="38"/>
        <v>OK</v>
      </c>
    </row>
    <row r="516" spans="1:14" ht="14.25" customHeight="1" x14ac:dyDescent="0.25">
      <c r="A516" s="194"/>
      <c r="B516" s="280" t="s">
        <v>710</v>
      </c>
      <c r="C516" s="281">
        <v>22</v>
      </c>
      <c r="D516" s="279">
        <v>1829.0614774227142</v>
      </c>
      <c r="E516" s="293"/>
      <c r="F516" s="323">
        <f t="shared" si="39"/>
        <v>1829.0614774227142</v>
      </c>
      <c r="G516" s="313"/>
      <c r="H516" s="297">
        <v>65.837295532226563</v>
      </c>
      <c r="I516" s="286">
        <v>2.1945414543151855</v>
      </c>
      <c r="J516" s="191">
        <f>HLOOKUP('Operational Worksheet'!H516,$B$768:$X$770,3)</f>
        <v>3.4</v>
      </c>
      <c r="K516" s="191">
        <f t="shared" si="35"/>
        <v>7.5013970423769578</v>
      </c>
      <c r="L516" s="191">
        <f t="shared" si="36"/>
        <v>16.462126774773562</v>
      </c>
      <c r="M516" s="192">
        <f t="shared" si="37"/>
        <v>4.8418019925804598</v>
      </c>
      <c r="N516" s="199" t="str">
        <f t="shared" si="38"/>
        <v>OK</v>
      </c>
    </row>
    <row r="517" spans="1:14" ht="14.25" customHeight="1" x14ac:dyDescent="0.25">
      <c r="A517" s="194"/>
      <c r="B517" s="280" t="s">
        <v>711</v>
      </c>
      <c r="C517" s="281">
        <v>22</v>
      </c>
      <c r="D517" s="279">
        <v>1834.2010037899017</v>
      </c>
      <c r="E517" s="293"/>
      <c r="F517" s="325">
        <f t="shared" si="39"/>
        <v>1834.2010037899017</v>
      </c>
      <c r="G517" s="315"/>
      <c r="H517" s="297">
        <v>67.197593688964844</v>
      </c>
      <c r="I517" s="286">
        <v>2.2014973163604736</v>
      </c>
      <c r="J517" s="191">
        <f>HLOOKUP('Operational Worksheet'!H517,$B$768:$X$770,3)</f>
        <v>3.2</v>
      </c>
      <c r="K517" s="191">
        <f t="shared" si="35"/>
        <v>7.4803777387071984</v>
      </c>
      <c r="L517" s="191">
        <f t="shared" si="36"/>
        <v>16.468031517126526</v>
      </c>
      <c r="M517" s="192">
        <f t="shared" si="37"/>
        <v>5.146259849102039</v>
      </c>
      <c r="N517" s="199" t="str">
        <f t="shared" si="38"/>
        <v>OK</v>
      </c>
    </row>
    <row r="518" spans="1:14" ht="14.25" customHeight="1" x14ac:dyDescent="0.25">
      <c r="A518" s="194"/>
      <c r="B518" s="280" t="s">
        <v>712</v>
      </c>
      <c r="C518" s="281">
        <v>22</v>
      </c>
      <c r="D518" s="279">
        <v>1850.2631375789642</v>
      </c>
      <c r="E518" s="293"/>
      <c r="F518" s="323">
        <f t="shared" si="39"/>
        <v>1850.2631375789642</v>
      </c>
      <c r="G518" s="313"/>
      <c r="H518" s="297">
        <v>67.575653076171875</v>
      </c>
      <c r="I518" s="286">
        <v>2.1945414543151855</v>
      </c>
      <c r="J518" s="191">
        <f>HLOOKUP('Operational Worksheet'!H518,$B$768:$X$770,3)</f>
        <v>3.2</v>
      </c>
      <c r="K518" s="191">
        <f t="shared" si="35"/>
        <v>7.4154405816123132</v>
      </c>
      <c r="L518" s="191">
        <f t="shared" si="36"/>
        <v>16.273491758359331</v>
      </c>
      <c r="M518" s="192">
        <f t="shared" si="37"/>
        <v>5.0854661744872907</v>
      </c>
      <c r="N518" s="199" t="str">
        <f t="shared" si="38"/>
        <v>OK</v>
      </c>
    </row>
    <row r="519" spans="1:14" ht="14.25" customHeight="1" x14ac:dyDescent="0.25">
      <c r="A519" s="194"/>
      <c r="B519" s="280" t="s">
        <v>713</v>
      </c>
      <c r="C519" s="281">
        <v>22</v>
      </c>
      <c r="D519" s="279">
        <v>1482.4428250789642</v>
      </c>
      <c r="E519" s="293"/>
      <c r="F519" s="323">
        <f t="shared" si="39"/>
        <v>1482.4428250789642</v>
      </c>
      <c r="G519" s="313"/>
      <c r="H519" s="297">
        <v>67.769981384277344</v>
      </c>
      <c r="I519" s="286">
        <v>2.2288928031921387</v>
      </c>
      <c r="J519" s="191">
        <f>HLOOKUP('Operational Worksheet'!H519,$B$768:$X$770,3)</f>
        <v>3.2</v>
      </c>
      <c r="K519" s="191">
        <f t="shared" si="35"/>
        <v>9.2553426850263438</v>
      </c>
      <c r="L519" s="191">
        <f t="shared" si="36"/>
        <v>20.629166701732224</v>
      </c>
      <c r="M519" s="192">
        <f t="shared" si="37"/>
        <v>6.4466145942913196</v>
      </c>
      <c r="N519" s="199" t="str">
        <f t="shared" si="38"/>
        <v>OK</v>
      </c>
    </row>
    <row r="520" spans="1:14" ht="14.25" customHeight="1" x14ac:dyDescent="0.25">
      <c r="A520" s="194"/>
      <c r="B520" s="280" t="s">
        <v>714</v>
      </c>
      <c r="C520" s="281">
        <v>22</v>
      </c>
      <c r="D520" s="279">
        <v>1200.9291532039642</v>
      </c>
      <c r="E520" s="293"/>
      <c r="F520" s="323">
        <f t="shared" si="39"/>
        <v>1200.9291532039642</v>
      </c>
      <c r="G520" s="313"/>
      <c r="H520" s="297">
        <v>67.702850341796875</v>
      </c>
      <c r="I520" s="286">
        <v>2.2358486652374268</v>
      </c>
      <c r="J520" s="191">
        <f>HLOOKUP('Operational Worksheet'!H520,$B$768:$X$770,3)</f>
        <v>3.2</v>
      </c>
      <c r="K520" s="191">
        <f t="shared" ref="K520:K583" si="40">$J$764/D520*$L$764</f>
        <v>11.424917382061507</v>
      </c>
      <c r="L520" s="191">
        <f t="shared" ref="L520:L583" si="41">K520*$I520</f>
        <v>25.544386279130094</v>
      </c>
      <c r="M520" s="192">
        <f t="shared" ref="M520:M583" si="42">IF(D520&gt;0,L520/J520,"PO")</f>
        <v>7.9826207122281545</v>
      </c>
      <c r="N520" s="199" t="str">
        <f t="shared" ref="N520:N583" si="43">+IF(M520&gt;=1, "OK","Alarm")</f>
        <v>OK</v>
      </c>
    </row>
    <row r="521" spans="1:14" ht="14.25" customHeight="1" x14ac:dyDescent="0.25">
      <c r="A521" s="194"/>
      <c r="B521" s="280" t="s">
        <v>715</v>
      </c>
      <c r="C521" s="281">
        <v>22</v>
      </c>
      <c r="D521" s="279">
        <v>1183.8285031318665</v>
      </c>
      <c r="E521" s="293"/>
      <c r="F521" s="323">
        <f t="shared" ref="F521:F584" si="44">D521+E521</f>
        <v>1183.8285031318665</v>
      </c>
      <c r="G521" s="313"/>
      <c r="H521" s="297">
        <v>67.338920593261719</v>
      </c>
      <c r="I521" s="286">
        <v>2.2565021514892578</v>
      </c>
      <c r="J521" s="191">
        <f>HLOOKUP('Operational Worksheet'!H521,$B$768:$X$770,3)</f>
        <v>3.2</v>
      </c>
      <c r="K521" s="191">
        <f t="shared" si="40"/>
        <v>11.589952700721595</v>
      </c>
      <c r="L521" s="191">
        <f t="shared" si="41"/>
        <v>26.152753204837012</v>
      </c>
      <c r="M521" s="192">
        <f t="shared" si="42"/>
        <v>8.1727353765115662</v>
      </c>
      <c r="N521" s="199" t="str">
        <f t="shared" si="43"/>
        <v>OK</v>
      </c>
    </row>
    <row r="522" spans="1:14" ht="14.25" customHeight="1" x14ac:dyDescent="0.25">
      <c r="A522" s="194"/>
      <c r="B522" s="280" t="s">
        <v>716</v>
      </c>
      <c r="C522" s="281">
        <v>22</v>
      </c>
      <c r="D522" s="279">
        <v>1432.9716336727142</v>
      </c>
      <c r="E522" s="293"/>
      <c r="F522" s="325">
        <f t="shared" si="44"/>
        <v>1432.9716336727142</v>
      </c>
      <c r="G522" s="315"/>
      <c r="H522" s="297">
        <v>66.925537109375</v>
      </c>
      <c r="I522" s="286">
        <v>2.1877999305725098</v>
      </c>
      <c r="J522" s="191">
        <f>HLOOKUP('Operational Worksheet'!H522,$B$768:$X$770,3)</f>
        <v>3.2</v>
      </c>
      <c r="K522" s="191">
        <f t="shared" si="40"/>
        <v>9.574869477282407</v>
      </c>
      <c r="L522" s="191">
        <f t="shared" si="41"/>
        <v>20.947898777639292</v>
      </c>
      <c r="M522" s="192">
        <f t="shared" si="42"/>
        <v>6.5462183680122781</v>
      </c>
      <c r="N522" s="199" t="str">
        <f t="shared" si="43"/>
        <v>OK</v>
      </c>
    </row>
    <row r="523" spans="1:14" ht="14.25" customHeight="1" x14ac:dyDescent="0.25">
      <c r="A523" s="194"/>
      <c r="B523" s="280" t="s">
        <v>717</v>
      </c>
      <c r="C523" s="281">
        <v>22</v>
      </c>
      <c r="D523" s="279">
        <v>1447.2135770320892</v>
      </c>
      <c r="E523" s="293"/>
      <c r="F523" s="323">
        <f t="shared" si="44"/>
        <v>1447.2135770320892</v>
      </c>
      <c r="G523" s="313"/>
      <c r="H523" s="297">
        <v>66.600479125976563</v>
      </c>
      <c r="I523" s="286">
        <v>2.1602973937988281</v>
      </c>
      <c r="J523" s="191">
        <f>HLOOKUP('Operational Worksheet'!H523,$B$768:$X$770,3)</f>
        <v>3.2</v>
      </c>
      <c r="K523" s="191">
        <f t="shared" si="40"/>
        <v>9.4806437521143785</v>
      </c>
      <c r="L523" s="191">
        <f t="shared" si="41"/>
        <v>20.481009989227836</v>
      </c>
      <c r="M523" s="192">
        <f t="shared" si="42"/>
        <v>6.4003156216336983</v>
      </c>
      <c r="N523" s="199" t="str">
        <f t="shared" si="43"/>
        <v>OK</v>
      </c>
    </row>
    <row r="524" spans="1:14" ht="14.25" customHeight="1" x14ac:dyDescent="0.25">
      <c r="A524" s="194"/>
      <c r="B524" s="280" t="s">
        <v>718</v>
      </c>
      <c r="C524" s="281">
        <v>22</v>
      </c>
      <c r="D524" s="279">
        <v>1650.3444364070892</v>
      </c>
      <c r="E524" s="293"/>
      <c r="F524" s="323">
        <f t="shared" si="44"/>
        <v>1650.3444364070892</v>
      </c>
      <c r="G524" s="313"/>
      <c r="H524" s="297">
        <v>66.215347290039063</v>
      </c>
      <c r="I524" s="286">
        <v>2.1672532558441162</v>
      </c>
      <c r="J524" s="191">
        <f>HLOOKUP('Operational Worksheet'!H524,$B$768:$X$770,3)</f>
        <v>3.2</v>
      </c>
      <c r="K524" s="191">
        <f t="shared" si="40"/>
        <v>8.3137289734104627</v>
      </c>
      <c r="L524" s="191">
        <f t="shared" si="41"/>
        <v>18.017956185829387</v>
      </c>
      <c r="M524" s="192">
        <f t="shared" si="42"/>
        <v>5.6306113080716829</v>
      </c>
      <c r="N524" s="199" t="str">
        <f t="shared" si="43"/>
        <v>OK</v>
      </c>
    </row>
    <row r="525" spans="1:14" ht="14.25" customHeight="1" x14ac:dyDescent="0.25">
      <c r="A525" s="194"/>
      <c r="B525" s="280" t="s">
        <v>719</v>
      </c>
      <c r="C525" s="281">
        <v>22</v>
      </c>
      <c r="D525" s="279">
        <v>1652.9464230537415</v>
      </c>
      <c r="E525" s="293"/>
      <c r="F525" s="323">
        <f t="shared" si="44"/>
        <v>1652.9464230537415</v>
      </c>
      <c r="G525" s="313"/>
      <c r="H525" s="297">
        <v>65.625297546386719</v>
      </c>
      <c r="I525" s="286">
        <v>2.1809508800506592</v>
      </c>
      <c r="J525" s="191">
        <f>HLOOKUP('Operational Worksheet'!H525,$B$768:$X$770,3)</f>
        <v>3.4</v>
      </c>
      <c r="K525" s="191">
        <f t="shared" si="40"/>
        <v>8.3006419117422841</v>
      </c>
      <c r="L525" s="191">
        <f t="shared" si="41"/>
        <v>18.103292282399721</v>
      </c>
      <c r="M525" s="192">
        <f t="shared" si="42"/>
        <v>5.3244977301175656</v>
      </c>
      <c r="N525" s="199" t="str">
        <f t="shared" si="43"/>
        <v>OK</v>
      </c>
    </row>
    <row r="526" spans="1:14" ht="14.25" customHeight="1" x14ac:dyDescent="0.25">
      <c r="A526" s="194"/>
      <c r="B526" s="280" t="s">
        <v>720</v>
      </c>
      <c r="C526" s="281">
        <v>22</v>
      </c>
      <c r="D526" s="279">
        <v>1646.8109891414642</v>
      </c>
      <c r="E526" s="293"/>
      <c r="F526" s="323">
        <f t="shared" si="44"/>
        <v>1646.8109891414642</v>
      </c>
      <c r="G526" s="313"/>
      <c r="H526" s="297">
        <v>65.289642333984375</v>
      </c>
      <c r="I526" s="286">
        <v>2.1467065811157227</v>
      </c>
      <c r="J526" s="191">
        <f>HLOOKUP('Operational Worksheet'!H526,$B$768:$X$770,3)</f>
        <v>3.4</v>
      </c>
      <c r="K526" s="191">
        <f t="shared" si="40"/>
        <v>8.3315671607324688</v>
      </c>
      <c r="L526" s="191">
        <f t="shared" si="41"/>
        <v>17.885430054952028</v>
      </c>
      <c r="M526" s="192">
        <f t="shared" si="42"/>
        <v>5.2604206043976554</v>
      </c>
      <c r="N526" s="199" t="str">
        <f t="shared" si="43"/>
        <v>OK</v>
      </c>
    </row>
    <row r="527" spans="1:14" ht="14.25" customHeight="1" x14ac:dyDescent="0.25">
      <c r="A527" s="194"/>
      <c r="B527" s="280" t="s">
        <v>721</v>
      </c>
      <c r="C527" s="281">
        <v>22</v>
      </c>
      <c r="D527" s="279">
        <v>1651.9505155086517</v>
      </c>
      <c r="E527" s="293"/>
      <c r="F527" s="325">
        <f t="shared" si="44"/>
        <v>1651.9505155086517</v>
      </c>
      <c r="G527" s="315"/>
      <c r="H527" s="297">
        <v>64.314468383789063</v>
      </c>
      <c r="I527" s="286">
        <v>2.1809508800506592</v>
      </c>
      <c r="J527" s="191">
        <f>HLOOKUP('Operational Worksheet'!H527,$B$768:$X$770,3)</f>
        <v>3.6</v>
      </c>
      <c r="K527" s="191">
        <f t="shared" si="40"/>
        <v>8.3056461003250437</v>
      </c>
      <c r="L527" s="191">
        <f t="shared" si="41"/>
        <v>18.11420617189323</v>
      </c>
      <c r="M527" s="192">
        <f t="shared" si="42"/>
        <v>5.0317239366370083</v>
      </c>
      <c r="N527" s="199" t="str">
        <f t="shared" si="43"/>
        <v>OK</v>
      </c>
    </row>
    <row r="528" spans="1:14" ht="14.25" customHeight="1" x14ac:dyDescent="0.25">
      <c r="A528" s="194"/>
      <c r="B528" s="280" t="s">
        <v>722</v>
      </c>
      <c r="C528" s="281">
        <v>22</v>
      </c>
      <c r="D528" s="279">
        <v>1663.8366239070892</v>
      </c>
      <c r="E528" s="293"/>
      <c r="F528" s="323">
        <f t="shared" si="44"/>
        <v>1663.8366239070892</v>
      </c>
      <c r="G528" s="313"/>
      <c r="H528" s="297">
        <v>64.113067626953125</v>
      </c>
      <c r="I528" s="286">
        <v>2.1879067420959473</v>
      </c>
      <c r="J528" s="191">
        <f>HLOOKUP('Operational Worksheet'!H528,$B$768:$X$770,3)</f>
        <v>3.6</v>
      </c>
      <c r="K528" s="191">
        <f t="shared" si="40"/>
        <v>8.2463122640282442</v>
      </c>
      <c r="L528" s="191">
        <f t="shared" si="41"/>
        <v>18.042162199895891</v>
      </c>
      <c r="M528" s="192">
        <f t="shared" si="42"/>
        <v>5.0117117221933034</v>
      </c>
      <c r="N528" s="199" t="str">
        <f t="shared" si="43"/>
        <v>OK</v>
      </c>
    </row>
    <row r="529" spans="1:14" ht="14.25" customHeight="1" x14ac:dyDescent="0.25">
      <c r="A529" s="194"/>
      <c r="B529" s="280" t="s">
        <v>723</v>
      </c>
      <c r="C529" s="281">
        <v>22</v>
      </c>
      <c r="D529" s="279">
        <v>1669.8330838680267</v>
      </c>
      <c r="E529" s="293"/>
      <c r="F529" s="323">
        <f t="shared" si="44"/>
        <v>1669.8330838680267</v>
      </c>
      <c r="G529" s="313"/>
      <c r="H529" s="297">
        <v>63.152030944824219</v>
      </c>
      <c r="I529" s="286">
        <v>2.1739950180053711</v>
      </c>
      <c r="J529" s="191">
        <f>HLOOKUP('Operational Worksheet'!H529,$B$768:$X$770,3)</f>
        <v>3.6</v>
      </c>
      <c r="K529" s="191">
        <f t="shared" si="40"/>
        <v>8.2166993154081993</v>
      </c>
      <c r="L529" s="191">
        <f t="shared" si="41"/>
        <v>17.863063376145568</v>
      </c>
      <c r="M529" s="192">
        <f t="shared" si="42"/>
        <v>4.9619620489293244</v>
      </c>
      <c r="N529" s="199" t="str">
        <f t="shared" si="43"/>
        <v>OK</v>
      </c>
    </row>
    <row r="530" spans="1:14" ht="14.25" customHeight="1" x14ac:dyDescent="0.25">
      <c r="A530" s="194"/>
      <c r="B530" s="280" t="s">
        <v>724</v>
      </c>
      <c r="C530" s="281">
        <v>22</v>
      </c>
      <c r="D530" s="279">
        <v>1346.1297147274017</v>
      </c>
      <c r="E530" s="293"/>
      <c r="F530" s="323">
        <f t="shared" si="44"/>
        <v>1346.1297147274017</v>
      </c>
      <c r="G530" s="313"/>
      <c r="H530" s="297">
        <v>63.409954071044922</v>
      </c>
      <c r="I530" s="286">
        <v>2.1946487426757813</v>
      </c>
      <c r="J530" s="191">
        <f>HLOOKUP('Operational Worksheet'!H530,$B$768:$X$770,3)</f>
        <v>3.6</v>
      </c>
      <c r="K530" s="191">
        <f t="shared" si="40"/>
        <v>10.192566293540926</v>
      </c>
      <c r="L530" s="191">
        <f t="shared" si="41"/>
        <v>22.369102800759141</v>
      </c>
      <c r="M530" s="192">
        <f t="shared" si="42"/>
        <v>6.2136396668775387</v>
      </c>
      <c r="N530" s="199" t="str">
        <f t="shared" si="43"/>
        <v>OK</v>
      </c>
    </row>
    <row r="531" spans="1:14" ht="14.25" customHeight="1" x14ac:dyDescent="0.25">
      <c r="A531" s="194"/>
      <c r="B531" s="280" t="s">
        <v>725</v>
      </c>
      <c r="C531" s="281">
        <v>22</v>
      </c>
      <c r="D531" s="279">
        <v>1725.4076688289642</v>
      </c>
      <c r="E531" s="293"/>
      <c r="F531" s="323">
        <f t="shared" si="44"/>
        <v>1725.4076688289642</v>
      </c>
      <c r="G531" s="313"/>
      <c r="H531" s="297">
        <v>62.261650085449219</v>
      </c>
      <c r="I531" s="286">
        <v>2.1877999305725098</v>
      </c>
      <c r="J531" s="191">
        <f>HLOOKUP('Operational Worksheet'!H531,$B$768:$X$770,3)</f>
        <v>3.8</v>
      </c>
      <c r="K531" s="191">
        <f t="shared" si="40"/>
        <v>7.9520432214008325</v>
      </c>
      <c r="L531" s="191">
        <f t="shared" si="41"/>
        <v>17.39747960769034</v>
      </c>
      <c r="M531" s="192">
        <f t="shared" si="42"/>
        <v>4.5782841072869314</v>
      </c>
      <c r="N531" s="199" t="str">
        <f t="shared" si="43"/>
        <v>OK</v>
      </c>
    </row>
    <row r="532" spans="1:14" ht="14.25" customHeight="1" x14ac:dyDescent="0.25">
      <c r="A532" s="194"/>
      <c r="B532" s="280" t="s">
        <v>726</v>
      </c>
      <c r="C532" s="281">
        <v>22</v>
      </c>
      <c r="D532" s="279">
        <v>1756.5679471492767</v>
      </c>
      <c r="E532" s="293"/>
      <c r="F532" s="325">
        <f t="shared" si="44"/>
        <v>1756.5679471492767</v>
      </c>
      <c r="G532" s="315"/>
      <c r="H532" s="297">
        <v>61.911857604980469</v>
      </c>
      <c r="I532" s="286">
        <v>2.1808438301086426</v>
      </c>
      <c r="J532" s="191">
        <f>HLOOKUP('Operational Worksheet'!H532,$B$768:$X$770,3)</f>
        <v>3.8</v>
      </c>
      <c r="K532" s="191">
        <f t="shared" si="40"/>
        <v>7.8109795748757227</v>
      </c>
      <c r="L532" s="191">
        <f t="shared" si="41"/>
        <v>17.034526612972346</v>
      </c>
      <c r="M532" s="192">
        <f t="shared" si="42"/>
        <v>4.4827701613085127</v>
      </c>
      <c r="N532" s="199" t="str">
        <f t="shared" si="43"/>
        <v>OK</v>
      </c>
    </row>
    <row r="533" spans="1:14" ht="14.25" customHeight="1" x14ac:dyDescent="0.25">
      <c r="A533" s="194"/>
      <c r="B533" s="280" t="s">
        <v>727</v>
      </c>
      <c r="C533" s="281">
        <v>22</v>
      </c>
      <c r="D533" s="279">
        <v>1753.3555448055267</v>
      </c>
      <c r="E533" s="293"/>
      <c r="F533" s="323">
        <f t="shared" si="44"/>
        <v>1753.3555448055267</v>
      </c>
      <c r="G533" s="313"/>
      <c r="H533" s="297">
        <v>61.830596923828125</v>
      </c>
      <c r="I533" s="286">
        <v>2.1876928806304932</v>
      </c>
      <c r="J533" s="191">
        <f>HLOOKUP('Operational Worksheet'!H533,$B$768:$X$770,3)</f>
        <v>3.8</v>
      </c>
      <c r="K533" s="191">
        <f t="shared" si="40"/>
        <v>7.8252904253861342</v>
      </c>
      <c r="L533" s="191">
        <f t="shared" si="41"/>
        <v>17.11933215248321</v>
      </c>
      <c r="M533" s="192">
        <f t="shared" si="42"/>
        <v>4.5050874085482135</v>
      </c>
      <c r="N533" s="199" t="str">
        <f t="shared" si="43"/>
        <v>OK</v>
      </c>
    </row>
    <row r="534" spans="1:14" ht="14.25" customHeight="1" x14ac:dyDescent="0.25">
      <c r="A534" s="194"/>
      <c r="B534" s="280" t="s">
        <v>728</v>
      </c>
      <c r="C534" s="281">
        <v>22</v>
      </c>
      <c r="D534" s="279">
        <v>1747.9266476631165</v>
      </c>
      <c r="E534" s="293"/>
      <c r="F534" s="323">
        <f t="shared" si="44"/>
        <v>1747.9266476631165</v>
      </c>
      <c r="G534" s="313"/>
      <c r="H534" s="297">
        <v>61.971923828125</v>
      </c>
      <c r="I534" s="286">
        <v>2.1945414543151855</v>
      </c>
      <c r="J534" s="191">
        <f>HLOOKUP('Operational Worksheet'!H534,$B$768:$X$770,3)</f>
        <v>3.8</v>
      </c>
      <c r="K534" s="191">
        <f t="shared" si="40"/>
        <v>7.8495950475999479</v>
      </c>
      <c r="L534" s="191">
        <f t="shared" si="41"/>
        <v>17.226261731545268</v>
      </c>
      <c r="M534" s="192">
        <f t="shared" si="42"/>
        <v>4.5332267714592813</v>
      </c>
      <c r="N534" s="199" t="str">
        <f t="shared" si="43"/>
        <v>OK</v>
      </c>
    </row>
    <row r="535" spans="1:14" ht="14.25" customHeight="1" x14ac:dyDescent="0.25">
      <c r="A535" s="200"/>
      <c r="B535" s="282" t="s">
        <v>729</v>
      </c>
      <c r="C535" s="283">
        <v>22</v>
      </c>
      <c r="D535" s="309">
        <v>1757.2425656318665</v>
      </c>
      <c r="E535" s="310"/>
      <c r="F535" s="324">
        <f t="shared" si="44"/>
        <v>1757.2425656318665</v>
      </c>
      <c r="G535" s="314"/>
      <c r="H535" s="311">
        <v>62.911766052246094</v>
      </c>
      <c r="I535" s="312">
        <v>2.1945414543151855</v>
      </c>
      <c r="J535" s="191">
        <f>HLOOKUP('Operational Worksheet'!H535,$B$768:$X$770,3)</f>
        <v>3.6</v>
      </c>
      <c r="K535" s="307">
        <f t="shared" si="40"/>
        <v>7.8079808817576515</v>
      </c>
      <c r="L535" s="307">
        <f t="shared" si="41"/>
        <v>17.134937719517602</v>
      </c>
      <c r="M535" s="308">
        <f t="shared" si="42"/>
        <v>4.7597049220882228</v>
      </c>
      <c r="N535" s="203" t="str">
        <f t="shared" si="43"/>
        <v>OK</v>
      </c>
    </row>
    <row r="536" spans="1:14" ht="14.25" customHeight="1" x14ac:dyDescent="0.25">
      <c r="A536" s="194"/>
      <c r="B536" s="300" t="s">
        <v>730</v>
      </c>
      <c r="C536" s="281">
        <v>23</v>
      </c>
      <c r="D536" s="279">
        <v>1947.7384152412415</v>
      </c>
      <c r="E536" s="293"/>
      <c r="F536" s="323">
        <f t="shared" si="44"/>
        <v>1947.7384152412415</v>
      </c>
      <c r="G536" s="313"/>
      <c r="H536" s="297">
        <v>65.911491394042969</v>
      </c>
      <c r="I536" s="286">
        <v>2.1944344043731689</v>
      </c>
      <c r="J536" s="191">
        <f>HLOOKUP('Operational Worksheet'!H536,$B$768:$X$770,3)</f>
        <v>3.4</v>
      </c>
      <c r="K536" s="301">
        <f t="shared" si="40"/>
        <v>7.0443321596473174</v>
      </c>
      <c r="L536" s="301">
        <f t="shared" si="41"/>
        <v>15.458324846962419</v>
      </c>
      <c r="M536" s="302">
        <f t="shared" si="42"/>
        <v>4.5465661314595351</v>
      </c>
      <c r="N536" s="199" t="str">
        <f t="shared" si="43"/>
        <v>OK</v>
      </c>
    </row>
    <row r="537" spans="1:14" ht="14.25" customHeight="1" x14ac:dyDescent="0.25">
      <c r="A537" s="194"/>
      <c r="B537" s="280" t="s">
        <v>731</v>
      </c>
      <c r="C537" s="281">
        <v>23</v>
      </c>
      <c r="D537" s="279">
        <v>1947.9202420711517</v>
      </c>
      <c r="E537" s="293"/>
      <c r="F537" s="325">
        <f t="shared" si="44"/>
        <v>1947.9202420711517</v>
      </c>
      <c r="G537" s="315"/>
      <c r="H537" s="297">
        <v>66.558074951171875</v>
      </c>
      <c r="I537" s="286">
        <v>2.1876928806304932</v>
      </c>
      <c r="J537" s="191">
        <f>HLOOKUP('Operational Worksheet'!H537,$B$768:$X$770,3)</f>
        <v>3.2</v>
      </c>
      <c r="K537" s="191">
        <f t="shared" si="40"/>
        <v>7.0436746129173438</v>
      </c>
      <c r="L537" s="191">
        <f t="shared" si="41"/>
        <v>15.409396804157018</v>
      </c>
      <c r="M537" s="192">
        <f t="shared" si="42"/>
        <v>4.8154365012990681</v>
      </c>
      <c r="N537" s="199" t="str">
        <f t="shared" si="43"/>
        <v>OK</v>
      </c>
    </row>
    <row r="538" spans="1:14" ht="14.25" customHeight="1" x14ac:dyDescent="0.25">
      <c r="A538" s="194"/>
      <c r="B538" s="280" t="s">
        <v>732</v>
      </c>
      <c r="C538" s="281">
        <v>23</v>
      </c>
      <c r="D538" s="279">
        <v>1955.2017362117767</v>
      </c>
      <c r="E538" s="293"/>
      <c r="F538" s="323">
        <f t="shared" si="44"/>
        <v>1955.2017362117767</v>
      </c>
      <c r="G538" s="313"/>
      <c r="H538" s="297">
        <v>67.84063720703125</v>
      </c>
      <c r="I538" s="286">
        <v>2.1807370185852051</v>
      </c>
      <c r="J538" s="191">
        <f>HLOOKUP('Operational Worksheet'!H538,$B$768:$X$770,3)</f>
        <v>3.2</v>
      </c>
      <c r="K538" s="191">
        <f t="shared" si="40"/>
        <v>7.0174428054917843</v>
      </c>
      <c r="L538" s="191">
        <f t="shared" si="41"/>
        <v>15.303197301740351</v>
      </c>
      <c r="M538" s="192">
        <f t="shared" si="42"/>
        <v>4.782249156793859</v>
      </c>
      <c r="N538" s="199" t="str">
        <f t="shared" si="43"/>
        <v>OK</v>
      </c>
    </row>
    <row r="539" spans="1:14" ht="14.25" customHeight="1" x14ac:dyDescent="0.25">
      <c r="A539" s="194"/>
      <c r="B539" s="280" t="s">
        <v>733</v>
      </c>
      <c r="C539" s="281">
        <v>23</v>
      </c>
      <c r="D539" s="279">
        <v>1948.5626981258392</v>
      </c>
      <c r="E539" s="293"/>
      <c r="F539" s="323">
        <f t="shared" si="44"/>
        <v>1948.5626981258392</v>
      </c>
      <c r="G539" s="313"/>
      <c r="H539" s="297">
        <v>67.978439331054688</v>
      </c>
      <c r="I539" s="286">
        <v>2.1876928806304932</v>
      </c>
      <c r="J539" s="191">
        <f>HLOOKUP('Operational Worksheet'!H539,$B$768:$X$770,3)</f>
        <v>3.2</v>
      </c>
      <c r="K539" s="191">
        <f t="shared" si="40"/>
        <v>7.0413522594171614</v>
      </c>
      <c r="L539" s="191">
        <f t="shared" si="41"/>
        <v>15.404316207938361</v>
      </c>
      <c r="M539" s="192">
        <f t="shared" si="42"/>
        <v>4.8138488149807372</v>
      </c>
      <c r="N539" s="199" t="str">
        <f t="shared" si="43"/>
        <v>OK</v>
      </c>
    </row>
    <row r="540" spans="1:14" ht="14.25" customHeight="1" x14ac:dyDescent="0.25">
      <c r="A540" s="194"/>
      <c r="B540" s="280" t="s">
        <v>734</v>
      </c>
      <c r="C540" s="281">
        <v>23</v>
      </c>
      <c r="D540" s="279">
        <v>1961.487078666687</v>
      </c>
      <c r="E540" s="293"/>
      <c r="F540" s="323">
        <f t="shared" si="44"/>
        <v>1961.487078666687</v>
      </c>
      <c r="G540" s="313"/>
      <c r="H540" s="297">
        <v>67.755844116210938</v>
      </c>
      <c r="I540" s="286">
        <v>2.1876928806304932</v>
      </c>
      <c r="J540" s="191">
        <f>HLOOKUP('Operational Worksheet'!H540,$B$768:$X$770,3)</f>
        <v>3.2</v>
      </c>
      <c r="K540" s="191">
        <f t="shared" si="40"/>
        <v>6.9949562789834152</v>
      </c>
      <c r="L540" s="191">
        <f t="shared" si="41"/>
        <v>15.302816051853583</v>
      </c>
      <c r="M540" s="192">
        <f t="shared" si="42"/>
        <v>4.7821300162042446</v>
      </c>
      <c r="N540" s="199" t="str">
        <f t="shared" si="43"/>
        <v>OK</v>
      </c>
    </row>
    <row r="541" spans="1:14" ht="14.25" customHeight="1" x14ac:dyDescent="0.25">
      <c r="A541" s="194"/>
      <c r="B541" s="280" t="s">
        <v>735</v>
      </c>
      <c r="C541" s="281">
        <v>23</v>
      </c>
      <c r="D541" s="279">
        <v>1950.0617215633392</v>
      </c>
      <c r="E541" s="293"/>
      <c r="F541" s="323">
        <f t="shared" si="44"/>
        <v>1950.0617215633392</v>
      </c>
      <c r="G541" s="313"/>
      <c r="H541" s="297">
        <v>67.71697998046875</v>
      </c>
      <c r="I541" s="286">
        <v>2.1876928806304932</v>
      </c>
      <c r="J541" s="191">
        <f>HLOOKUP('Operational Worksheet'!H541,$B$768:$X$770,3)</f>
        <v>3.2</v>
      </c>
      <c r="K541" s="191">
        <f t="shared" si="40"/>
        <v>7.0359395322445577</v>
      </c>
      <c r="L541" s="191">
        <f t="shared" si="41"/>
        <v>15.392474823238061</v>
      </c>
      <c r="M541" s="192">
        <f t="shared" si="42"/>
        <v>4.810148382261894</v>
      </c>
      <c r="N541" s="199" t="str">
        <f t="shared" si="43"/>
        <v>OK</v>
      </c>
    </row>
    <row r="542" spans="1:14" ht="14.25" customHeight="1" x14ac:dyDescent="0.25">
      <c r="A542" s="194"/>
      <c r="B542" s="280" t="s">
        <v>736</v>
      </c>
      <c r="C542" s="281">
        <v>23</v>
      </c>
      <c r="D542" s="279">
        <v>993.40785193443298</v>
      </c>
      <c r="E542" s="293"/>
      <c r="F542" s="325">
        <f t="shared" si="44"/>
        <v>993.40785193443298</v>
      </c>
      <c r="G542" s="315"/>
      <c r="H542" s="297">
        <v>67.713447570800781</v>
      </c>
      <c r="I542" s="286">
        <v>2.1877999305725098</v>
      </c>
      <c r="J542" s="191">
        <f>HLOOKUP('Operational Worksheet'!H542,$B$768:$X$770,3)</f>
        <v>3.2</v>
      </c>
      <c r="K542" s="191">
        <f t="shared" si="40"/>
        <v>13.811564233508758</v>
      </c>
      <c r="L542" s="191">
        <f t="shared" si="41"/>
        <v>30.216939271168219</v>
      </c>
      <c r="M542" s="192">
        <f t="shared" si="42"/>
        <v>9.4427935222400681</v>
      </c>
      <c r="N542" s="199" t="str">
        <f t="shared" si="43"/>
        <v>OK</v>
      </c>
    </row>
    <row r="543" spans="1:14" ht="14.25" customHeight="1" x14ac:dyDescent="0.25">
      <c r="A543" s="194"/>
      <c r="B543" s="280" t="s">
        <v>737</v>
      </c>
      <c r="C543" s="281">
        <v>23</v>
      </c>
      <c r="D543" s="279">
        <v>1228.5558621883392</v>
      </c>
      <c r="E543" s="293"/>
      <c r="F543" s="323">
        <f t="shared" si="44"/>
        <v>1228.5558621883392</v>
      </c>
      <c r="G543" s="313"/>
      <c r="H543" s="297">
        <v>67.250587463378906</v>
      </c>
      <c r="I543" s="286">
        <v>2.2288928031921387</v>
      </c>
      <c r="J543" s="191">
        <f>HLOOKUP('Operational Worksheet'!H543,$B$768:$X$770,3)</f>
        <v>3.2</v>
      </c>
      <c r="K543" s="191">
        <f t="shared" si="40"/>
        <v>11.16800365318757</v>
      </c>
      <c r="L543" s="191">
        <f t="shared" si="41"/>
        <v>24.892282968613291</v>
      </c>
      <c r="M543" s="192">
        <f t="shared" si="42"/>
        <v>7.7788384276916531</v>
      </c>
      <c r="N543" s="199" t="str">
        <f t="shared" si="43"/>
        <v>OK</v>
      </c>
    </row>
    <row r="544" spans="1:14" ht="14.25" customHeight="1" x14ac:dyDescent="0.25">
      <c r="A544" s="194"/>
      <c r="B544" s="280" t="s">
        <v>738</v>
      </c>
      <c r="C544" s="281">
        <v>23</v>
      </c>
      <c r="D544" s="279">
        <v>946.93501257896423</v>
      </c>
      <c r="E544" s="293"/>
      <c r="F544" s="323">
        <f t="shared" si="44"/>
        <v>946.93501257896423</v>
      </c>
      <c r="G544" s="313"/>
      <c r="H544" s="297">
        <v>66.978530883789063</v>
      </c>
      <c r="I544" s="286">
        <v>2.2495462894439697</v>
      </c>
      <c r="J544" s="191">
        <f>HLOOKUP('Operational Worksheet'!H544,$B$768:$X$770,3)</f>
        <v>3.2</v>
      </c>
      <c r="K544" s="191">
        <f t="shared" si="40"/>
        <v>14.489395972060157</v>
      </c>
      <c r="L544" s="191">
        <f t="shared" si="41"/>
        <v>32.59456694523233</v>
      </c>
      <c r="M544" s="192">
        <f t="shared" si="42"/>
        <v>10.185802170385102</v>
      </c>
      <c r="N544" s="199" t="str">
        <f t="shared" si="43"/>
        <v>OK</v>
      </c>
    </row>
    <row r="545" spans="1:14" ht="14.25" customHeight="1" x14ac:dyDescent="0.25">
      <c r="A545" s="194"/>
      <c r="B545" s="280" t="s">
        <v>739</v>
      </c>
      <c r="C545" s="281">
        <v>23</v>
      </c>
      <c r="D545" s="279">
        <v>945.54298377037048</v>
      </c>
      <c r="E545" s="293"/>
      <c r="F545" s="323">
        <f t="shared" si="44"/>
        <v>945.54298377037048</v>
      </c>
      <c r="G545" s="313"/>
      <c r="H545" s="297">
        <v>66.837203979492188</v>
      </c>
      <c r="I545" s="286">
        <v>2.2769417762756348</v>
      </c>
      <c r="J545" s="191">
        <f>HLOOKUP('Operational Worksheet'!H545,$B$768:$X$770,3)</f>
        <v>3.2</v>
      </c>
      <c r="K545" s="191">
        <f t="shared" si="40"/>
        <v>14.510727267367116</v>
      </c>
      <c r="L545" s="191">
        <f t="shared" si="41"/>
        <v>33.040081119210171</v>
      </c>
      <c r="M545" s="192">
        <f t="shared" si="42"/>
        <v>10.325025349753178</v>
      </c>
      <c r="N545" s="199" t="str">
        <f t="shared" si="43"/>
        <v>OK</v>
      </c>
    </row>
    <row r="546" spans="1:14" ht="14.25" customHeight="1" x14ac:dyDescent="0.25">
      <c r="A546" s="194"/>
      <c r="B546" s="280" t="s">
        <v>740</v>
      </c>
      <c r="C546" s="281">
        <v>23</v>
      </c>
      <c r="D546" s="279">
        <v>938.04731726646423</v>
      </c>
      <c r="E546" s="293"/>
      <c r="F546" s="323">
        <f t="shared" si="44"/>
        <v>938.04731726646423</v>
      </c>
      <c r="G546" s="313"/>
      <c r="H546" s="297">
        <v>66.752410888671875</v>
      </c>
      <c r="I546" s="286">
        <v>2.2975950241088867</v>
      </c>
      <c r="J546" s="191">
        <f>HLOOKUP('Operational Worksheet'!H546,$B$768:$X$770,3)</f>
        <v>3.2</v>
      </c>
      <c r="K546" s="191">
        <f t="shared" si="40"/>
        <v>14.626678318367698</v>
      </c>
      <c r="L546" s="191">
        <f t="shared" si="41"/>
        <v>33.606183323522963</v>
      </c>
      <c r="M546" s="192">
        <f t="shared" si="42"/>
        <v>10.501932288600925</v>
      </c>
      <c r="N546" s="199" t="str">
        <f t="shared" si="43"/>
        <v>OK</v>
      </c>
    </row>
    <row r="547" spans="1:14" ht="14.25" customHeight="1" x14ac:dyDescent="0.25">
      <c r="A547" s="194"/>
      <c r="B547" s="280" t="s">
        <v>741</v>
      </c>
      <c r="C547" s="281">
        <v>23</v>
      </c>
      <c r="D547" s="279">
        <v>951.21821570396423</v>
      </c>
      <c r="E547" s="293"/>
      <c r="F547" s="325">
        <f t="shared" si="44"/>
        <v>951.21821570396423</v>
      </c>
      <c r="G547" s="315"/>
      <c r="H547" s="297">
        <v>66.282485961914063</v>
      </c>
      <c r="I547" s="286">
        <v>2.2634580135345459</v>
      </c>
      <c r="J547" s="191">
        <f>HLOOKUP('Operational Worksheet'!H547,$B$768:$X$770,3)</f>
        <v>3.2</v>
      </c>
      <c r="K547" s="191">
        <f t="shared" si="40"/>
        <v>14.424152240304073</v>
      </c>
      <c r="L547" s="191">
        <f t="shared" si="41"/>
        <v>32.64846297675853</v>
      </c>
      <c r="M547" s="192">
        <f t="shared" si="42"/>
        <v>10.202644680237039</v>
      </c>
      <c r="N547" s="199" t="str">
        <f t="shared" si="43"/>
        <v>OK</v>
      </c>
    </row>
    <row r="548" spans="1:14" ht="14.25" customHeight="1" x14ac:dyDescent="0.25">
      <c r="A548" s="194"/>
      <c r="B548" s="280" t="s">
        <v>742</v>
      </c>
      <c r="C548" s="281">
        <v>23</v>
      </c>
      <c r="D548" s="279">
        <v>975.17195415496826</v>
      </c>
      <c r="E548" s="293"/>
      <c r="F548" s="323">
        <f t="shared" si="44"/>
        <v>975.17195415496826</v>
      </c>
      <c r="G548" s="313"/>
      <c r="H548" s="297">
        <v>65.9715576171875</v>
      </c>
      <c r="I548" s="286">
        <v>2.3044440746307373</v>
      </c>
      <c r="J548" s="191">
        <f>HLOOKUP('Operational Worksheet'!H548,$B$768:$X$770,3)</f>
        <v>3.4</v>
      </c>
      <c r="K548" s="191">
        <f t="shared" si="40"/>
        <v>14.069843065732794</v>
      </c>
      <c r="L548" s="191">
        <f t="shared" si="41"/>
        <v>32.423166483812302</v>
      </c>
      <c r="M548" s="192">
        <f t="shared" si="42"/>
        <v>9.5362254364153838</v>
      </c>
      <c r="N548" s="199" t="str">
        <f t="shared" si="43"/>
        <v>OK</v>
      </c>
    </row>
    <row r="549" spans="1:14" ht="14.25" customHeight="1" x14ac:dyDescent="0.25">
      <c r="A549" s="194"/>
      <c r="B549" s="280" t="s">
        <v>743</v>
      </c>
      <c r="C549" s="281">
        <v>23</v>
      </c>
      <c r="D549" s="279">
        <v>944.57929968833923</v>
      </c>
      <c r="E549" s="293"/>
      <c r="F549" s="323">
        <f t="shared" si="44"/>
        <v>944.57929968833923</v>
      </c>
      <c r="G549" s="313"/>
      <c r="H549" s="297">
        <v>65.794891357421875</v>
      </c>
      <c r="I549" s="286">
        <v>2.3182487487792969</v>
      </c>
      <c r="J549" s="191">
        <f>HLOOKUP('Operational Worksheet'!H549,$B$768:$X$770,3)</f>
        <v>3.4</v>
      </c>
      <c r="K549" s="191">
        <f t="shared" si="40"/>
        <v>14.525531484324732</v>
      </c>
      <c r="L549" s="191">
        <f t="shared" si="41"/>
        <v>33.673795188890097</v>
      </c>
      <c r="M549" s="192">
        <f t="shared" si="42"/>
        <v>9.9040574084970867</v>
      </c>
      <c r="N549" s="199" t="str">
        <f t="shared" si="43"/>
        <v>OK</v>
      </c>
    </row>
    <row r="550" spans="1:14" ht="14.25" customHeight="1" x14ac:dyDescent="0.25">
      <c r="A550" s="194"/>
      <c r="B550" s="280" t="s">
        <v>744</v>
      </c>
      <c r="C550" s="281">
        <v>23</v>
      </c>
      <c r="D550" s="279">
        <v>946.39961218833923</v>
      </c>
      <c r="E550" s="293"/>
      <c r="F550" s="323">
        <f t="shared" si="44"/>
        <v>946.39961218833923</v>
      </c>
      <c r="G550" s="313"/>
      <c r="H550" s="297">
        <v>65.130645751953125</v>
      </c>
      <c r="I550" s="286">
        <v>2.325204610824585</v>
      </c>
      <c r="J550" s="191">
        <f>HLOOKUP('Operational Worksheet'!H550,$B$768:$X$770,3)</f>
        <v>3.4</v>
      </c>
      <c r="K550" s="191">
        <f t="shared" si="40"/>
        <v>14.497592962172424</v>
      </c>
      <c r="L550" s="191">
        <f t="shared" si="41"/>
        <v>33.709870001501372</v>
      </c>
      <c r="M550" s="192">
        <f t="shared" si="42"/>
        <v>9.9146676475004032</v>
      </c>
      <c r="N550" s="199" t="str">
        <f t="shared" si="43"/>
        <v>OK</v>
      </c>
    </row>
    <row r="551" spans="1:14" ht="14.25" customHeight="1" x14ac:dyDescent="0.25">
      <c r="A551" s="194"/>
      <c r="B551" s="280" t="s">
        <v>745</v>
      </c>
      <c r="C551" s="281">
        <v>23</v>
      </c>
      <c r="D551" s="279">
        <v>923.91279578208923</v>
      </c>
      <c r="E551" s="293"/>
      <c r="F551" s="323">
        <f t="shared" si="44"/>
        <v>923.91279578208923</v>
      </c>
      <c r="G551" s="313"/>
      <c r="H551" s="297">
        <v>64.727851867675781</v>
      </c>
      <c r="I551" s="286">
        <v>2.3183557987213135</v>
      </c>
      <c r="J551" s="191">
        <f>HLOOKUP('Operational Worksheet'!H551,$B$768:$X$770,3)</f>
        <v>3.4</v>
      </c>
      <c r="K551" s="191">
        <f t="shared" si="40"/>
        <v>14.85044521485386</v>
      </c>
      <c r="L551" s="191">
        <f t="shared" si="41"/>
        <v>34.428615777449629</v>
      </c>
      <c r="M551" s="192">
        <f t="shared" si="42"/>
        <v>10.126063463955774</v>
      </c>
      <c r="N551" s="199" t="str">
        <f t="shared" si="43"/>
        <v>OK</v>
      </c>
    </row>
    <row r="552" spans="1:14" ht="14.25" customHeight="1" x14ac:dyDescent="0.25">
      <c r="A552" s="194"/>
      <c r="B552" s="280" t="s">
        <v>746</v>
      </c>
      <c r="C552" s="281">
        <v>23</v>
      </c>
      <c r="D552" s="279">
        <v>938.61494112014771</v>
      </c>
      <c r="E552" s="293"/>
      <c r="F552" s="325">
        <f t="shared" si="44"/>
        <v>938.61494112014771</v>
      </c>
      <c r="G552" s="315"/>
      <c r="H552" s="297">
        <v>64.565322875976563</v>
      </c>
      <c r="I552" s="286">
        <v>2.3182487487792969</v>
      </c>
      <c r="J552" s="191">
        <f>HLOOKUP('Operational Worksheet'!H552,$B$768:$X$770,3)</f>
        <v>3.4</v>
      </c>
      <c r="K552" s="191">
        <f t="shared" si="40"/>
        <v>14.617832889694091</v>
      </c>
      <c r="L552" s="191">
        <f t="shared" si="41"/>
        <v>33.887772806398182</v>
      </c>
      <c r="M552" s="192">
        <f t="shared" si="42"/>
        <v>9.9669920018818186</v>
      </c>
      <c r="N552" s="199" t="str">
        <f t="shared" si="43"/>
        <v>OK</v>
      </c>
    </row>
    <row r="553" spans="1:14" ht="14.25" customHeight="1" x14ac:dyDescent="0.25">
      <c r="A553" s="194"/>
      <c r="B553" s="280" t="s">
        <v>747</v>
      </c>
      <c r="C553" s="281">
        <v>23</v>
      </c>
      <c r="D553" s="279">
        <v>917.80915808677673</v>
      </c>
      <c r="E553" s="293"/>
      <c r="F553" s="323">
        <f t="shared" si="44"/>
        <v>917.80915808677673</v>
      </c>
      <c r="G553" s="313"/>
      <c r="H553" s="297">
        <v>64.169601440429688</v>
      </c>
      <c r="I553" s="286">
        <v>2.325204610824585</v>
      </c>
      <c r="J553" s="191">
        <f>HLOOKUP('Operational Worksheet'!H553,$B$768:$X$770,3)</f>
        <v>3.6</v>
      </c>
      <c r="K553" s="191">
        <f t="shared" si="40"/>
        <v>14.949204021526155</v>
      </c>
      <c r="L553" s="191">
        <f t="shared" si="41"/>
        <v>34.759958119010044</v>
      </c>
      <c r="M553" s="192">
        <f t="shared" si="42"/>
        <v>9.6555439219472348</v>
      </c>
      <c r="N553" s="199" t="str">
        <f t="shared" si="43"/>
        <v>OK</v>
      </c>
    </row>
    <row r="554" spans="1:14" ht="14.25" customHeight="1" x14ac:dyDescent="0.25">
      <c r="A554" s="194"/>
      <c r="B554" s="280" t="s">
        <v>748</v>
      </c>
      <c r="C554" s="281">
        <v>23</v>
      </c>
      <c r="D554" s="279">
        <v>1438.5397489070892</v>
      </c>
      <c r="E554" s="293"/>
      <c r="F554" s="323">
        <f t="shared" si="44"/>
        <v>1438.5397489070892</v>
      </c>
      <c r="G554" s="313"/>
      <c r="H554" s="297">
        <v>63.703216552734375</v>
      </c>
      <c r="I554" s="286">
        <v>2.3319463729858398</v>
      </c>
      <c r="J554" s="191">
        <f>HLOOKUP('Operational Worksheet'!H554,$B$768:$X$770,3)</f>
        <v>3.6</v>
      </c>
      <c r="K554" s="191">
        <f t="shared" si="40"/>
        <v>9.5378083000406146</v>
      </c>
      <c r="L554" s="191">
        <f t="shared" si="41"/>
        <v>22.24165747151395</v>
      </c>
      <c r="M554" s="192">
        <f t="shared" si="42"/>
        <v>6.1782381865316527</v>
      </c>
      <c r="N554" s="199" t="str">
        <f t="shared" si="43"/>
        <v>OK</v>
      </c>
    </row>
    <row r="555" spans="1:14" ht="14.25" customHeight="1" x14ac:dyDescent="0.25">
      <c r="A555" s="194"/>
      <c r="B555" s="280" t="s">
        <v>749</v>
      </c>
      <c r="C555" s="281">
        <v>23</v>
      </c>
      <c r="D555" s="279">
        <v>1433.1857450008392</v>
      </c>
      <c r="E555" s="293"/>
      <c r="F555" s="323">
        <f t="shared" si="44"/>
        <v>1433.1857450008392</v>
      </c>
      <c r="G555" s="313"/>
      <c r="H555" s="297">
        <v>63.576015472412109</v>
      </c>
      <c r="I555" s="286">
        <v>2.2977020740509033</v>
      </c>
      <c r="J555" s="191">
        <f>HLOOKUP('Operational Worksheet'!H555,$B$768:$X$770,3)</f>
        <v>3.6</v>
      </c>
      <c r="K555" s="191">
        <f t="shared" si="40"/>
        <v>9.5734390360241441</v>
      </c>
      <c r="L555" s="191">
        <f t="shared" si="41"/>
        <v>21.996910728872557</v>
      </c>
      <c r="M555" s="192">
        <f t="shared" si="42"/>
        <v>6.1102529802423771</v>
      </c>
      <c r="N555" s="199" t="str">
        <f t="shared" si="43"/>
        <v>OK</v>
      </c>
    </row>
    <row r="556" spans="1:14" ht="14.25" customHeight="1" x14ac:dyDescent="0.25">
      <c r="A556" s="194"/>
      <c r="B556" s="280" t="s">
        <v>750</v>
      </c>
      <c r="C556" s="281">
        <v>23</v>
      </c>
      <c r="D556" s="279">
        <v>1669.4047391414642</v>
      </c>
      <c r="E556" s="293"/>
      <c r="F556" s="323">
        <f t="shared" si="44"/>
        <v>1669.4047391414642</v>
      </c>
      <c r="G556" s="313"/>
      <c r="H556" s="297">
        <v>65.031715393066406</v>
      </c>
      <c r="I556" s="286">
        <v>2.2084531784057617</v>
      </c>
      <c r="J556" s="191">
        <f>HLOOKUP('Operational Worksheet'!H556,$B$768:$X$770,3)</f>
        <v>3.4</v>
      </c>
      <c r="K556" s="191">
        <f t="shared" si="40"/>
        <v>8.2188075997199572</v>
      </c>
      <c r="L556" s="191">
        <f t="shared" si="41"/>
        <v>18.150851766306968</v>
      </c>
      <c r="M556" s="192">
        <f t="shared" si="42"/>
        <v>5.3384858136196964</v>
      </c>
      <c r="N556" s="199" t="str">
        <f t="shared" si="43"/>
        <v>OK</v>
      </c>
    </row>
    <row r="557" spans="1:14" ht="14.25" customHeight="1" x14ac:dyDescent="0.25">
      <c r="A557" s="194"/>
      <c r="B557" s="280" t="s">
        <v>751</v>
      </c>
      <c r="C557" s="281">
        <v>23</v>
      </c>
      <c r="D557" s="279">
        <v>1665.7639920711517</v>
      </c>
      <c r="E557" s="293"/>
      <c r="F557" s="325">
        <f t="shared" si="44"/>
        <v>1665.7639920711517</v>
      </c>
      <c r="G557" s="315"/>
      <c r="H557" s="297">
        <v>64.342727661132813</v>
      </c>
      <c r="I557" s="286">
        <v>2.1945414543151855</v>
      </c>
      <c r="J557" s="191">
        <f>HLOOKUP('Operational Worksheet'!H557,$B$768:$X$770,3)</f>
        <v>3.6</v>
      </c>
      <c r="K557" s="191">
        <f t="shared" si="40"/>
        <v>8.2367708885367215</v>
      </c>
      <c r="L557" s="191">
        <f t="shared" si="41"/>
        <v>18.075935164590359</v>
      </c>
      <c r="M557" s="192">
        <f t="shared" si="42"/>
        <v>5.0210931012750999</v>
      </c>
      <c r="N557" s="199" t="str">
        <f t="shared" si="43"/>
        <v>OK</v>
      </c>
    </row>
    <row r="558" spans="1:14" ht="14.25" customHeight="1" x14ac:dyDescent="0.25">
      <c r="A558" s="194"/>
      <c r="B558" s="280" t="s">
        <v>752</v>
      </c>
      <c r="C558" s="281">
        <v>23</v>
      </c>
      <c r="D558" s="279">
        <v>1894.3800809383392</v>
      </c>
      <c r="E558" s="293"/>
      <c r="F558" s="323">
        <f t="shared" si="44"/>
        <v>1894.3800809383392</v>
      </c>
      <c r="G558" s="313"/>
      <c r="H558" s="297">
        <v>63.081363677978516</v>
      </c>
      <c r="I558" s="286">
        <v>2.1945414543151855</v>
      </c>
      <c r="J558" s="191">
        <f>HLOOKUP('Operational Worksheet'!H558,$B$768:$X$770,3)</f>
        <v>3.6</v>
      </c>
      <c r="K558" s="191">
        <f t="shared" si="40"/>
        <v>7.2427473742588253</v>
      </c>
      <c r="L558" s="191">
        <f t="shared" si="41"/>
        <v>15.894509355943454</v>
      </c>
      <c r="M558" s="192">
        <f t="shared" si="42"/>
        <v>4.41514148776207</v>
      </c>
      <c r="N558" s="199" t="str">
        <f t="shared" si="43"/>
        <v>OK</v>
      </c>
    </row>
    <row r="559" spans="1:14" ht="14.25" customHeight="1" x14ac:dyDescent="0.25">
      <c r="A559" s="200"/>
      <c r="B559" s="282" t="s">
        <v>753</v>
      </c>
      <c r="C559" s="283">
        <v>23</v>
      </c>
      <c r="D559" s="309">
        <v>1898.9846951961517</v>
      </c>
      <c r="E559" s="310"/>
      <c r="F559" s="324">
        <f t="shared" si="44"/>
        <v>1898.9846951961517</v>
      </c>
      <c r="G559" s="314"/>
      <c r="H559" s="311">
        <v>61.258209228515625</v>
      </c>
      <c r="I559" s="312">
        <v>2.2014973163604736</v>
      </c>
      <c r="J559" s="191">
        <f>HLOOKUP('Operational Worksheet'!H559,$B$768:$X$770,3)</f>
        <v>3.8</v>
      </c>
      <c r="K559" s="307">
        <f t="shared" si="40"/>
        <v>7.2251853275979911</v>
      </c>
      <c r="L559" s="307">
        <f t="shared" si="41"/>
        <v>15.906226108914048</v>
      </c>
      <c r="M559" s="308">
        <f t="shared" si="42"/>
        <v>4.1858489760300124</v>
      </c>
      <c r="N559" s="203" t="str">
        <f t="shared" si="43"/>
        <v>OK</v>
      </c>
    </row>
    <row r="560" spans="1:14" ht="14.25" customHeight="1" x14ac:dyDescent="0.25">
      <c r="A560" s="194"/>
      <c r="B560" s="300" t="s">
        <v>754</v>
      </c>
      <c r="C560" s="281">
        <v>24</v>
      </c>
      <c r="D560" s="279">
        <v>1897.8068387508392</v>
      </c>
      <c r="E560" s="293"/>
      <c r="F560" s="323">
        <f t="shared" si="44"/>
        <v>1897.8068387508392</v>
      </c>
      <c r="G560" s="313"/>
      <c r="H560" s="297">
        <v>61.971923828125</v>
      </c>
      <c r="I560" s="286">
        <v>2.1738882064819336</v>
      </c>
      <c r="J560" s="191">
        <f>HLOOKUP('Operational Worksheet'!H560,$B$768:$X$770,3)</f>
        <v>3.8</v>
      </c>
      <c r="K560" s="301">
        <f t="shared" si="40"/>
        <v>7.2296695727450313</v>
      </c>
      <c r="L560" s="301">
        <f t="shared" si="41"/>
        <v>15.716493420951704</v>
      </c>
      <c r="M560" s="302">
        <f t="shared" si="42"/>
        <v>4.1359193213030805</v>
      </c>
      <c r="N560" s="199" t="str">
        <f t="shared" si="43"/>
        <v>OK</v>
      </c>
    </row>
    <row r="561" spans="1:14" ht="14.25" customHeight="1" x14ac:dyDescent="0.25">
      <c r="A561" s="194"/>
      <c r="B561" s="280" t="s">
        <v>755</v>
      </c>
      <c r="C561" s="281">
        <v>24</v>
      </c>
      <c r="D561" s="279">
        <v>1905.5163114070892</v>
      </c>
      <c r="E561" s="293"/>
      <c r="F561" s="323">
        <f t="shared" si="44"/>
        <v>1905.5163114070892</v>
      </c>
      <c r="G561" s="313"/>
      <c r="H561" s="297">
        <v>64.021209716796875</v>
      </c>
      <c r="I561" s="286">
        <v>2.1739950180053711</v>
      </c>
      <c r="J561" s="191">
        <f>HLOOKUP('Operational Worksheet'!H561,$B$768:$X$770,3)</f>
        <v>3.6</v>
      </c>
      <c r="K561" s="191">
        <f t="shared" si="40"/>
        <v>7.2004192642847258</v>
      </c>
      <c r="L561" s="191">
        <f t="shared" si="41"/>
        <v>15.653675608104892</v>
      </c>
      <c r="M561" s="192">
        <f t="shared" si="42"/>
        <v>4.3482432244735811</v>
      </c>
      <c r="N561" s="199" t="str">
        <f t="shared" si="43"/>
        <v>OK</v>
      </c>
    </row>
    <row r="562" spans="1:14" ht="14.25" customHeight="1" x14ac:dyDescent="0.25">
      <c r="A562" s="194"/>
      <c r="B562" s="280" t="s">
        <v>756</v>
      </c>
      <c r="C562" s="281">
        <v>24</v>
      </c>
      <c r="D562" s="279">
        <v>1896.7359158992767</v>
      </c>
      <c r="E562" s="293"/>
      <c r="F562" s="325">
        <f t="shared" si="44"/>
        <v>1896.7359158992767</v>
      </c>
      <c r="G562" s="315"/>
      <c r="H562" s="297">
        <v>64.109542846679688</v>
      </c>
      <c r="I562" s="286">
        <v>2.1808438301086426</v>
      </c>
      <c r="J562" s="191">
        <f>HLOOKUP('Operational Worksheet'!H562,$B$768:$X$770,3)</f>
        <v>3.6</v>
      </c>
      <c r="K562" s="191">
        <f t="shared" si="40"/>
        <v>7.2337515423486005</v>
      </c>
      <c r="L562" s="191">
        <f t="shared" si="41"/>
        <v>15.775682419669822</v>
      </c>
      <c r="M562" s="192">
        <f t="shared" si="42"/>
        <v>4.3821340054638398</v>
      </c>
      <c r="N562" s="199" t="str">
        <f t="shared" si="43"/>
        <v>OK</v>
      </c>
    </row>
    <row r="563" spans="1:14" ht="14.25" customHeight="1" x14ac:dyDescent="0.25">
      <c r="A563" s="194"/>
      <c r="B563" s="280" t="s">
        <v>757</v>
      </c>
      <c r="C563" s="281">
        <v>24</v>
      </c>
      <c r="D563" s="279">
        <v>1897.0570828914642</v>
      </c>
      <c r="E563" s="293"/>
      <c r="F563" s="323">
        <f t="shared" si="44"/>
        <v>1897.0570828914642</v>
      </c>
      <c r="G563" s="313"/>
      <c r="H563" s="297">
        <v>63.904609680175781</v>
      </c>
      <c r="I563" s="286">
        <v>2.1807370185852051</v>
      </c>
      <c r="J563" s="191">
        <f>HLOOKUP('Operational Worksheet'!H563,$B$768:$X$770,3)</f>
        <v>3.6</v>
      </c>
      <c r="K563" s="191">
        <f t="shared" si="40"/>
        <v>7.2325268864085972</v>
      </c>
      <c r="L563" s="191">
        <f t="shared" si="41"/>
        <v>15.77223911910402</v>
      </c>
      <c r="M563" s="192">
        <f t="shared" si="42"/>
        <v>4.3811775330844496</v>
      </c>
      <c r="N563" s="199" t="str">
        <f t="shared" si="43"/>
        <v>OK</v>
      </c>
    </row>
    <row r="564" spans="1:14" ht="14.25" customHeight="1" x14ac:dyDescent="0.25">
      <c r="A564" s="194"/>
      <c r="B564" s="280" t="s">
        <v>758</v>
      </c>
      <c r="C564" s="281">
        <v>24</v>
      </c>
      <c r="D564" s="279">
        <v>1901.2332303524017</v>
      </c>
      <c r="E564" s="293"/>
      <c r="F564" s="323">
        <f t="shared" si="44"/>
        <v>1901.2332303524017</v>
      </c>
      <c r="G564" s="313"/>
      <c r="H564" s="297">
        <v>63.833946228027344</v>
      </c>
      <c r="I564" s="286">
        <v>2.1876928806304932</v>
      </c>
      <c r="J564" s="191">
        <f>HLOOKUP('Operational Worksheet'!H564,$B$768:$X$770,3)</f>
        <v>3.6</v>
      </c>
      <c r="K564" s="191">
        <f t="shared" si="40"/>
        <v>7.2166403037891476</v>
      </c>
      <c r="L564" s="191">
        <f t="shared" si="41"/>
        <v>15.787792614670597</v>
      </c>
      <c r="M564" s="192">
        <f t="shared" si="42"/>
        <v>4.3854979485196104</v>
      </c>
      <c r="N564" s="199" t="str">
        <f t="shared" si="43"/>
        <v>OK</v>
      </c>
    </row>
    <row r="565" spans="1:14" ht="14.25" customHeight="1" x14ac:dyDescent="0.25">
      <c r="A565" s="194"/>
      <c r="B565" s="280" t="s">
        <v>759</v>
      </c>
      <c r="C565" s="281">
        <v>24</v>
      </c>
      <c r="D565" s="279">
        <v>1043.4141385555267</v>
      </c>
      <c r="E565" s="293"/>
      <c r="F565" s="323">
        <f t="shared" si="44"/>
        <v>1043.4141385555267</v>
      </c>
      <c r="G565" s="313"/>
      <c r="H565" s="297">
        <v>65.911491394042969</v>
      </c>
      <c r="I565" s="286">
        <v>2.2016046047210693</v>
      </c>
      <c r="J565" s="191">
        <f>HLOOKUP('Operational Worksheet'!H565,$B$768:$X$770,3)</f>
        <v>3.4</v>
      </c>
      <c r="K565" s="191">
        <f t="shared" si="40"/>
        <v>13.149636227911072</v>
      </c>
      <c r="L565" s="191">
        <f t="shared" si="41"/>
        <v>28.950299669776008</v>
      </c>
      <c r="M565" s="192">
        <f t="shared" si="42"/>
        <v>8.5147940205223556</v>
      </c>
      <c r="N565" s="199" t="str">
        <f t="shared" si="43"/>
        <v>OK</v>
      </c>
    </row>
    <row r="566" spans="1:14" ht="14.25" customHeight="1" x14ac:dyDescent="0.25">
      <c r="A566" s="194"/>
      <c r="B566" s="280" t="s">
        <v>760</v>
      </c>
      <c r="C566" s="281">
        <v>24</v>
      </c>
      <c r="D566" s="279">
        <v>1053.8009793758392</v>
      </c>
      <c r="E566" s="293"/>
      <c r="F566" s="323">
        <f t="shared" si="44"/>
        <v>1053.8009793758392</v>
      </c>
      <c r="G566" s="313"/>
      <c r="H566" s="297">
        <v>66.505073547363281</v>
      </c>
      <c r="I566" s="286">
        <v>2.1808438301086426</v>
      </c>
      <c r="J566" s="191">
        <f>HLOOKUP('Operational Worksheet'!H566,$B$768:$X$770,3)</f>
        <v>3.2</v>
      </c>
      <c r="K566" s="191">
        <f t="shared" si="40"/>
        <v>13.020026196209239</v>
      </c>
      <c r="L566" s="191">
        <f t="shared" si="41"/>
        <v>28.394643797855817</v>
      </c>
      <c r="M566" s="192">
        <f t="shared" si="42"/>
        <v>8.8733261868299422</v>
      </c>
      <c r="N566" s="199" t="str">
        <f t="shared" si="43"/>
        <v>OK</v>
      </c>
    </row>
    <row r="567" spans="1:14" ht="14.25" customHeight="1" x14ac:dyDescent="0.25">
      <c r="A567" s="194"/>
      <c r="B567" s="280" t="s">
        <v>761</v>
      </c>
      <c r="C567" s="281">
        <v>24</v>
      </c>
      <c r="D567" s="279">
        <v>1249.7576444149017</v>
      </c>
      <c r="E567" s="293"/>
      <c r="F567" s="325">
        <f t="shared" si="44"/>
        <v>1249.7576444149017</v>
      </c>
      <c r="G567" s="315"/>
      <c r="H567" s="297">
        <v>66.554550170898438</v>
      </c>
      <c r="I567" s="286">
        <v>2.2151949405670166</v>
      </c>
      <c r="J567" s="191">
        <f>HLOOKUP('Operational Worksheet'!H567,$B$768:$X$770,3)</f>
        <v>3.2</v>
      </c>
      <c r="K567" s="191">
        <f t="shared" si="40"/>
        <v>10.978541654360438</v>
      </c>
      <c r="L567" s="191">
        <f t="shared" si="41"/>
        <v>24.319609927543485</v>
      </c>
      <c r="M567" s="192">
        <f t="shared" si="42"/>
        <v>7.599878102357339</v>
      </c>
      <c r="N567" s="199" t="str">
        <f t="shared" si="43"/>
        <v>OK</v>
      </c>
    </row>
    <row r="568" spans="1:14" ht="14.25" customHeight="1" x14ac:dyDescent="0.25">
      <c r="A568" s="194"/>
      <c r="B568" s="280" t="s">
        <v>762</v>
      </c>
      <c r="C568" s="281">
        <v>24</v>
      </c>
      <c r="D568" s="279">
        <v>1743.2901151180267</v>
      </c>
      <c r="E568" s="293"/>
      <c r="F568" s="323">
        <f t="shared" si="44"/>
        <v>1743.2901151180267</v>
      </c>
      <c r="G568" s="313"/>
      <c r="H568" s="297">
        <v>64.650123596191406</v>
      </c>
      <c r="I568" s="286">
        <v>2.2151949405670166</v>
      </c>
      <c r="J568" s="191">
        <f>HLOOKUP('Operational Worksheet'!H568,$B$768:$X$770,3)</f>
        <v>3.4</v>
      </c>
      <c r="K568" s="191">
        <f t="shared" si="40"/>
        <v>7.870472182500416</v>
      </c>
      <c r="L568" s="191">
        <f t="shared" si="41"/>
        <v>17.434630158548366</v>
      </c>
      <c r="M568" s="192">
        <f t="shared" si="42"/>
        <v>5.127832399573049</v>
      </c>
      <c r="N568" s="199" t="str">
        <f t="shared" si="43"/>
        <v>OK</v>
      </c>
    </row>
    <row r="569" spans="1:14" ht="14.25" customHeight="1" x14ac:dyDescent="0.25">
      <c r="A569" s="194"/>
      <c r="B569" s="280" t="s">
        <v>763</v>
      </c>
      <c r="C569" s="281">
        <v>24</v>
      </c>
      <c r="D569" s="279">
        <v>1753.8911893367767</v>
      </c>
      <c r="E569" s="293"/>
      <c r="F569" s="323">
        <f t="shared" si="44"/>
        <v>1753.8911893367767</v>
      </c>
      <c r="G569" s="313"/>
      <c r="H569" s="297">
        <v>63.872810363769531</v>
      </c>
      <c r="I569" s="286">
        <v>2.2014973163604736</v>
      </c>
      <c r="J569" s="191">
        <f>HLOOKUP('Operational Worksheet'!H569,$B$768:$X$770,3)</f>
        <v>3.6</v>
      </c>
      <c r="K569" s="191">
        <f t="shared" si="40"/>
        <v>7.8229005541972692</v>
      </c>
      <c r="L569" s="191">
        <f t="shared" si="41"/>
        <v>17.222094576220151</v>
      </c>
      <c r="M569" s="192">
        <f t="shared" si="42"/>
        <v>4.7839151600611531</v>
      </c>
      <c r="N569" s="199" t="str">
        <f t="shared" si="43"/>
        <v>OK</v>
      </c>
    </row>
    <row r="570" spans="1:14" ht="14.25" customHeight="1" x14ac:dyDescent="0.25">
      <c r="A570" s="194"/>
      <c r="B570" s="280" t="s">
        <v>764</v>
      </c>
      <c r="C570" s="281">
        <v>24</v>
      </c>
      <c r="D570" s="279">
        <v>1750.5714871883392</v>
      </c>
      <c r="E570" s="293"/>
      <c r="F570" s="323">
        <f t="shared" si="44"/>
        <v>1750.5714871883392</v>
      </c>
      <c r="G570" s="313"/>
      <c r="H570" s="297">
        <v>63.063697814941406</v>
      </c>
      <c r="I570" s="286">
        <v>2.1738882064819336</v>
      </c>
      <c r="J570" s="191">
        <f>HLOOKUP('Operational Worksheet'!H570,$B$768:$X$770,3)</f>
        <v>3.6</v>
      </c>
      <c r="K570" s="191">
        <f t="shared" si="40"/>
        <v>7.837735538067875</v>
      </c>
      <c r="L570" s="191">
        <f t="shared" si="41"/>
        <v>17.038360851730086</v>
      </c>
      <c r="M570" s="192">
        <f t="shared" si="42"/>
        <v>4.7328780143694686</v>
      </c>
      <c r="N570" s="199" t="str">
        <f t="shared" si="43"/>
        <v>OK</v>
      </c>
    </row>
    <row r="571" spans="1:14" ht="14.25" customHeight="1" x14ac:dyDescent="0.25">
      <c r="A571" s="194"/>
      <c r="B571" s="280" t="s">
        <v>765</v>
      </c>
      <c r="C571" s="281">
        <v>24</v>
      </c>
      <c r="D571" s="279">
        <v>1699.6015164852142</v>
      </c>
      <c r="E571" s="293"/>
      <c r="F571" s="323">
        <f t="shared" si="44"/>
        <v>1699.6015164852142</v>
      </c>
      <c r="G571" s="313"/>
      <c r="H571" s="297">
        <v>62.908233642578125</v>
      </c>
      <c r="I571" s="286">
        <v>2.1739950180053711</v>
      </c>
      <c r="J571" s="191">
        <f>HLOOKUP('Operational Worksheet'!H571,$B$768:$X$770,3)</f>
        <v>3.6</v>
      </c>
      <c r="K571" s="191">
        <f t="shared" si="40"/>
        <v>8.0727842520630873</v>
      </c>
      <c r="L571" s="191">
        <f t="shared" si="41"/>
        <v>17.550192745417366</v>
      </c>
      <c r="M571" s="192">
        <f t="shared" si="42"/>
        <v>4.8750535403937123</v>
      </c>
      <c r="N571" s="199" t="str">
        <f t="shared" si="43"/>
        <v>OK</v>
      </c>
    </row>
    <row r="572" spans="1:14" ht="14.25" customHeight="1" x14ac:dyDescent="0.25">
      <c r="A572" s="194"/>
      <c r="B572" s="280" t="s">
        <v>766</v>
      </c>
      <c r="C572" s="281">
        <v>24</v>
      </c>
      <c r="D572" s="279">
        <v>1345.1662137508392</v>
      </c>
      <c r="E572" s="293"/>
      <c r="F572" s="325">
        <f t="shared" si="44"/>
        <v>1345.1662137508392</v>
      </c>
      <c r="G572" s="315"/>
      <c r="H572" s="297">
        <v>62.134456634521484</v>
      </c>
      <c r="I572" s="286">
        <v>2.1671462059020996</v>
      </c>
      <c r="J572" s="191">
        <f>HLOOKUP('Operational Worksheet'!H572,$B$768:$X$770,3)</f>
        <v>3.8</v>
      </c>
      <c r="K572" s="191">
        <f t="shared" si="40"/>
        <v>10.199866913700067</v>
      </c>
      <c r="L572" s="191">
        <f t="shared" si="41"/>
        <v>22.104602882731459</v>
      </c>
      <c r="M572" s="192">
        <f t="shared" si="42"/>
        <v>5.8170007586135419</v>
      </c>
      <c r="N572" s="199" t="str">
        <f t="shared" si="43"/>
        <v>OK</v>
      </c>
    </row>
    <row r="573" spans="1:14" ht="14.25" customHeight="1" x14ac:dyDescent="0.25">
      <c r="A573" s="194"/>
      <c r="B573" s="280" t="s">
        <v>767</v>
      </c>
      <c r="C573" s="281">
        <v>24</v>
      </c>
      <c r="D573" s="279">
        <v>1647.1320340633392</v>
      </c>
      <c r="E573" s="293"/>
      <c r="F573" s="323">
        <f t="shared" si="44"/>
        <v>1647.1320340633392</v>
      </c>
      <c r="G573" s="313"/>
      <c r="H573" s="297">
        <v>61.643333435058594</v>
      </c>
      <c r="I573" s="286">
        <v>2.1602973937988281</v>
      </c>
      <c r="J573" s="191">
        <f>HLOOKUP('Operational Worksheet'!H573,$B$768:$X$770,3)</f>
        <v>3.8</v>
      </c>
      <c r="K573" s="191">
        <f t="shared" si="40"/>
        <v>8.3299432427508524</v>
      </c>
      <c r="L573" s="191">
        <f t="shared" si="41"/>
        <v>17.995154677806827</v>
      </c>
      <c r="M573" s="192">
        <f t="shared" si="42"/>
        <v>4.7355670204754814</v>
      </c>
      <c r="N573" s="199" t="str">
        <f t="shared" si="43"/>
        <v>OK</v>
      </c>
    </row>
    <row r="574" spans="1:14" ht="14.25" customHeight="1" x14ac:dyDescent="0.25">
      <c r="A574" s="194"/>
      <c r="B574" s="280" t="s">
        <v>768</v>
      </c>
      <c r="C574" s="281">
        <v>24</v>
      </c>
      <c r="D574" s="279">
        <v>1653.7710721492767</v>
      </c>
      <c r="E574" s="293"/>
      <c r="F574" s="323">
        <f t="shared" si="44"/>
        <v>1653.7710721492767</v>
      </c>
      <c r="G574" s="313"/>
      <c r="H574" s="297">
        <v>61.385402679443359</v>
      </c>
      <c r="I574" s="286">
        <v>2.1739950180053711</v>
      </c>
      <c r="J574" s="191">
        <f>HLOOKUP('Operational Worksheet'!H574,$B$768:$X$770,3)</f>
        <v>3.8</v>
      </c>
      <c r="K574" s="191">
        <f t="shared" si="40"/>
        <v>8.2965028159749448</v>
      </c>
      <c r="L574" s="191">
        <f t="shared" si="41"/>
        <v>18.036555788797063</v>
      </c>
      <c r="M574" s="192">
        <f t="shared" si="42"/>
        <v>4.746462049683438</v>
      </c>
      <c r="N574" s="199" t="str">
        <f t="shared" si="43"/>
        <v>OK</v>
      </c>
    </row>
    <row r="575" spans="1:14" ht="14.25" customHeight="1" x14ac:dyDescent="0.25">
      <c r="A575" s="194"/>
      <c r="B575" s="280" t="s">
        <v>769</v>
      </c>
      <c r="C575" s="281">
        <v>24</v>
      </c>
      <c r="D575" s="279">
        <v>1646.736095905304</v>
      </c>
      <c r="E575" s="293"/>
      <c r="F575" s="323">
        <f t="shared" si="44"/>
        <v>1646.736095905304</v>
      </c>
      <c r="G575" s="313"/>
      <c r="H575" s="297">
        <v>61.858860015869141</v>
      </c>
      <c r="I575" s="286">
        <v>2.167039155960083</v>
      </c>
      <c r="J575" s="191">
        <f>HLOOKUP('Operational Worksheet'!H575,$B$768:$X$770,3)</f>
        <v>3.8</v>
      </c>
      <c r="K575" s="191">
        <f t="shared" si="40"/>
        <v>8.3319460787804225</v>
      </c>
      <c r="L575" s="191">
        <f t="shared" si="41"/>
        <v>18.05565339806525</v>
      </c>
      <c r="M575" s="192">
        <f t="shared" si="42"/>
        <v>4.7514877363329608</v>
      </c>
      <c r="N575" s="199" t="str">
        <f t="shared" si="43"/>
        <v>OK</v>
      </c>
    </row>
    <row r="576" spans="1:14" ht="14.25" customHeight="1" x14ac:dyDescent="0.25">
      <c r="A576" s="194"/>
      <c r="B576" s="280" t="s">
        <v>770</v>
      </c>
      <c r="C576" s="281">
        <v>24</v>
      </c>
      <c r="D576" s="279">
        <v>1219.3790402412415</v>
      </c>
      <c r="E576" s="293"/>
      <c r="F576" s="323">
        <f t="shared" si="44"/>
        <v>1219.3790402412415</v>
      </c>
      <c r="G576" s="313"/>
      <c r="H576" s="297">
        <v>61.565605163574219</v>
      </c>
      <c r="I576" s="286">
        <v>2.1808438301086426</v>
      </c>
      <c r="J576" s="191">
        <f>HLOOKUP('Operational Worksheet'!H576,$B$768:$X$770,3)</f>
        <v>3.8</v>
      </c>
      <c r="K576" s="191">
        <f t="shared" si="40"/>
        <v>11.252051990618043</v>
      </c>
      <c r="L576" s="191">
        <f t="shared" si="41"/>
        <v>24.538968159801026</v>
      </c>
      <c r="M576" s="192">
        <f t="shared" si="42"/>
        <v>6.4576231999476388</v>
      </c>
      <c r="N576" s="199" t="str">
        <f t="shared" si="43"/>
        <v>OK</v>
      </c>
    </row>
    <row r="577" spans="1:14" ht="14.25" customHeight="1" x14ac:dyDescent="0.25">
      <c r="A577" s="194"/>
      <c r="B577" s="280" t="s">
        <v>771</v>
      </c>
      <c r="C577" s="281">
        <v>24</v>
      </c>
      <c r="D577" s="279">
        <v>1204.0343778133392</v>
      </c>
      <c r="E577" s="293"/>
      <c r="F577" s="325">
        <f t="shared" si="44"/>
        <v>1204.0343778133392</v>
      </c>
      <c r="G577" s="315"/>
      <c r="H577" s="297">
        <v>61.155738830566406</v>
      </c>
      <c r="I577" s="286">
        <v>2.1808438301086426</v>
      </c>
      <c r="J577" s="191">
        <f>HLOOKUP('Operational Worksheet'!H577,$B$768:$X$770,3)</f>
        <v>3.8</v>
      </c>
      <c r="K577" s="191">
        <f t="shared" si="40"/>
        <v>11.395452330839895</v>
      </c>
      <c r="L577" s="191">
        <f t="shared" si="41"/>
        <v>24.851701907009335</v>
      </c>
      <c r="M577" s="192">
        <f t="shared" si="42"/>
        <v>6.5399215544761411</v>
      </c>
      <c r="N577" s="199" t="str">
        <f t="shared" si="43"/>
        <v>OK</v>
      </c>
    </row>
    <row r="578" spans="1:14" ht="14.25" customHeight="1" x14ac:dyDescent="0.25">
      <c r="A578" s="194"/>
      <c r="B578" s="280" t="s">
        <v>772</v>
      </c>
      <c r="C578" s="281">
        <v>24</v>
      </c>
      <c r="D578" s="279">
        <v>1647.164318561554</v>
      </c>
      <c r="E578" s="293"/>
      <c r="F578" s="323">
        <f t="shared" si="44"/>
        <v>1647.164318561554</v>
      </c>
      <c r="G578" s="313"/>
      <c r="H578" s="297">
        <v>60.244163513183594</v>
      </c>
      <c r="I578" s="286">
        <v>2.1739950180053711</v>
      </c>
      <c r="J578" s="191">
        <f>HLOOKUP('Operational Worksheet'!H578,$B$768:$X$770,3)</f>
        <v>4</v>
      </c>
      <c r="K578" s="191">
        <f t="shared" si="40"/>
        <v>8.3297799754710073</v>
      </c>
      <c r="L578" s="191">
        <f t="shared" si="41"/>
        <v>18.108900167754872</v>
      </c>
      <c r="M578" s="192">
        <f t="shared" si="42"/>
        <v>4.5272250419387179</v>
      </c>
      <c r="N578" s="199" t="str">
        <f t="shared" si="43"/>
        <v>OK</v>
      </c>
    </row>
    <row r="579" spans="1:14" ht="14.25" customHeight="1" x14ac:dyDescent="0.25">
      <c r="A579" s="194"/>
      <c r="B579" s="280" t="s">
        <v>773</v>
      </c>
      <c r="C579" s="281">
        <v>24</v>
      </c>
      <c r="D579" s="279">
        <v>1922.7887082099915</v>
      </c>
      <c r="E579" s="293"/>
      <c r="F579" s="323">
        <f t="shared" si="44"/>
        <v>1922.7887082099915</v>
      </c>
      <c r="G579" s="313"/>
      <c r="H579" s="297">
        <v>62.353515625</v>
      </c>
      <c r="I579" s="286">
        <v>2.1602973937988281</v>
      </c>
      <c r="J579" s="191">
        <f>HLOOKUP('Operational Worksheet'!H579,$B$768:$X$770,3)</f>
        <v>3.8</v>
      </c>
      <c r="K579" s="191">
        <f t="shared" si="40"/>
        <v>7.1357379510707704</v>
      </c>
      <c r="L579" s="191">
        <f t="shared" si="41"/>
        <v>15.415316098529575</v>
      </c>
      <c r="M579" s="192">
        <f t="shared" si="42"/>
        <v>4.0566621311919935</v>
      </c>
      <c r="N579" s="199" t="str">
        <f t="shared" si="43"/>
        <v>OK</v>
      </c>
    </row>
    <row r="580" spans="1:14" ht="14.25" customHeight="1" x14ac:dyDescent="0.25">
      <c r="A580" s="194"/>
      <c r="B580" s="280" t="s">
        <v>774</v>
      </c>
      <c r="C580" s="281">
        <v>24</v>
      </c>
      <c r="D580" s="279">
        <v>1930.3589627742767</v>
      </c>
      <c r="E580" s="293"/>
      <c r="F580" s="323">
        <f t="shared" si="44"/>
        <v>1930.3589627742767</v>
      </c>
      <c r="G580" s="313"/>
      <c r="H580" s="297">
        <v>61.275871276855469</v>
      </c>
      <c r="I580" s="286">
        <v>2.1808438301086426</v>
      </c>
      <c r="J580" s="191">
        <f>HLOOKUP('Operational Worksheet'!H580,$B$768:$X$770,3)</f>
        <v>3.8</v>
      </c>
      <c r="K580" s="191">
        <f t="shared" si="40"/>
        <v>7.1077538538974645</v>
      </c>
      <c r="L580" s="191">
        <f t="shared" si="41"/>
        <v>15.500901138203211</v>
      </c>
      <c r="M580" s="192">
        <f t="shared" si="42"/>
        <v>4.0791845100534765</v>
      </c>
      <c r="N580" s="199" t="str">
        <f t="shared" si="43"/>
        <v>OK</v>
      </c>
    </row>
    <row r="581" spans="1:14" ht="14.25" customHeight="1" x14ac:dyDescent="0.25">
      <c r="A581" s="194"/>
      <c r="B581" s="280" t="s">
        <v>775</v>
      </c>
      <c r="C581" s="281">
        <v>24</v>
      </c>
      <c r="D581" s="279">
        <v>1940.563976764679</v>
      </c>
      <c r="E581" s="293"/>
      <c r="F581" s="323">
        <f t="shared" si="44"/>
        <v>1940.563976764679</v>
      </c>
      <c r="G581" s="313"/>
      <c r="H581" s="297">
        <v>61.480804443359375</v>
      </c>
      <c r="I581" s="286">
        <v>2.1807370185852051</v>
      </c>
      <c r="J581" s="191">
        <f>HLOOKUP('Operational Worksheet'!H581,$B$768:$X$770,3)</f>
        <v>3.8</v>
      </c>
      <c r="K581" s="191">
        <f t="shared" si="40"/>
        <v>7.0703756852888269</v>
      </c>
      <c r="L581" s="191">
        <f t="shared" si="41"/>
        <v>15.418629992214083</v>
      </c>
      <c r="M581" s="192">
        <f t="shared" si="42"/>
        <v>4.0575342084773904</v>
      </c>
      <c r="N581" s="199" t="str">
        <f t="shared" si="43"/>
        <v>OK</v>
      </c>
    </row>
    <row r="582" spans="1:14" ht="14.25" customHeight="1" x14ac:dyDescent="0.25">
      <c r="A582" s="194"/>
      <c r="B582" s="280" t="s">
        <v>776</v>
      </c>
      <c r="C582" s="281">
        <v>24</v>
      </c>
      <c r="D582" s="279">
        <v>1926.000988483429</v>
      </c>
      <c r="E582" s="293"/>
      <c r="F582" s="325">
        <f t="shared" si="44"/>
        <v>1926.000988483429</v>
      </c>
      <c r="G582" s="315"/>
      <c r="H582" s="297">
        <v>65.575836181640625</v>
      </c>
      <c r="I582" s="286">
        <v>2.1876928806304932</v>
      </c>
      <c r="J582" s="191">
        <f>HLOOKUP('Operational Worksheet'!H582,$B$768:$X$770,3)</f>
        <v>3.4</v>
      </c>
      <c r="K582" s="191">
        <f t="shared" si="40"/>
        <v>7.1238366122896863</v>
      </c>
      <c r="L582" s="191">
        <f t="shared" si="41"/>
        <v>15.584766639480998</v>
      </c>
      <c r="M582" s="192">
        <f t="shared" si="42"/>
        <v>4.5837548939649997</v>
      </c>
      <c r="N582" s="199" t="str">
        <f t="shared" si="43"/>
        <v>OK</v>
      </c>
    </row>
    <row r="583" spans="1:14" ht="14.25" customHeight="1" x14ac:dyDescent="0.25">
      <c r="A583" s="200"/>
      <c r="B583" s="282" t="s">
        <v>777</v>
      </c>
      <c r="C583" s="283">
        <v>24</v>
      </c>
      <c r="D583" s="309">
        <v>1930.6802518367767</v>
      </c>
      <c r="E583" s="310"/>
      <c r="F583" s="324">
        <f t="shared" si="44"/>
        <v>1930.6802518367767</v>
      </c>
      <c r="G583" s="314"/>
      <c r="H583" s="311">
        <v>66.268356323242188</v>
      </c>
      <c r="I583" s="312">
        <v>2.1738882064819336</v>
      </c>
      <c r="J583" s="191">
        <f>HLOOKUP('Operational Worksheet'!H583,$B$768:$X$770,3)</f>
        <v>3.2</v>
      </c>
      <c r="K583" s="307">
        <f t="shared" si="40"/>
        <v>7.1065710357845084</v>
      </c>
      <c r="L583" s="307">
        <f t="shared" si="41"/>
        <v>15.448890963218043</v>
      </c>
      <c r="M583" s="308">
        <f t="shared" si="42"/>
        <v>4.8277784260056382</v>
      </c>
      <c r="N583" s="203" t="str">
        <f t="shared" si="43"/>
        <v>OK</v>
      </c>
    </row>
    <row r="584" spans="1:14" ht="14.25" customHeight="1" x14ac:dyDescent="0.25">
      <c r="A584" s="194"/>
      <c r="B584" s="300" t="s">
        <v>778</v>
      </c>
      <c r="C584" s="281">
        <v>25</v>
      </c>
      <c r="D584" s="279">
        <v>2011.879406452179</v>
      </c>
      <c r="E584" s="293"/>
      <c r="F584" s="323">
        <f t="shared" si="44"/>
        <v>2011.879406452179</v>
      </c>
      <c r="G584" s="313"/>
      <c r="H584" s="297">
        <v>67.550918579101563</v>
      </c>
      <c r="I584" s="286">
        <v>2.167039155960083</v>
      </c>
      <c r="J584" s="191">
        <f>HLOOKUP('Operational Worksheet'!H584,$B$768:$X$770,3)</f>
        <v>3.2</v>
      </c>
      <c r="K584" s="301">
        <f t="shared" ref="K584:K647" si="45">$J$764/D584*$L$764</f>
        <v>6.8197508822159643</v>
      </c>
      <c r="L584" s="301">
        <f t="shared" ref="L584:L647" si="46">K584*$I584</f>
        <v>14.778667195655315</v>
      </c>
      <c r="M584" s="302">
        <f t="shared" ref="M584:M647" si="47">IF(D584&gt;0,L584/J584,"PO")</f>
        <v>4.6183334986422855</v>
      </c>
      <c r="N584" s="199" t="str">
        <f t="shared" ref="N584:N647" si="48">+IF(M584&gt;=1, "OK","Alarm")</f>
        <v>OK</v>
      </c>
    </row>
    <row r="585" spans="1:14" ht="14.25" customHeight="1" x14ac:dyDescent="0.25">
      <c r="A585" s="194"/>
      <c r="B585" s="280" t="s">
        <v>779</v>
      </c>
      <c r="C585" s="281">
        <v>25</v>
      </c>
      <c r="D585" s="279">
        <v>2045.609631061554</v>
      </c>
      <c r="E585" s="293"/>
      <c r="F585" s="323">
        <f t="shared" ref="F585:F648" si="49">D585+E585</f>
        <v>2045.609631061554</v>
      </c>
      <c r="G585" s="313"/>
      <c r="H585" s="297">
        <v>68.109176635742188</v>
      </c>
      <c r="I585" s="286">
        <v>2.1464924812316895</v>
      </c>
      <c r="J585" s="191">
        <f>HLOOKUP('Operational Worksheet'!H585,$B$768:$X$770,3)</f>
        <v>3</v>
      </c>
      <c r="K585" s="191">
        <f t="shared" si="45"/>
        <v>6.707299451823669</v>
      </c>
      <c r="L585" s="191">
        <f t="shared" si="46"/>
        <v>14.397167842708939</v>
      </c>
      <c r="M585" s="192">
        <f t="shared" si="47"/>
        <v>4.7990559475696459</v>
      </c>
      <c r="N585" s="199" t="str">
        <f t="shared" si="48"/>
        <v>OK</v>
      </c>
    </row>
    <row r="586" spans="1:14" ht="14.25" customHeight="1" x14ac:dyDescent="0.25">
      <c r="A586" s="194"/>
      <c r="B586" s="280" t="s">
        <v>780</v>
      </c>
      <c r="C586" s="281">
        <v>25</v>
      </c>
      <c r="D586" s="279">
        <v>2055.4286649227142</v>
      </c>
      <c r="E586" s="293"/>
      <c r="F586" s="323">
        <f t="shared" si="49"/>
        <v>2055.4286649227142</v>
      </c>
      <c r="G586" s="313"/>
      <c r="H586" s="297">
        <v>66.017486572265625</v>
      </c>
      <c r="I586" s="286">
        <v>2.15334153175354</v>
      </c>
      <c r="J586" s="191">
        <f>HLOOKUP('Operational Worksheet'!H586,$B$768:$X$770,3)</f>
        <v>3.4</v>
      </c>
      <c r="K586" s="191">
        <f t="shared" si="45"/>
        <v>6.6752578628557178</v>
      </c>
      <c r="L586" s="191">
        <f t="shared" si="46"/>
        <v>14.374109991251593</v>
      </c>
      <c r="M586" s="192">
        <f t="shared" si="47"/>
        <v>4.2276794091916452</v>
      </c>
      <c r="N586" s="199" t="str">
        <f t="shared" si="48"/>
        <v>OK</v>
      </c>
    </row>
    <row r="587" spans="1:14" ht="14.25" customHeight="1" x14ac:dyDescent="0.25">
      <c r="A587" s="194"/>
      <c r="B587" s="280" t="s">
        <v>781</v>
      </c>
      <c r="C587" s="281">
        <v>25</v>
      </c>
      <c r="D587" s="279">
        <v>2059.2836453914642</v>
      </c>
      <c r="E587" s="293"/>
      <c r="F587" s="325">
        <f t="shared" si="49"/>
        <v>2059.2836453914642</v>
      </c>
      <c r="G587" s="315"/>
      <c r="H587" s="297">
        <v>64.038864135742188</v>
      </c>
      <c r="I587" s="286">
        <v>2.1600832939147949</v>
      </c>
      <c r="J587" s="191">
        <f>HLOOKUP('Operational Worksheet'!H587,$B$768:$X$770,3)</f>
        <v>3.6</v>
      </c>
      <c r="K587" s="191">
        <f t="shared" si="45"/>
        <v>6.6627617753241299</v>
      </c>
      <c r="L587" s="191">
        <f t="shared" si="46"/>
        <v>14.392120402211733</v>
      </c>
      <c r="M587" s="192">
        <f t="shared" si="47"/>
        <v>3.9978112228365923</v>
      </c>
      <c r="N587" s="199" t="str">
        <f t="shared" si="48"/>
        <v>OK</v>
      </c>
    </row>
    <row r="588" spans="1:14" ht="14.25" customHeight="1" x14ac:dyDescent="0.25">
      <c r="A588" s="194"/>
      <c r="B588" s="280" t="s">
        <v>782</v>
      </c>
      <c r="C588" s="281">
        <v>25</v>
      </c>
      <c r="D588" s="279">
        <v>2052.5375516414642</v>
      </c>
      <c r="E588" s="293"/>
      <c r="F588" s="323">
        <f t="shared" si="49"/>
        <v>2052.5375516414642</v>
      </c>
      <c r="G588" s="313"/>
      <c r="H588" s="297">
        <v>65.349708557128906</v>
      </c>
      <c r="I588" s="286">
        <v>2.1601903438568115</v>
      </c>
      <c r="J588" s="191">
        <f>HLOOKUP('Operational Worksheet'!H588,$B$768:$X$770,3)</f>
        <v>3.4</v>
      </c>
      <c r="K588" s="191">
        <f t="shared" si="45"/>
        <v>6.6846603347606219</v>
      </c>
      <c r="L588" s="191">
        <f t="shared" si="46"/>
        <v>14.440138707112537</v>
      </c>
      <c r="M588" s="192">
        <f t="shared" si="47"/>
        <v>4.2470996197389814</v>
      </c>
      <c r="N588" s="199" t="str">
        <f t="shared" si="48"/>
        <v>OK</v>
      </c>
    </row>
    <row r="589" spans="1:14" ht="14.25" customHeight="1" x14ac:dyDescent="0.25">
      <c r="A589" s="194"/>
      <c r="B589" s="280" t="s">
        <v>783</v>
      </c>
      <c r="C589" s="281">
        <v>25</v>
      </c>
      <c r="D589" s="279">
        <v>2048.7897489070892</v>
      </c>
      <c r="E589" s="293"/>
      <c r="F589" s="323">
        <f t="shared" si="49"/>
        <v>2048.7897489070892</v>
      </c>
      <c r="G589" s="313"/>
      <c r="H589" s="297">
        <v>65.840835571289063</v>
      </c>
      <c r="I589" s="286">
        <v>2.167039155960083</v>
      </c>
      <c r="J589" s="191">
        <f>HLOOKUP('Operational Worksheet'!H589,$B$768:$X$770,3)</f>
        <v>3.4</v>
      </c>
      <c r="K589" s="191">
        <f t="shared" si="45"/>
        <v>6.6968884261469386</v>
      </c>
      <c r="L589" s="191">
        <f t="shared" si="46"/>
        <v>14.512419442556311</v>
      </c>
      <c r="M589" s="192">
        <f t="shared" si="47"/>
        <v>4.2683586595753855</v>
      </c>
      <c r="N589" s="199" t="str">
        <f t="shared" si="48"/>
        <v>OK</v>
      </c>
    </row>
    <row r="590" spans="1:14" ht="14.25" customHeight="1" x14ac:dyDescent="0.25">
      <c r="A590" s="194"/>
      <c r="B590" s="280" t="s">
        <v>784</v>
      </c>
      <c r="C590" s="281">
        <v>25</v>
      </c>
      <c r="D590" s="279">
        <v>1438.6146421432495</v>
      </c>
      <c r="E590" s="293"/>
      <c r="F590" s="323">
        <f t="shared" si="49"/>
        <v>1438.6146421432495</v>
      </c>
      <c r="G590" s="313"/>
      <c r="H590" s="297">
        <v>65.759559631347656</v>
      </c>
      <c r="I590" s="286">
        <v>2.1807370185852051</v>
      </c>
      <c r="J590" s="191">
        <f>HLOOKUP('Operational Worksheet'!H590,$B$768:$X$770,3)</f>
        <v>3.4</v>
      </c>
      <c r="K590" s="191">
        <f t="shared" si="45"/>
        <v>9.5373117686495519</v>
      </c>
      <c r="L590" s="191">
        <f t="shared" si="46"/>
        <v>20.798368831682414</v>
      </c>
      <c r="M590" s="192">
        <f t="shared" si="47"/>
        <v>6.1171673034360046</v>
      </c>
      <c r="N590" s="199" t="str">
        <f t="shared" si="48"/>
        <v>OK</v>
      </c>
    </row>
    <row r="591" spans="1:14" ht="14.25" customHeight="1" x14ac:dyDescent="0.25">
      <c r="A591" s="194"/>
      <c r="B591" s="280" t="s">
        <v>785</v>
      </c>
      <c r="C591" s="281">
        <v>25</v>
      </c>
      <c r="D591" s="279">
        <v>1128.8642117977142</v>
      </c>
      <c r="E591" s="293"/>
      <c r="F591" s="323">
        <f t="shared" si="49"/>
        <v>1128.8642117977142</v>
      </c>
      <c r="G591" s="313"/>
      <c r="H591" s="297">
        <v>65.604095458984375</v>
      </c>
      <c r="I591" s="286">
        <v>2.1876928806304932</v>
      </c>
      <c r="J591" s="191">
        <f>HLOOKUP('Operational Worksheet'!H591,$B$768:$X$770,3)</f>
        <v>3.4</v>
      </c>
      <c r="K591" s="191">
        <f t="shared" si="45"/>
        <v>12.15426639774015</v>
      </c>
      <c r="L591" s="191">
        <f t="shared" si="46"/>
        <v>26.589802067622557</v>
      </c>
      <c r="M591" s="192">
        <f t="shared" si="47"/>
        <v>7.820530019888988</v>
      </c>
      <c r="N591" s="199" t="str">
        <f t="shared" si="48"/>
        <v>OK</v>
      </c>
    </row>
    <row r="592" spans="1:14" ht="14.25" customHeight="1" x14ac:dyDescent="0.25">
      <c r="A592" s="194"/>
      <c r="B592" s="280" t="s">
        <v>786</v>
      </c>
      <c r="C592" s="281"/>
      <c r="D592" s="279"/>
      <c r="E592" s="293"/>
      <c r="F592" s="325">
        <f t="shared" si="49"/>
        <v>0</v>
      </c>
      <c r="G592" s="315"/>
      <c r="H592" s="297"/>
      <c r="I592" s="286"/>
      <c r="J592" s="191" t="e">
        <f>HLOOKUP('Operational Worksheet'!H592,$B$768:$X$770,3)</f>
        <v>#N/A</v>
      </c>
      <c r="K592" s="191" t="e">
        <f t="shared" si="45"/>
        <v>#DIV/0!</v>
      </c>
      <c r="L592" s="191" t="e">
        <f t="shared" si="46"/>
        <v>#DIV/0!</v>
      </c>
      <c r="M592" s="192" t="str">
        <f t="shared" si="47"/>
        <v>PO</v>
      </c>
      <c r="N592" s="199" t="str">
        <f t="shared" si="48"/>
        <v>OK</v>
      </c>
    </row>
    <row r="593" spans="1:14" ht="14.25" customHeight="1" x14ac:dyDescent="0.25">
      <c r="A593" s="194"/>
      <c r="B593" s="280" t="s">
        <v>787</v>
      </c>
      <c r="C593" s="281"/>
      <c r="D593" s="279"/>
      <c r="E593" s="293"/>
      <c r="F593" s="323">
        <f t="shared" si="49"/>
        <v>0</v>
      </c>
      <c r="G593" s="313"/>
      <c r="H593" s="297"/>
      <c r="I593" s="286"/>
      <c r="J593" s="191" t="e">
        <f>HLOOKUP('Operational Worksheet'!H593,$B$768:$X$770,3)</f>
        <v>#N/A</v>
      </c>
      <c r="K593" s="191" t="e">
        <f t="shared" si="45"/>
        <v>#DIV/0!</v>
      </c>
      <c r="L593" s="191" t="e">
        <f t="shared" si="46"/>
        <v>#DIV/0!</v>
      </c>
      <c r="M593" s="192" t="str">
        <f t="shared" si="47"/>
        <v>PO</v>
      </c>
      <c r="N593" s="199" t="str">
        <f t="shared" si="48"/>
        <v>OK</v>
      </c>
    </row>
    <row r="594" spans="1:14" ht="14.25" customHeight="1" x14ac:dyDescent="0.25">
      <c r="A594" s="194"/>
      <c r="B594" s="280" t="s">
        <v>788</v>
      </c>
      <c r="C594" s="281"/>
      <c r="D594" s="279"/>
      <c r="E594" s="293"/>
      <c r="F594" s="323">
        <f t="shared" si="49"/>
        <v>0</v>
      </c>
      <c r="G594" s="313"/>
      <c r="H594" s="297"/>
      <c r="I594" s="286"/>
      <c r="J594" s="191" t="e">
        <f>HLOOKUP('Operational Worksheet'!H594,$B$768:$X$770,3)</f>
        <v>#N/A</v>
      </c>
      <c r="K594" s="191" t="e">
        <f t="shared" si="45"/>
        <v>#DIV/0!</v>
      </c>
      <c r="L594" s="191" t="e">
        <f t="shared" si="46"/>
        <v>#DIV/0!</v>
      </c>
      <c r="M594" s="192" t="str">
        <f t="shared" si="47"/>
        <v>PO</v>
      </c>
      <c r="N594" s="199" t="str">
        <f t="shared" si="48"/>
        <v>OK</v>
      </c>
    </row>
    <row r="595" spans="1:14" ht="14.25" customHeight="1" x14ac:dyDescent="0.25">
      <c r="A595" s="194"/>
      <c r="B595" s="280" t="s">
        <v>789</v>
      </c>
      <c r="C595" s="281"/>
      <c r="D595" s="279"/>
      <c r="E595" s="293"/>
      <c r="F595" s="323">
        <f t="shared" si="49"/>
        <v>0</v>
      </c>
      <c r="G595" s="313"/>
      <c r="H595" s="297"/>
      <c r="I595" s="286"/>
      <c r="J595" s="191" t="e">
        <f>HLOOKUP('Operational Worksheet'!H595,$B$768:$X$770,3)</f>
        <v>#N/A</v>
      </c>
      <c r="K595" s="191" t="e">
        <f t="shared" si="45"/>
        <v>#DIV/0!</v>
      </c>
      <c r="L595" s="191" t="e">
        <f t="shared" si="46"/>
        <v>#DIV/0!</v>
      </c>
      <c r="M595" s="192" t="str">
        <f t="shared" si="47"/>
        <v>PO</v>
      </c>
      <c r="N595" s="199" t="str">
        <f t="shared" si="48"/>
        <v>OK</v>
      </c>
    </row>
    <row r="596" spans="1:14" ht="14.25" customHeight="1" x14ac:dyDescent="0.25">
      <c r="A596" s="194"/>
      <c r="B596" s="280" t="s">
        <v>790</v>
      </c>
      <c r="C596" s="281"/>
      <c r="D596" s="279"/>
      <c r="E596" s="293"/>
      <c r="F596" s="323">
        <f t="shared" si="49"/>
        <v>0</v>
      </c>
      <c r="G596" s="313"/>
      <c r="H596" s="297"/>
      <c r="I596" s="286"/>
      <c r="J596" s="191" t="e">
        <f>HLOOKUP('Operational Worksheet'!H596,$B$768:$X$770,3)</f>
        <v>#N/A</v>
      </c>
      <c r="K596" s="191" t="e">
        <f t="shared" si="45"/>
        <v>#DIV/0!</v>
      </c>
      <c r="L596" s="191" t="e">
        <f t="shared" si="46"/>
        <v>#DIV/0!</v>
      </c>
      <c r="M596" s="192" t="str">
        <f t="shared" si="47"/>
        <v>PO</v>
      </c>
      <c r="N596" s="199" t="str">
        <f t="shared" si="48"/>
        <v>OK</v>
      </c>
    </row>
    <row r="597" spans="1:14" ht="14.25" customHeight="1" x14ac:dyDescent="0.25">
      <c r="A597" s="194"/>
      <c r="B597" s="280" t="s">
        <v>791</v>
      </c>
      <c r="C597" s="281">
        <v>25</v>
      </c>
      <c r="D597" s="279">
        <v>1103.0257749557495</v>
      </c>
      <c r="E597" s="293"/>
      <c r="F597" s="325">
        <f t="shared" si="49"/>
        <v>1103.0257749557495</v>
      </c>
      <c r="G597" s="315"/>
      <c r="H597" s="297">
        <v>65.236640930175781</v>
      </c>
      <c r="I597" s="286">
        <v>2.1942205429077148</v>
      </c>
      <c r="J597" s="191">
        <f>HLOOKUP('Operational Worksheet'!H597,$B$768:$X$770,3)</f>
        <v>3.4</v>
      </c>
      <c r="K597" s="191">
        <f t="shared" si="45"/>
        <v>12.438980727911648</v>
      </c>
      <c r="L597" s="191">
        <f t="shared" si="46"/>
        <v>27.293867046016899</v>
      </c>
      <c r="M597" s="192">
        <f t="shared" si="47"/>
        <v>8.0276079547108523</v>
      </c>
      <c r="N597" s="199" t="str">
        <f t="shared" si="48"/>
        <v>OK</v>
      </c>
    </row>
    <row r="598" spans="1:14" ht="14.25" customHeight="1" x14ac:dyDescent="0.25">
      <c r="A598" s="194"/>
      <c r="B598" s="280" t="s">
        <v>792</v>
      </c>
      <c r="C598" s="281">
        <v>25</v>
      </c>
      <c r="D598" s="279">
        <v>1117.5885190963745</v>
      </c>
      <c r="E598" s="293"/>
      <c r="F598" s="323">
        <f t="shared" si="49"/>
        <v>1117.5885190963745</v>
      </c>
      <c r="G598" s="313"/>
      <c r="H598" s="297">
        <v>64.809120178222656</v>
      </c>
      <c r="I598" s="286">
        <v>2.2215089797973633</v>
      </c>
      <c r="J598" s="191">
        <f>HLOOKUP('Operational Worksheet'!H598,$B$768:$X$770,3)</f>
        <v>3.4</v>
      </c>
      <c r="K598" s="191">
        <f t="shared" si="45"/>
        <v>12.276894512264757</v>
      </c>
      <c r="L598" s="191">
        <f t="shared" si="46"/>
        <v>27.273231403021128</v>
      </c>
      <c r="M598" s="192">
        <f t="shared" si="47"/>
        <v>8.0215386479473914</v>
      </c>
      <c r="N598" s="199" t="str">
        <f t="shared" si="48"/>
        <v>OK</v>
      </c>
    </row>
    <row r="599" spans="1:14" ht="14.25" customHeight="1" x14ac:dyDescent="0.25">
      <c r="A599" s="194"/>
      <c r="B599" s="280" t="s">
        <v>793</v>
      </c>
      <c r="C599" s="281">
        <v>25</v>
      </c>
      <c r="D599" s="279">
        <v>1419.661639213562</v>
      </c>
      <c r="E599" s="293"/>
      <c r="F599" s="323">
        <f t="shared" si="49"/>
        <v>1419.661639213562</v>
      </c>
      <c r="G599" s="313"/>
      <c r="H599" s="297">
        <v>64.999916076660156</v>
      </c>
      <c r="I599" s="286">
        <v>2.1251969337463379</v>
      </c>
      <c r="J599" s="191">
        <f>HLOOKUP('Operational Worksheet'!H599,$B$768:$X$770,3)</f>
        <v>3.4</v>
      </c>
      <c r="K599" s="191">
        <f t="shared" si="45"/>
        <v>9.6646383744404165</v>
      </c>
      <c r="L599" s="191">
        <f t="shared" si="46"/>
        <v>20.539259839127965</v>
      </c>
      <c r="M599" s="192">
        <f t="shared" si="47"/>
        <v>6.040958776214107</v>
      </c>
      <c r="N599" s="199" t="str">
        <f t="shared" si="48"/>
        <v>OK</v>
      </c>
    </row>
    <row r="600" spans="1:14" ht="14.25" customHeight="1" x14ac:dyDescent="0.25">
      <c r="A600" s="194"/>
      <c r="B600" s="280" t="s">
        <v>794</v>
      </c>
      <c r="C600" s="281">
        <v>25</v>
      </c>
      <c r="D600" s="279">
        <v>1110.842547416687</v>
      </c>
      <c r="E600" s="293"/>
      <c r="F600" s="323">
        <f t="shared" si="49"/>
        <v>1110.842547416687</v>
      </c>
      <c r="G600" s="313"/>
      <c r="H600" s="297">
        <v>64.833854675292969</v>
      </c>
      <c r="I600" s="286">
        <v>2.1734597682952881</v>
      </c>
      <c r="J600" s="191">
        <f>HLOOKUP('Operational Worksheet'!H600,$B$768:$X$770,3)</f>
        <v>3.4</v>
      </c>
      <c r="K600" s="191">
        <f t="shared" si="45"/>
        <v>12.351450157335114</v>
      </c>
      <c r="L600" s="191">
        <f t="shared" si="46"/>
        <v>26.845379997072374</v>
      </c>
      <c r="M600" s="192">
        <f t="shared" si="47"/>
        <v>7.8956999991389338</v>
      </c>
      <c r="N600" s="199" t="str">
        <f t="shared" si="48"/>
        <v>OK</v>
      </c>
    </row>
    <row r="601" spans="1:14" ht="14.25" customHeight="1" x14ac:dyDescent="0.25">
      <c r="A601" s="194"/>
      <c r="B601" s="280" t="s">
        <v>795</v>
      </c>
      <c r="C601" s="281">
        <v>25</v>
      </c>
      <c r="D601" s="279">
        <v>1134.7213315963745</v>
      </c>
      <c r="E601" s="293"/>
      <c r="F601" s="323">
        <f t="shared" si="49"/>
        <v>1134.7213315963745</v>
      </c>
      <c r="G601" s="313"/>
      <c r="H601" s="297">
        <v>64.547660827636719</v>
      </c>
      <c r="I601" s="286">
        <v>2.1529135704040527</v>
      </c>
      <c r="J601" s="191">
        <f>HLOOKUP('Operational Worksheet'!H601,$B$768:$X$770,3)</f>
        <v>3.4</v>
      </c>
      <c r="K601" s="191">
        <f t="shared" si="45"/>
        <v>12.091529413447942</v>
      </c>
      <c r="L601" s="191">
        <f t="shared" si="46"/>
        <v>26.032017761151831</v>
      </c>
      <c r="M601" s="192">
        <f t="shared" si="47"/>
        <v>7.6564758121034799</v>
      </c>
      <c r="N601" s="199" t="str">
        <f t="shared" si="48"/>
        <v>OK</v>
      </c>
    </row>
    <row r="602" spans="1:14" ht="14.25" customHeight="1" x14ac:dyDescent="0.25">
      <c r="A602" s="194"/>
      <c r="B602" s="280" t="s">
        <v>796</v>
      </c>
      <c r="C602" s="281">
        <v>25</v>
      </c>
      <c r="D602" s="279">
        <v>1144.3908231258392</v>
      </c>
      <c r="E602" s="293"/>
      <c r="F602" s="325">
        <f t="shared" si="49"/>
        <v>1144.3908231258392</v>
      </c>
      <c r="G602" s="315"/>
      <c r="H602" s="297">
        <v>64.5723876953125</v>
      </c>
      <c r="I602" s="286">
        <v>2.16650390625</v>
      </c>
      <c r="J602" s="191">
        <f>HLOOKUP('Operational Worksheet'!H602,$B$768:$X$770,3)</f>
        <v>3.4</v>
      </c>
      <c r="K602" s="191">
        <f t="shared" si="45"/>
        <v>11.989362444892347</v>
      </c>
      <c r="L602" s="191">
        <f t="shared" si="46"/>
        <v>25.975000570306321</v>
      </c>
      <c r="M602" s="192">
        <f t="shared" si="47"/>
        <v>7.6397060500900942</v>
      </c>
      <c r="N602" s="199" t="str">
        <f t="shared" si="48"/>
        <v>OK</v>
      </c>
    </row>
    <row r="603" spans="1:14" ht="14.25" customHeight="1" x14ac:dyDescent="0.25">
      <c r="A603" s="194"/>
      <c r="B603" s="280" t="s">
        <v>797</v>
      </c>
      <c r="C603" s="281">
        <v>25</v>
      </c>
      <c r="D603" s="279">
        <v>1130.0420682430267</v>
      </c>
      <c r="E603" s="293"/>
      <c r="F603" s="323">
        <f t="shared" si="49"/>
        <v>1130.0420682430267</v>
      </c>
      <c r="G603" s="313"/>
      <c r="H603" s="297">
        <v>64.300331115722656</v>
      </c>
      <c r="I603" s="286">
        <v>2.1391086578369141</v>
      </c>
      <c r="J603" s="191">
        <f>HLOOKUP('Operational Worksheet'!H603,$B$768:$X$770,3)</f>
        <v>3.6</v>
      </c>
      <c r="K603" s="191">
        <f t="shared" si="45"/>
        <v>12.141597859623793</v>
      </c>
      <c r="L603" s="191">
        <f t="shared" si="46"/>
        <v>25.9721971014954</v>
      </c>
      <c r="M603" s="192">
        <f t="shared" si="47"/>
        <v>7.2144991948598332</v>
      </c>
      <c r="N603" s="199" t="str">
        <f t="shared" si="48"/>
        <v>OK</v>
      </c>
    </row>
    <row r="604" spans="1:14" ht="14.25" customHeight="1" x14ac:dyDescent="0.25">
      <c r="A604" s="194"/>
      <c r="B604" s="280" t="s">
        <v>798</v>
      </c>
      <c r="C604" s="281">
        <v>25</v>
      </c>
      <c r="D604" s="279">
        <v>1146.9607694149017</v>
      </c>
      <c r="E604" s="293"/>
      <c r="F604" s="323">
        <f t="shared" si="49"/>
        <v>1146.9607694149017</v>
      </c>
      <c r="G604" s="313"/>
      <c r="H604" s="297">
        <v>64.053009033203125</v>
      </c>
      <c r="I604" s="286">
        <v>2.1322598457336426</v>
      </c>
      <c r="J604" s="191">
        <f>HLOOKUP('Operational Worksheet'!H604,$B$768:$X$770,3)</f>
        <v>3.6</v>
      </c>
      <c r="K604" s="191">
        <f t="shared" si="45"/>
        <v>11.962498389603695</v>
      </c>
      <c r="L604" s="191">
        <f t="shared" si="46"/>
        <v>25.507154970805324</v>
      </c>
      <c r="M604" s="192">
        <f t="shared" si="47"/>
        <v>7.0853208252237012</v>
      </c>
      <c r="N604" s="199" t="str">
        <f t="shared" si="48"/>
        <v>OK</v>
      </c>
    </row>
    <row r="605" spans="1:14" ht="14.25" customHeight="1" x14ac:dyDescent="0.25">
      <c r="A605" s="194"/>
      <c r="B605" s="280" t="s">
        <v>799</v>
      </c>
      <c r="C605" s="281">
        <v>25</v>
      </c>
      <c r="D605" s="279">
        <v>1128.3288114070892</v>
      </c>
      <c r="E605" s="293"/>
      <c r="F605" s="323">
        <f t="shared" si="49"/>
        <v>1128.3288114070892</v>
      </c>
      <c r="G605" s="313"/>
      <c r="H605" s="297">
        <v>63.657279968261719</v>
      </c>
      <c r="I605" s="286">
        <v>2.1597623825073242</v>
      </c>
      <c r="J605" s="191">
        <f>HLOOKUP('Operational Worksheet'!H605,$B$768:$X$770,3)</f>
        <v>3.6</v>
      </c>
      <c r="K605" s="191">
        <f t="shared" si="45"/>
        <v>12.160033687302663</v>
      </c>
      <c r="L605" s="191">
        <f t="shared" si="46"/>
        <v>26.262783327858124</v>
      </c>
      <c r="M605" s="192">
        <f t="shared" si="47"/>
        <v>7.295217591071701</v>
      </c>
      <c r="N605" s="199" t="str">
        <f t="shared" si="48"/>
        <v>OK</v>
      </c>
    </row>
    <row r="606" spans="1:14" ht="14.25" customHeight="1" x14ac:dyDescent="0.25">
      <c r="A606" s="194"/>
      <c r="B606" s="280" t="s">
        <v>800</v>
      </c>
      <c r="C606" s="281">
        <v>25</v>
      </c>
      <c r="D606" s="279">
        <v>1544.7636258602142</v>
      </c>
      <c r="E606" s="293"/>
      <c r="F606" s="323">
        <f t="shared" si="49"/>
        <v>1544.7636258602142</v>
      </c>
      <c r="G606" s="313"/>
      <c r="H606" s="297">
        <v>63.607818603515625</v>
      </c>
      <c r="I606" s="286">
        <v>2.118455171585083</v>
      </c>
      <c r="J606" s="191">
        <f>HLOOKUP('Operational Worksheet'!H606,$B$768:$X$770,3)</f>
        <v>3.6</v>
      </c>
      <c r="K606" s="191">
        <f t="shared" si="45"/>
        <v>8.8819519875890371</v>
      </c>
      <c r="L606" s="191">
        <f t="shared" si="46"/>
        <v>18.816017121878403</v>
      </c>
      <c r="M606" s="192">
        <f t="shared" si="47"/>
        <v>5.2266714227440003</v>
      </c>
      <c r="N606" s="199" t="str">
        <f t="shared" si="48"/>
        <v>OK</v>
      </c>
    </row>
    <row r="607" spans="1:14" ht="14.25" customHeight="1" x14ac:dyDescent="0.25">
      <c r="A607" s="200"/>
      <c r="B607" s="282" t="s">
        <v>801</v>
      </c>
      <c r="C607" s="283">
        <v>25</v>
      </c>
      <c r="D607" s="309">
        <v>1539.5487179756165</v>
      </c>
      <c r="E607" s="310"/>
      <c r="F607" s="326">
        <f t="shared" si="49"/>
        <v>1539.5487179756165</v>
      </c>
      <c r="G607" s="316"/>
      <c r="H607" s="311">
        <v>63.466484069824219</v>
      </c>
      <c r="I607" s="312">
        <v>2.1254110336303711</v>
      </c>
      <c r="J607" s="191">
        <f>HLOOKUP('Operational Worksheet'!H607,$B$768:$X$770,3)</f>
        <v>3.6</v>
      </c>
      <c r="K607" s="307">
        <f t="shared" si="45"/>
        <v>8.9120377918964202</v>
      </c>
      <c r="L607" s="307">
        <f t="shared" si="46"/>
        <v>18.941743455027499</v>
      </c>
      <c r="M607" s="308">
        <f t="shared" si="47"/>
        <v>5.2615954041743054</v>
      </c>
      <c r="N607" s="203" t="str">
        <f t="shared" si="48"/>
        <v>OK</v>
      </c>
    </row>
    <row r="608" spans="1:14" ht="14.25" customHeight="1" x14ac:dyDescent="0.25">
      <c r="A608" s="194"/>
      <c r="B608" s="300" t="s">
        <v>802</v>
      </c>
      <c r="C608" s="281">
        <v>26</v>
      </c>
      <c r="D608" s="279">
        <v>1553.1155545711517</v>
      </c>
      <c r="E608" s="293"/>
      <c r="F608" s="323">
        <f t="shared" si="49"/>
        <v>1553.1155545711517</v>
      </c>
      <c r="G608" s="313"/>
      <c r="H608" s="297">
        <v>62.922367095947266</v>
      </c>
      <c r="I608" s="286">
        <v>2.1459577083587646</v>
      </c>
      <c r="J608" s="191">
        <f>HLOOKUP('Operational Worksheet'!H608,$B$768:$X$770,3)</f>
        <v>3.6</v>
      </c>
      <c r="K608" s="301">
        <f t="shared" si="45"/>
        <v>8.8341890058868824</v>
      </c>
      <c r="L608" s="301">
        <f t="shared" si="46"/>
        <v>18.957795994281206</v>
      </c>
      <c r="M608" s="302">
        <f t="shared" si="47"/>
        <v>5.2660544428558902</v>
      </c>
      <c r="N608" s="199" t="str">
        <f t="shared" si="48"/>
        <v>OK</v>
      </c>
    </row>
    <row r="609" spans="1:14" ht="14.25" customHeight="1" x14ac:dyDescent="0.25">
      <c r="A609" s="194"/>
      <c r="B609" s="280" t="s">
        <v>803</v>
      </c>
      <c r="C609" s="281">
        <v>26</v>
      </c>
      <c r="D609" s="279">
        <v>1536.3042752742767</v>
      </c>
      <c r="E609" s="293"/>
      <c r="F609" s="323">
        <f t="shared" si="49"/>
        <v>1536.3042752742767</v>
      </c>
      <c r="G609" s="313"/>
      <c r="H609" s="297">
        <v>63.674945831298828</v>
      </c>
      <c r="I609" s="286">
        <v>2.1253039836883545</v>
      </c>
      <c r="J609" s="191">
        <f>HLOOKUP('Operational Worksheet'!H609,$B$768:$X$770,3)</f>
        <v>3.6</v>
      </c>
      <c r="K609" s="191">
        <f t="shared" si="45"/>
        <v>8.9308586703079058</v>
      </c>
      <c r="L609" s="191">
        <f t="shared" si="46"/>
        <v>18.980789509763074</v>
      </c>
      <c r="M609" s="192">
        <f t="shared" si="47"/>
        <v>5.2724415304897425</v>
      </c>
      <c r="N609" s="199" t="str">
        <f t="shared" si="48"/>
        <v>OK</v>
      </c>
    </row>
    <row r="610" spans="1:14" ht="14.25" customHeight="1" x14ac:dyDescent="0.25">
      <c r="A610" s="194"/>
      <c r="B610" s="280" t="s">
        <v>804</v>
      </c>
      <c r="C610" s="281">
        <v>26</v>
      </c>
      <c r="D610" s="279">
        <v>1514.1386258602142</v>
      </c>
      <c r="E610" s="293"/>
      <c r="F610" s="323">
        <f t="shared" si="49"/>
        <v>1514.1386258602142</v>
      </c>
      <c r="G610" s="313"/>
      <c r="H610" s="297">
        <v>62.954166412353516</v>
      </c>
      <c r="I610" s="286">
        <v>2.1391086578369141</v>
      </c>
      <c r="J610" s="191">
        <f>HLOOKUP('Operational Worksheet'!H610,$B$768:$X$770,3)</f>
        <v>3.6</v>
      </c>
      <c r="K610" s="191">
        <f t="shared" si="45"/>
        <v>9.0615985371018866</v>
      </c>
      <c r="L610" s="191">
        <f t="shared" si="46"/>
        <v>19.38374388455696</v>
      </c>
      <c r="M610" s="192">
        <f t="shared" si="47"/>
        <v>5.3843733012658221</v>
      </c>
      <c r="N610" s="199" t="str">
        <f t="shared" si="48"/>
        <v>OK</v>
      </c>
    </row>
    <row r="611" spans="1:14" ht="14.25" customHeight="1" x14ac:dyDescent="0.25">
      <c r="A611" s="194"/>
      <c r="B611" s="280" t="s">
        <v>805</v>
      </c>
      <c r="C611" s="281">
        <v>26</v>
      </c>
      <c r="D611" s="279">
        <v>1545.5130155086517</v>
      </c>
      <c r="E611" s="293"/>
      <c r="F611" s="323">
        <f t="shared" si="49"/>
        <v>1545.5130155086517</v>
      </c>
      <c r="G611" s="313"/>
      <c r="H611" s="297">
        <v>64.720787048339844</v>
      </c>
      <c r="I611" s="286">
        <v>2.1391086578369141</v>
      </c>
      <c r="J611" s="191">
        <f>HLOOKUP('Operational Worksheet'!H611,$B$768:$X$770,3)</f>
        <v>3.4</v>
      </c>
      <c r="K611" s="191">
        <f t="shared" si="45"/>
        <v>8.8776452992527854</v>
      </c>
      <c r="L611" s="191">
        <f t="shared" si="46"/>
        <v>18.990247920836815</v>
      </c>
      <c r="M611" s="192">
        <f t="shared" si="47"/>
        <v>5.5853670355402398</v>
      </c>
      <c r="N611" s="199" t="str">
        <f t="shared" si="48"/>
        <v>OK</v>
      </c>
    </row>
    <row r="612" spans="1:14" ht="14.25" customHeight="1" x14ac:dyDescent="0.25">
      <c r="A612" s="194"/>
      <c r="B612" s="280" t="s">
        <v>806</v>
      </c>
      <c r="C612" s="281">
        <v>26</v>
      </c>
      <c r="D612" s="279">
        <v>1529.0226590633392</v>
      </c>
      <c r="E612" s="293"/>
      <c r="F612" s="325">
        <f t="shared" si="49"/>
        <v>1529.0226590633392</v>
      </c>
      <c r="G612" s="315"/>
      <c r="H612" s="297">
        <v>65.257843017578125</v>
      </c>
      <c r="I612" s="286">
        <v>2.1460647583007813</v>
      </c>
      <c r="J612" s="191">
        <f>HLOOKUP('Operational Worksheet'!H612,$B$768:$X$770,3)</f>
        <v>3.4</v>
      </c>
      <c r="K612" s="191">
        <f t="shared" si="45"/>
        <v>8.9733898158640759</v>
      </c>
      <c r="L612" s="191">
        <f t="shared" si="46"/>
        <v>19.25747564632103</v>
      </c>
      <c r="M612" s="192">
        <f t="shared" si="47"/>
        <v>5.6639634253885385</v>
      </c>
      <c r="N612" s="199" t="str">
        <f t="shared" si="48"/>
        <v>OK</v>
      </c>
    </row>
    <row r="613" spans="1:14" ht="14.25" customHeight="1" x14ac:dyDescent="0.25">
      <c r="A613" s="194"/>
      <c r="B613" s="280" t="s">
        <v>807</v>
      </c>
      <c r="C613" s="281">
        <v>26</v>
      </c>
      <c r="D613" s="279">
        <v>1536.5183866024017</v>
      </c>
      <c r="E613" s="293"/>
      <c r="F613" s="323">
        <f t="shared" si="49"/>
        <v>1536.5183866024017</v>
      </c>
      <c r="G613" s="313"/>
      <c r="H613" s="297">
        <v>64.621856689453125</v>
      </c>
      <c r="I613" s="286">
        <v>2.1254110336303711</v>
      </c>
      <c r="J613" s="191">
        <f>HLOOKUP('Operational Worksheet'!H613,$B$768:$X$770,3)</f>
        <v>3.4</v>
      </c>
      <c r="K613" s="191">
        <f t="shared" si="45"/>
        <v>8.9296141697357871</v>
      </c>
      <c r="L613" s="191">
        <f t="shared" si="46"/>
        <v>18.979100482418549</v>
      </c>
      <c r="M613" s="192">
        <f t="shared" si="47"/>
        <v>5.5820883771819263</v>
      </c>
      <c r="N613" s="199" t="str">
        <f t="shared" si="48"/>
        <v>OK</v>
      </c>
    </row>
    <row r="614" spans="1:14" ht="14.25" customHeight="1" x14ac:dyDescent="0.25">
      <c r="A614" s="194"/>
      <c r="B614" s="280" t="s">
        <v>808</v>
      </c>
      <c r="C614" s="281">
        <v>26</v>
      </c>
      <c r="D614" s="279">
        <v>1130.5774686336517</v>
      </c>
      <c r="E614" s="293"/>
      <c r="F614" s="323">
        <f t="shared" si="49"/>
        <v>1130.5774686336517</v>
      </c>
      <c r="G614" s="313"/>
      <c r="H614" s="297">
        <v>63.311023712158203</v>
      </c>
      <c r="I614" s="286">
        <v>2.1322598457336426</v>
      </c>
      <c r="J614" s="191">
        <f>HLOOKUP('Operational Worksheet'!H614,$B$768:$X$770,3)</f>
        <v>3.6</v>
      </c>
      <c r="K614" s="191">
        <f t="shared" si="45"/>
        <v>12.135848040246346</v>
      </c>
      <c r="L614" s="191">
        <f t="shared" si="46"/>
        <v>25.876781470142603</v>
      </c>
      <c r="M614" s="192">
        <f t="shared" si="47"/>
        <v>7.1879948528173898</v>
      </c>
      <c r="N614" s="199" t="str">
        <f t="shared" si="48"/>
        <v>OK</v>
      </c>
    </row>
    <row r="615" spans="1:14" ht="14.25" customHeight="1" x14ac:dyDescent="0.25">
      <c r="A615" s="194"/>
      <c r="B615" s="280" t="s">
        <v>809</v>
      </c>
      <c r="C615" s="281">
        <v>26</v>
      </c>
      <c r="D615" s="279">
        <v>1133.3616483211517</v>
      </c>
      <c r="E615" s="293"/>
      <c r="F615" s="323">
        <f t="shared" si="49"/>
        <v>1133.3616483211517</v>
      </c>
      <c r="G615" s="313"/>
      <c r="H615" s="297">
        <v>63.180294036865234</v>
      </c>
      <c r="I615" s="286">
        <v>2.1871576309204102</v>
      </c>
      <c r="J615" s="191">
        <f>HLOOKUP('Operational Worksheet'!H615,$B$768:$X$770,3)</f>
        <v>3.6</v>
      </c>
      <c r="K615" s="191">
        <f t="shared" si="45"/>
        <v>12.106035507190997</v>
      </c>
      <c r="L615" s="191">
        <f t="shared" si="46"/>
        <v>26.477807939746228</v>
      </c>
      <c r="M615" s="192">
        <f t="shared" si="47"/>
        <v>7.3549466499295075</v>
      </c>
      <c r="N615" s="199" t="str">
        <f t="shared" si="48"/>
        <v>OK</v>
      </c>
    </row>
    <row r="616" spans="1:14" ht="14.25" customHeight="1" x14ac:dyDescent="0.25">
      <c r="A616" s="194"/>
      <c r="B616" s="280" t="s">
        <v>810</v>
      </c>
      <c r="C616" s="281">
        <v>26</v>
      </c>
      <c r="D616" s="279">
        <v>1108.0584897994995</v>
      </c>
      <c r="E616" s="293"/>
      <c r="F616" s="323">
        <f t="shared" si="49"/>
        <v>1108.0584897994995</v>
      </c>
      <c r="G616" s="313"/>
      <c r="H616" s="297">
        <v>62.876430511474609</v>
      </c>
      <c r="I616" s="286">
        <v>2.193899393081665</v>
      </c>
      <c r="J616" s="191">
        <f>HLOOKUP('Operational Worksheet'!H616,$B$768:$X$770,3)</f>
        <v>3.6</v>
      </c>
      <c r="K616" s="191">
        <f t="shared" si="45"/>
        <v>12.382483852045636</v>
      </c>
      <c r="L616" s="191">
        <f t="shared" si="46"/>
        <v>27.16592380784644</v>
      </c>
      <c r="M616" s="192">
        <f t="shared" si="47"/>
        <v>7.5460899466240106</v>
      </c>
      <c r="N616" s="199" t="str">
        <f t="shared" si="48"/>
        <v>OK</v>
      </c>
    </row>
    <row r="617" spans="1:14" ht="14.25" customHeight="1" x14ac:dyDescent="0.25">
      <c r="A617" s="194"/>
      <c r="B617" s="280" t="s">
        <v>811</v>
      </c>
      <c r="C617" s="281">
        <v>26</v>
      </c>
      <c r="D617" s="279">
        <v>1114.7724033594131</v>
      </c>
      <c r="E617" s="293"/>
      <c r="F617" s="325">
        <f t="shared" si="49"/>
        <v>1114.7724033594131</v>
      </c>
      <c r="G617" s="315"/>
      <c r="H617" s="297">
        <v>63.014232635498047</v>
      </c>
      <c r="I617" s="286">
        <v>2.13889479637146</v>
      </c>
      <c r="J617" s="191">
        <f>HLOOKUP('Operational Worksheet'!H617,$B$768:$X$770,3)</f>
        <v>3.6</v>
      </c>
      <c r="K617" s="191">
        <f t="shared" si="45"/>
        <v>12.307908157501055</v>
      </c>
      <c r="L617" s="191">
        <f t="shared" si="46"/>
        <v>26.32532071229685</v>
      </c>
      <c r="M617" s="192">
        <f t="shared" si="47"/>
        <v>7.3125890867491252</v>
      </c>
      <c r="N617" s="199" t="str">
        <f t="shared" si="48"/>
        <v>OK</v>
      </c>
    </row>
    <row r="618" spans="1:14" ht="14.25" customHeight="1" x14ac:dyDescent="0.25">
      <c r="A618" s="194"/>
      <c r="B618" s="280" t="s">
        <v>812</v>
      </c>
      <c r="C618" s="281">
        <v>26</v>
      </c>
      <c r="D618" s="279">
        <v>942.40541362762451</v>
      </c>
      <c r="E618" s="293"/>
      <c r="F618" s="323">
        <f t="shared" si="49"/>
        <v>942.40541362762451</v>
      </c>
      <c r="G618" s="313"/>
      <c r="H618" s="297">
        <v>63.272159576416016</v>
      </c>
      <c r="I618" s="286">
        <v>2.1870505809783936</v>
      </c>
      <c r="J618" s="191">
        <f>HLOOKUP('Operational Worksheet'!H618,$B$768:$X$770,3)</f>
        <v>3.6</v>
      </c>
      <c r="K618" s="191">
        <f t="shared" si="45"/>
        <v>14.559038136516698</v>
      </c>
      <c r="L618" s="191">
        <f t="shared" si="46"/>
        <v>31.841352814955432</v>
      </c>
      <c r="M618" s="192">
        <f t="shared" si="47"/>
        <v>8.844820226376509</v>
      </c>
      <c r="N618" s="199" t="str">
        <f t="shared" si="48"/>
        <v>OK</v>
      </c>
    </row>
    <row r="619" spans="1:14" ht="14.25" customHeight="1" x14ac:dyDescent="0.25">
      <c r="A619" s="194"/>
      <c r="B619" s="280" t="s">
        <v>813</v>
      </c>
      <c r="C619" s="281">
        <v>26</v>
      </c>
      <c r="D619" s="279">
        <v>936.94429302215576</v>
      </c>
      <c r="E619" s="293"/>
      <c r="F619" s="323">
        <f t="shared" si="49"/>
        <v>936.94429302215576</v>
      </c>
      <c r="G619" s="313"/>
      <c r="H619" s="297">
        <v>63.236824035644531</v>
      </c>
      <c r="I619" s="286">
        <v>2.16650390625</v>
      </c>
      <c r="J619" s="191">
        <f>HLOOKUP('Operational Worksheet'!H619,$B$768:$X$770,3)</f>
        <v>3.6</v>
      </c>
      <c r="K619" s="191">
        <f t="shared" si="45"/>
        <v>14.643897678066045</v>
      </c>
      <c r="L619" s="191">
        <f t="shared" si="46"/>
        <v>31.726061522255392</v>
      </c>
      <c r="M619" s="192">
        <f t="shared" si="47"/>
        <v>8.8127948672931637</v>
      </c>
      <c r="N619" s="199" t="str">
        <f t="shared" si="48"/>
        <v>OK</v>
      </c>
    </row>
    <row r="620" spans="1:14" ht="14.25" customHeight="1" x14ac:dyDescent="0.25">
      <c r="A620" s="194"/>
      <c r="B620" s="280" t="s">
        <v>814</v>
      </c>
      <c r="C620" s="281">
        <v>26</v>
      </c>
      <c r="D620" s="279">
        <v>942.29835796356201</v>
      </c>
      <c r="E620" s="293"/>
      <c r="F620" s="323">
        <f t="shared" si="49"/>
        <v>942.29835796356201</v>
      </c>
      <c r="G620" s="313"/>
      <c r="H620" s="297">
        <v>63.159095764160156</v>
      </c>
      <c r="I620" s="286">
        <v>2.1596550941467285</v>
      </c>
      <c r="J620" s="191">
        <f>HLOOKUP('Operational Worksheet'!H620,$B$768:$X$770,3)</f>
        <v>3.6</v>
      </c>
      <c r="K620" s="191">
        <f t="shared" si="45"/>
        <v>14.560692206570671</v>
      </c>
      <c r="L620" s="191">
        <f t="shared" si="46"/>
        <v>31.446073098222918</v>
      </c>
      <c r="M620" s="192">
        <f t="shared" si="47"/>
        <v>8.7350203050619211</v>
      </c>
      <c r="N620" s="199" t="str">
        <f t="shared" si="48"/>
        <v>OK</v>
      </c>
    </row>
    <row r="621" spans="1:14" ht="14.25" customHeight="1" x14ac:dyDescent="0.25">
      <c r="A621" s="194"/>
      <c r="B621" s="280" t="s">
        <v>815</v>
      </c>
      <c r="C621" s="281">
        <v>26</v>
      </c>
      <c r="D621" s="279">
        <v>938.12221050262451</v>
      </c>
      <c r="E621" s="293"/>
      <c r="F621" s="323">
        <f t="shared" si="49"/>
        <v>938.12221050262451</v>
      </c>
      <c r="G621" s="313"/>
      <c r="H621" s="297">
        <v>62.975364685058594</v>
      </c>
      <c r="I621" s="286">
        <v>2.2009623050689697</v>
      </c>
      <c r="J621" s="191">
        <f>HLOOKUP('Operational Worksheet'!H621,$B$768:$X$770,3)</f>
        <v>3.6</v>
      </c>
      <c r="K621" s="191">
        <f t="shared" si="45"/>
        <v>14.625510624797208</v>
      </c>
      <c r="L621" s="191">
        <f t="shared" si="46"/>
        <v>32.190197577564369</v>
      </c>
      <c r="M621" s="192">
        <f t="shared" si="47"/>
        <v>8.9417215493234359</v>
      </c>
      <c r="N621" s="199" t="str">
        <f t="shared" si="48"/>
        <v>OK</v>
      </c>
    </row>
    <row r="622" spans="1:14" ht="14.25" customHeight="1" x14ac:dyDescent="0.25">
      <c r="A622" s="194"/>
      <c r="B622" s="280" t="s">
        <v>816</v>
      </c>
      <c r="C622" s="281">
        <v>26</v>
      </c>
      <c r="D622" s="279">
        <v>952.61024451255798</v>
      </c>
      <c r="E622" s="293"/>
      <c r="F622" s="325">
        <f t="shared" si="49"/>
        <v>952.61024451255798</v>
      </c>
      <c r="G622" s="315"/>
      <c r="H622" s="297">
        <v>62.978904724121094</v>
      </c>
      <c r="I622" s="286">
        <v>2.1735668182373047</v>
      </c>
      <c r="J622" s="191">
        <f>HLOOKUP('Operational Worksheet'!H622,$B$768:$X$770,3)</f>
        <v>3.6</v>
      </c>
      <c r="K622" s="191">
        <f t="shared" si="45"/>
        <v>14.403074537672058</v>
      </c>
      <c r="L622" s="191">
        <f t="shared" si="46"/>
        <v>31.306044895682593</v>
      </c>
      <c r="M622" s="192">
        <f t="shared" si="47"/>
        <v>8.696123582134053</v>
      </c>
      <c r="N622" s="199" t="str">
        <f t="shared" si="48"/>
        <v>OK</v>
      </c>
    </row>
    <row r="623" spans="1:14" ht="14.25" customHeight="1" x14ac:dyDescent="0.25">
      <c r="A623" s="194"/>
      <c r="B623" s="280" t="s">
        <v>817</v>
      </c>
      <c r="C623" s="281">
        <v>26</v>
      </c>
      <c r="D623" s="279">
        <v>967.49433875083923</v>
      </c>
      <c r="E623" s="293"/>
      <c r="F623" s="323">
        <f t="shared" si="49"/>
        <v>967.49433875083923</v>
      </c>
      <c r="G623" s="313"/>
      <c r="H623" s="297">
        <v>62.950630187988281</v>
      </c>
      <c r="I623" s="286">
        <v>2.1804156303405762</v>
      </c>
      <c r="J623" s="191">
        <f>HLOOKUP('Operational Worksheet'!H623,$B$768:$X$770,3)</f>
        <v>3.6</v>
      </c>
      <c r="K623" s="191">
        <f t="shared" si="45"/>
        <v>14.181495237253115</v>
      </c>
      <c r="L623" s="191">
        <f t="shared" si="46"/>
        <v>30.921553876907129</v>
      </c>
      <c r="M623" s="192">
        <f t="shared" si="47"/>
        <v>8.5893205213630921</v>
      </c>
      <c r="N623" s="199" t="str">
        <f t="shared" si="48"/>
        <v>OK</v>
      </c>
    </row>
    <row r="624" spans="1:14" ht="14.25" customHeight="1" x14ac:dyDescent="0.25">
      <c r="A624" s="194"/>
      <c r="B624" s="280" t="s">
        <v>818</v>
      </c>
      <c r="C624" s="281">
        <v>26</v>
      </c>
      <c r="D624" s="279">
        <v>950.89704871177673</v>
      </c>
      <c r="E624" s="293"/>
      <c r="F624" s="323">
        <f t="shared" si="49"/>
        <v>950.89704871177673</v>
      </c>
      <c r="G624" s="313"/>
      <c r="H624" s="297">
        <v>62.682106018066406</v>
      </c>
      <c r="I624" s="286">
        <v>2.0155084133148193</v>
      </c>
      <c r="J624" s="191">
        <f>HLOOKUP('Operational Worksheet'!H624,$B$768:$X$770,3)</f>
        <v>3.6</v>
      </c>
      <c r="K624" s="191">
        <f t="shared" si="45"/>
        <v>14.429024020688868</v>
      </c>
      <c r="L624" s="191">
        <f t="shared" si="46"/>
        <v>29.081819309620034</v>
      </c>
      <c r="M624" s="192">
        <f t="shared" si="47"/>
        <v>8.0782831415611209</v>
      </c>
      <c r="N624" s="199" t="str">
        <f t="shared" si="48"/>
        <v>OK</v>
      </c>
    </row>
    <row r="625" spans="1:14" ht="14.25" customHeight="1" x14ac:dyDescent="0.25">
      <c r="A625" s="194"/>
      <c r="B625" s="280" t="s">
        <v>819</v>
      </c>
      <c r="C625" s="281">
        <v>26</v>
      </c>
      <c r="D625" s="279">
        <v>942.79108858108521</v>
      </c>
      <c r="E625" s="293"/>
      <c r="F625" s="323">
        <f t="shared" si="49"/>
        <v>942.79108858108521</v>
      </c>
      <c r="G625" s="313"/>
      <c r="H625" s="297">
        <v>62.480709075927734</v>
      </c>
      <c r="I625" s="286">
        <v>2.0018105506896973</v>
      </c>
      <c r="J625" s="191">
        <f>HLOOKUP('Operational Worksheet'!H625,$B$768:$X$770,3)</f>
        <v>3.8</v>
      </c>
      <c r="K625" s="191">
        <f t="shared" si="45"/>
        <v>14.55308235646771</v>
      </c>
      <c r="L625" s="191">
        <f t="shared" si="46"/>
        <v>29.132513806233145</v>
      </c>
      <c r="M625" s="192">
        <f t="shared" si="47"/>
        <v>7.6664510016403016</v>
      </c>
      <c r="N625" s="199" t="str">
        <f t="shared" si="48"/>
        <v>OK</v>
      </c>
    </row>
    <row r="626" spans="1:14" ht="14.25" customHeight="1" x14ac:dyDescent="0.25">
      <c r="A626" s="194"/>
      <c r="B626" s="280" t="s">
        <v>820</v>
      </c>
      <c r="C626" s="281">
        <v>26</v>
      </c>
      <c r="D626" s="279">
        <v>949.07661414146423</v>
      </c>
      <c r="E626" s="293"/>
      <c r="F626" s="323">
        <f t="shared" si="49"/>
        <v>949.07661414146423</v>
      </c>
      <c r="G626" s="313"/>
      <c r="H626" s="297">
        <v>62.215717315673828</v>
      </c>
      <c r="I626" s="286">
        <v>1.9881129264831543</v>
      </c>
      <c r="J626" s="191">
        <f>HLOOKUP('Operational Worksheet'!H626,$B$768:$X$770,3)</f>
        <v>3.8</v>
      </c>
      <c r="K626" s="191">
        <f t="shared" si="45"/>
        <v>14.456700494591759</v>
      </c>
      <c r="L626" s="191">
        <f t="shared" si="46"/>
        <v>28.741553127593285</v>
      </c>
      <c r="M626" s="192">
        <f t="shared" si="47"/>
        <v>7.5635666125245491</v>
      </c>
      <c r="N626" s="199" t="str">
        <f t="shared" si="48"/>
        <v>OK</v>
      </c>
    </row>
    <row r="627" spans="1:14" ht="14.25" customHeight="1" x14ac:dyDescent="0.25">
      <c r="A627" s="194"/>
      <c r="B627" s="280" t="s">
        <v>821</v>
      </c>
      <c r="C627" s="281">
        <v>26</v>
      </c>
      <c r="D627" s="279">
        <v>955.53358125686646</v>
      </c>
      <c r="E627" s="293"/>
      <c r="F627" s="325">
        <f t="shared" si="49"/>
        <v>955.53358125686646</v>
      </c>
      <c r="G627" s="315"/>
      <c r="H627" s="297">
        <v>62.017856597900391</v>
      </c>
      <c r="I627" s="286">
        <v>1.9674596786499023</v>
      </c>
      <c r="J627" s="191">
        <f>HLOOKUP('Operational Worksheet'!H627,$B$768:$X$770,3)</f>
        <v>3.8</v>
      </c>
      <c r="K627" s="191">
        <f t="shared" si="45"/>
        <v>14.359010113508539</v>
      </c>
      <c r="L627" s="191">
        <f t="shared" si="46"/>
        <v>28.250773423654209</v>
      </c>
      <c r="M627" s="192">
        <f t="shared" si="47"/>
        <v>7.4344140588563707</v>
      </c>
      <c r="N627" s="199" t="str">
        <f t="shared" si="48"/>
        <v>OK</v>
      </c>
    </row>
    <row r="628" spans="1:14" ht="14.25" customHeight="1" x14ac:dyDescent="0.25">
      <c r="A628" s="194"/>
      <c r="B628" s="280" t="s">
        <v>822</v>
      </c>
      <c r="C628" s="281">
        <v>26</v>
      </c>
      <c r="D628" s="279">
        <v>946.93501257896423</v>
      </c>
      <c r="E628" s="293"/>
      <c r="F628" s="323">
        <f t="shared" si="49"/>
        <v>946.93501257896423</v>
      </c>
      <c r="G628" s="313"/>
      <c r="H628" s="297">
        <v>61.819995880126953</v>
      </c>
      <c r="I628" s="286">
        <v>1.9468059539794922</v>
      </c>
      <c r="J628" s="191">
        <f>HLOOKUP('Operational Worksheet'!H628,$B$768:$X$770,3)</f>
        <v>3.8</v>
      </c>
      <c r="K628" s="191">
        <f t="shared" si="45"/>
        <v>14.489395972060157</v>
      </c>
      <c r="L628" s="191">
        <f t="shared" si="46"/>
        <v>28.208042347973183</v>
      </c>
      <c r="M628" s="192">
        <f t="shared" si="47"/>
        <v>7.423169038940312</v>
      </c>
      <c r="N628" s="199" t="str">
        <f t="shared" si="48"/>
        <v>OK</v>
      </c>
    </row>
    <row r="629" spans="1:14" ht="14.25" customHeight="1" x14ac:dyDescent="0.25">
      <c r="A629" s="194"/>
      <c r="B629" s="280" t="s">
        <v>823</v>
      </c>
      <c r="C629" s="281">
        <v>26</v>
      </c>
      <c r="D629" s="279">
        <v>984.94844031333923</v>
      </c>
      <c r="E629" s="293"/>
      <c r="F629" s="323">
        <f t="shared" si="49"/>
        <v>984.94844031333923</v>
      </c>
      <c r="G629" s="313"/>
      <c r="H629" s="297">
        <v>61.604461669921875</v>
      </c>
      <c r="I629" s="286">
        <v>1.9605038166046143</v>
      </c>
      <c r="J629" s="191">
        <f>HLOOKUP('Operational Worksheet'!H629,$B$768:$X$770,3)</f>
        <v>3.8</v>
      </c>
      <c r="K629" s="191">
        <f t="shared" si="45"/>
        <v>13.930187404225448</v>
      </c>
      <c r="L629" s="191">
        <f t="shared" si="46"/>
        <v>27.310185572001515</v>
      </c>
      <c r="M629" s="192">
        <f t="shared" si="47"/>
        <v>7.1868909400003993</v>
      </c>
      <c r="N629" s="199" t="str">
        <f t="shared" si="48"/>
        <v>OK</v>
      </c>
    </row>
    <row r="630" spans="1:14" ht="14.25" customHeight="1" x14ac:dyDescent="0.25">
      <c r="A630" s="194"/>
      <c r="B630" s="280" t="s">
        <v>824</v>
      </c>
      <c r="C630" s="281">
        <v>26</v>
      </c>
      <c r="D630" s="279">
        <v>1550.0105741024017</v>
      </c>
      <c r="E630" s="293"/>
      <c r="F630" s="323">
        <f t="shared" si="49"/>
        <v>1550.0105741024017</v>
      </c>
      <c r="G630" s="313"/>
      <c r="H630" s="297">
        <v>61.106281280517578</v>
      </c>
      <c r="I630" s="286">
        <v>1.9330012798309326</v>
      </c>
      <c r="J630" s="191">
        <f>HLOOKUP('Operational Worksheet'!H630,$B$768:$X$770,3)</f>
        <v>3.8</v>
      </c>
      <c r="K630" s="191">
        <f t="shared" si="45"/>
        <v>8.8518856492381133</v>
      </c>
      <c r="L630" s="191">
        <f t="shared" si="46"/>
        <v>17.110706288894338</v>
      </c>
      <c r="M630" s="192">
        <f t="shared" si="47"/>
        <v>4.5028174444458786</v>
      </c>
      <c r="N630" s="199" t="str">
        <f t="shared" si="48"/>
        <v>OK</v>
      </c>
    </row>
    <row r="631" spans="1:14" ht="14.25" customHeight="1" x14ac:dyDescent="0.25">
      <c r="A631" s="200"/>
      <c r="B631" s="282" t="s">
        <v>825</v>
      </c>
      <c r="C631" s="283">
        <v>26</v>
      </c>
      <c r="D631" s="309">
        <v>1546.2626492977142</v>
      </c>
      <c r="E631" s="310"/>
      <c r="F631" s="324">
        <f t="shared" si="49"/>
        <v>1546.2626492977142</v>
      </c>
      <c r="G631" s="314"/>
      <c r="H631" s="311">
        <v>61.198143005371094</v>
      </c>
      <c r="I631" s="312">
        <v>1.9190895557403564</v>
      </c>
      <c r="J631" s="191">
        <f>HLOOKUP('Operational Worksheet'!H631,$B$768:$X$770,3)</f>
        <v>3.8</v>
      </c>
      <c r="K631" s="307">
        <f t="shared" si="45"/>
        <v>8.8733413843346725</v>
      </c>
      <c r="L631" s="307">
        <f t="shared" si="46"/>
        <v>17.028736775195345</v>
      </c>
      <c r="M631" s="308">
        <f t="shared" si="47"/>
        <v>4.4812465197882485</v>
      </c>
      <c r="N631" s="203" t="str">
        <f t="shared" si="48"/>
        <v>OK</v>
      </c>
    </row>
    <row r="632" spans="1:14" ht="14.25" customHeight="1" x14ac:dyDescent="0.25">
      <c r="A632" s="194"/>
      <c r="B632" s="300" t="s">
        <v>826</v>
      </c>
      <c r="C632" s="281">
        <v>27</v>
      </c>
      <c r="D632" s="279">
        <v>1538.6598660945892</v>
      </c>
      <c r="E632" s="293"/>
      <c r="F632" s="325">
        <f t="shared" si="49"/>
        <v>1538.6598660945892</v>
      </c>
      <c r="G632" s="315"/>
      <c r="H632" s="297">
        <v>61.745796203613281</v>
      </c>
      <c r="I632" s="286">
        <v>1.932894229888916</v>
      </c>
      <c r="J632" s="191">
        <f>HLOOKUP('Operational Worksheet'!H632,$B$768:$X$770,3)</f>
        <v>3.8</v>
      </c>
      <c r="K632" s="301">
        <f t="shared" si="45"/>
        <v>8.9171860912247318</v>
      </c>
      <c r="L632" s="301">
        <f t="shared" si="46"/>
        <v>17.235977542573981</v>
      </c>
      <c r="M632" s="302">
        <f t="shared" si="47"/>
        <v>4.5357835638352579</v>
      </c>
      <c r="N632" s="193" t="str">
        <f t="shared" si="48"/>
        <v>OK</v>
      </c>
    </row>
    <row r="633" spans="1:14" ht="14.25" customHeight="1" x14ac:dyDescent="0.25">
      <c r="A633" s="194"/>
      <c r="B633" s="280" t="s">
        <v>827</v>
      </c>
      <c r="C633" s="281">
        <v>27</v>
      </c>
      <c r="D633" s="279">
        <v>1551.1881864070892</v>
      </c>
      <c r="E633" s="293"/>
      <c r="F633" s="323">
        <f t="shared" si="49"/>
        <v>1551.1881864070892</v>
      </c>
      <c r="G633" s="313"/>
      <c r="H633" s="297">
        <v>62.084987640380859</v>
      </c>
      <c r="I633" s="286">
        <v>1.9190895557403564</v>
      </c>
      <c r="J633" s="191">
        <f>HLOOKUP('Operational Worksheet'!H633,$B$768:$X$770,3)</f>
        <v>3.8</v>
      </c>
      <c r="K633" s="191">
        <f t="shared" si="45"/>
        <v>8.8451655816463308</v>
      </c>
      <c r="L633" s="191">
        <f t="shared" si="46"/>
        <v>16.974664886531549</v>
      </c>
      <c r="M633" s="192">
        <f t="shared" si="47"/>
        <v>4.4670170754030396</v>
      </c>
      <c r="N633" s="199" t="str">
        <f t="shared" si="48"/>
        <v>OK</v>
      </c>
    </row>
    <row r="634" spans="1:14" ht="14.25" customHeight="1" x14ac:dyDescent="0.25">
      <c r="A634" s="194"/>
      <c r="B634" s="280" t="s">
        <v>828</v>
      </c>
      <c r="C634" s="281">
        <v>27</v>
      </c>
      <c r="D634" s="279">
        <v>1546.9049832820892</v>
      </c>
      <c r="E634" s="293"/>
      <c r="F634" s="323">
        <f t="shared" si="49"/>
        <v>1546.9049832820892</v>
      </c>
      <c r="G634" s="313"/>
      <c r="H634" s="297">
        <v>64.374526977539063</v>
      </c>
      <c r="I634" s="286">
        <v>1.9260454177856445</v>
      </c>
      <c r="J634" s="191">
        <f>HLOOKUP('Operational Worksheet'!H634,$B$768:$X$770,3)</f>
        <v>3.6</v>
      </c>
      <c r="K634" s="191">
        <f t="shared" si="45"/>
        <v>8.8696568343540871</v>
      </c>
      <c r="L634" s="191">
        <f t="shared" si="46"/>
        <v>17.083361903138815</v>
      </c>
      <c r="M634" s="192">
        <f t="shared" si="47"/>
        <v>4.7453783064274484</v>
      </c>
      <c r="N634" s="199" t="str">
        <f t="shared" si="48"/>
        <v>OK</v>
      </c>
    </row>
    <row r="635" spans="1:14" ht="14.25" customHeight="1" x14ac:dyDescent="0.25">
      <c r="A635" s="194"/>
      <c r="B635" s="280" t="s">
        <v>829</v>
      </c>
      <c r="C635" s="281">
        <v>27</v>
      </c>
      <c r="D635" s="279">
        <v>1545.6200711727142</v>
      </c>
      <c r="E635" s="293"/>
      <c r="F635" s="323">
        <f t="shared" si="49"/>
        <v>1545.6200711727142</v>
      </c>
      <c r="G635" s="313"/>
      <c r="H635" s="297">
        <v>64.971649169921875</v>
      </c>
      <c r="I635" s="286">
        <v>1.912347674369812</v>
      </c>
      <c r="J635" s="191">
        <f>HLOOKUP('Operational Worksheet'!H635,$B$768:$X$770,3)</f>
        <v>3.4</v>
      </c>
      <c r="K635" s="191">
        <f t="shared" si="45"/>
        <v>8.8770303989738935</v>
      </c>
      <c r="L635" s="191">
        <f t="shared" si="46"/>
        <v>16.975968438787849</v>
      </c>
      <c r="M635" s="192">
        <f t="shared" si="47"/>
        <v>4.9929318937611322</v>
      </c>
      <c r="N635" s="199" t="str">
        <f t="shared" si="48"/>
        <v>OK</v>
      </c>
    </row>
    <row r="636" spans="1:14" ht="14.25" customHeight="1" x14ac:dyDescent="0.25">
      <c r="A636" s="194"/>
      <c r="B636" s="280" t="s">
        <v>830</v>
      </c>
      <c r="C636" s="281">
        <v>27</v>
      </c>
      <c r="D636" s="279">
        <v>1544.3350369930267</v>
      </c>
      <c r="E636" s="293"/>
      <c r="F636" s="323">
        <f t="shared" si="49"/>
        <v>1544.3350369930267</v>
      </c>
      <c r="G636" s="313"/>
      <c r="H636" s="297">
        <v>65.385040283203125</v>
      </c>
      <c r="I636" s="286">
        <v>1.9190895557403564</v>
      </c>
      <c r="J636" s="191">
        <f>HLOOKUP('Operational Worksheet'!H636,$B$768:$X$770,3)</f>
        <v>3.4</v>
      </c>
      <c r="K636" s="191">
        <f t="shared" si="45"/>
        <v>8.8844169357055982</v>
      </c>
      <c r="L636" s="191">
        <f t="shared" si="46"/>
        <v>17.049991750155357</v>
      </c>
      <c r="M636" s="192">
        <f t="shared" si="47"/>
        <v>5.0147034559280463</v>
      </c>
      <c r="N636" s="199" t="str">
        <f t="shared" si="48"/>
        <v>OK</v>
      </c>
    </row>
    <row r="637" spans="1:14" ht="14.25" customHeight="1" x14ac:dyDescent="0.25">
      <c r="A637" s="194"/>
      <c r="B637" s="280" t="s">
        <v>831</v>
      </c>
      <c r="C637" s="281">
        <v>27</v>
      </c>
      <c r="D637" s="279">
        <v>1547.9437437057495</v>
      </c>
      <c r="E637" s="293"/>
      <c r="F637" s="325">
        <f t="shared" si="49"/>
        <v>1547.9437437057495</v>
      </c>
      <c r="G637" s="315"/>
      <c r="H637" s="297">
        <v>66.363746643066406</v>
      </c>
      <c r="I637" s="286">
        <v>1.9053918123245239</v>
      </c>
      <c r="J637" s="191">
        <f>HLOOKUP('Operational Worksheet'!H637,$B$768:$X$770,3)</f>
        <v>3.2</v>
      </c>
      <c r="K637" s="191">
        <f t="shared" si="45"/>
        <v>8.8637047779383167</v>
      </c>
      <c r="L637" s="191">
        <f t="shared" si="46"/>
        <v>16.888830510745432</v>
      </c>
      <c r="M637" s="192">
        <f t="shared" si="47"/>
        <v>5.2777595346079469</v>
      </c>
      <c r="N637" s="199" t="str">
        <f t="shared" si="48"/>
        <v>OK</v>
      </c>
    </row>
    <row r="638" spans="1:14" ht="14.25" customHeight="1" x14ac:dyDescent="0.25">
      <c r="A638" s="194"/>
      <c r="B638" s="280" t="s">
        <v>832</v>
      </c>
      <c r="C638" s="281">
        <v>27</v>
      </c>
      <c r="D638" s="279">
        <v>1563.2884061336517</v>
      </c>
      <c r="E638" s="293"/>
      <c r="F638" s="323">
        <f t="shared" si="49"/>
        <v>1563.2884061336517</v>
      </c>
      <c r="G638" s="313"/>
      <c r="H638" s="297">
        <v>66.423812866210938</v>
      </c>
      <c r="I638" s="286">
        <v>1.912347674369812</v>
      </c>
      <c r="J638" s="191">
        <f>HLOOKUP('Operational Worksheet'!H638,$B$768:$X$770,3)</f>
        <v>3.2</v>
      </c>
      <c r="K638" s="191">
        <f t="shared" si="45"/>
        <v>8.7767019209194839</v>
      </c>
      <c r="L638" s="191">
        <f t="shared" si="46"/>
        <v>16.784105507107437</v>
      </c>
      <c r="M638" s="192">
        <f t="shared" si="47"/>
        <v>5.2450329709710735</v>
      </c>
      <c r="N638" s="199" t="str">
        <f t="shared" si="48"/>
        <v>OK</v>
      </c>
    </row>
    <row r="639" spans="1:14" ht="14.25" customHeight="1" x14ac:dyDescent="0.25">
      <c r="A639" s="194"/>
      <c r="B639" s="280" t="s">
        <v>833</v>
      </c>
      <c r="C639" s="281">
        <v>27</v>
      </c>
      <c r="D639" s="279">
        <v>1555.7929227352142</v>
      </c>
      <c r="E639" s="293"/>
      <c r="F639" s="323">
        <f t="shared" si="49"/>
        <v>1555.7929227352142</v>
      </c>
      <c r="G639" s="313"/>
      <c r="H639" s="297">
        <v>63.067234039306641</v>
      </c>
      <c r="I639" s="286">
        <v>1.9946408271789551</v>
      </c>
      <c r="J639" s="191">
        <f>HLOOKUP('Operational Worksheet'!H639,$B$768:$X$770,3)</f>
        <v>3.6</v>
      </c>
      <c r="K639" s="191">
        <f t="shared" si="45"/>
        <v>8.8189862266133474</v>
      </c>
      <c r="L639" s="191">
        <f t="shared" si="46"/>
        <v>17.590709981931859</v>
      </c>
      <c r="M639" s="192">
        <f t="shared" si="47"/>
        <v>4.8863083283144055</v>
      </c>
      <c r="N639" s="199" t="str">
        <f t="shared" si="48"/>
        <v>OK</v>
      </c>
    </row>
    <row r="640" spans="1:14" ht="14.25" customHeight="1" x14ac:dyDescent="0.25">
      <c r="A640" s="194"/>
      <c r="B640" s="280" t="s">
        <v>834</v>
      </c>
      <c r="C640" s="281">
        <v>27</v>
      </c>
      <c r="D640" s="279">
        <v>1549.978045463562</v>
      </c>
      <c r="E640" s="293"/>
      <c r="F640" s="323">
        <f t="shared" si="49"/>
        <v>1549.978045463562</v>
      </c>
      <c r="G640" s="313"/>
      <c r="H640" s="297">
        <v>62.738639831542969</v>
      </c>
      <c r="I640" s="286">
        <v>2.0359480381011963</v>
      </c>
      <c r="J640" s="191">
        <f>HLOOKUP('Operational Worksheet'!H640,$B$768:$X$770,3)</f>
        <v>3.6</v>
      </c>
      <c r="K640" s="191">
        <f t="shared" si="45"/>
        <v>8.8520714194767152</v>
      </c>
      <c r="L640" s="191">
        <f t="shared" si="46"/>
        <v>18.022357439615291</v>
      </c>
      <c r="M640" s="192">
        <f t="shared" si="47"/>
        <v>5.0062103998931367</v>
      </c>
      <c r="N640" s="199" t="str">
        <f t="shared" si="48"/>
        <v>OK</v>
      </c>
    </row>
    <row r="641" spans="1:14" ht="14.25" customHeight="1" x14ac:dyDescent="0.25">
      <c r="A641" s="194"/>
      <c r="B641" s="280" t="s">
        <v>835</v>
      </c>
      <c r="C641" s="281">
        <v>27</v>
      </c>
      <c r="D641" s="279">
        <v>959.57051062583923</v>
      </c>
      <c r="E641" s="293"/>
      <c r="F641" s="323">
        <f t="shared" si="49"/>
        <v>959.57051062583923</v>
      </c>
      <c r="G641" s="313"/>
      <c r="H641" s="297">
        <v>62.600837707519531</v>
      </c>
      <c r="I641" s="286">
        <v>2.0222501754760742</v>
      </c>
      <c r="J641" s="191">
        <f>HLOOKUP('Operational Worksheet'!H641,$B$768:$X$770,3)</f>
        <v>3.6</v>
      </c>
      <c r="K641" s="191">
        <f t="shared" si="45"/>
        <v>14.298601515083819</v>
      </c>
      <c r="L641" s="191">
        <f t="shared" si="46"/>
        <v>28.915349422940714</v>
      </c>
      <c r="M641" s="192">
        <f t="shared" si="47"/>
        <v>8.0320415063724209</v>
      </c>
      <c r="N641" s="199" t="str">
        <f t="shared" si="48"/>
        <v>OK</v>
      </c>
    </row>
    <row r="642" spans="1:14" ht="14.25" customHeight="1" x14ac:dyDescent="0.25">
      <c r="A642" s="194"/>
      <c r="B642" s="280" t="s">
        <v>836</v>
      </c>
      <c r="C642" s="281">
        <v>27</v>
      </c>
      <c r="D642" s="279">
        <v>952.18189978599548</v>
      </c>
      <c r="E642" s="293"/>
      <c r="F642" s="325">
        <f t="shared" si="49"/>
        <v>952.18189978599548</v>
      </c>
      <c r="G642" s="315"/>
      <c r="H642" s="297">
        <v>62.982433319091797</v>
      </c>
      <c r="I642" s="286">
        <v>2.0085525512695313</v>
      </c>
      <c r="J642" s="191">
        <f>HLOOKUP('Operational Worksheet'!H642,$B$768:$X$770,3)</f>
        <v>3.6</v>
      </c>
      <c r="K642" s="191">
        <f t="shared" si="45"/>
        <v>14.409553846957275</v>
      </c>
      <c r="L642" s="191">
        <f t="shared" si="46"/>
        <v>28.942346141961725</v>
      </c>
      <c r="M642" s="192">
        <f t="shared" si="47"/>
        <v>8.0395405949893686</v>
      </c>
      <c r="N642" s="199" t="str">
        <f t="shared" si="48"/>
        <v>OK</v>
      </c>
    </row>
    <row r="643" spans="1:14" ht="14.25" customHeight="1" x14ac:dyDescent="0.25">
      <c r="A643" s="194"/>
      <c r="B643" s="280" t="s">
        <v>837</v>
      </c>
      <c r="C643" s="281">
        <v>27</v>
      </c>
      <c r="D643" s="279">
        <v>948.40199565887451</v>
      </c>
      <c r="E643" s="293"/>
      <c r="F643" s="323">
        <f t="shared" si="49"/>
        <v>948.40199565887451</v>
      </c>
      <c r="G643" s="313"/>
      <c r="H643" s="297">
        <v>63.007164001464844</v>
      </c>
      <c r="I643" s="286">
        <v>2.0085525512695313</v>
      </c>
      <c r="J643" s="191">
        <f>HLOOKUP('Operational Worksheet'!H643,$B$768:$X$770,3)</f>
        <v>3.6</v>
      </c>
      <c r="K643" s="191">
        <f t="shared" si="45"/>
        <v>14.466983852698929</v>
      </c>
      <c r="L643" s="191">
        <f t="shared" si="46"/>
        <v>29.057697326513548</v>
      </c>
      <c r="M643" s="192">
        <f t="shared" si="47"/>
        <v>8.0715825906982079</v>
      </c>
      <c r="N643" s="199" t="str">
        <f t="shared" si="48"/>
        <v>OK</v>
      </c>
    </row>
    <row r="644" spans="1:14" ht="14.25" customHeight="1" x14ac:dyDescent="0.25">
      <c r="A644" s="194"/>
      <c r="B644" s="280" t="s">
        <v>838</v>
      </c>
      <c r="C644" s="281">
        <v>27</v>
      </c>
      <c r="D644" s="279">
        <v>928.62434363365173</v>
      </c>
      <c r="E644" s="293"/>
      <c r="F644" s="323">
        <f t="shared" si="49"/>
        <v>928.62434363365173</v>
      </c>
      <c r="G644" s="313"/>
      <c r="H644" s="297">
        <v>63.289825439453125</v>
      </c>
      <c r="I644" s="286">
        <v>1.9742012023925781</v>
      </c>
      <c r="J644" s="191">
        <f>HLOOKUP('Operational Worksheet'!H644,$B$768:$X$770,3)</f>
        <v>3.6</v>
      </c>
      <c r="K644" s="191">
        <f t="shared" si="45"/>
        <v>14.775098726549441</v>
      </c>
      <c r="L644" s="191">
        <f t="shared" si="46"/>
        <v>29.169017671422957</v>
      </c>
      <c r="M644" s="192">
        <f t="shared" si="47"/>
        <v>8.1025049087285996</v>
      </c>
      <c r="N644" s="199" t="str">
        <f t="shared" si="48"/>
        <v>OK</v>
      </c>
    </row>
    <row r="645" spans="1:14" ht="14.25" customHeight="1" x14ac:dyDescent="0.25">
      <c r="A645" s="194"/>
      <c r="B645" s="280" t="s">
        <v>839</v>
      </c>
      <c r="C645" s="281">
        <v>27</v>
      </c>
      <c r="D645" s="279">
        <v>939.01112341880798</v>
      </c>
      <c r="E645" s="293"/>
      <c r="F645" s="323">
        <f t="shared" si="49"/>
        <v>939.01112341880798</v>
      </c>
      <c r="G645" s="313"/>
      <c r="H645" s="297">
        <v>63.279224395751953</v>
      </c>
      <c r="I645" s="286">
        <v>1.9536548852920532</v>
      </c>
      <c r="J645" s="191">
        <f>HLOOKUP('Operational Worksheet'!H645,$B$768:$X$770,3)</f>
        <v>3.6</v>
      </c>
      <c r="K645" s="191">
        <f t="shared" si="45"/>
        <v>14.611665415751306</v>
      </c>
      <c r="L645" s="191">
        <f t="shared" si="46"/>
        <v>28.546151521735478</v>
      </c>
      <c r="M645" s="192">
        <f t="shared" si="47"/>
        <v>7.9294865338154104</v>
      </c>
      <c r="N645" s="199" t="str">
        <f t="shared" si="48"/>
        <v>OK</v>
      </c>
    </row>
    <row r="646" spans="1:14" ht="14.25" customHeight="1" x14ac:dyDescent="0.25">
      <c r="A646" s="194"/>
      <c r="B646" s="280" t="s">
        <v>840</v>
      </c>
      <c r="C646" s="281">
        <v>27</v>
      </c>
      <c r="D646" s="279">
        <v>946.61372351646423</v>
      </c>
      <c r="E646" s="293"/>
      <c r="F646" s="323">
        <f t="shared" si="49"/>
        <v>946.61372351646423</v>
      </c>
      <c r="G646" s="313"/>
      <c r="H646" s="297">
        <v>63.236824035644531</v>
      </c>
      <c r="I646" s="286">
        <v>1.9606107473373413</v>
      </c>
      <c r="J646" s="191">
        <f>HLOOKUP('Operational Worksheet'!H646,$B$768:$X$770,3)</f>
        <v>3.6</v>
      </c>
      <c r="K646" s="191">
        <f t="shared" si="45"/>
        <v>14.494313801088412</v>
      </c>
      <c r="L646" s="191">
        <f t="shared" si="46"/>
        <v>28.41770741369389</v>
      </c>
      <c r="M646" s="192">
        <f t="shared" si="47"/>
        <v>7.8938076149149694</v>
      </c>
      <c r="N646" s="199" t="str">
        <f t="shared" si="48"/>
        <v>OK</v>
      </c>
    </row>
    <row r="647" spans="1:14" ht="14.25" customHeight="1" x14ac:dyDescent="0.25">
      <c r="A647" s="194"/>
      <c r="B647" s="280" t="s">
        <v>841</v>
      </c>
      <c r="C647" s="281">
        <v>27</v>
      </c>
      <c r="D647" s="279">
        <v>936.76234412193298</v>
      </c>
      <c r="E647" s="293"/>
      <c r="F647" s="325">
        <f t="shared" si="49"/>
        <v>936.76234412193298</v>
      </c>
      <c r="G647" s="315"/>
      <c r="H647" s="297">
        <v>63.109626770019531</v>
      </c>
      <c r="I647" s="286">
        <v>1.9537618160247803</v>
      </c>
      <c r="J647" s="191">
        <f>HLOOKUP('Operational Worksheet'!H647,$B$768:$X$770,3)</f>
        <v>3.6</v>
      </c>
      <c r="K647" s="191">
        <f t="shared" si="45"/>
        <v>14.646741986544303</v>
      </c>
      <c r="L647" s="191">
        <f t="shared" si="46"/>
        <v>28.616245222477193</v>
      </c>
      <c r="M647" s="192">
        <f t="shared" si="47"/>
        <v>7.9489570062436643</v>
      </c>
      <c r="N647" s="199" t="str">
        <f t="shared" si="48"/>
        <v>OK</v>
      </c>
    </row>
    <row r="648" spans="1:14" ht="14.25" customHeight="1" x14ac:dyDescent="0.25">
      <c r="A648" s="194"/>
      <c r="B648" s="280" t="s">
        <v>842</v>
      </c>
      <c r="C648" s="281">
        <v>27</v>
      </c>
      <c r="D648" s="279">
        <v>930.87300086021423</v>
      </c>
      <c r="E648" s="293"/>
      <c r="F648" s="323">
        <f t="shared" si="49"/>
        <v>930.87300086021423</v>
      </c>
      <c r="G648" s="313"/>
      <c r="H648" s="297">
        <v>63.007164001464844</v>
      </c>
      <c r="I648" s="286">
        <v>1.9537618160247803</v>
      </c>
      <c r="J648" s="191">
        <f>HLOOKUP('Operational Worksheet'!H648,$B$768:$X$770,3)</f>
        <v>3.6</v>
      </c>
      <c r="K648" s="191">
        <f t="shared" ref="K648:K711" si="50">$J$764/D648*$L$764</f>
        <v>14.739407356734302</v>
      </c>
      <c r="L648" s="191">
        <f t="shared" ref="L648:L711" si="51">K648*$I648</f>
        <v>28.797291284422219</v>
      </c>
      <c r="M648" s="192">
        <f t="shared" ref="M648:M711" si="52">IF(D648&gt;0,L648/J648,"PO")</f>
        <v>7.9992475790061714</v>
      </c>
      <c r="N648" s="199" t="str">
        <f t="shared" ref="N648:N711" si="53">+IF(M648&gt;=1, "OK","Alarm")</f>
        <v>OK</v>
      </c>
    </row>
    <row r="649" spans="1:14" ht="14.25" customHeight="1" x14ac:dyDescent="0.25">
      <c r="A649" s="194"/>
      <c r="B649" s="280" t="s">
        <v>843</v>
      </c>
      <c r="C649" s="281">
        <v>27</v>
      </c>
      <c r="D649" s="279">
        <v>947.18134737014771</v>
      </c>
      <c r="E649" s="293"/>
      <c r="F649" s="323">
        <f t="shared" ref="F649:F712" si="54">D649+E649</f>
        <v>947.18134737014771</v>
      </c>
      <c r="G649" s="313"/>
      <c r="H649" s="297">
        <v>62.862300872802734</v>
      </c>
      <c r="I649" s="286">
        <v>1.9537618160247803</v>
      </c>
      <c r="J649" s="191">
        <f>HLOOKUP('Operational Worksheet'!H649,$B$768:$X$770,3)</f>
        <v>3.6</v>
      </c>
      <c r="K649" s="191">
        <f t="shared" si="50"/>
        <v>14.48562769437916</v>
      </c>
      <c r="L649" s="191">
        <f t="shared" si="51"/>
        <v>28.301466270429078</v>
      </c>
      <c r="M649" s="192">
        <f t="shared" si="52"/>
        <v>7.8615184084525218</v>
      </c>
      <c r="N649" s="199" t="str">
        <f t="shared" si="53"/>
        <v>OK</v>
      </c>
    </row>
    <row r="650" spans="1:14" ht="14.25" customHeight="1" x14ac:dyDescent="0.25">
      <c r="A650" s="194"/>
      <c r="B650" s="280" t="s">
        <v>844</v>
      </c>
      <c r="C650" s="281">
        <v>27</v>
      </c>
      <c r="D650" s="279">
        <v>937.08369421958923</v>
      </c>
      <c r="E650" s="293"/>
      <c r="F650" s="323">
        <f t="shared" si="54"/>
        <v>937.08369421958923</v>
      </c>
      <c r="G650" s="313"/>
      <c r="H650" s="297">
        <v>62.57611083984375</v>
      </c>
      <c r="I650" s="286">
        <v>1.9537618160247803</v>
      </c>
      <c r="J650" s="191">
        <f>HLOOKUP('Operational Worksheet'!H650,$B$768:$X$770,3)</f>
        <v>3.8</v>
      </c>
      <c r="K650" s="191">
        <f t="shared" si="50"/>
        <v>14.641719242047994</v>
      </c>
      <c r="L650" s="191">
        <f t="shared" si="51"/>
        <v>28.606431976068659</v>
      </c>
      <c r="M650" s="192">
        <f t="shared" si="52"/>
        <v>7.5280084147549111</v>
      </c>
      <c r="N650" s="199" t="str">
        <f t="shared" si="53"/>
        <v>OK</v>
      </c>
    </row>
    <row r="651" spans="1:14" ht="14.25" customHeight="1" x14ac:dyDescent="0.25">
      <c r="A651" s="194"/>
      <c r="B651" s="280" t="s">
        <v>845</v>
      </c>
      <c r="C651" s="281">
        <v>27</v>
      </c>
      <c r="D651" s="279">
        <v>928.65650606155396</v>
      </c>
      <c r="E651" s="293"/>
      <c r="F651" s="323">
        <f t="shared" si="54"/>
        <v>928.65650606155396</v>
      </c>
      <c r="G651" s="313"/>
      <c r="H651" s="297">
        <v>62.494842529296875</v>
      </c>
      <c r="I651" s="286">
        <v>1.9468059539794922</v>
      </c>
      <c r="J651" s="191">
        <f>HLOOKUP('Operational Worksheet'!H651,$B$768:$X$770,3)</f>
        <v>3.8</v>
      </c>
      <c r="K651" s="191">
        <f t="shared" si="50"/>
        <v>14.77458701630519</v>
      </c>
      <c r="L651" s="191">
        <f t="shared" si="51"/>
        <v>28.763253970931046</v>
      </c>
      <c r="M651" s="192">
        <f t="shared" si="52"/>
        <v>7.569277360771328</v>
      </c>
      <c r="N651" s="199" t="str">
        <f t="shared" si="53"/>
        <v>OK</v>
      </c>
    </row>
    <row r="652" spans="1:14" ht="14.25" customHeight="1" x14ac:dyDescent="0.25">
      <c r="A652" s="194"/>
      <c r="B652" s="280" t="s">
        <v>846</v>
      </c>
      <c r="C652" s="281">
        <v>27</v>
      </c>
      <c r="D652" s="279">
        <v>1396.382580280304</v>
      </c>
      <c r="E652" s="293"/>
      <c r="F652" s="325">
        <f t="shared" si="54"/>
        <v>1396.382580280304</v>
      </c>
      <c r="G652" s="315"/>
      <c r="H652" s="297">
        <v>61.964855194091797</v>
      </c>
      <c r="I652" s="286">
        <v>1.9536548852920532</v>
      </c>
      <c r="J652" s="191">
        <f>HLOOKUP('Operational Worksheet'!H652,$B$768:$X$770,3)</f>
        <v>3.8</v>
      </c>
      <c r="K652" s="191">
        <f t="shared" si="50"/>
        <v>9.8257573181055999</v>
      </c>
      <c r="L652" s="191">
        <f t="shared" si="51"/>
        <v>19.196138786211147</v>
      </c>
      <c r="M652" s="192">
        <f t="shared" si="52"/>
        <v>5.0516154700555651</v>
      </c>
      <c r="N652" s="199" t="str">
        <f t="shared" si="53"/>
        <v>OK</v>
      </c>
    </row>
    <row r="653" spans="1:14" ht="14.25" customHeight="1" x14ac:dyDescent="0.25">
      <c r="A653" s="194"/>
      <c r="B653" s="280" t="s">
        <v>847</v>
      </c>
      <c r="C653" s="281">
        <v>27</v>
      </c>
      <c r="D653" s="279">
        <v>1445.3928983211517</v>
      </c>
      <c r="E653" s="293"/>
      <c r="F653" s="323">
        <f t="shared" si="54"/>
        <v>1445.3928983211517</v>
      </c>
      <c r="G653" s="313"/>
      <c r="H653" s="297">
        <v>61.685733795166016</v>
      </c>
      <c r="I653" s="286">
        <v>1.9190895557403564</v>
      </c>
      <c r="J653" s="191">
        <f>HLOOKUP('Operational Worksheet'!H653,$B$768:$X$770,3)</f>
        <v>3.8</v>
      </c>
      <c r="K653" s="191">
        <f t="shared" si="50"/>
        <v>9.4925859764504104</v>
      </c>
      <c r="L653" s="191">
        <f t="shared" si="51"/>
        <v>18.217122604373355</v>
      </c>
      <c r="M653" s="192">
        <f t="shared" si="52"/>
        <v>4.7939796327298305</v>
      </c>
      <c r="N653" s="199" t="str">
        <f t="shared" si="53"/>
        <v>OK</v>
      </c>
    </row>
    <row r="654" spans="1:14" ht="14.25" customHeight="1" x14ac:dyDescent="0.25">
      <c r="A654" s="194"/>
      <c r="B654" s="280" t="s">
        <v>848</v>
      </c>
      <c r="C654" s="281">
        <v>27</v>
      </c>
      <c r="D654" s="279">
        <v>1453.5310819149017</v>
      </c>
      <c r="E654" s="293"/>
      <c r="F654" s="323">
        <f t="shared" si="54"/>
        <v>1453.5310819149017</v>
      </c>
      <c r="G654" s="313"/>
      <c r="H654" s="297">
        <v>61.43133544921875</v>
      </c>
      <c r="I654" s="286">
        <v>1.9053918123245239</v>
      </c>
      <c r="J654" s="191">
        <f>HLOOKUP('Operational Worksheet'!H654,$B$768:$X$770,3)</f>
        <v>3.8</v>
      </c>
      <c r="K654" s="191">
        <f t="shared" si="50"/>
        <v>9.439437881843423</v>
      </c>
      <c r="L654" s="191">
        <f t="shared" si="51"/>
        <v>17.985827653010404</v>
      </c>
      <c r="M654" s="192">
        <f t="shared" si="52"/>
        <v>4.7331125402658962</v>
      </c>
      <c r="N654" s="199" t="str">
        <f t="shared" si="53"/>
        <v>OK</v>
      </c>
    </row>
    <row r="655" spans="1:14" ht="14.25" customHeight="1" x14ac:dyDescent="0.25">
      <c r="A655" s="200"/>
      <c r="B655" s="282" t="s">
        <v>849</v>
      </c>
      <c r="C655" s="283">
        <v>27</v>
      </c>
      <c r="D655" s="309">
        <v>1448.4982450008392</v>
      </c>
      <c r="E655" s="310"/>
      <c r="F655" s="324">
        <f t="shared" si="54"/>
        <v>1448.4982450008392</v>
      </c>
      <c r="G655" s="314"/>
      <c r="H655" s="311">
        <v>61.099212646484375</v>
      </c>
      <c r="I655" s="312">
        <v>1.8985428810119629</v>
      </c>
      <c r="J655" s="191">
        <f>HLOOKUP('Operational Worksheet'!H655,$B$768:$X$770,3)</f>
        <v>3.8</v>
      </c>
      <c r="K655" s="307">
        <f t="shared" si="50"/>
        <v>9.4722354027128475</v>
      </c>
      <c r="L655" s="307">
        <f t="shared" si="51"/>
        <v>17.983445091089958</v>
      </c>
      <c r="M655" s="308">
        <f t="shared" si="52"/>
        <v>4.7324855502868317</v>
      </c>
      <c r="N655" s="203" t="str">
        <f t="shared" si="53"/>
        <v>OK</v>
      </c>
    </row>
    <row r="656" spans="1:14" ht="14.25" customHeight="1" x14ac:dyDescent="0.25">
      <c r="A656" s="194"/>
      <c r="B656" s="300" t="s">
        <v>850</v>
      </c>
      <c r="C656" s="281">
        <v>28</v>
      </c>
      <c r="D656" s="279">
        <v>1446.0357205867767</v>
      </c>
      <c r="E656" s="293"/>
      <c r="F656" s="323">
        <f t="shared" si="54"/>
        <v>1446.0357205867767</v>
      </c>
      <c r="G656" s="313"/>
      <c r="H656" s="297">
        <v>63.657279968261719</v>
      </c>
      <c r="I656" s="286">
        <v>1.8984359502792358</v>
      </c>
      <c r="J656" s="191">
        <f>HLOOKUP('Operational Worksheet'!H656,$B$768:$X$770,3)</f>
        <v>3.6</v>
      </c>
      <c r="K656" s="301">
        <f t="shared" si="50"/>
        <v>9.4883661321290358</v>
      </c>
      <c r="L656" s="301">
        <f t="shared" si="51"/>
        <v>18.013055374645702</v>
      </c>
      <c r="M656" s="302">
        <f t="shared" si="52"/>
        <v>5.0036264929571397</v>
      </c>
      <c r="N656" s="199" t="str">
        <f t="shared" si="53"/>
        <v>OK</v>
      </c>
    </row>
    <row r="657" spans="1:14" ht="14.25" customHeight="1" x14ac:dyDescent="0.25">
      <c r="A657" s="194"/>
      <c r="B657" s="280" t="s">
        <v>851</v>
      </c>
      <c r="C657" s="281">
        <v>28</v>
      </c>
      <c r="D657" s="279">
        <v>1454.3878934383392</v>
      </c>
      <c r="E657" s="293"/>
      <c r="F657" s="325">
        <f t="shared" si="54"/>
        <v>1454.3878934383392</v>
      </c>
      <c r="G657" s="315"/>
      <c r="H657" s="297">
        <v>64.286201477050781</v>
      </c>
      <c r="I657" s="286">
        <v>1.8778893947601318</v>
      </c>
      <c r="J657" s="191">
        <f>HLOOKUP('Operational Worksheet'!H657,$B$768:$X$770,3)</f>
        <v>3.6</v>
      </c>
      <c r="K657" s="191">
        <f t="shared" si="50"/>
        <v>9.4338769037931893</v>
      </c>
      <c r="L657" s="191">
        <f t="shared" si="51"/>
        <v>17.715777389105778</v>
      </c>
      <c r="M657" s="192">
        <f t="shared" si="52"/>
        <v>4.9210492747516046</v>
      </c>
      <c r="N657" s="199" t="str">
        <f t="shared" si="53"/>
        <v>OK</v>
      </c>
    </row>
    <row r="658" spans="1:14" ht="14.25" customHeight="1" x14ac:dyDescent="0.25">
      <c r="A658" s="194"/>
      <c r="B658" s="280" t="s">
        <v>852</v>
      </c>
      <c r="C658" s="281">
        <v>28</v>
      </c>
      <c r="D658" s="279">
        <v>1457.4931180477142</v>
      </c>
      <c r="E658" s="293"/>
      <c r="F658" s="323">
        <f t="shared" si="54"/>
        <v>1457.4931180477142</v>
      </c>
      <c r="G658" s="313"/>
      <c r="H658" s="297">
        <v>65.130645751953125</v>
      </c>
      <c r="I658" s="286">
        <v>1.9052848815917969</v>
      </c>
      <c r="J658" s="191">
        <f>HLOOKUP('Operational Worksheet'!H658,$B$768:$X$770,3)</f>
        <v>3.4</v>
      </c>
      <c r="K658" s="191">
        <f t="shared" si="50"/>
        <v>9.4137777991314042</v>
      </c>
      <c r="L658" s="191">
        <f t="shared" si="51"/>
        <v>17.935928519349563</v>
      </c>
      <c r="M658" s="192">
        <f t="shared" si="52"/>
        <v>5.2752730939263426</v>
      </c>
      <c r="N658" s="199" t="str">
        <f t="shared" si="53"/>
        <v>OK</v>
      </c>
    </row>
    <row r="659" spans="1:14" ht="14.25" customHeight="1" x14ac:dyDescent="0.25">
      <c r="A659" s="194"/>
      <c r="B659" s="280" t="s">
        <v>853</v>
      </c>
      <c r="C659" s="281">
        <v>28</v>
      </c>
      <c r="D659" s="279">
        <v>1450.7470242977142</v>
      </c>
      <c r="E659" s="293"/>
      <c r="F659" s="323">
        <f t="shared" si="54"/>
        <v>1450.7470242977142</v>
      </c>
      <c r="G659" s="313"/>
      <c r="H659" s="297">
        <v>65.183647155761719</v>
      </c>
      <c r="I659" s="286">
        <v>1.8847382068634033</v>
      </c>
      <c r="J659" s="191">
        <f>HLOOKUP('Operational Worksheet'!H659,$B$768:$X$770,3)</f>
        <v>3.4</v>
      </c>
      <c r="K659" s="191">
        <f t="shared" si="50"/>
        <v>9.4575526451321057</v>
      </c>
      <c r="L659" s="191">
        <f t="shared" si="51"/>
        <v>17.825010813702523</v>
      </c>
      <c r="M659" s="192">
        <f t="shared" si="52"/>
        <v>5.2426502393242718</v>
      </c>
      <c r="N659" s="199" t="str">
        <f t="shared" si="53"/>
        <v>OK</v>
      </c>
    </row>
    <row r="660" spans="1:14" ht="14.25" customHeight="1" x14ac:dyDescent="0.25">
      <c r="A660" s="194"/>
      <c r="B660" s="280" t="s">
        <v>854</v>
      </c>
      <c r="C660" s="281">
        <v>28</v>
      </c>
      <c r="D660" s="279">
        <v>1454.0664823055267</v>
      </c>
      <c r="E660" s="293"/>
      <c r="F660" s="323">
        <f t="shared" si="54"/>
        <v>1454.0664823055267</v>
      </c>
      <c r="G660" s="313"/>
      <c r="H660" s="297">
        <v>67.222328186035156</v>
      </c>
      <c r="I660" s="286">
        <v>1.8915870189666748</v>
      </c>
      <c r="J660" s="191">
        <f>HLOOKUP('Operational Worksheet'!H660,$B$768:$X$770,3)</f>
        <v>3.2</v>
      </c>
      <c r="K660" s="191">
        <f t="shared" si="50"/>
        <v>9.4359621956965238</v>
      </c>
      <c r="L660" s="191">
        <f t="shared" si="51"/>
        <v>17.848943600839828</v>
      </c>
      <c r="M660" s="192">
        <f t="shared" si="52"/>
        <v>5.5777948752624456</v>
      </c>
      <c r="N660" s="199" t="str">
        <f t="shared" si="53"/>
        <v>OK</v>
      </c>
    </row>
    <row r="661" spans="1:14" ht="14.25" customHeight="1" x14ac:dyDescent="0.25">
      <c r="A661" s="194"/>
      <c r="B661" s="280" t="s">
        <v>855</v>
      </c>
      <c r="C661" s="281">
        <v>28</v>
      </c>
      <c r="D661" s="279">
        <v>1444.5365750789642</v>
      </c>
      <c r="E661" s="293"/>
      <c r="F661" s="323">
        <f t="shared" si="54"/>
        <v>1444.5365750789642</v>
      </c>
      <c r="G661" s="313"/>
      <c r="H661" s="297">
        <v>67.5615234375</v>
      </c>
      <c r="I661" s="286">
        <v>1.8915870189666748</v>
      </c>
      <c r="J661" s="191">
        <f>HLOOKUP('Operational Worksheet'!H661,$B$768:$X$770,3)</f>
        <v>3.2</v>
      </c>
      <c r="K661" s="191">
        <f t="shared" si="50"/>
        <v>9.4982131943002965</v>
      </c>
      <c r="L661" s="191">
        <f t="shared" si="51"/>
        <v>17.966696781716436</v>
      </c>
      <c r="M661" s="192">
        <f t="shared" si="52"/>
        <v>5.6145927442863863</v>
      </c>
      <c r="N661" s="199" t="str">
        <f t="shared" si="53"/>
        <v>OK</v>
      </c>
    </row>
    <row r="662" spans="1:14" ht="14.25" customHeight="1" x14ac:dyDescent="0.25">
      <c r="A662" s="194"/>
      <c r="B662" s="280" t="s">
        <v>856</v>
      </c>
      <c r="C662" s="281">
        <v>28</v>
      </c>
      <c r="D662" s="279">
        <v>1451.3573179244995</v>
      </c>
      <c r="E662" s="293"/>
      <c r="F662" s="325">
        <f t="shared" si="54"/>
        <v>1451.3573179244995</v>
      </c>
      <c r="G662" s="315"/>
      <c r="H662" s="297">
        <v>66.900802612304688</v>
      </c>
      <c r="I662" s="286">
        <v>1.8778893947601318</v>
      </c>
      <c r="J662" s="191">
        <f>HLOOKUP('Operational Worksheet'!H662,$B$768:$X$770,3)</f>
        <v>3.2</v>
      </c>
      <c r="K662" s="191">
        <f t="shared" si="50"/>
        <v>9.4535757580946917</v>
      </c>
      <c r="L662" s="191">
        <f t="shared" si="51"/>
        <v>17.752769658687495</v>
      </c>
      <c r="M662" s="192">
        <f t="shared" si="52"/>
        <v>5.5477405183398414</v>
      </c>
      <c r="N662" s="199" t="str">
        <f t="shared" si="53"/>
        <v>OK</v>
      </c>
    </row>
    <row r="663" spans="1:14" ht="14.25" customHeight="1" x14ac:dyDescent="0.25">
      <c r="A663" s="194"/>
      <c r="B663" s="280" t="s">
        <v>857</v>
      </c>
      <c r="C663" s="281">
        <v>28</v>
      </c>
      <c r="D663" s="279">
        <v>1452.3532254695892</v>
      </c>
      <c r="E663" s="293"/>
      <c r="F663" s="323">
        <f t="shared" si="54"/>
        <v>1452.3532254695892</v>
      </c>
      <c r="G663" s="313"/>
      <c r="H663" s="297">
        <v>64.971649169921875</v>
      </c>
      <c r="I663" s="286">
        <v>1.8778893947601318</v>
      </c>
      <c r="J663" s="191">
        <f>HLOOKUP('Operational Worksheet'!H663,$B$768:$X$770,3)</f>
        <v>3.4</v>
      </c>
      <c r="K663" s="191">
        <f t="shared" si="50"/>
        <v>9.447093252833259</v>
      </c>
      <c r="L663" s="191">
        <f t="shared" si="51"/>
        <v>17.740596230805572</v>
      </c>
      <c r="M663" s="192">
        <f t="shared" si="52"/>
        <v>5.2178224208251685</v>
      </c>
      <c r="N663" s="199" t="str">
        <f t="shared" si="53"/>
        <v>OK</v>
      </c>
    </row>
    <row r="664" spans="1:14" ht="14.25" customHeight="1" x14ac:dyDescent="0.25">
      <c r="A664" s="194"/>
      <c r="B664" s="280" t="s">
        <v>858</v>
      </c>
      <c r="C664" s="281">
        <v>28</v>
      </c>
      <c r="D664" s="279">
        <v>1427.0823514461517</v>
      </c>
      <c r="E664" s="293"/>
      <c r="F664" s="323">
        <f t="shared" si="54"/>
        <v>1427.0823514461517</v>
      </c>
      <c r="G664" s="313"/>
      <c r="H664" s="297">
        <v>62.491310119628906</v>
      </c>
      <c r="I664" s="286">
        <v>1.9742012023925781</v>
      </c>
      <c r="J664" s="191">
        <f>HLOOKUP('Operational Worksheet'!H664,$B$768:$X$770,3)</f>
        <v>3.8</v>
      </c>
      <c r="K664" s="191">
        <f t="shared" si="50"/>
        <v>9.6143830404464889</v>
      </c>
      <c r="L664" s="191">
        <f t="shared" si="51"/>
        <v>18.98072655871227</v>
      </c>
      <c r="M664" s="192">
        <f t="shared" si="52"/>
        <v>4.9949280417663875</v>
      </c>
      <c r="N664" s="199" t="str">
        <f t="shared" si="53"/>
        <v>OK</v>
      </c>
    </row>
    <row r="665" spans="1:14" ht="14.25" customHeight="1" x14ac:dyDescent="0.25">
      <c r="A665" s="194"/>
      <c r="B665" s="280" t="s">
        <v>859</v>
      </c>
      <c r="C665" s="281">
        <v>28</v>
      </c>
      <c r="D665" s="279">
        <v>1432.3292996883392</v>
      </c>
      <c r="E665" s="293"/>
      <c r="F665" s="323">
        <f t="shared" si="54"/>
        <v>1432.3292996883392</v>
      </c>
      <c r="G665" s="313"/>
      <c r="H665" s="297">
        <v>62.180389404296875</v>
      </c>
      <c r="I665" s="286">
        <v>1.8985428810119629</v>
      </c>
      <c r="J665" s="191">
        <f>HLOOKUP('Operational Worksheet'!H665,$B$768:$X$770,3)</f>
        <v>3.8</v>
      </c>
      <c r="K665" s="191">
        <f t="shared" si="50"/>
        <v>9.5791633670063359</v>
      </c>
      <c r="L665" s="191">
        <f t="shared" si="51"/>
        <v>18.186452416480464</v>
      </c>
      <c r="M665" s="192">
        <f t="shared" si="52"/>
        <v>4.7859085306527538</v>
      </c>
      <c r="N665" s="199" t="str">
        <f t="shared" si="53"/>
        <v>OK</v>
      </c>
    </row>
    <row r="666" spans="1:14" ht="14.25" customHeight="1" x14ac:dyDescent="0.25">
      <c r="A666" s="194"/>
      <c r="B666" s="280" t="s">
        <v>860</v>
      </c>
      <c r="C666" s="281">
        <v>28</v>
      </c>
      <c r="D666" s="279">
        <v>1424.6194608211517</v>
      </c>
      <c r="E666" s="293"/>
      <c r="F666" s="323">
        <f t="shared" si="54"/>
        <v>1424.6194608211517</v>
      </c>
      <c r="G666" s="313"/>
      <c r="H666" s="297">
        <v>63.137893676757813</v>
      </c>
      <c r="I666" s="286">
        <v>1.8848452568054199</v>
      </c>
      <c r="J666" s="191">
        <f>HLOOKUP('Operational Worksheet'!H666,$B$768:$X$770,3)</f>
        <v>3.6</v>
      </c>
      <c r="K666" s="191">
        <f t="shared" si="50"/>
        <v>9.6310044432187265</v>
      </c>
      <c r="L666" s="191">
        <f t="shared" si="51"/>
        <v>18.152953043072742</v>
      </c>
      <c r="M666" s="192">
        <f t="shared" si="52"/>
        <v>5.0424869564090953</v>
      </c>
      <c r="N666" s="199" t="str">
        <f t="shared" si="53"/>
        <v>OK</v>
      </c>
    </row>
    <row r="667" spans="1:14" ht="14.25" customHeight="1" x14ac:dyDescent="0.25">
      <c r="A667" s="194"/>
      <c r="B667" s="280" t="s">
        <v>861</v>
      </c>
      <c r="C667" s="281">
        <v>28</v>
      </c>
      <c r="D667" s="279">
        <v>1433.5071561336517</v>
      </c>
      <c r="E667" s="293"/>
      <c r="F667" s="325">
        <f t="shared" si="54"/>
        <v>1433.5071561336517</v>
      </c>
      <c r="G667" s="315"/>
      <c r="H667" s="297">
        <v>63.219158172607422</v>
      </c>
      <c r="I667" s="286">
        <v>1.912347674369812</v>
      </c>
      <c r="J667" s="191">
        <f>HLOOKUP('Operational Worksheet'!H667,$B$768:$X$770,3)</f>
        <v>3.6</v>
      </c>
      <c r="K667" s="191">
        <f t="shared" si="50"/>
        <v>9.5712925452498805</v>
      </c>
      <c r="L667" s="191">
        <f t="shared" si="51"/>
        <v>18.303639039621729</v>
      </c>
      <c r="M667" s="192">
        <f t="shared" si="52"/>
        <v>5.0843441776727021</v>
      </c>
      <c r="N667" s="199" t="str">
        <f t="shared" si="53"/>
        <v>OK</v>
      </c>
    </row>
    <row r="668" spans="1:14" ht="14.25" customHeight="1" x14ac:dyDescent="0.25">
      <c r="A668" s="194"/>
      <c r="B668" s="280" t="s">
        <v>862</v>
      </c>
      <c r="C668" s="281">
        <v>28</v>
      </c>
      <c r="D668" s="279">
        <v>1421.4820737838745</v>
      </c>
      <c r="E668" s="293"/>
      <c r="F668" s="323">
        <f t="shared" si="54"/>
        <v>1421.4820737838745</v>
      </c>
      <c r="G668" s="313"/>
      <c r="H668" s="297">
        <v>63.197963714599609</v>
      </c>
      <c r="I668" s="286">
        <v>1.8916940689086914</v>
      </c>
      <c r="J668" s="191">
        <f>HLOOKUP('Operational Worksheet'!H668,$B$768:$X$770,3)</f>
        <v>3.6</v>
      </c>
      <c r="K668" s="191">
        <f t="shared" si="50"/>
        <v>9.6522612631627727</v>
      </c>
      <c r="L668" s="191">
        <f t="shared" si="51"/>
        <v>18.259125383082132</v>
      </c>
      <c r="M668" s="192">
        <f t="shared" si="52"/>
        <v>5.0719792730783704</v>
      </c>
      <c r="N668" s="199" t="str">
        <f t="shared" si="53"/>
        <v>OK</v>
      </c>
    </row>
    <row r="669" spans="1:14" ht="14.25" customHeight="1" x14ac:dyDescent="0.25">
      <c r="A669" s="194"/>
      <c r="B669" s="280" t="s">
        <v>863</v>
      </c>
      <c r="C669" s="281">
        <v>28</v>
      </c>
      <c r="D669" s="279">
        <v>1429.0098416805267</v>
      </c>
      <c r="E669" s="293"/>
      <c r="F669" s="323">
        <f t="shared" si="54"/>
        <v>1429.0098416805267</v>
      </c>
      <c r="G669" s="313"/>
      <c r="H669" s="297">
        <v>62.901168823242188</v>
      </c>
      <c r="I669" s="286">
        <v>1.8915870189666748</v>
      </c>
      <c r="J669" s="191">
        <f>HLOOKUP('Operational Worksheet'!H669,$B$768:$X$770,3)</f>
        <v>3.6</v>
      </c>
      <c r="K669" s="191">
        <f t="shared" si="50"/>
        <v>9.6014148796406769</v>
      </c>
      <c r="L669" s="191">
        <f t="shared" si="51"/>
        <v>18.161911750041781</v>
      </c>
      <c r="M669" s="192">
        <f t="shared" si="52"/>
        <v>5.0449754861227172</v>
      </c>
      <c r="N669" s="199" t="str">
        <f t="shared" si="53"/>
        <v>OK</v>
      </c>
    </row>
    <row r="670" spans="1:14" ht="14.25" customHeight="1" x14ac:dyDescent="0.25">
      <c r="A670" s="194"/>
      <c r="B670" s="280" t="s">
        <v>864</v>
      </c>
      <c r="C670" s="281">
        <v>28</v>
      </c>
      <c r="D670" s="279">
        <v>1416.770525932312</v>
      </c>
      <c r="E670" s="293"/>
      <c r="F670" s="323">
        <f t="shared" si="54"/>
        <v>1416.770525932312</v>
      </c>
      <c r="G670" s="313"/>
      <c r="H670" s="297">
        <v>62.63970947265625</v>
      </c>
      <c r="I670" s="286">
        <v>1.912347674369812</v>
      </c>
      <c r="J670" s="191">
        <f>HLOOKUP('Operational Worksheet'!H670,$B$768:$X$770,3)</f>
        <v>3.6</v>
      </c>
      <c r="K670" s="191">
        <f t="shared" si="50"/>
        <v>9.6843603857692706</v>
      </c>
      <c r="L670" s="191">
        <f t="shared" si="51"/>
        <v>18.519864061484999</v>
      </c>
      <c r="M670" s="192">
        <f t="shared" si="52"/>
        <v>5.1444066837458324</v>
      </c>
      <c r="N670" s="199" t="str">
        <f t="shared" si="53"/>
        <v>OK</v>
      </c>
    </row>
    <row r="671" spans="1:14" ht="14.25" customHeight="1" x14ac:dyDescent="0.25">
      <c r="A671" s="194"/>
      <c r="B671" s="280" t="s">
        <v>865</v>
      </c>
      <c r="C671" s="281">
        <v>28</v>
      </c>
      <c r="D671" s="279">
        <v>1429.5452420711517</v>
      </c>
      <c r="E671" s="293"/>
      <c r="F671" s="323">
        <f t="shared" si="54"/>
        <v>1429.5452420711517</v>
      </c>
      <c r="G671" s="313"/>
      <c r="H671" s="297">
        <v>62.127388000488281</v>
      </c>
      <c r="I671" s="286">
        <v>1.9605038166046143</v>
      </c>
      <c r="J671" s="191">
        <f>HLOOKUP('Operational Worksheet'!H671,$B$768:$X$770,3)</f>
        <v>3.8</v>
      </c>
      <c r="K671" s="191">
        <f t="shared" si="50"/>
        <v>9.5978189100093392</v>
      </c>
      <c r="L671" s="191">
        <f t="shared" si="51"/>
        <v>18.816560604153249</v>
      </c>
      <c r="M671" s="192">
        <f t="shared" si="52"/>
        <v>4.9517264747771712</v>
      </c>
      <c r="N671" s="199" t="str">
        <f t="shared" si="53"/>
        <v>OK</v>
      </c>
    </row>
    <row r="672" spans="1:14" ht="14.25" customHeight="1" x14ac:dyDescent="0.25">
      <c r="A672" s="194"/>
      <c r="B672" s="280" t="s">
        <v>866</v>
      </c>
      <c r="C672" s="281">
        <v>28</v>
      </c>
      <c r="D672" s="279">
        <v>1432.8648221492767</v>
      </c>
      <c r="E672" s="293"/>
      <c r="F672" s="325">
        <f t="shared" si="54"/>
        <v>1432.8648221492767</v>
      </c>
      <c r="G672" s="315"/>
      <c r="H672" s="297">
        <v>61.562068939208984</v>
      </c>
      <c r="I672" s="286">
        <v>1.9674596786499023</v>
      </c>
      <c r="J672" s="191">
        <f>HLOOKUP('Operational Worksheet'!H672,$B$768:$X$770,3)</f>
        <v>3.8</v>
      </c>
      <c r="K672" s="191">
        <f t="shared" si="50"/>
        <v>9.575583226674377</v>
      </c>
      <c r="L672" s="191">
        <f t="shared" si="51"/>
        <v>18.839573898038164</v>
      </c>
      <c r="M672" s="192">
        <f t="shared" si="52"/>
        <v>4.9577826047468854</v>
      </c>
      <c r="N672" s="199" t="str">
        <f t="shared" si="53"/>
        <v>OK</v>
      </c>
    </row>
    <row r="673" spans="1:14" ht="14.25" customHeight="1" x14ac:dyDescent="0.25">
      <c r="A673" s="194"/>
      <c r="B673" s="280" t="s">
        <v>867</v>
      </c>
      <c r="C673" s="281">
        <v>28</v>
      </c>
      <c r="D673" s="279">
        <v>1420.411395072937</v>
      </c>
      <c r="E673" s="293"/>
      <c r="F673" s="323">
        <f t="shared" si="54"/>
        <v>1420.411395072937</v>
      </c>
      <c r="G673" s="313"/>
      <c r="H673" s="297">
        <v>61.381874084472656</v>
      </c>
      <c r="I673" s="286">
        <v>1.9811570644378662</v>
      </c>
      <c r="J673" s="191">
        <f>HLOOKUP('Operational Worksheet'!H673,$B$768:$X$770,3)</f>
        <v>3.8</v>
      </c>
      <c r="K673" s="191">
        <f t="shared" si="50"/>
        <v>9.6595369515180778</v>
      </c>
      <c r="L673" s="191">
        <f t="shared" si="51"/>
        <v>19.13705987069865</v>
      </c>
      <c r="M673" s="192">
        <f t="shared" si="52"/>
        <v>5.0360683870259608</v>
      </c>
      <c r="N673" s="199" t="str">
        <f t="shared" si="53"/>
        <v>OK</v>
      </c>
    </row>
    <row r="674" spans="1:14" ht="14.25" customHeight="1" x14ac:dyDescent="0.25">
      <c r="A674" s="194"/>
      <c r="B674" s="280" t="s">
        <v>868</v>
      </c>
      <c r="C674" s="281"/>
      <c r="D674" s="279"/>
      <c r="E674" s="293"/>
      <c r="F674" s="323">
        <f t="shared" si="54"/>
        <v>0</v>
      </c>
      <c r="G674" s="313"/>
      <c r="H674" s="297"/>
      <c r="I674" s="286"/>
      <c r="J674" s="191" t="e">
        <f>HLOOKUP('Operational Worksheet'!H674,$B$768:$X$770,3)</f>
        <v>#N/A</v>
      </c>
      <c r="K674" s="191" t="e">
        <f t="shared" si="50"/>
        <v>#DIV/0!</v>
      </c>
      <c r="L674" s="191" t="e">
        <f t="shared" si="51"/>
        <v>#DIV/0!</v>
      </c>
      <c r="M674" s="192" t="str">
        <f t="shared" si="52"/>
        <v>PO</v>
      </c>
      <c r="N674" s="199" t="str">
        <f t="shared" si="53"/>
        <v>OK</v>
      </c>
    </row>
    <row r="675" spans="1:14" ht="14.25" customHeight="1" x14ac:dyDescent="0.25">
      <c r="A675" s="194"/>
      <c r="B675" s="280" t="s">
        <v>869</v>
      </c>
      <c r="C675" s="281"/>
      <c r="D675" s="279"/>
      <c r="E675" s="293"/>
      <c r="F675" s="323">
        <f t="shared" si="54"/>
        <v>0</v>
      </c>
      <c r="G675" s="313"/>
      <c r="H675" s="297"/>
      <c r="I675" s="286"/>
      <c r="J675" s="191" t="e">
        <f>HLOOKUP('Operational Worksheet'!H675,$B$768:$X$770,3)</f>
        <v>#N/A</v>
      </c>
      <c r="K675" s="191" t="e">
        <f t="shared" si="50"/>
        <v>#DIV/0!</v>
      </c>
      <c r="L675" s="191" t="e">
        <f t="shared" si="51"/>
        <v>#DIV/0!</v>
      </c>
      <c r="M675" s="192" t="str">
        <f t="shared" si="52"/>
        <v>PO</v>
      </c>
      <c r="N675" s="199" t="str">
        <f t="shared" si="53"/>
        <v>OK</v>
      </c>
    </row>
    <row r="676" spans="1:14" ht="14.25" customHeight="1" x14ac:dyDescent="0.25">
      <c r="A676" s="194"/>
      <c r="B676" s="280" t="s">
        <v>870</v>
      </c>
      <c r="C676" s="281"/>
      <c r="D676" s="279"/>
      <c r="E676" s="293"/>
      <c r="F676" s="323">
        <f t="shared" si="54"/>
        <v>0</v>
      </c>
      <c r="G676" s="313"/>
      <c r="H676" s="297"/>
      <c r="I676" s="286"/>
      <c r="J676" s="191" t="e">
        <f>HLOOKUP('Operational Worksheet'!H676,$B$768:$X$770,3)</f>
        <v>#N/A</v>
      </c>
      <c r="K676" s="191" t="e">
        <f t="shared" si="50"/>
        <v>#DIV/0!</v>
      </c>
      <c r="L676" s="191" t="e">
        <f t="shared" si="51"/>
        <v>#DIV/0!</v>
      </c>
      <c r="M676" s="192" t="str">
        <f t="shared" si="52"/>
        <v>PO</v>
      </c>
      <c r="N676" s="199" t="str">
        <f t="shared" si="53"/>
        <v>OK</v>
      </c>
    </row>
    <row r="677" spans="1:14" ht="14.25" customHeight="1" x14ac:dyDescent="0.25">
      <c r="A677" s="194"/>
      <c r="B677" s="280" t="s">
        <v>871</v>
      </c>
      <c r="C677" s="281">
        <v>28</v>
      </c>
      <c r="D677" s="279">
        <v>914.91810584068298</v>
      </c>
      <c r="E677" s="293"/>
      <c r="F677" s="325">
        <f t="shared" si="54"/>
        <v>914.91810584068298</v>
      </c>
      <c r="G677" s="315"/>
      <c r="H677" s="297">
        <v>61.593864440917969</v>
      </c>
      <c r="I677" s="286">
        <v>1.9878989458084106</v>
      </c>
      <c r="J677" s="191">
        <f>HLOOKUP('Operational Worksheet'!H677,$B$768:$X$770,3)</f>
        <v>3.8</v>
      </c>
      <c r="K677" s="191">
        <f t="shared" si="50"/>
        <v>14.996442052545374</v>
      </c>
      <c r="L677" s="191">
        <f t="shared" si="51"/>
        <v>29.811411347131866</v>
      </c>
      <c r="M677" s="192">
        <f t="shared" si="52"/>
        <v>7.8451082492452286</v>
      </c>
      <c r="N677" s="199" t="str">
        <f t="shared" si="53"/>
        <v>OK</v>
      </c>
    </row>
    <row r="678" spans="1:14" ht="14.25" customHeight="1" x14ac:dyDescent="0.25">
      <c r="A678" s="194"/>
      <c r="B678" s="280" t="s">
        <v>872</v>
      </c>
      <c r="C678" s="281">
        <v>28</v>
      </c>
      <c r="D678" s="279">
        <v>928.41011023521423</v>
      </c>
      <c r="E678" s="293"/>
      <c r="F678" s="323">
        <f t="shared" si="54"/>
        <v>928.41011023521423</v>
      </c>
      <c r="G678" s="313"/>
      <c r="H678" s="297">
        <v>61.155738830566406</v>
      </c>
      <c r="I678" s="286">
        <v>1.9947478771209717</v>
      </c>
      <c r="J678" s="191">
        <f>HLOOKUP('Operational Worksheet'!H678,$B$768:$X$770,3)</f>
        <v>3.8</v>
      </c>
      <c r="K678" s="191">
        <f t="shared" si="50"/>
        <v>14.778508124591903</v>
      </c>
      <c r="L678" s="191">
        <f t="shared" si="51"/>
        <v>29.479397708544731</v>
      </c>
      <c r="M678" s="192">
        <f t="shared" si="52"/>
        <v>7.7577362390907192</v>
      </c>
      <c r="N678" s="199" t="str">
        <f t="shared" si="53"/>
        <v>OK</v>
      </c>
    </row>
    <row r="679" spans="1:14" ht="14.25" customHeight="1" x14ac:dyDescent="0.25">
      <c r="A679" s="200"/>
      <c r="B679" s="282" t="s">
        <v>873</v>
      </c>
      <c r="C679" s="283">
        <v>28</v>
      </c>
      <c r="D679" s="309">
        <v>924.87641882896423</v>
      </c>
      <c r="E679" s="310"/>
      <c r="F679" s="324">
        <f t="shared" si="54"/>
        <v>924.87641882896423</v>
      </c>
      <c r="G679" s="314"/>
      <c r="H679" s="311">
        <v>60.947280883789063</v>
      </c>
      <c r="I679" s="312">
        <v>1.9947478771209717</v>
      </c>
      <c r="J679" s="191">
        <f>HLOOKUP('Operational Worksheet'!H679,$B$768:$X$770,3)</f>
        <v>3.8</v>
      </c>
      <c r="K679" s="307">
        <f t="shared" si="50"/>
        <v>14.834972627409684</v>
      </c>
      <c r="L679" s="307">
        <f t="shared" si="51"/>
        <v>29.592030155673189</v>
      </c>
      <c r="M679" s="308">
        <f t="shared" si="52"/>
        <v>7.787376356756103</v>
      </c>
      <c r="N679" s="203" t="str">
        <f t="shared" si="53"/>
        <v>OK</v>
      </c>
    </row>
    <row r="680" spans="1:14" ht="14.25" customHeight="1" x14ac:dyDescent="0.25">
      <c r="A680" s="194"/>
      <c r="B680" s="300" t="s">
        <v>874</v>
      </c>
      <c r="C680" s="281">
        <v>29</v>
      </c>
      <c r="D680" s="279">
        <v>914.59687781333923</v>
      </c>
      <c r="E680" s="293"/>
      <c r="F680" s="323">
        <f t="shared" si="54"/>
        <v>914.59687781333923</v>
      </c>
      <c r="G680" s="313"/>
      <c r="H680" s="297">
        <v>60.346630096435547</v>
      </c>
      <c r="I680" s="286">
        <v>2.0084455013275146</v>
      </c>
      <c r="J680" s="191">
        <f>HLOOKUP('Operational Worksheet'!H680,$B$768:$X$770,3)</f>
        <v>4</v>
      </c>
      <c r="K680" s="301">
        <f t="shared" si="50"/>
        <v>15.001709157227856</v>
      </c>
      <c r="L680" s="301">
        <f t="shared" si="51"/>
        <v>30.130115269058066</v>
      </c>
      <c r="M680" s="302">
        <f t="shared" si="52"/>
        <v>7.5325288172645166</v>
      </c>
      <c r="N680" s="199" t="str">
        <f t="shared" si="53"/>
        <v>OK</v>
      </c>
    </row>
    <row r="681" spans="1:14" ht="14.25" customHeight="1" x14ac:dyDescent="0.25">
      <c r="A681" s="194"/>
      <c r="B681" s="280" t="s">
        <v>875</v>
      </c>
      <c r="C681" s="281">
        <v>29</v>
      </c>
      <c r="D681" s="279">
        <v>924.76936316490173</v>
      </c>
      <c r="E681" s="293"/>
      <c r="F681" s="323">
        <f t="shared" si="54"/>
        <v>924.76936316490173</v>
      </c>
      <c r="G681" s="313"/>
      <c r="H681" s="297">
        <v>60.215900421142578</v>
      </c>
      <c r="I681" s="286">
        <v>2.0084455013275146</v>
      </c>
      <c r="J681" s="191">
        <f>HLOOKUP('Operational Worksheet'!H681,$B$768:$X$770,3)</f>
        <v>4</v>
      </c>
      <c r="K681" s="191">
        <f t="shared" si="50"/>
        <v>14.836689993824743</v>
      </c>
      <c r="L681" s="191">
        <f t="shared" si="51"/>
        <v>29.798683272688258</v>
      </c>
      <c r="M681" s="192">
        <f t="shared" si="52"/>
        <v>7.4496708181720646</v>
      </c>
      <c r="N681" s="199" t="str">
        <f t="shared" si="53"/>
        <v>OK</v>
      </c>
    </row>
    <row r="682" spans="1:14" ht="14.25" customHeight="1" x14ac:dyDescent="0.25">
      <c r="A682" s="194"/>
      <c r="B682" s="280" t="s">
        <v>876</v>
      </c>
      <c r="C682" s="281">
        <v>29</v>
      </c>
      <c r="D682" s="279">
        <v>916.20307898521423</v>
      </c>
      <c r="E682" s="293"/>
      <c r="F682" s="325">
        <f t="shared" si="54"/>
        <v>916.20307898521423</v>
      </c>
      <c r="G682" s="315"/>
      <c r="H682" s="297">
        <v>60.109905242919922</v>
      </c>
      <c r="I682" s="286">
        <v>2.0084455013275146</v>
      </c>
      <c r="J682" s="191">
        <f>HLOOKUP('Operational Worksheet'!H682,$B$768:$X$770,3)</f>
        <v>4</v>
      </c>
      <c r="K682" s="191">
        <f t="shared" si="50"/>
        <v>14.975409569962601</v>
      </c>
      <c r="L682" s="191">
        <f t="shared" si="51"/>
        <v>30.077293981328395</v>
      </c>
      <c r="M682" s="192">
        <f t="shared" si="52"/>
        <v>7.5193234953320989</v>
      </c>
      <c r="N682" s="199" t="str">
        <f t="shared" si="53"/>
        <v>OK</v>
      </c>
    </row>
    <row r="683" spans="1:14" ht="14.25" customHeight="1" x14ac:dyDescent="0.25">
      <c r="A683" s="194"/>
      <c r="B683" s="280" t="s">
        <v>877</v>
      </c>
      <c r="C683" s="281">
        <v>29</v>
      </c>
      <c r="D683" s="279">
        <v>916.31013464927673</v>
      </c>
      <c r="E683" s="293"/>
      <c r="F683" s="323">
        <f t="shared" si="54"/>
        <v>916.31013464927673</v>
      </c>
      <c r="G683" s="313"/>
      <c r="H683" s="297">
        <v>60.014503479003906</v>
      </c>
      <c r="I683" s="286">
        <v>2.0084455013275146</v>
      </c>
      <c r="J683" s="191">
        <f>HLOOKUP('Operational Worksheet'!H683,$B$768:$X$770,3)</f>
        <v>4</v>
      </c>
      <c r="K683" s="191">
        <f t="shared" si="50"/>
        <v>14.97365994136471</v>
      </c>
      <c r="L683" s="191">
        <f t="shared" si="51"/>
        <v>30.07377994764197</v>
      </c>
      <c r="M683" s="192">
        <f t="shared" si="52"/>
        <v>7.5184449869104926</v>
      </c>
      <c r="N683" s="199" t="str">
        <f t="shared" si="53"/>
        <v>OK</v>
      </c>
    </row>
    <row r="684" spans="1:14" ht="14.25" customHeight="1" x14ac:dyDescent="0.25">
      <c r="A684" s="194"/>
      <c r="B684" s="280" t="s">
        <v>878</v>
      </c>
      <c r="C684" s="281">
        <v>29</v>
      </c>
      <c r="D684" s="279">
        <v>939.54646277427673</v>
      </c>
      <c r="E684" s="293"/>
      <c r="F684" s="323">
        <f t="shared" si="54"/>
        <v>939.54646277427673</v>
      </c>
      <c r="G684" s="313"/>
      <c r="H684" s="297">
        <v>59.806041717529297</v>
      </c>
      <c r="I684" s="286">
        <v>2.0222501754760742</v>
      </c>
      <c r="J684" s="191">
        <f>HLOOKUP('Operational Worksheet'!H684,$B$768:$X$770,3)</f>
        <v>4</v>
      </c>
      <c r="K684" s="191">
        <f t="shared" si="50"/>
        <v>14.603339909929172</v>
      </c>
      <c r="L684" s="191">
        <f t="shared" si="51"/>
        <v>29.531606695391027</v>
      </c>
      <c r="M684" s="192">
        <f t="shared" si="52"/>
        <v>7.3829016738477566</v>
      </c>
      <c r="N684" s="199" t="str">
        <f t="shared" si="53"/>
        <v>OK</v>
      </c>
    </row>
    <row r="685" spans="1:14" ht="14.25" customHeight="1" x14ac:dyDescent="0.25">
      <c r="A685" s="194"/>
      <c r="B685" s="280" t="s">
        <v>879</v>
      </c>
      <c r="C685" s="281">
        <v>29</v>
      </c>
      <c r="D685" s="279">
        <v>925.09077429771423</v>
      </c>
      <c r="E685" s="293"/>
      <c r="F685" s="323">
        <f t="shared" si="54"/>
        <v>925.09077429771423</v>
      </c>
      <c r="G685" s="313"/>
      <c r="H685" s="297">
        <v>60.60809326171875</v>
      </c>
      <c r="I685" s="286">
        <v>2.0222501754760742</v>
      </c>
      <c r="J685" s="191">
        <f>HLOOKUP('Operational Worksheet'!H685,$B$768:$X$770,3)</f>
        <v>4</v>
      </c>
      <c r="K685" s="191">
        <f t="shared" si="50"/>
        <v>14.831535172837881</v>
      </c>
      <c r="L685" s="191">
        <f t="shared" si="51"/>
        <v>29.993074605850971</v>
      </c>
      <c r="M685" s="192">
        <f t="shared" si="52"/>
        <v>7.4982686514627428</v>
      </c>
      <c r="N685" s="199" t="str">
        <f t="shared" si="53"/>
        <v>OK</v>
      </c>
    </row>
    <row r="686" spans="1:14" ht="14.25" customHeight="1" x14ac:dyDescent="0.25">
      <c r="A686" s="194"/>
      <c r="B686" s="280" t="s">
        <v>880</v>
      </c>
      <c r="C686" s="281">
        <v>29</v>
      </c>
      <c r="D686" s="279">
        <v>939.83558940887451</v>
      </c>
      <c r="E686" s="293"/>
      <c r="F686" s="323">
        <f t="shared" si="54"/>
        <v>939.83558940887451</v>
      </c>
      <c r="G686" s="313"/>
      <c r="H686" s="297">
        <v>62.109718322753906</v>
      </c>
      <c r="I686" s="286">
        <v>2.0221433639526367</v>
      </c>
      <c r="J686" s="191">
        <f>HLOOKUP('Operational Worksheet'!H686,$B$768:$X$770,3)</f>
        <v>3.8</v>
      </c>
      <c r="K686" s="191">
        <f t="shared" si="50"/>
        <v>14.598847406591752</v>
      </c>
      <c r="L686" s="191">
        <f t="shared" si="51"/>
        <v>29.52096240459667</v>
      </c>
      <c r="M686" s="192">
        <f t="shared" si="52"/>
        <v>7.7686743169991237</v>
      </c>
      <c r="N686" s="199" t="str">
        <f t="shared" si="53"/>
        <v>OK</v>
      </c>
    </row>
    <row r="687" spans="1:14" ht="14.25" customHeight="1" x14ac:dyDescent="0.25">
      <c r="A687" s="194"/>
      <c r="B687" s="280" t="s">
        <v>881</v>
      </c>
      <c r="C687" s="281">
        <v>29</v>
      </c>
      <c r="D687" s="279">
        <v>951.11116003990173</v>
      </c>
      <c r="E687" s="293"/>
      <c r="F687" s="325">
        <f t="shared" si="54"/>
        <v>951.11116003990173</v>
      </c>
      <c r="G687" s="315"/>
      <c r="H687" s="297">
        <v>62.720970153808594</v>
      </c>
      <c r="I687" s="286">
        <v>2.0221433639526367</v>
      </c>
      <c r="J687" s="191">
        <f>HLOOKUP('Operational Worksheet'!H687,$B$768:$X$770,3)</f>
        <v>3.6</v>
      </c>
      <c r="K687" s="191">
        <f t="shared" si="50"/>
        <v>14.425775801525413</v>
      </c>
      <c r="L687" s="191">
        <f t="shared" si="51"/>
        <v>29.170986806923143</v>
      </c>
      <c r="M687" s="192">
        <f t="shared" si="52"/>
        <v>8.1030518908119831</v>
      </c>
      <c r="N687" s="199" t="str">
        <f t="shared" si="53"/>
        <v>OK</v>
      </c>
    </row>
    <row r="688" spans="1:14" ht="14.25" customHeight="1" x14ac:dyDescent="0.25">
      <c r="A688" s="194"/>
      <c r="B688" s="280" t="s">
        <v>882</v>
      </c>
      <c r="C688" s="281">
        <v>29</v>
      </c>
      <c r="D688" s="279">
        <v>948.75544714927673</v>
      </c>
      <c r="E688" s="293"/>
      <c r="F688" s="323">
        <f t="shared" si="54"/>
        <v>948.75544714927673</v>
      </c>
      <c r="G688" s="313"/>
      <c r="H688" s="297">
        <v>62.819900512695313</v>
      </c>
      <c r="I688" s="286">
        <v>2.0359480381011963</v>
      </c>
      <c r="J688" s="191">
        <f>HLOOKUP('Operational Worksheet'!H688,$B$768:$X$770,3)</f>
        <v>3.6</v>
      </c>
      <c r="K688" s="191">
        <f t="shared" si="50"/>
        <v>14.461594289962056</v>
      </c>
      <c r="L688" s="191">
        <f t="shared" si="51"/>
        <v>29.443054522463711</v>
      </c>
      <c r="M688" s="192">
        <f t="shared" si="52"/>
        <v>8.1786262562399195</v>
      </c>
      <c r="N688" s="199" t="str">
        <f t="shared" si="53"/>
        <v>OK</v>
      </c>
    </row>
    <row r="689" spans="1:14" ht="14.25" customHeight="1" x14ac:dyDescent="0.25">
      <c r="A689" s="194"/>
      <c r="B689" s="280" t="s">
        <v>883</v>
      </c>
      <c r="C689" s="281">
        <v>29</v>
      </c>
      <c r="D689" s="279">
        <v>964.57100200653076</v>
      </c>
      <c r="E689" s="293"/>
      <c r="F689" s="323">
        <f t="shared" si="54"/>
        <v>964.57100200653076</v>
      </c>
      <c r="G689" s="313"/>
      <c r="H689" s="297">
        <v>63.325153350830078</v>
      </c>
      <c r="I689" s="286">
        <v>2.0360550880432129</v>
      </c>
      <c r="J689" s="191">
        <f>HLOOKUP('Operational Worksheet'!H689,$B$768:$X$770,3)</f>
        <v>3.6</v>
      </c>
      <c r="K689" s="191">
        <f t="shared" si="50"/>
        <v>14.22447526260123</v>
      </c>
      <c r="L689" s="191">
        <f t="shared" si="51"/>
        <v>28.961815233164049</v>
      </c>
      <c r="M689" s="192">
        <f t="shared" si="52"/>
        <v>8.0449486758789028</v>
      </c>
      <c r="N689" s="199" t="str">
        <f t="shared" si="53"/>
        <v>OK</v>
      </c>
    </row>
    <row r="690" spans="1:14" ht="14.25" customHeight="1" x14ac:dyDescent="0.25">
      <c r="A690" s="194"/>
      <c r="B690" s="280" t="s">
        <v>884</v>
      </c>
      <c r="C690" s="281">
        <v>29</v>
      </c>
      <c r="D690" s="279">
        <v>941.58100867271423</v>
      </c>
      <c r="E690" s="293"/>
      <c r="F690" s="323">
        <f t="shared" si="54"/>
        <v>941.58100867271423</v>
      </c>
      <c r="G690" s="313"/>
      <c r="H690" s="297">
        <v>63.459419250488281</v>
      </c>
      <c r="I690" s="286">
        <v>2.0015966892242432</v>
      </c>
      <c r="J690" s="191">
        <f>HLOOKUP('Operational Worksheet'!H690,$B$768:$X$770,3)</f>
        <v>3.6</v>
      </c>
      <c r="K690" s="191">
        <f t="shared" si="50"/>
        <v>14.571785359610535</v>
      </c>
      <c r="L690" s="191">
        <f t="shared" si="51"/>
        <v>29.166837331882746</v>
      </c>
      <c r="M690" s="192">
        <f t="shared" si="52"/>
        <v>8.101899258856319</v>
      </c>
      <c r="N690" s="199" t="str">
        <f t="shared" si="53"/>
        <v>OK</v>
      </c>
    </row>
    <row r="691" spans="1:14" ht="14.25" customHeight="1" x14ac:dyDescent="0.25">
      <c r="A691" s="194"/>
      <c r="B691" s="280" t="s">
        <v>885</v>
      </c>
      <c r="C691" s="281">
        <v>29</v>
      </c>
      <c r="D691" s="279">
        <v>945.43592810630798</v>
      </c>
      <c r="E691" s="293"/>
      <c r="F691" s="323">
        <f t="shared" si="54"/>
        <v>945.43592810630798</v>
      </c>
      <c r="G691" s="313"/>
      <c r="H691" s="297">
        <v>64.0635986328125</v>
      </c>
      <c r="I691" s="286">
        <v>2.0155084133148193</v>
      </c>
      <c r="J691" s="191">
        <f>HLOOKUP('Operational Worksheet'!H691,$B$768:$X$770,3)</f>
        <v>3.6</v>
      </c>
      <c r="K691" s="191">
        <f t="shared" si="50"/>
        <v>14.512370377701149</v>
      </c>
      <c r="L691" s="191">
        <f t="shared" si="51"/>
        <v>29.249804593397428</v>
      </c>
      <c r="M691" s="192">
        <f t="shared" si="52"/>
        <v>8.1249457203881743</v>
      </c>
      <c r="N691" s="199" t="str">
        <f t="shared" si="53"/>
        <v>OK</v>
      </c>
    </row>
    <row r="692" spans="1:14" ht="14.25" customHeight="1" x14ac:dyDescent="0.25">
      <c r="A692" s="194"/>
      <c r="B692" s="280" t="s">
        <v>886</v>
      </c>
      <c r="C692" s="281">
        <v>29</v>
      </c>
      <c r="D692" s="279">
        <v>940.08186316490173</v>
      </c>
      <c r="E692" s="293"/>
      <c r="F692" s="325">
        <f t="shared" si="54"/>
        <v>940.08186316490173</v>
      </c>
      <c r="G692" s="315"/>
      <c r="H692" s="297">
        <v>64.03533935546875</v>
      </c>
      <c r="I692" s="286">
        <v>1.9948548078536987</v>
      </c>
      <c r="J692" s="191">
        <f>HLOOKUP('Operational Worksheet'!H692,$B$768:$X$770,3)</f>
        <v>3.6</v>
      </c>
      <c r="K692" s="191">
        <f t="shared" si="50"/>
        <v>14.5950229386115</v>
      </c>
      <c r="L692" s="191">
        <f t="shared" si="51"/>
        <v>29.11495167982417</v>
      </c>
      <c r="M692" s="192">
        <f t="shared" si="52"/>
        <v>8.0874865777289351</v>
      </c>
      <c r="N692" s="199" t="str">
        <f t="shared" si="53"/>
        <v>OK</v>
      </c>
    </row>
    <row r="693" spans="1:14" ht="14.25" customHeight="1" x14ac:dyDescent="0.25">
      <c r="A693" s="194"/>
      <c r="B693" s="280" t="s">
        <v>887</v>
      </c>
      <c r="C693" s="281">
        <v>29</v>
      </c>
      <c r="D693" s="279">
        <v>939.86775183677673</v>
      </c>
      <c r="E693" s="293"/>
      <c r="F693" s="323">
        <f t="shared" si="54"/>
        <v>939.86775183677673</v>
      </c>
      <c r="G693" s="313"/>
      <c r="H693" s="297">
        <v>62.692703247070313</v>
      </c>
      <c r="I693" s="286">
        <v>2.0086596012115479</v>
      </c>
      <c r="J693" s="191">
        <f>HLOOKUP('Operational Worksheet'!H693,$B$768:$X$770,3)</f>
        <v>3.6</v>
      </c>
      <c r="K693" s="191">
        <f t="shared" si="50"/>
        <v>14.598347831650221</v>
      </c>
      <c r="L693" s="191">
        <f t="shared" si="51"/>
        <v>29.323111533869998</v>
      </c>
      <c r="M693" s="192">
        <f t="shared" si="52"/>
        <v>8.1453087594083318</v>
      </c>
      <c r="N693" s="199" t="str">
        <f t="shared" si="53"/>
        <v>OK</v>
      </c>
    </row>
    <row r="694" spans="1:14" ht="14.25" customHeight="1" x14ac:dyDescent="0.25">
      <c r="A694" s="194"/>
      <c r="B694" s="280" t="s">
        <v>888</v>
      </c>
      <c r="C694" s="281">
        <v>29</v>
      </c>
      <c r="D694" s="279">
        <v>945.00758337974548</v>
      </c>
      <c r="E694" s="293"/>
      <c r="F694" s="323">
        <f t="shared" si="54"/>
        <v>945.00758337974548</v>
      </c>
      <c r="G694" s="313"/>
      <c r="H694" s="297">
        <v>61.169883728027344</v>
      </c>
      <c r="I694" s="286">
        <v>2.0018105506896973</v>
      </c>
      <c r="J694" s="191">
        <f>HLOOKUP('Operational Worksheet'!H694,$B$768:$X$770,3)</f>
        <v>3.8</v>
      </c>
      <c r="K694" s="191">
        <f t="shared" si="50"/>
        <v>14.518948417317485</v>
      </c>
      <c r="L694" s="191">
        <f t="shared" si="51"/>
        <v>29.064184126705623</v>
      </c>
      <c r="M694" s="192">
        <f t="shared" si="52"/>
        <v>7.6484695070277962</v>
      </c>
      <c r="N694" s="199" t="str">
        <f t="shared" si="53"/>
        <v>OK</v>
      </c>
    </row>
    <row r="695" spans="1:14" ht="14.25" customHeight="1" x14ac:dyDescent="0.25">
      <c r="A695" s="194"/>
      <c r="B695" s="280" t="s">
        <v>889</v>
      </c>
      <c r="C695" s="281">
        <v>29</v>
      </c>
      <c r="D695" s="279">
        <v>939.11817908287048</v>
      </c>
      <c r="E695" s="293"/>
      <c r="F695" s="323">
        <f t="shared" si="54"/>
        <v>939.11817908287048</v>
      </c>
      <c r="G695" s="313"/>
      <c r="H695" s="297">
        <v>60.989677429199219</v>
      </c>
      <c r="I695" s="286">
        <v>2.0018105506896973</v>
      </c>
      <c r="J695" s="191">
        <f>HLOOKUP('Operational Worksheet'!H695,$B$768:$X$770,3)</f>
        <v>3.8</v>
      </c>
      <c r="K695" s="191">
        <f t="shared" si="50"/>
        <v>14.609999745147773</v>
      </c>
      <c r="L695" s="191">
        <f t="shared" si="51"/>
        <v>29.246451635410601</v>
      </c>
      <c r="M695" s="192">
        <f t="shared" si="52"/>
        <v>7.696434640897527</v>
      </c>
      <c r="N695" s="199" t="str">
        <f t="shared" si="53"/>
        <v>OK</v>
      </c>
    </row>
    <row r="696" spans="1:14" ht="14.25" customHeight="1" x14ac:dyDescent="0.25">
      <c r="A696" s="194"/>
      <c r="B696" s="280" t="s">
        <v>890</v>
      </c>
      <c r="C696" s="281">
        <v>29</v>
      </c>
      <c r="D696" s="279">
        <v>942.22346472740173</v>
      </c>
      <c r="E696" s="293"/>
      <c r="F696" s="323">
        <f t="shared" si="54"/>
        <v>942.22346472740173</v>
      </c>
      <c r="G696" s="313"/>
      <c r="H696" s="297">
        <v>61.325340270996094</v>
      </c>
      <c r="I696" s="286">
        <v>2.0155084133148193</v>
      </c>
      <c r="J696" s="191">
        <f>HLOOKUP('Operational Worksheet'!H696,$B$768:$X$770,3)</f>
        <v>3.8</v>
      </c>
      <c r="K696" s="191">
        <f t="shared" si="50"/>
        <v>14.561849572525677</v>
      </c>
      <c r="L696" s="191">
        <f t="shared" si="51"/>
        <v>29.349530326850306</v>
      </c>
      <c r="M696" s="192">
        <f t="shared" si="52"/>
        <v>7.7235606123290284</v>
      </c>
      <c r="N696" s="199" t="str">
        <f t="shared" si="53"/>
        <v>OK</v>
      </c>
    </row>
    <row r="697" spans="1:14" ht="14.25" customHeight="1" x14ac:dyDescent="0.25">
      <c r="A697" s="194"/>
      <c r="B697" s="280" t="s">
        <v>891</v>
      </c>
      <c r="C697" s="281">
        <v>29</v>
      </c>
      <c r="D697" s="279">
        <v>948.03803682327271</v>
      </c>
      <c r="E697" s="293"/>
      <c r="F697" s="325">
        <f t="shared" si="54"/>
        <v>948.03803682327271</v>
      </c>
      <c r="G697" s="315"/>
      <c r="H697" s="297">
        <v>60.954349517822266</v>
      </c>
      <c r="I697" s="286">
        <v>2.0155084133148193</v>
      </c>
      <c r="J697" s="191">
        <f>HLOOKUP('Operational Worksheet'!H697,$B$768:$X$770,3)</f>
        <v>3.8</v>
      </c>
      <c r="K697" s="191">
        <f t="shared" si="50"/>
        <v>14.472537835127042</v>
      </c>
      <c r="L697" s="191">
        <f t="shared" si="51"/>
        <v>29.169521768715594</v>
      </c>
      <c r="M697" s="192">
        <f t="shared" si="52"/>
        <v>7.6761899391356829</v>
      </c>
      <c r="N697" s="199" t="str">
        <f t="shared" si="53"/>
        <v>OK</v>
      </c>
    </row>
    <row r="698" spans="1:14" ht="14.25" customHeight="1" x14ac:dyDescent="0.25">
      <c r="A698" s="194"/>
      <c r="B698" s="280" t="s">
        <v>892</v>
      </c>
      <c r="C698" s="281">
        <v>29</v>
      </c>
      <c r="D698" s="279">
        <v>943.00519990921021</v>
      </c>
      <c r="E698" s="293"/>
      <c r="F698" s="323">
        <f t="shared" si="54"/>
        <v>943.00519990921021</v>
      </c>
      <c r="G698" s="313"/>
      <c r="H698" s="297">
        <v>60.957878112792969</v>
      </c>
      <c r="I698" s="286">
        <v>1.9949617385864258</v>
      </c>
      <c r="J698" s="191">
        <f>HLOOKUP('Operational Worksheet'!H698,$B$768:$X$770,3)</f>
        <v>3.8</v>
      </c>
      <c r="K698" s="191">
        <f t="shared" si="50"/>
        <v>14.549778048292151</v>
      </c>
      <c r="L698" s="191">
        <f t="shared" si="51"/>
        <v>29.02625051126752</v>
      </c>
      <c r="M698" s="192">
        <f t="shared" si="52"/>
        <v>7.6384869766493475</v>
      </c>
      <c r="N698" s="199" t="str">
        <f t="shared" si="53"/>
        <v>OK</v>
      </c>
    </row>
    <row r="699" spans="1:14" ht="14.25" customHeight="1" x14ac:dyDescent="0.25">
      <c r="A699" s="194"/>
      <c r="B699" s="280" t="s">
        <v>893</v>
      </c>
      <c r="C699" s="281">
        <v>29</v>
      </c>
      <c r="D699" s="279">
        <v>942.11640906333923</v>
      </c>
      <c r="E699" s="293"/>
      <c r="F699" s="323">
        <f t="shared" si="54"/>
        <v>942.11640906333923</v>
      </c>
      <c r="G699" s="313"/>
      <c r="H699" s="297">
        <v>61.55853271484375</v>
      </c>
      <c r="I699" s="286">
        <v>2.0017037391662598</v>
      </c>
      <c r="J699" s="191">
        <f>HLOOKUP('Operational Worksheet'!H699,$B$768:$X$770,3)</f>
        <v>3.8</v>
      </c>
      <c r="K699" s="191">
        <f t="shared" si="50"/>
        <v>14.563504281498972</v>
      </c>
      <c r="L699" s="191">
        <f t="shared" si="51"/>
        <v>29.151820975640327</v>
      </c>
      <c r="M699" s="192">
        <f t="shared" si="52"/>
        <v>7.6715318356948234</v>
      </c>
      <c r="N699" s="199" t="str">
        <f t="shared" si="53"/>
        <v>OK</v>
      </c>
    </row>
    <row r="700" spans="1:14" ht="14.25" customHeight="1" x14ac:dyDescent="0.25">
      <c r="A700" s="194"/>
      <c r="B700" s="280" t="s">
        <v>894</v>
      </c>
      <c r="C700" s="281">
        <v>29</v>
      </c>
      <c r="D700" s="279">
        <v>943.82966589927673</v>
      </c>
      <c r="E700" s="293"/>
      <c r="F700" s="323">
        <f t="shared" si="54"/>
        <v>943.82966589927673</v>
      </c>
      <c r="G700" s="313"/>
      <c r="H700" s="297">
        <v>61.728130340576172</v>
      </c>
      <c r="I700" s="286">
        <v>2.0085525512695313</v>
      </c>
      <c r="J700" s="191">
        <f>HLOOKUP('Operational Worksheet'!H700,$B$768:$X$770,3)</f>
        <v>3.8</v>
      </c>
      <c r="K700" s="191">
        <f t="shared" si="50"/>
        <v>14.537068342720008</v>
      </c>
      <c r="L700" s="191">
        <f t="shared" si="51"/>
        <v>29.198465707749808</v>
      </c>
      <c r="M700" s="192">
        <f t="shared" si="52"/>
        <v>7.6838067651973185</v>
      </c>
      <c r="N700" s="199" t="str">
        <f t="shared" si="53"/>
        <v>OK</v>
      </c>
    </row>
    <row r="701" spans="1:14" ht="14.25" customHeight="1" x14ac:dyDescent="0.25">
      <c r="A701" s="194"/>
      <c r="B701" s="280" t="s">
        <v>895</v>
      </c>
      <c r="C701" s="281">
        <v>29</v>
      </c>
      <c r="D701" s="279">
        <v>944.29017305374146</v>
      </c>
      <c r="E701" s="293"/>
      <c r="F701" s="323">
        <f t="shared" si="54"/>
        <v>944.29017305374146</v>
      </c>
      <c r="G701" s="313"/>
      <c r="H701" s="297">
        <v>61.653934478759766</v>
      </c>
      <c r="I701" s="286">
        <v>2.0154013633728027</v>
      </c>
      <c r="J701" s="191">
        <f>HLOOKUP('Operational Worksheet'!H701,$B$768:$X$770,3)</f>
        <v>3.8</v>
      </c>
      <c r="K701" s="191">
        <f t="shared" si="50"/>
        <v>14.529978971075787</v>
      </c>
      <c r="L701" s="191">
        <f t="shared" si="51"/>
        <v>29.283739428084296</v>
      </c>
      <c r="M701" s="192">
        <f t="shared" si="52"/>
        <v>7.7062472179169204</v>
      </c>
      <c r="N701" s="199" t="str">
        <f t="shared" si="53"/>
        <v>OK</v>
      </c>
    </row>
    <row r="702" spans="1:14" ht="14.25" customHeight="1" x14ac:dyDescent="0.25">
      <c r="A702" s="194"/>
      <c r="B702" s="280" t="s">
        <v>896</v>
      </c>
      <c r="C702" s="281">
        <v>29</v>
      </c>
      <c r="D702" s="279">
        <v>940.93849158287048</v>
      </c>
      <c r="E702" s="293"/>
      <c r="F702" s="325">
        <f t="shared" si="54"/>
        <v>940.93849158287048</v>
      </c>
      <c r="G702" s="315"/>
      <c r="H702" s="297">
        <v>61.562068939208984</v>
      </c>
      <c r="I702" s="286">
        <v>2.0085525512695313</v>
      </c>
      <c r="J702" s="191">
        <f>HLOOKUP('Operational Worksheet'!H702,$B$768:$X$770,3)</f>
        <v>3.8</v>
      </c>
      <c r="K702" s="191">
        <f t="shared" si="50"/>
        <v>14.581735660514195</v>
      </c>
      <c r="L702" s="191">
        <f t="shared" si="51"/>
        <v>29.28818236286369</v>
      </c>
      <c r="M702" s="192">
        <f t="shared" si="52"/>
        <v>7.7074164112799188</v>
      </c>
      <c r="N702" s="199" t="str">
        <f t="shared" si="53"/>
        <v>OK</v>
      </c>
    </row>
    <row r="703" spans="1:14" ht="14.25" customHeight="1" x14ac:dyDescent="0.25">
      <c r="A703" s="200"/>
      <c r="B703" s="282" t="s">
        <v>897</v>
      </c>
      <c r="C703" s="283">
        <v>29</v>
      </c>
      <c r="D703" s="309">
        <v>936.86939978599548</v>
      </c>
      <c r="E703" s="310"/>
      <c r="F703" s="324">
        <f t="shared" si="54"/>
        <v>936.86939978599548</v>
      </c>
      <c r="G703" s="314"/>
      <c r="H703" s="311">
        <v>61.346542358398438</v>
      </c>
      <c r="I703" s="312">
        <v>2.0154013633728027</v>
      </c>
      <c r="J703" s="191">
        <f>HLOOKUP('Operational Worksheet'!H703,$B$768:$X$770,3)</f>
        <v>3.8</v>
      </c>
      <c r="K703" s="307">
        <f t="shared" si="50"/>
        <v>14.645068309626176</v>
      </c>
      <c r="L703" s="307">
        <f t="shared" si="51"/>
        <v>29.515690637908421</v>
      </c>
      <c r="M703" s="308">
        <f t="shared" si="52"/>
        <v>7.7672870099759006</v>
      </c>
      <c r="N703" s="203" t="str">
        <f t="shared" si="53"/>
        <v>OK</v>
      </c>
    </row>
    <row r="704" spans="1:14" ht="14.25" customHeight="1" x14ac:dyDescent="0.25">
      <c r="A704" s="194"/>
      <c r="B704" s="300" t="s">
        <v>898</v>
      </c>
      <c r="C704" s="281">
        <v>30</v>
      </c>
      <c r="D704" s="279">
        <v>972.52717566490173</v>
      </c>
      <c r="E704" s="293"/>
      <c r="F704" s="323">
        <f t="shared" si="54"/>
        <v>972.52717566490173</v>
      </c>
      <c r="G704" s="313"/>
      <c r="H704" s="297">
        <v>60.954349517822266</v>
      </c>
      <c r="I704" s="286">
        <v>1.9947478771209717</v>
      </c>
      <c r="J704" s="191">
        <f>HLOOKUP('Operational Worksheet'!H704,$B$768:$X$770,3)</f>
        <v>3.8</v>
      </c>
      <c r="K704" s="301">
        <f t="shared" si="50"/>
        <v>14.10810587136948</v>
      </c>
      <c r="L704" s="301">
        <f t="shared" si="51"/>
        <v>28.142114237112185</v>
      </c>
      <c r="M704" s="302">
        <f t="shared" si="52"/>
        <v>7.4058195360821539</v>
      </c>
      <c r="N704" s="199" t="str">
        <f t="shared" si="53"/>
        <v>OK</v>
      </c>
    </row>
    <row r="705" spans="1:14" ht="14.25" customHeight="1" x14ac:dyDescent="0.25">
      <c r="A705" s="194"/>
      <c r="B705" s="280" t="s">
        <v>899</v>
      </c>
      <c r="C705" s="281">
        <v>30</v>
      </c>
      <c r="D705" s="279">
        <v>933.90339326858521</v>
      </c>
      <c r="E705" s="293"/>
      <c r="F705" s="323">
        <f t="shared" si="54"/>
        <v>933.90339326858521</v>
      </c>
      <c r="G705" s="313"/>
      <c r="H705" s="297">
        <v>60.749420166015625</v>
      </c>
      <c r="I705" s="286">
        <v>1.966496467590332</v>
      </c>
      <c r="J705" s="191">
        <f>HLOOKUP('Operational Worksheet'!H705,$B$768:$X$770,3)</f>
        <v>4</v>
      </c>
      <c r="K705" s="191">
        <f t="shared" si="50"/>
        <v>14.691579938524152</v>
      </c>
      <c r="L705" s="191">
        <f t="shared" si="51"/>
        <v>28.890940052428732</v>
      </c>
      <c r="M705" s="192">
        <f t="shared" si="52"/>
        <v>7.222735013107183</v>
      </c>
      <c r="N705" s="199" t="str">
        <f t="shared" si="53"/>
        <v>OK</v>
      </c>
    </row>
    <row r="706" spans="1:14" ht="14.25" customHeight="1" x14ac:dyDescent="0.25">
      <c r="A706" s="194"/>
      <c r="B706" s="280" t="s">
        <v>900</v>
      </c>
      <c r="C706" s="281">
        <v>30</v>
      </c>
      <c r="D706" s="279">
        <v>946.29255652427673</v>
      </c>
      <c r="E706" s="293"/>
      <c r="F706" s="323">
        <f t="shared" si="54"/>
        <v>946.29255652427673</v>
      </c>
      <c r="G706" s="313"/>
      <c r="H706" s="297">
        <v>60.275962829589844</v>
      </c>
      <c r="I706" s="286">
        <v>2.0015966892242432</v>
      </c>
      <c r="J706" s="191">
        <f>HLOOKUP('Operational Worksheet'!H706,$B$768:$X$770,3)</f>
        <v>4</v>
      </c>
      <c r="K706" s="191">
        <f t="shared" si="50"/>
        <v>14.49923309917992</v>
      </c>
      <c r="L706" s="191">
        <f t="shared" si="51"/>
        <v>29.021616967609091</v>
      </c>
      <c r="M706" s="192">
        <f t="shared" si="52"/>
        <v>7.2554042419022728</v>
      </c>
      <c r="N706" s="199" t="str">
        <f t="shared" si="53"/>
        <v>OK</v>
      </c>
    </row>
    <row r="707" spans="1:14" ht="14.25" customHeight="1" x14ac:dyDescent="0.25">
      <c r="A707" s="194"/>
      <c r="B707" s="280" t="s">
        <v>901</v>
      </c>
      <c r="C707" s="281">
        <v>30</v>
      </c>
      <c r="D707" s="279">
        <v>948.54121375083923</v>
      </c>
      <c r="E707" s="293"/>
      <c r="F707" s="325">
        <f t="shared" si="54"/>
        <v>948.54121375083923</v>
      </c>
      <c r="G707" s="315"/>
      <c r="H707" s="297">
        <v>60.081634521484375</v>
      </c>
      <c r="I707" s="286">
        <v>2.0015966892242432</v>
      </c>
      <c r="J707" s="191">
        <f>HLOOKUP('Operational Worksheet'!H707,$B$768:$X$770,3)</f>
        <v>4</v>
      </c>
      <c r="K707" s="191">
        <f t="shared" si="50"/>
        <v>14.464860522832753</v>
      </c>
      <c r="L707" s="191">
        <f t="shared" si="51"/>
        <v>28.952816932592494</v>
      </c>
      <c r="M707" s="192">
        <f t="shared" si="52"/>
        <v>7.2382042331481236</v>
      </c>
      <c r="N707" s="199" t="str">
        <f t="shared" si="53"/>
        <v>OK</v>
      </c>
    </row>
    <row r="708" spans="1:14" ht="14.25" customHeight="1" x14ac:dyDescent="0.25">
      <c r="A708" s="194"/>
      <c r="B708" s="280" t="s">
        <v>902</v>
      </c>
      <c r="C708" s="281">
        <v>30</v>
      </c>
      <c r="D708" s="279">
        <v>934.80269145965576</v>
      </c>
      <c r="E708" s="293"/>
      <c r="F708" s="323">
        <f t="shared" si="54"/>
        <v>934.80269145965576</v>
      </c>
      <c r="G708" s="313"/>
      <c r="H708" s="297">
        <v>59.682380676269531</v>
      </c>
      <c r="I708" s="286">
        <v>1.9947478771209717</v>
      </c>
      <c r="J708" s="191">
        <f>HLOOKUP('Operational Worksheet'!H708,$B$768:$X$770,3)</f>
        <v>4</v>
      </c>
      <c r="K708" s="191">
        <f t="shared" si="50"/>
        <v>14.677446355701393</v>
      </c>
      <c r="L708" s="191">
        <f t="shared" si="51"/>
        <v>29.277804959592295</v>
      </c>
      <c r="M708" s="192">
        <f t="shared" si="52"/>
        <v>7.3194512398980738</v>
      </c>
      <c r="N708" s="199" t="str">
        <f t="shared" si="53"/>
        <v>OK</v>
      </c>
    </row>
    <row r="709" spans="1:14" ht="14.25" customHeight="1" x14ac:dyDescent="0.25">
      <c r="A709" s="194"/>
      <c r="B709" s="280" t="s">
        <v>903</v>
      </c>
      <c r="C709" s="281">
        <v>30</v>
      </c>
      <c r="D709" s="279">
        <v>941.15272498130798</v>
      </c>
      <c r="E709" s="293"/>
      <c r="F709" s="323">
        <f t="shared" si="54"/>
        <v>941.15272498130798</v>
      </c>
      <c r="G709" s="313"/>
      <c r="H709" s="297">
        <v>59.6859130859375</v>
      </c>
      <c r="I709" s="286">
        <v>1.9947478771209717</v>
      </c>
      <c r="J709" s="191">
        <f>HLOOKUP('Operational Worksheet'!H709,$B$768:$X$770,3)</f>
        <v>4</v>
      </c>
      <c r="K709" s="191">
        <f t="shared" si="50"/>
        <v>14.578416438561423</v>
      </c>
      <c r="L709" s="191">
        <f t="shared" si="51"/>
        <v>29.080265242605876</v>
      </c>
      <c r="M709" s="192">
        <f t="shared" si="52"/>
        <v>7.2700663106514689</v>
      </c>
      <c r="N709" s="199" t="str">
        <f t="shared" si="53"/>
        <v>OK</v>
      </c>
    </row>
    <row r="710" spans="1:14" ht="14.25" customHeight="1" x14ac:dyDescent="0.25">
      <c r="A710" s="194"/>
      <c r="B710" s="280" t="s">
        <v>904</v>
      </c>
      <c r="C710" s="281">
        <v>30</v>
      </c>
      <c r="D710" s="279">
        <v>966.42359900474548</v>
      </c>
      <c r="E710" s="293"/>
      <c r="F710" s="323">
        <f t="shared" si="54"/>
        <v>966.42359900474548</v>
      </c>
      <c r="G710" s="313"/>
      <c r="H710" s="297">
        <v>59.968574523925781</v>
      </c>
      <c r="I710" s="286">
        <v>1.9878989458084106</v>
      </c>
      <c r="J710" s="191">
        <f>HLOOKUP('Operational Worksheet'!H710,$B$768:$X$770,3)</f>
        <v>4</v>
      </c>
      <c r="K710" s="191">
        <f t="shared" si="50"/>
        <v>14.197207488718417</v>
      </c>
      <c r="L710" s="191">
        <f t="shared" si="51"/>
        <v>28.222613800246616</v>
      </c>
      <c r="M710" s="192">
        <f t="shared" si="52"/>
        <v>7.0556534500616541</v>
      </c>
      <c r="N710" s="199" t="str">
        <f t="shared" si="53"/>
        <v>OK</v>
      </c>
    </row>
    <row r="711" spans="1:14" ht="14.25" customHeight="1" x14ac:dyDescent="0.25">
      <c r="A711" s="194"/>
      <c r="B711" s="280" t="s">
        <v>905</v>
      </c>
      <c r="C711" s="281">
        <v>30</v>
      </c>
      <c r="D711" s="279">
        <v>970.27839636802673</v>
      </c>
      <c r="E711" s="293"/>
      <c r="F711" s="323">
        <f t="shared" si="54"/>
        <v>970.27839636802673</v>
      </c>
      <c r="G711" s="313"/>
      <c r="H711" s="297">
        <v>60.565692901611328</v>
      </c>
      <c r="I711" s="286">
        <v>2.0290992259979248</v>
      </c>
      <c r="J711" s="191">
        <f>HLOOKUP('Operational Worksheet'!H711,$B$768:$X$770,3)</f>
        <v>4</v>
      </c>
      <c r="K711" s="191">
        <f t="shared" si="50"/>
        <v>14.140803720275953</v>
      </c>
      <c r="L711" s="191">
        <f t="shared" si="51"/>
        <v>28.693093883800511</v>
      </c>
      <c r="M711" s="192">
        <f t="shared" si="52"/>
        <v>7.1732734709501278</v>
      </c>
      <c r="N711" s="199" t="str">
        <f t="shared" si="53"/>
        <v>OK</v>
      </c>
    </row>
    <row r="712" spans="1:14" ht="14.25" customHeight="1" x14ac:dyDescent="0.25">
      <c r="A712" s="194"/>
      <c r="B712" s="280" t="s">
        <v>906</v>
      </c>
      <c r="C712" s="281">
        <v>30</v>
      </c>
      <c r="D712" s="279">
        <v>922.94917273521423</v>
      </c>
      <c r="E712" s="293"/>
      <c r="F712" s="325">
        <f t="shared" si="54"/>
        <v>922.94917273521423</v>
      </c>
      <c r="G712" s="315"/>
      <c r="H712" s="297">
        <v>61.7811279296875</v>
      </c>
      <c r="I712" s="286">
        <v>2.0359480381011963</v>
      </c>
      <c r="J712" s="191">
        <f>HLOOKUP('Operational Worksheet'!H712,$B$768:$X$770,3)</f>
        <v>3.8</v>
      </c>
      <c r="K712" s="191">
        <f t="shared" ref="K712:K751" si="55">$J$764/D712*$L$764</f>
        <v>14.865950111210154</v>
      </c>
      <c r="L712" s="191">
        <f t="shared" ref="L712:L751" si="56">K712*$I712</f>
        <v>30.266301963428575</v>
      </c>
      <c r="M712" s="192">
        <f t="shared" ref="M712:M751" si="57">IF(D712&gt;0,L712/J712,"PO")</f>
        <v>7.9648163061654147</v>
      </c>
      <c r="N712" s="199" t="str">
        <f t="shared" ref="N712:N751" si="58">+IF(M712&gt;=1, "OK","Alarm")</f>
        <v>OK</v>
      </c>
    </row>
    <row r="713" spans="1:14" ht="14.25" customHeight="1" x14ac:dyDescent="0.25">
      <c r="A713" s="194"/>
      <c r="B713" s="280" t="s">
        <v>907</v>
      </c>
      <c r="C713" s="281">
        <v>30</v>
      </c>
      <c r="D713" s="279">
        <v>941.25978064537048</v>
      </c>
      <c r="E713" s="293"/>
      <c r="F713" s="323">
        <f t="shared" ref="F713:F751" si="59">D713+E713</f>
        <v>941.25978064537048</v>
      </c>
      <c r="G713" s="313"/>
      <c r="H713" s="297">
        <v>62.3499755859375</v>
      </c>
      <c r="I713" s="286">
        <v>2.0290992259979248</v>
      </c>
      <c r="J713" s="191">
        <f>HLOOKUP('Operational Worksheet'!H713,$B$768:$X$770,3)</f>
        <v>3.8</v>
      </c>
      <c r="K713" s="191">
        <f t="shared" si="55"/>
        <v>14.576758339400168</v>
      </c>
      <c r="L713" s="191">
        <f t="shared" si="56"/>
        <v>29.577689064035678</v>
      </c>
      <c r="M713" s="192">
        <f t="shared" si="57"/>
        <v>7.7836023852725473</v>
      </c>
      <c r="N713" s="199" t="str">
        <f t="shared" si="58"/>
        <v>OK</v>
      </c>
    </row>
    <row r="714" spans="1:14" ht="14.25" customHeight="1" x14ac:dyDescent="0.25">
      <c r="A714" s="194"/>
      <c r="B714" s="280" t="s">
        <v>908</v>
      </c>
      <c r="C714" s="281">
        <v>30</v>
      </c>
      <c r="D714" s="279">
        <v>954.10939002037048</v>
      </c>
      <c r="E714" s="293"/>
      <c r="F714" s="323">
        <f t="shared" si="59"/>
        <v>954.10939002037048</v>
      </c>
      <c r="G714" s="313"/>
      <c r="H714" s="297">
        <v>63.194423675537109</v>
      </c>
      <c r="I714" s="286">
        <v>2.0564942359924316</v>
      </c>
      <c r="J714" s="191">
        <f>HLOOKUP('Operational Worksheet'!H714,$B$768:$X$770,3)</f>
        <v>3.6</v>
      </c>
      <c r="K714" s="191">
        <f t="shared" si="55"/>
        <v>14.380443689765428</v>
      </c>
      <c r="L714" s="191">
        <f t="shared" si="56"/>
        <v>29.573299559016338</v>
      </c>
      <c r="M714" s="192">
        <f t="shared" si="57"/>
        <v>8.2148054330600928</v>
      </c>
      <c r="N714" s="199" t="str">
        <f t="shared" si="58"/>
        <v>OK</v>
      </c>
    </row>
    <row r="715" spans="1:14" ht="14.25" customHeight="1" x14ac:dyDescent="0.25">
      <c r="A715" s="194"/>
      <c r="B715" s="280" t="s">
        <v>909</v>
      </c>
      <c r="C715" s="281">
        <v>30</v>
      </c>
      <c r="D715" s="279">
        <v>965.13862586021423</v>
      </c>
      <c r="E715" s="293"/>
      <c r="F715" s="323">
        <f t="shared" si="59"/>
        <v>965.13862586021423</v>
      </c>
      <c r="G715" s="313"/>
      <c r="H715" s="297">
        <v>63.607818603515625</v>
      </c>
      <c r="I715" s="286">
        <v>2.0634503364562988</v>
      </c>
      <c r="J715" s="191">
        <f>HLOOKUP('Operational Worksheet'!H715,$B$768:$X$770,3)</f>
        <v>3.6</v>
      </c>
      <c r="K715" s="191">
        <f t="shared" si="55"/>
        <v>14.216109468041939</v>
      </c>
      <c r="L715" s="191">
        <f t="shared" si="56"/>
        <v>29.334235864930715</v>
      </c>
      <c r="M715" s="192">
        <f t="shared" si="57"/>
        <v>8.1483988513696435</v>
      </c>
      <c r="N715" s="199" t="str">
        <f t="shared" si="58"/>
        <v>OK</v>
      </c>
    </row>
    <row r="716" spans="1:14" ht="14.25" customHeight="1" x14ac:dyDescent="0.25">
      <c r="A716" s="194"/>
      <c r="B716" s="280" t="s">
        <v>910</v>
      </c>
      <c r="C716" s="281">
        <v>30</v>
      </c>
      <c r="D716" s="279">
        <v>980.12989783287048</v>
      </c>
      <c r="E716" s="293"/>
      <c r="F716" s="323">
        <f t="shared" si="59"/>
        <v>980.12989783287048</v>
      </c>
      <c r="G716" s="313"/>
      <c r="H716" s="297">
        <v>64.03533935546875</v>
      </c>
      <c r="I716" s="286">
        <v>2.0361618995666504</v>
      </c>
      <c r="J716" s="191">
        <f>HLOOKUP('Operational Worksheet'!H716,$B$768:$X$770,3)</f>
        <v>3.6</v>
      </c>
      <c r="K716" s="191">
        <f t="shared" si="55"/>
        <v>13.998671387742903</v>
      </c>
      <c r="L716" s="191">
        <f t="shared" si="56"/>
        <v>28.503561324275907</v>
      </c>
      <c r="M716" s="192">
        <f t="shared" si="57"/>
        <v>7.9176559234099742</v>
      </c>
      <c r="N716" s="199" t="str">
        <f t="shared" si="58"/>
        <v>OK</v>
      </c>
    </row>
    <row r="717" spans="1:14" ht="14.25" customHeight="1" x14ac:dyDescent="0.25">
      <c r="A717" s="194"/>
      <c r="B717" s="280" t="s">
        <v>911</v>
      </c>
      <c r="C717" s="281">
        <v>30</v>
      </c>
      <c r="D717" s="279">
        <v>936.33412146568298</v>
      </c>
      <c r="E717" s="293"/>
      <c r="F717" s="325">
        <f t="shared" si="59"/>
        <v>936.33412146568298</v>
      </c>
      <c r="G717" s="315"/>
      <c r="H717" s="297">
        <v>64.388656616210938</v>
      </c>
      <c r="I717" s="286">
        <v>2.0567085742950439</v>
      </c>
      <c r="J717" s="191">
        <f>HLOOKUP('Operational Worksheet'!H717,$B$768:$X$770,3)</f>
        <v>3.6</v>
      </c>
      <c r="K717" s="191">
        <f t="shared" si="55"/>
        <v>14.653440521410326</v>
      </c>
      <c r="L717" s="191">
        <f t="shared" si="56"/>
        <v>30.137856763307056</v>
      </c>
      <c r="M717" s="192">
        <f t="shared" si="57"/>
        <v>8.3716268786964037</v>
      </c>
      <c r="N717" s="199" t="str">
        <f t="shared" si="58"/>
        <v>OK</v>
      </c>
    </row>
    <row r="718" spans="1:14" ht="14.25" customHeight="1" x14ac:dyDescent="0.25">
      <c r="A718" s="194"/>
      <c r="B718" s="280" t="s">
        <v>912</v>
      </c>
      <c r="C718" s="281">
        <v>30</v>
      </c>
      <c r="D718" s="279">
        <v>946.29255652427673</v>
      </c>
      <c r="E718" s="293"/>
      <c r="F718" s="323">
        <f t="shared" si="59"/>
        <v>946.29255652427673</v>
      </c>
      <c r="G718" s="313"/>
      <c r="H718" s="297">
        <v>64.526458740234375</v>
      </c>
      <c r="I718" s="286">
        <v>2.0018105506896973</v>
      </c>
      <c r="J718" s="191">
        <f>HLOOKUP('Operational Worksheet'!H718,$B$768:$X$770,3)</f>
        <v>3.4</v>
      </c>
      <c r="K718" s="191">
        <f t="shared" si="55"/>
        <v>14.49923309917992</v>
      </c>
      <c r="L718" s="191">
        <f t="shared" si="56"/>
        <v>29.024717794847643</v>
      </c>
      <c r="M718" s="192">
        <f t="shared" si="57"/>
        <v>8.5366817043669538</v>
      </c>
      <c r="N718" s="199" t="str">
        <f t="shared" si="58"/>
        <v>OK</v>
      </c>
    </row>
    <row r="719" spans="1:14" ht="14.25" customHeight="1" x14ac:dyDescent="0.25">
      <c r="A719" s="194"/>
      <c r="B719" s="280" t="s">
        <v>913</v>
      </c>
      <c r="C719" s="281">
        <v>30</v>
      </c>
      <c r="D719" s="279">
        <v>941.90229773521423</v>
      </c>
      <c r="E719" s="293"/>
      <c r="F719" s="323">
        <f t="shared" si="59"/>
        <v>941.90229773521423</v>
      </c>
      <c r="G719" s="313"/>
      <c r="H719" s="297">
        <v>64.73138427734375</v>
      </c>
      <c r="I719" s="286">
        <v>1.9812641143798828</v>
      </c>
      <c r="J719" s="191">
        <f>HLOOKUP('Operational Worksheet'!H719,$B$768:$X$770,3)</f>
        <v>3.4</v>
      </c>
      <c r="K719" s="191">
        <f t="shared" si="55"/>
        <v>14.566814827880867</v>
      </c>
      <c r="L719" s="191">
        <f t="shared" si="56"/>
        <v>28.86070747929713</v>
      </c>
      <c r="M719" s="192">
        <f t="shared" si="57"/>
        <v>8.4884433762638611</v>
      </c>
      <c r="N719" s="199" t="str">
        <f t="shared" si="58"/>
        <v>OK</v>
      </c>
    </row>
    <row r="720" spans="1:14" ht="14.25" customHeight="1" x14ac:dyDescent="0.25">
      <c r="A720" s="194"/>
      <c r="B720" s="280" t="s">
        <v>914</v>
      </c>
      <c r="C720" s="281">
        <v>30</v>
      </c>
      <c r="D720" s="279">
        <v>943.29432654380798</v>
      </c>
      <c r="E720" s="293"/>
      <c r="F720" s="323">
        <f t="shared" si="59"/>
        <v>943.29432654380798</v>
      </c>
      <c r="G720" s="313"/>
      <c r="H720" s="297">
        <v>64.904510498046875</v>
      </c>
      <c r="I720" s="286">
        <v>2.0087666511535645</v>
      </c>
      <c r="J720" s="191">
        <f>HLOOKUP('Operational Worksheet'!H720,$B$768:$X$770,3)</f>
        <v>3.4</v>
      </c>
      <c r="K720" s="191">
        <f t="shared" si="55"/>
        <v>14.545318434529117</v>
      </c>
      <c r="L720" s="191">
        <f t="shared" si="56"/>
        <v>29.21815060169126</v>
      </c>
      <c r="M720" s="192">
        <f t="shared" si="57"/>
        <v>8.5935737063797824</v>
      </c>
      <c r="N720" s="199" t="str">
        <f t="shared" si="58"/>
        <v>OK</v>
      </c>
    </row>
    <row r="721" spans="1:14" ht="14.25" customHeight="1" x14ac:dyDescent="0.25">
      <c r="A721" s="194"/>
      <c r="B721" s="280" t="s">
        <v>915</v>
      </c>
      <c r="C721" s="281">
        <v>30</v>
      </c>
      <c r="D721" s="279">
        <v>952.42829561233521</v>
      </c>
      <c r="E721" s="293"/>
      <c r="F721" s="323">
        <f t="shared" si="59"/>
        <v>952.42829561233521</v>
      </c>
      <c r="G721" s="313"/>
      <c r="H721" s="297">
        <v>64.840919494628906</v>
      </c>
      <c r="I721" s="286">
        <v>2.0224642753601074</v>
      </c>
      <c r="J721" s="191">
        <f>HLOOKUP('Operational Worksheet'!H721,$B$768:$X$770,3)</f>
        <v>3.4</v>
      </c>
      <c r="K721" s="191">
        <f t="shared" si="55"/>
        <v>14.405826055643573</v>
      </c>
      <c r="L721" s="191">
        <f t="shared" si="56"/>
        <v>29.135268554590933</v>
      </c>
      <c r="M721" s="192">
        <f t="shared" si="57"/>
        <v>8.5691966337032159</v>
      </c>
      <c r="N721" s="199" t="str">
        <f t="shared" si="58"/>
        <v>OK</v>
      </c>
    </row>
    <row r="722" spans="1:14" ht="14.25" customHeight="1" x14ac:dyDescent="0.25">
      <c r="A722" s="194"/>
      <c r="B722" s="280" t="s">
        <v>916</v>
      </c>
      <c r="C722" s="281">
        <v>30</v>
      </c>
      <c r="D722" s="279">
        <v>943.50843787193298</v>
      </c>
      <c r="E722" s="293"/>
      <c r="F722" s="325">
        <f t="shared" si="59"/>
        <v>943.50843787193298</v>
      </c>
      <c r="G722" s="315"/>
      <c r="H722" s="297">
        <v>64.85858154296875</v>
      </c>
      <c r="I722" s="286">
        <v>2.0293130874633789</v>
      </c>
      <c r="J722" s="191">
        <f>HLOOKUP('Operational Worksheet'!H722,$B$768:$X$770,3)</f>
        <v>3.4</v>
      </c>
      <c r="K722" s="191">
        <f t="shared" si="55"/>
        <v>14.542017650643132</v>
      </c>
      <c r="L722" s="191">
        <f t="shared" si="56"/>
        <v>29.510306736573565</v>
      </c>
      <c r="M722" s="192">
        <f t="shared" si="57"/>
        <v>8.679501981345167</v>
      </c>
      <c r="N722" s="199" t="str">
        <f t="shared" si="58"/>
        <v>OK</v>
      </c>
    </row>
    <row r="723" spans="1:14" ht="14.25" customHeight="1" x14ac:dyDescent="0.25">
      <c r="A723" s="194"/>
      <c r="B723" s="280" t="s">
        <v>917</v>
      </c>
      <c r="C723" s="281">
        <v>30</v>
      </c>
      <c r="D723" s="279">
        <v>935.79866003990173</v>
      </c>
      <c r="E723" s="293"/>
      <c r="F723" s="323">
        <f t="shared" si="59"/>
        <v>935.79866003990173</v>
      </c>
      <c r="G723" s="313"/>
      <c r="H723" s="297">
        <v>64.67132568359375</v>
      </c>
      <c r="I723" s="286">
        <v>2.0155084133148193</v>
      </c>
      <c r="J723" s="191">
        <f>HLOOKUP('Operational Worksheet'!H723,$B$768:$X$770,3)</f>
        <v>3.4</v>
      </c>
      <c r="K723" s="191">
        <f t="shared" si="55"/>
        <v>14.661825179872929</v>
      </c>
      <c r="L723" s="191">
        <f t="shared" si="56"/>
        <v>29.551032004584954</v>
      </c>
      <c r="M723" s="192">
        <f t="shared" si="57"/>
        <v>8.6914800013485163</v>
      </c>
      <c r="N723" s="199" t="str">
        <f t="shared" si="58"/>
        <v>OK</v>
      </c>
    </row>
    <row r="724" spans="1:14" ht="14.25" customHeight="1" x14ac:dyDescent="0.25">
      <c r="A724" s="194"/>
      <c r="B724" s="280" t="s">
        <v>918</v>
      </c>
      <c r="C724" s="281"/>
      <c r="D724" s="279"/>
      <c r="E724" s="293"/>
      <c r="F724" s="323">
        <f t="shared" si="59"/>
        <v>0</v>
      </c>
      <c r="G724" s="313"/>
      <c r="H724" s="297"/>
      <c r="I724" s="286"/>
      <c r="J724" s="191" t="e">
        <f>HLOOKUP('Operational Worksheet'!H724,$B$768:$X$770,3)</f>
        <v>#N/A</v>
      </c>
      <c r="K724" s="191" t="e">
        <f t="shared" si="55"/>
        <v>#DIV/0!</v>
      </c>
      <c r="L724" s="191" t="e">
        <f t="shared" si="56"/>
        <v>#DIV/0!</v>
      </c>
      <c r="M724" s="192" t="str">
        <f t="shared" si="57"/>
        <v>PO</v>
      </c>
      <c r="N724" s="199" t="str">
        <f t="shared" si="58"/>
        <v>OK</v>
      </c>
    </row>
    <row r="725" spans="1:14" ht="14.25" customHeight="1" x14ac:dyDescent="0.25">
      <c r="A725" s="194"/>
      <c r="B725" s="280" t="s">
        <v>919</v>
      </c>
      <c r="C725" s="281"/>
      <c r="D725" s="279"/>
      <c r="E725" s="293"/>
      <c r="F725" s="323">
        <f t="shared" si="59"/>
        <v>0</v>
      </c>
      <c r="G725" s="313"/>
      <c r="H725" s="297"/>
      <c r="I725" s="286"/>
      <c r="J725" s="191" t="e">
        <f>HLOOKUP('Operational Worksheet'!H725,$B$768:$X$770,3)</f>
        <v>#N/A</v>
      </c>
      <c r="K725" s="191" t="e">
        <f t="shared" si="55"/>
        <v>#DIV/0!</v>
      </c>
      <c r="L725" s="191" t="e">
        <f t="shared" si="56"/>
        <v>#DIV/0!</v>
      </c>
      <c r="M725" s="192" t="str">
        <f t="shared" si="57"/>
        <v>PO</v>
      </c>
      <c r="N725" s="199" t="str">
        <f t="shared" si="58"/>
        <v>OK</v>
      </c>
    </row>
    <row r="726" spans="1:14" ht="14.25" customHeight="1" x14ac:dyDescent="0.25">
      <c r="A726" s="194"/>
      <c r="B726" s="280" t="s">
        <v>920</v>
      </c>
      <c r="C726" s="281">
        <v>30</v>
      </c>
      <c r="D726" s="279">
        <v>908.06489539146423</v>
      </c>
      <c r="E726" s="293"/>
      <c r="F726" s="323">
        <f t="shared" si="59"/>
        <v>908.06489539146423</v>
      </c>
      <c r="G726" s="313"/>
      <c r="H726" s="297">
        <v>64.459335327148438</v>
      </c>
      <c r="I726" s="286">
        <v>2.0085525512695313</v>
      </c>
      <c r="J726" s="191">
        <f>HLOOKUP('Operational Worksheet'!H726,$B$768:$X$770,3)</f>
        <v>3.4</v>
      </c>
      <c r="K726" s="191">
        <f t="shared" si="55"/>
        <v>15.109620938654942</v>
      </c>
      <c r="L726" s="191">
        <f t="shared" si="56"/>
        <v>30.348467685050913</v>
      </c>
      <c r="M726" s="192">
        <f t="shared" si="57"/>
        <v>8.9260199073679161</v>
      </c>
      <c r="N726" s="199" t="str">
        <f t="shared" si="58"/>
        <v>OK</v>
      </c>
    </row>
    <row r="727" spans="1:14" ht="14.25" customHeight="1" x14ac:dyDescent="0.25">
      <c r="A727" s="200"/>
      <c r="B727" s="282" t="s">
        <v>921</v>
      </c>
      <c r="C727" s="283">
        <v>30</v>
      </c>
      <c r="D727" s="309">
        <v>960.21296668052673</v>
      </c>
      <c r="E727" s="310"/>
      <c r="F727" s="326">
        <f t="shared" si="59"/>
        <v>960.21296668052673</v>
      </c>
      <c r="G727" s="316"/>
      <c r="H727" s="311">
        <v>64.211997985839844</v>
      </c>
      <c r="I727" s="312">
        <v>2.0085525512695313</v>
      </c>
      <c r="J727" s="191">
        <f>HLOOKUP('Operational Worksheet'!H727,$B$768:$X$770,3)</f>
        <v>3.6</v>
      </c>
      <c r="K727" s="307">
        <f t="shared" si="55"/>
        <v>14.289034654985389</v>
      </c>
      <c r="L727" s="307">
        <f t="shared" si="56"/>
        <v>28.70027701144965</v>
      </c>
      <c r="M727" s="308">
        <f t="shared" si="57"/>
        <v>7.9722991698471244</v>
      </c>
      <c r="N727" s="203" t="str">
        <f t="shared" si="58"/>
        <v>OK</v>
      </c>
    </row>
    <row r="728" spans="1:14" ht="14.25" customHeight="1" x14ac:dyDescent="0.25">
      <c r="A728" s="194"/>
      <c r="B728" s="300" t="s">
        <v>922</v>
      </c>
      <c r="C728" s="281">
        <v>31</v>
      </c>
      <c r="D728" s="279">
        <v>943.50843787193298</v>
      </c>
      <c r="E728" s="293"/>
      <c r="F728" s="323">
        <f t="shared" si="59"/>
        <v>943.50843787193298</v>
      </c>
      <c r="G728" s="313"/>
      <c r="H728" s="297">
        <v>63.65374755859375</v>
      </c>
      <c r="I728" s="286">
        <v>2.0154013633728027</v>
      </c>
      <c r="J728" s="191">
        <f>HLOOKUP('Operational Worksheet'!H728,$B$768:$X$770,3)</f>
        <v>3.6</v>
      </c>
      <c r="K728" s="301">
        <f t="shared" si="55"/>
        <v>14.542017650643132</v>
      </c>
      <c r="L728" s="301">
        <f t="shared" si="56"/>
        <v>29.30800219929753</v>
      </c>
      <c r="M728" s="302">
        <f t="shared" si="57"/>
        <v>8.141111722027091</v>
      </c>
      <c r="N728" s="199" t="str">
        <f t="shared" si="58"/>
        <v>OK</v>
      </c>
    </row>
    <row r="729" spans="1:14" ht="14.25" customHeight="1" x14ac:dyDescent="0.25">
      <c r="A729" s="194"/>
      <c r="B729" s="280" t="s">
        <v>923</v>
      </c>
      <c r="C729" s="281">
        <v>31</v>
      </c>
      <c r="D729" s="279">
        <v>940.40315222740173</v>
      </c>
      <c r="E729" s="293"/>
      <c r="F729" s="323">
        <f t="shared" si="59"/>
        <v>940.40315222740173</v>
      </c>
      <c r="G729" s="313"/>
      <c r="H729" s="297">
        <v>63.537151336669922</v>
      </c>
      <c r="I729" s="286">
        <v>2.0361618995666504</v>
      </c>
      <c r="J729" s="191">
        <f>HLOOKUP('Operational Worksheet'!H729,$B$768:$X$770,3)</f>
        <v>3.6</v>
      </c>
      <c r="K729" s="191">
        <f t="shared" si="55"/>
        <v>14.590036543972131</v>
      </c>
      <c r="L729" s="191">
        <f t="shared" si="56"/>
        <v>29.70767652412114</v>
      </c>
      <c r="M729" s="192">
        <f t="shared" si="57"/>
        <v>8.2521323678114271</v>
      </c>
      <c r="N729" s="199" t="str">
        <f t="shared" si="58"/>
        <v>OK</v>
      </c>
    </row>
    <row r="730" spans="1:14" ht="14.25" customHeight="1" x14ac:dyDescent="0.25">
      <c r="A730" s="194"/>
      <c r="B730" s="280" t="s">
        <v>924</v>
      </c>
      <c r="C730" s="281">
        <v>31</v>
      </c>
      <c r="D730" s="279">
        <v>946.07844519615173</v>
      </c>
      <c r="E730" s="293"/>
      <c r="F730" s="323">
        <f t="shared" si="59"/>
        <v>946.07844519615173</v>
      </c>
      <c r="G730" s="313"/>
      <c r="H730" s="297">
        <v>63.084892272949219</v>
      </c>
      <c r="I730" s="286">
        <v>2.043010950088501</v>
      </c>
      <c r="J730" s="191">
        <f>HLOOKUP('Operational Worksheet'!H730,$B$768:$X$770,3)</f>
        <v>3.6</v>
      </c>
      <c r="K730" s="191">
        <f t="shared" si="55"/>
        <v>14.502514486755572</v>
      </c>
      <c r="L730" s="191">
        <f t="shared" si="56"/>
        <v>29.628795900258751</v>
      </c>
      <c r="M730" s="192">
        <f t="shared" si="57"/>
        <v>8.2302210834052083</v>
      </c>
      <c r="N730" s="199" t="str">
        <f t="shared" si="58"/>
        <v>OK</v>
      </c>
    </row>
    <row r="731" spans="1:14" ht="14.25" customHeight="1" x14ac:dyDescent="0.25">
      <c r="A731" s="194"/>
      <c r="B731" s="280" t="s">
        <v>925</v>
      </c>
      <c r="C731" s="281">
        <v>31</v>
      </c>
      <c r="D731" s="279">
        <v>940.08186316490173</v>
      </c>
      <c r="E731" s="293"/>
      <c r="F731" s="323">
        <f t="shared" si="59"/>
        <v>940.08186316490173</v>
      </c>
      <c r="G731" s="313"/>
      <c r="H731" s="297">
        <v>62.325248718261719</v>
      </c>
      <c r="I731" s="286">
        <v>2.0564942359924316</v>
      </c>
      <c r="J731" s="191">
        <f>HLOOKUP('Operational Worksheet'!H731,$B$768:$X$770,3)</f>
        <v>3.8</v>
      </c>
      <c r="K731" s="191">
        <f t="shared" si="55"/>
        <v>14.5950229386115</v>
      </c>
      <c r="L731" s="191">
        <f t="shared" si="56"/>
        <v>30.014580547431869</v>
      </c>
      <c r="M731" s="192">
        <f t="shared" si="57"/>
        <v>7.8985738282715445</v>
      </c>
      <c r="N731" s="199" t="str">
        <f t="shared" si="58"/>
        <v>OK</v>
      </c>
    </row>
    <row r="732" spans="1:14" ht="14.25" customHeight="1" x14ac:dyDescent="0.25">
      <c r="A732" s="194"/>
      <c r="B732" s="280" t="s">
        <v>926</v>
      </c>
      <c r="C732" s="281">
        <v>31</v>
      </c>
      <c r="D732" s="279">
        <v>949.71913123130798</v>
      </c>
      <c r="E732" s="293"/>
      <c r="F732" s="325">
        <f t="shared" si="59"/>
        <v>949.71913123130798</v>
      </c>
      <c r="G732" s="315"/>
      <c r="H732" s="297">
        <v>62.09912109375</v>
      </c>
      <c r="I732" s="286">
        <v>2.043010950088501</v>
      </c>
      <c r="J732" s="191">
        <f>HLOOKUP('Operational Worksheet'!H732,$B$768:$X$770,3)</f>
        <v>3.8</v>
      </c>
      <c r="K732" s="191">
        <f t="shared" si="55"/>
        <v>14.446920048115457</v>
      </c>
      <c r="L732" s="191">
        <f t="shared" si="56"/>
        <v>29.515215853352974</v>
      </c>
      <c r="M732" s="192">
        <f t="shared" si="57"/>
        <v>7.767162066671836</v>
      </c>
      <c r="N732" s="199" t="str">
        <f t="shared" si="58"/>
        <v>OK</v>
      </c>
    </row>
    <row r="733" spans="1:14" ht="14.25" customHeight="1" x14ac:dyDescent="0.25">
      <c r="A733" s="194"/>
      <c r="B733" s="280" t="s">
        <v>927</v>
      </c>
      <c r="C733" s="281">
        <v>31</v>
      </c>
      <c r="D733" s="279">
        <v>954.32344031333923</v>
      </c>
      <c r="E733" s="293"/>
      <c r="F733" s="323">
        <f t="shared" si="59"/>
        <v>954.32344031333923</v>
      </c>
      <c r="G733" s="313"/>
      <c r="H733" s="297">
        <v>61.300605773925781</v>
      </c>
      <c r="I733" s="286">
        <v>2.0497527122497559</v>
      </c>
      <c r="J733" s="191">
        <f>HLOOKUP('Operational Worksheet'!H733,$B$768:$X$770,3)</f>
        <v>3.8</v>
      </c>
      <c r="K733" s="191">
        <f t="shared" si="55"/>
        <v>14.377218223372394</v>
      </c>
      <c r="L733" s="191">
        <f t="shared" si="56"/>
        <v>29.469742047964179</v>
      </c>
      <c r="M733" s="192">
        <f t="shared" si="57"/>
        <v>7.7551952757800473</v>
      </c>
      <c r="N733" s="199" t="str">
        <f t="shared" si="58"/>
        <v>OK</v>
      </c>
    </row>
    <row r="734" spans="1:14" ht="14.25" customHeight="1" x14ac:dyDescent="0.25">
      <c r="A734" s="194"/>
      <c r="B734" s="280" t="s">
        <v>928</v>
      </c>
      <c r="C734" s="281">
        <v>31</v>
      </c>
      <c r="D734" s="279">
        <v>950.04029822349548</v>
      </c>
      <c r="E734" s="293"/>
      <c r="F734" s="323">
        <f t="shared" si="59"/>
        <v>950.04029822349548</v>
      </c>
      <c r="G734" s="313"/>
      <c r="H734" s="297">
        <v>60.795352935791016</v>
      </c>
      <c r="I734" s="286">
        <v>2.0566015243530273</v>
      </c>
      <c r="J734" s="191">
        <f>HLOOKUP('Operational Worksheet'!H734,$B$768:$X$770,3)</f>
        <v>4</v>
      </c>
      <c r="K734" s="191">
        <f t="shared" si="55"/>
        <v>14.442036177539753</v>
      </c>
      <c r="L734" s="191">
        <f t="shared" si="56"/>
        <v>29.701513617489827</v>
      </c>
      <c r="M734" s="192">
        <f t="shared" si="57"/>
        <v>7.4253784043724567</v>
      </c>
      <c r="N734" s="199" t="str">
        <f t="shared" si="58"/>
        <v>OK</v>
      </c>
    </row>
    <row r="735" spans="1:14" ht="14.25" customHeight="1" x14ac:dyDescent="0.25">
      <c r="A735" s="194"/>
      <c r="B735" s="280" t="s">
        <v>929</v>
      </c>
      <c r="C735" s="281">
        <v>31</v>
      </c>
      <c r="D735" s="279">
        <v>939.83558940887451</v>
      </c>
      <c r="E735" s="293"/>
      <c r="F735" s="323">
        <f t="shared" si="59"/>
        <v>939.83558940887451</v>
      </c>
      <c r="G735" s="313"/>
      <c r="H735" s="297">
        <v>60.332496643066406</v>
      </c>
      <c r="I735" s="286">
        <v>2.097801685333252</v>
      </c>
      <c r="J735" s="191">
        <f>HLOOKUP('Operational Worksheet'!H735,$B$768:$X$770,3)</f>
        <v>4</v>
      </c>
      <c r="K735" s="191">
        <f t="shared" si="55"/>
        <v>14.598847406591752</v>
      </c>
      <c r="L735" s="191">
        <f t="shared" si="56"/>
        <v>30.625486693471149</v>
      </c>
      <c r="M735" s="192">
        <f t="shared" si="57"/>
        <v>7.6563716733677873</v>
      </c>
      <c r="N735" s="199" t="str">
        <f t="shared" si="58"/>
        <v>OK</v>
      </c>
    </row>
    <row r="736" spans="1:14" ht="14.25" customHeight="1" x14ac:dyDescent="0.25">
      <c r="A736" s="194"/>
      <c r="B736" s="280" t="s">
        <v>930</v>
      </c>
      <c r="C736" s="281">
        <v>31</v>
      </c>
      <c r="D736" s="279">
        <v>928.19593787193298</v>
      </c>
      <c r="E736" s="293"/>
      <c r="F736" s="323">
        <f t="shared" si="59"/>
        <v>928.19593787193298</v>
      </c>
      <c r="G736" s="313"/>
      <c r="H736" s="297">
        <v>60.145233154296875</v>
      </c>
      <c r="I736" s="286">
        <v>2.0839967727661133</v>
      </c>
      <c r="J736" s="191">
        <f>HLOOKUP('Operational Worksheet'!H736,$B$768:$X$770,3)</f>
        <v>4</v>
      </c>
      <c r="K736" s="191">
        <f t="shared" si="55"/>
        <v>14.781918124443951</v>
      </c>
      <c r="L736" s="191">
        <f t="shared" si="56"/>
        <v>30.805469666634114</v>
      </c>
      <c r="M736" s="192">
        <f t="shared" si="57"/>
        <v>7.7013674166585284</v>
      </c>
      <c r="N736" s="199" t="str">
        <f t="shared" si="58"/>
        <v>OK</v>
      </c>
    </row>
    <row r="737" spans="1:23" ht="14.25" customHeight="1" x14ac:dyDescent="0.25">
      <c r="A737" s="194"/>
      <c r="B737" s="280" t="s">
        <v>931</v>
      </c>
      <c r="C737" s="281">
        <v>31</v>
      </c>
      <c r="D737" s="279">
        <v>968.56520056724548</v>
      </c>
      <c r="E737" s="293"/>
      <c r="F737" s="325">
        <f t="shared" si="59"/>
        <v>968.56520056724548</v>
      </c>
      <c r="G737" s="315"/>
      <c r="H737" s="297">
        <v>60.438495635986328</v>
      </c>
      <c r="I737" s="286">
        <v>2.0841038227081299</v>
      </c>
      <c r="J737" s="191">
        <f>HLOOKUP('Operational Worksheet'!H737,$B$768:$X$770,3)</f>
        <v>4</v>
      </c>
      <c r="K737" s="191">
        <f t="shared" si="55"/>
        <v>14.165815939937634</v>
      </c>
      <c r="L737" s="191">
        <f t="shared" si="56"/>
        <v>29.523031152203782</v>
      </c>
      <c r="M737" s="192">
        <f t="shared" si="57"/>
        <v>7.3807577880509454</v>
      </c>
      <c r="N737" s="199" t="str">
        <f t="shared" si="58"/>
        <v>OK</v>
      </c>
    </row>
    <row r="738" spans="1:23" ht="14.25" customHeight="1" x14ac:dyDescent="0.25">
      <c r="A738" s="194"/>
      <c r="B738" s="280" t="s">
        <v>932</v>
      </c>
      <c r="C738" s="281">
        <v>31</v>
      </c>
      <c r="D738" s="279">
        <v>1438.400652885437</v>
      </c>
      <c r="E738" s="293"/>
      <c r="F738" s="323">
        <f t="shared" si="59"/>
        <v>1438.400652885437</v>
      </c>
      <c r="G738" s="313"/>
      <c r="H738" s="297">
        <v>61.282943725585938</v>
      </c>
      <c r="I738" s="286">
        <v>2.0771479606628418</v>
      </c>
      <c r="J738" s="191">
        <f>HLOOKUP('Operational Worksheet'!H738,$B$768:$X$770,3)</f>
        <v>3.8</v>
      </c>
      <c r="K738" s="191">
        <f t="shared" si="55"/>
        <v>9.5387306238640619</v>
      </c>
      <c r="L738" s="191">
        <f t="shared" si="56"/>
        <v>19.813354862671432</v>
      </c>
      <c r="M738" s="192">
        <f t="shared" si="57"/>
        <v>5.2140407533345874</v>
      </c>
      <c r="N738" s="199" t="str">
        <f t="shared" si="58"/>
        <v>OK</v>
      </c>
    </row>
    <row r="739" spans="1:23" ht="14.25" customHeight="1" x14ac:dyDescent="0.25">
      <c r="A739" s="194"/>
      <c r="B739" s="280" t="s">
        <v>933</v>
      </c>
      <c r="C739" s="281">
        <v>31</v>
      </c>
      <c r="D739" s="279">
        <v>1458.5640408992767</v>
      </c>
      <c r="E739" s="293"/>
      <c r="F739" s="323">
        <f t="shared" si="59"/>
        <v>1458.5640408992767</v>
      </c>
      <c r="G739" s="313"/>
      <c r="H739" s="297">
        <v>61.636264801025391</v>
      </c>
      <c r="I739" s="286">
        <v>2.1254110336303711</v>
      </c>
      <c r="J739" s="191">
        <f>HLOOKUP('Operational Worksheet'!H739,$B$768:$X$770,3)</f>
        <v>3.8</v>
      </c>
      <c r="K739" s="191">
        <f t="shared" si="55"/>
        <v>9.4068659121782563</v>
      </c>
      <c r="L739" s="191">
        <f t="shared" si="56"/>
        <v>19.993456601625091</v>
      </c>
      <c r="M739" s="192">
        <f t="shared" si="57"/>
        <v>5.2614359477960768</v>
      </c>
      <c r="N739" s="199" t="str">
        <f t="shared" si="58"/>
        <v>OK</v>
      </c>
    </row>
    <row r="740" spans="1:23" ht="14.25" customHeight="1" x14ac:dyDescent="0.25">
      <c r="A740" s="194"/>
      <c r="B740" s="280" t="s">
        <v>934</v>
      </c>
      <c r="C740" s="281">
        <v>31</v>
      </c>
      <c r="D740" s="279">
        <v>1462.6331326961517</v>
      </c>
      <c r="E740" s="293"/>
      <c r="F740" s="323">
        <f t="shared" si="59"/>
        <v>1462.6331326961517</v>
      </c>
      <c r="G740" s="313"/>
      <c r="H740" s="297">
        <v>63.296894073486328</v>
      </c>
      <c r="I740" s="286">
        <v>2.1597623825073242</v>
      </c>
      <c r="J740" s="191">
        <f>HLOOKUP('Operational Worksheet'!H740,$B$768:$X$770,3)</f>
        <v>3.6</v>
      </c>
      <c r="K740" s="191">
        <f t="shared" si="55"/>
        <v>9.3806957126511961</v>
      </c>
      <c r="L740" s="191">
        <f t="shared" si="56"/>
        <v>20.260073721931789</v>
      </c>
      <c r="M740" s="192">
        <f t="shared" si="57"/>
        <v>5.6277982560921638</v>
      </c>
      <c r="N740" s="199" t="str">
        <f t="shared" si="58"/>
        <v>OK</v>
      </c>
    </row>
    <row r="741" spans="1:23" ht="14.25" customHeight="1" x14ac:dyDescent="0.25">
      <c r="A741" s="194"/>
      <c r="B741" s="280" t="s">
        <v>935</v>
      </c>
      <c r="C741" s="281">
        <v>31</v>
      </c>
      <c r="D741" s="279">
        <v>1457.1719510555267</v>
      </c>
      <c r="E741" s="293"/>
      <c r="F741" s="323">
        <f t="shared" si="59"/>
        <v>1457.1719510555267</v>
      </c>
      <c r="G741" s="313"/>
      <c r="H741" s="297">
        <v>64.466392517089844</v>
      </c>
      <c r="I741" s="286">
        <v>2.1873714923858643</v>
      </c>
      <c r="J741" s="191">
        <f>HLOOKUP('Operational Worksheet'!H741,$B$768:$X$770,3)</f>
        <v>3.4</v>
      </c>
      <c r="K741" s="191">
        <f t="shared" si="55"/>
        <v>9.4158526364206327</v>
      </c>
      <c r="L741" s="191">
        <f t="shared" si="56"/>
        <v>20.595967633412773</v>
      </c>
      <c r="M741" s="192">
        <f t="shared" si="57"/>
        <v>6.0576375392390513</v>
      </c>
      <c r="N741" s="199" t="str">
        <f t="shared" si="58"/>
        <v>OK</v>
      </c>
    </row>
    <row r="742" spans="1:23" ht="14.25" customHeight="1" x14ac:dyDescent="0.25">
      <c r="A742" s="194"/>
      <c r="B742" s="280" t="s">
        <v>936</v>
      </c>
      <c r="C742" s="281">
        <v>31</v>
      </c>
      <c r="D742" s="279">
        <v>1394.7442166805267</v>
      </c>
      <c r="E742" s="293"/>
      <c r="F742" s="325">
        <f t="shared" si="59"/>
        <v>1394.7442166805267</v>
      </c>
      <c r="G742" s="315"/>
      <c r="H742" s="297">
        <v>64.653656005859375</v>
      </c>
      <c r="I742" s="286">
        <v>2.1668252944946289</v>
      </c>
      <c r="J742" s="191">
        <f>HLOOKUP('Operational Worksheet'!H742,$B$768:$X$770,3)</f>
        <v>3.4</v>
      </c>
      <c r="K742" s="191">
        <f t="shared" si="55"/>
        <v>9.8372993363034187</v>
      </c>
      <c r="L742" s="191">
        <f t="shared" si="56"/>
        <v>21.315709031417473</v>
      </c>
      <c r="M742" s="192">
        <f t="shared" si="57"/>
        <v>6.2693261857110221</v>
      </c>
      <c r="N742" s="199" t="str">
        <f t="shared" si="58"/>
        <v>OK</v>
      </c>
    </row>
    <row r="743" spans="1:23" ht="14.25" customHeight="1" x14ac:dyDescent="0.25">
      <c r="A743" s="194"/>
      <c r="B743" s="280" t="s">
        <v>937</v>
      </c>
      <c r="C743" s="281">
        <v>31</v>
      </c>
      <c r="D743" s="279">
        <v>940.93849158287048</v>
      </c>
      <c r="E743" s="293"/>
      <c r="F743" s="323">
        <f t="shared" si="59"/>
        <v>940.93849158287048</v>
      </c>
      <c r="G743" s="313"/>
      <c r="H743" s="297">
        <v>65.130645751953125</v>
      </c>
      <c r="I743" s="286">
        <v>2.1461715698242188</v>
      </c>
      <c r="J743" s="191">
        <f>HLOOKUP('Operational Worksheet'!H743,$B$768:$X$770,3)</f>
        <v>3.4</v>
      </c>
      <c r="K743" s="191">
        <f t="shared" si="55"/>
        <v>14.581735660514195</v>
      </c>
      <c r="L743" s="191">
        <f t="shared" si="56"/>
        <v>31.29490651328754</v>
      </c>
      <c r="M743" s="192">
        <f t="shared" si="57"/>
        <v>9.2043842686139818</v>
      </c>
      <c r="N743" s="199" t="str">
        <f t="shared" si="58"/>
        <v>OK</v>
      </c>
    </row>
    <row r="744" spans="1:23" ht="14.25" customHeight="1" x14ac:dyDescent="0.25">
      <c r="A744" s="194"/>
      <c r="B744" s="280" t="s">
        <v>938</v>
      </c>
      <c r="C744" s="281">
        <v>31</v>
      </c>
      <c r="D744" s="279">
        <v>943.29432654380798</v>
      </c>
      <c r="E744" s="293"/>
      <c r="F744" s="323">
        <f t="shared" si="59"/>
        <v>943.29432654380798</v>
      </c>
      <c r="G744" s="313"/>
      <c r="H744" s="297">
        <v>65.374435424804688</v>
      </c>
      <c r="I744" s="286">
        <v>2.1255180835723877</v>
      </c>
      <c r="J744" s="191">
        <f>HLOOKUP('Operational Worksheet'!H744,$B$768:$X$770,3)</f>
        <v>3.4</v>
      </c>
      <c r="K744" s="191">
        <f t="shared" si="55"/>
        <v>14.545318434529117</v>
      </c>
      <c r="L744" s="191">
        <f t="shared" si="56"/>
        <v>30.916337363910451</v>
      </c>
      <c r="M744" s="192">
        <f t="shared" si="57"/>
        <v>9.093040401150132</v>
      </c>
      <c r="N744" s="199" t="str">
        <f t="shared" si="58"/>
        <v>OK</v>
      </c>
    </row>
    <row r="745" spans="1:23" ht="14.25" customHeight="1" x14ac:dyDescent="0.25">
      <c r="A745" s="194"/>
      <c r="B745" s="280" t="s">
        <v>939</v>
      </c>
      <c r="C745" s="281">
        <v>31</v>
      </c>
      <c r="D745" s="279">
        <v>930.33753943443298</v>
      </c>
      <c r="E745" s="293"/>
      <c r="F745" s="323">
        <f t="shared" si="59"/>
        <v>930.33753943443298</v>
      </c>
      <c r="G745" s="313"/>
      <c r="H745" s="297">
        <v>64.784378051757813</v>
      </c>
      <c r="I745" s="286">
        <v>2.1117134094238281</v>
      </c>
      <c r="J745" s="191">
        <f>HLOOKUP('Operational Worksheet'!H745,$B$768:$X$770,3)</f>
        <v>3.4</v>
      </c>
      <c r="K745" s="191">
        <f t="shared" si="55"/>
        <v>14.747890712230422</v>
      </c>
      <c r="L745" s="191">
        <f t="shared" si="56"/>
        <v>31.143318577734114</v>
      </c>
      <c r="M745" s="192">
        <f t="shared" si="57"/>
        <v>9.1597995816865048</v>
      </c>
      <c r="N745" s="199" t="str">
        <f t="shared" si="58"/>
        <v>OK</v>
      </c>
    </row>
    <row r="746" spans="1:23" ht="14.25" customHeight="1" x14ac:dyDescent="0.25">
      <c r="A746" s="194"/>
      <c r="B746" s="280" t="s">
        <v>940</v>
      </c>
      <c r="C746" s="281">
        <v>31</v>
      </c>
      <c r="D746" s="279">
        <v>944.25801062583923</v>
      </c>
      <c r="E746" s="293"/>
      <c r="F746" s="323">
        <f t="shared" si="59"/>
        <v>944.25801062583923</v>
      </c>
      <c r="G746" s="313"/>
      <c r="H746" s="297">
        <v>63.848075866699219</v>
      </c>
      <c r="I746" s="286">
        <v>2.091059684753418</v>
      </c>
      <c r="J746" s="191">
        <f>HLOOKUP('Operational Worksheet'!H746,$B$768:$X$770,3)</f>
        <v>3.6</v>
      </c>
      <c r="K746" s="191">
        <f t="shared" si="55"/>
        <v>14.530473877548189</v>
      </c>
      <c r="L746" s="191">
        <f t="shared" si="56"/>
        <v>30.384088125703691</v>
      </c>
      <c r="M746" s="192">
        <f t="shared" si="57"/>
        <v>8.4400244793621368</v>
      </c>
      <c r="N746" s="199" t="str">
        <f t="shared" si="58"/>
        <v>OK</v>
      </c>
    </row>
    <row r="747" spans="1:23" ht="14.25" customHeight="1" x14ac:dyDescent="0.25">
      <c r="A747" s="194"/>
      <c r="B747" s="280" t="s">
        <v>941</v>
      </c>
      <c r="C747" s="281">
        <v>31</v>
      </c>
      <c r="D747" s="279">
        <v>935.37031531333923</v>
      </c>
      <c r="E747" s="293"/>
      <c r="F747" s="325">
        <f t="shared" si="59"/>
        <v>935.37031531333923</v>
      </c>
      <c r="G747" s="315"/>
      <c r="H747" s="297">
        <v>63.484153747558594</v>
      </c>
      <c r="I747" s="286">
        <v>2.0772550106048584</v>
      </c>
      <c r="J747" s="191">
        <f>HLOOKUP('Operational Worksheet'!H747,$B$768:$X$770,3)</f>
        <v>3.6</v>
      </c>
      <c r="K747" s="191">
        <f t="shared" si="55"/>
        <v>14.668539435601128</v>
      </c>
      <c r="L747" s="191">
        <f t="shared" si="56"/>
        <v>30.470297040857403</v>
      </c>
      <c r="M747" s="192">
        <f t="shared" si="57"/>
        <v>8.463971400238167</v>
      </c>
      <c r="N747" s="199" t="str">
        <f t="shared" si="58"/>
        <v>OK</v>
      </c>
    </row>
    <row r="748" spans="1:23" ht="14.25" customHeight="1" x14ac:dyDescent="0.25">
      <c r="A748" s="194"/>
      <c r="B748" s="280" t="s">
        <v>942</v>
      </c>
      <c r="C748" s="281">
        <v>31</v>
      </c>
      <c r="D748" s="279">
        <v>912.66938757896423</v>
      </c>
      <c r="E748" s="293"/>
      <c r="F748" s="323">
        <f t="shared" si="59"/>
        <v>912.66938757896423</v>
      </c>
      <c r="G748" s="313"/>
      <c r="H748" s="297">
        <v>63.042495727539063</v>
      </c>
      <c r="I748" s="286">
        <v>2.063664436340332</v>
      </c>
      <c r="J748" s="191">
        <f>HLOOKUP('Operational Worksheet'!H748,$B$768:$X$770,3)</f>
        <v>3.6</v>
      </c>
      <c r="K748" s="191">
        <f t="shared" si="55"/>
        <v>15.03339165725801</v>
      </c>
      <c r="L748" s="191">
        <f t="shared" si="56"/>
        <v>31.023875720658801</v>
      </c>
      <c r="M748" s="192">
        <f t="shared" si="57"/>
        <v>8.6177432557385547</v>
      </c>
      <c r="N748" s="199" t="str">
        <f t="shared" si="58"/>
        <v>OK</v>
      </c>
    </row>
    <row r="749" spans="1:23" ht="14.25" customHeight="1" x14ac:dyDescent="0.25">
      <c r="A749" s="194"/>
      <c r="B749" s="280" t="s">
        <v>943</v>
      </c>
      <c r="C749" s="281">
        <v>31</v>
      </c>
      <c r="D749" s="279">
        <v>945.36103487014771</v>
      </c>
      <c r="E749" s="293"/>
      <c r="F749" s="323">
        <f t="shared" si="59"/>
        <v>945.36103487014771</v>
      </c>
      <c r="G749" s="313"/>
      <c r="H749" s="297">
        <v>63.883407592773438</v>
      </c>
      <c r="I749" s="286">
        <v>2.077362060546875</v>
      </c>
      <c r="J749" s="191">
        <f>HLOOKUP('Operational Worksheet'!H749,$B$768:$X$770,3)</f>
        <v>3.6</v>
      </c>
      <c r="K749" s="191">
        <f t="shared" si="55"/>
        <v>14.513520074316361</v>
      </c>
      <c r="L749" s="191">
        <f t="shared" si="56"/>
        <v>30.149835967370269</v>
      </c>
      <c r="M749" s="192">
        <f t="shared" si="57"/>
        <v>8.37495443538063</v>
      </c>
      <c r="N749" s="199" t="str">
        <f t="shared" si="58"/>
        <v>OK</v>
      </c>
    </row>
    <row r="750" spans="1:23" ht="14.25" customHeight="1" x14ac:dyDescent="0.25">
      <c r="A750" s="194"/>
      <c r="B750" s="280" t="s">
        <v>944</v>
      </c>
      <c r="C750" s="281">
        <v>31</v>
      </c>
      <c r="D750" s="279">
        <v>936.86939978599548</v>
      </c>
      <c r="E750" s="293"/>
      <c r="F750" s="323">
        <f t="shared" si="59"/>
        <v>936.86939978599548</v>
      </c>
      <c r="G750" s="313"/>
      <c r="H750" s="297">
        <v>62.600837707519531</v>
      </c>
      <c r="I750" s="286">
        <v>2.0566015243530273</v>
      </c>
      <c r="J750" s="191">
        <f>HLOOKUP('Operational Worksheet'!H750,$B$768:$X$770,3)</f>
        <v>3.6</v>
      </c>
      <c r="K750" s="191">
        <f t="shared" si="55"/>
        <v>14.645068309626176</v>
      </c>
      <c r="L750" s="191">
        <f t="shared" si="56"/>
        <v>30.119069809831405</v>
      </c>
      <c r="M750" s="192">
        <f t="shared" si="57"/>
        <v>8.3664082805087236</v>
      </c>
      <c r="N750" s="199" t="str">
        <f t="shared" si="58"/>
        <v>OK</v>
      </c>
    </row>
    <row r="751" spans="1:23" ht="14.25" customHeight="1" thickBot="1" x14ac:dyDescent="0.3">
      <c r="A751" s="287"/>
      <c r="B751" s="284" t="s">
        <v>945</v>
      </c>
      <c r="C751" s="285">
        <v>31</v>
      </c>
      <c r="D751" s="288">
        <v>945.32887244224548</v>
      </c>
      <c r="E751" s="294"/>
      <c r="F751" s="327">
        <f t="shared" si="59"/>
        <v>945.32887244224548</v>
      </c>
      <c r="G751" s="317"/>
      <c r="H751" s="298">
        <v>61.572669982910156</v>
      </c>
      <c r="I751" s="289">
        <v>2.0566015243530273</v>
      </c>
      <c r="J751" s="204">
        <f>HLOOKUP('Operational Worksheet'!H751,$B$768:$X$770,3)</f>
        <v>3.8</v>
      </c>
      <c r="K751" s="205">
        <f t="shared" si="55"/>
        <v>14.514013860189834</v>
      </c>
      <c r="L751" s="204">
        <f t="shared" si="56"/>
        <v>29.84954302934738</v>
      </c>
      <c r="M751" s="290">
        <f t="shared" si="57"/>
        <v>7.8551429024598374</v>
      </c>
      <c r="N751" s="206" t="str">
        <f t="shared" si="58"/>
        <v>OK</v>
      </c>
    </row>
    <row r="752" spans="1:23" ht="14.25" customHeight="1" x14ac:dyDescent="0.25">
      <c r="A752" s="207"/>
      <c r="B752" s="208"/>
      <c r="C752" s="209"/>
      <c r="D752" s="210"/>
      <c r="E752" s="210"/>
      <c r="F752" s="210"/>
      <c r="G752" s="210"/>
      <c r="H752" s="210"/>
      <c r="I752" s="210"/>
      <c r="J752" s="211"/>
      <c r="K752" s="211"/>
      <c r="L752" s="210"/>
      <c r="M752" s="210"/>
      <c r="N752" s="210"/>
      <c r="O752" s="210"/>
      <c r="P752" s="210"/>
      <c r="Q752" s="210"/>
      <c r="R752" s="210"/>
      <c r="S752" s="210"/>
      <c r="T752" s="210"/>
      <c r="U752" s="210"/>
      <c r="V752" s="212"/>
      <c r="W752" s="208"/>
    </row>
    <row r="753" spans="1:24" ht="15" customHeight="1" x14ac:dyDescent="0.25">
      <c r="A753" s="207"/>
      <c r="B753" s="213" t="s">
        <v>176</v>
      </c>
      <c r="C753" s="214"/>
      <c r="D753" s="210"/>
      <c r="E753" s="210"/>
      <c r="F753" s="210"/>
      <c r="G753" s="210"/>
      <c r="H753" s="210"/>
      <c r="I753" s="210"/>
      <c r="J753" s="211"/>
      <c r="K753" s="211"/>
      <c r="L753" s="210"/>
      <c r="M753" s="210"/>
      <c r="N753" s="210"/>
      <c r="O753" s="210"/>
      <c r="P753" s="210"/>
      <c r="Q753" s="210"/>
      <c r="R753" s="210"/>
      <c r="S753" s="210"/>
      <c r="T753" s="212"/>
      <c r="U753" s="212"/>
      <c r="V753" s="215"/>
      <c r="W753" s="215"/>
    </row>
    <row r="754" spans="1:24" ht="14.25" customHeight="1" x14ac:dyDescent="0.25">
      <c r="A754" s="207"/>
      <c r="B754" s="216" t="s">
        <v>955</v>
      </c>
      <c r="C754" s="217"/>
      <c r="D754" s="210"/>
      <c r="E754" s="210"/>
      <c r="F754" s="210"/>
      <c r="G754" s="210"/>
      <c r="H754" s="210"/>
      <c r="I754" s="210"/>
      <c r="J754" s="211"/>
      <c r="K754" s="211"/>
      <c r="L754" s="210"/>
      <c r="M754" s="210"/>
      <c r="N754" s="210"/>
      <c r="O754" s="210"/>
      <c r="P754" s="210"/>
      <c r="Q754" s="210"/>
      <c r="R754" s="210"/>
      <c r="S754" s="210"/>
      <c r="T754" s="212"/>
      <c r="U754" s="212"/>
      <c r="V754" s="215"/>
      <c r="W754" s="215"/>
    </row>
    <row r="755" spans="1:24" ht="14.25" customHeight="1" x14ac:dyDescent="0.25">
      <c r="A755" s="207"/>
      <c r="B755" s="216" t="s">
        <v>177</v>
      </c>
      <c r="C755" s="217"/>
      <c r="D755" s="210"/>
      <c r="E755" s="210"/>
      <c r="F755" s="210"/>
      <c r="G755" s="210"/>
      <c r="H755" s="210"/>
      <c r="I755" s="210"/>
      <c r="J755" s="211"/>
      <c r="K755" s="211"/>
      <c r="L755" s="210"/>
      <c r="M755" s="210"/>
      <c r="N755" s="210"/>
      <c r="O755" s="210"/>
      <c r="P755" s="210"/>
      <c r="Q755" s="210"/>
      <c r="R755" s="210"/>
      <c r="S755" s="210"/>
      <c r="T755" s="212"/>
      <c r="U755" s="212"/>
      <c r="V755" s="215"/>
      <c r="W755" s="215"/>
    </row>
    <row r="756" spans="1:24" ht="14.25" customHeight="1" x14ac:dyDescent="0.25">
      <c r="A756" s="207"/>
      <c r="B756" s="216" t="s">
        <v>186</v>
      </c>
      <c r="C756" s="217"/>
      <c r="D756" s="210"/>
      <c r="E756" s="210"/>
      <c r="F756" s="210"/>
      <c r="G756" s="210"/>
      <c r="H756" s="210"/>
      <c r="I756" s="210"/>
      <c r="J756" s="211"/>
      <c r="K756" s="211"/>
      <c r="L756" s="210"/>
      <c r="M756" s="210"/>
      <c r="N756" s="210"/>
      <c r="O756" s="210"/>
      <c r="P756" s="210"/>
      <c r="Q756" s="210"/>
      <c r="R756" s="210"/>
      <c r="S756" s="210"/>
      <c r="T756" s="212"/>
      <c r="U756" s="212"/>
      <c r="V756" s="215"/>
      <c r="W756" s="215"/>
    </row>
    <row r="757" spans="1:24" ht="14.25" customHeight="1" x14ac:dyDescent="0.25">
      <c r="A757" s="207"/>
      <c r="B757" s="216" t="s">
        <v>956</v>
      </c>
      <c r="C757" s="217"/>
      <c r="D757" s="210"/>
      <c r="E757" s="210"/>
      <c r="F757" s="210"/>
      <c r="G757" s="210"/>
      <c r="H757" s="210"/>
      <c r="I757" s="210"/>
      <c r="J757" s="211"/>
      <c r="K757" s="211"/>
      <c r="L757" s="210"/>
      <c r="M757" s="210"/>
      <c r="N757" s="210"/>
      <c r="O757" s="210"/>
      <c r="P757" s="210"/>
      <c r="Q757" s="210"/>
      <c r="R757" s="210"/>
      <c r="S757" s="210"/>
      <c r="T757" s="212"/>
      <c r="U757" s="212"/>
      <c r="V757" s="215"/>
      <c r="W757" s="215"/>
    </row>
    <row r="758" spans="1:24" ht="14.25" customHeight="1" x14ac:dyDescent="0.25">
      <c r="A758" s="212"/>
      <c r="B758" s="216" t="s">
        <v>187</v>
      </c>
      <c r="C758" s="217"/>
      <c r="D758" s="210"/>
      <c r="E758" s="210"/>
      <c r="F758" s="210"/>
      <c r="G758" s="210"/>
      <c r="H758" s="210"/>
      <c r="I758" s="210"/>
      <c r="J758" s="211"/>
      <c r="K758" s="211"/>
      <c r="L758" s="210"/>
      <c r="M758" s="210"/>
      <c r="N758" s="210"/>
      <c r="O758" s="210"/>
      <c r="P758" s="210"/>
      <c r="Q758" s="210"/>
      <c r="R758" s="210"/>
      <c r="S758" s="210"/>
      <c r="T758" s="212"/>
      <c r="U758" s="212"/>
      <c r="V758" s="215"/>
      <c r="W758" s="215"/>
    </row>
    <row r="759" spans="1:24" ht="14.25" customHeight="1" x14ac:dyDescent="0.25">
      <c r="A759" s="215"/>
      <c r="B759" s="216" t="s">
        <v>178</v>
      </c>
      <c r="C759" s="217"/>
      <c r="D759" s="210"/>
      <c r="E759" s="210"/>
      <c r="F759" s="210"/>
      <c r="G759" s="210"/>
      <c r="H759" s="210"/>
      <c r="I759" s="210"/>
      <c r="J759" s="211"/>
      <c r="K759" s="211"/>
      <c r="L759" s="210"/>
      <c r="M759" s="210"/>
      <c r="N759" s="210"/>
      <c r="O759" s="210"/>
      <c r="P759" s="210"/>
      <c r="Q759" s="210"/>
      <c r="R759" s="210"/>
      <c r="S759" s="210"/>
      <c r="T759" s="212"/>
      <c r="U759" s="212"/>
      <c r="V759" s="215"/>
      <c r="W759" s="215"/>
    </row>
    <row r="760" spans="1:24" ht="14.25" customHeight="1" x14ac:dyDescent="0.25">
      <c r="A760" s="215"/>
      <c r="B760" s="215" t="s">
        <v>971</v>
      </c>
      <c r="C760" s="218"/>
      <c r="D760" s="210"/>
      <c r="E760" s="210"/>
      <c r="F760" s="210"/>
      <c r="G760" s="210"/>
      <c r="H760" s="210"/>
      <c r="I760" s="210"/>
      <c r="J760" s="211"/>
      <c r="K760" s="211"/>
      <c r="L760" s="210"/>
      <c r="M760" s="210"/>
      <c r="N760" s="210"/>
      <c r="O760" s="210"/>
      <c r="P760" s="210"/>
      <c r="Q760" s="210"/>
      <c r="R760" s="210"/>
      <c r="S760" s="210"/>
      <c r="T760" s="212"/>
      <c r="U760" s="212"/>
      <c r="V760" s="215"/>
      <c r="W760" s="215"/>
    </row>
    <row r="761" spans="1:24" ht="15" customHeight="1" x14ac:dyDescent="0.25">
      <c r="A761" s="215"/>
      <c r="B761" s="213"/>
      <c r="C761" s="214"/>
      <c r="D761" s="210"/>
      <c r="E761" s="210"/>
      <c r="F761" s="210"/>
      <c r="G761" s="210"/>
      <c r="H761" s="210"/>
      <c r="I761" s="210"/>
      <c r="J761" s="211"/>
      <c r="K761" s="211"/>
      <c r="L761" s="210"/>
      <c r="M761" s="210"/>
      <c r="N761" s="210"/>
      <c r="O761" s="210"/>
      <c r="P761" s="210"/>
      <c r="Q761" s="210"/>
      <c r="R761" s="210"/>
      <c r="S761" s="210"/>
      <c r="T761" s="212"/>
      <c r="U761" s="212"/>
      <c r="V761" s="215"/>
      <c r="W761" s="215"/>
    </row>
    <row r="762" spans="1:24" ht="15" customHeight="1" x14ac:dyDescent="0.25">
      <c r="A762" s="219"/>
      <c r="B762" s="220"/>
      <c r="C762" s="221"/>
      <c r="D762" s="222"/>
      <c r="E762" s="222"/>
      <c r="F762" s="222"/>
      <c r="G762" s="222"/>
      <c r="H762" s="222"/>
      <c r="I762" s="223"/>
      <c r="J762" s="224" t="s">
        <v>179</v>
      </c>
      <c r="K762" s="224"/>
      <c r="L762" s="225" t="s">
        <v>180</v>
      </c>
      <c r="M762" s="226"/>
      <c r="N762" s="226"/>
      <c r="O762" s="226"/>
      <c r="P762" s="226"/>
      <c r="Q762" s="226"/>
      <c r="R762" s="226"/>
      <c r="S762" s="219"/>
      <c r="T762" s="219"/>
      <c r="U762" s="219"/>
      <c r="V762" s="219"/>
      <c r="W762" s="219"/>
    </row>
    <row r="763" spans="1:24" ht="15" customHeight="1" x14ac:dyDescent="0.25">
      <c r="A763" s="219"/>
      <c r="B763" s="227"/>
      <c r="C763" s="228"/>
      <c r="D763" s="229"/>
      <c r="E763" s="229"/>
      <c r="F763" s="229"/>
      <c r="G763" s="229"/>
      <c r="H763" s="229"/>
      <c r="I763" s="230"/>
      <c r="J763" s="231" t="s">
        <v>181</v>
      </c>
      <c r="K763" s="231"/>
      <c r="L763" s="232" t="s">
        <v>182</v>
      </c>
      <c r="M763" s="226"/>
      <c r="N763" s="226"/>
      <c r="O763" s="226"/>
      <c r="P763" s="226"/>
      <c r="Q763" s="226"/>
      <c r="R763" s="226"/>
      <c r="S763" s="219"/>
      <c r="T763" s="219"/>
      <c r="U763" s="219"/>
      <c r="V763" s="219"/>
      <c r="W763" s="219"/>
    </row>
    <row r="764" spans="1:24" ht="15" customHeight="1" x14ac:dyDescent="0.25">
      <c r="A764" s="219"/>
      <c r="B764" s="233" t="s">
        <v>946</v>
      </c>
      <c r="C764" s="234"/>
      <c r="D764" s="235"/>
      <c r="E764" s="235"/>
      <c r="F764" s="235"/>
      <c r="G764" s="235"/>
      <c r="H764" s="235"/>
      <c r="I764" s="236"/>
      <c r="J764" s="258">
        <f>CONVERT(('SEQUENCE 1'!G19*PI()*(('SEQUENCE 1'!D19/12)^2)/4),"ft^3","gal")</f>
        <v>13720.516357064378</v>
      </c>
      <c r="K764" s="237"/>
      <c r="L764" s="238">
        <v>1</v>
      </c>
      <c r="M764" s="226"/>
      <c r="N764" s="226"/>
      <c r="O764" s="226"/>
      <c r="P764" s="226"/>
      <c r="Q764" s="226"/>
      <c r="R764" s="226"/>
      <c r="S764" s="219"/>
      <c r="T764" s="219"/>
      <c r="U764" s="219"/>
      <c r="V764" s="219"/>
      <c r="W764" s="219"/>
    </row>
    <row r="765" spans="1:24" ht="15" customHeight="1" x14ac:dyDescent="0.25">
      <c r="A765" s="215"/>
      <c r="B765" s="227"/>
      <c r="C765" s="228"/>
      <c r="D765" s="239"/>
      <c r="E765" s="239"/>
      <c r="F765" s="239"/>
      <c r="G765" s="239"/>
      <c r="H765" s="239"/>
      <c r="I765" s="240"/>
      <c r="J765" s="241"/>
      <c r="K765" s="241"/>
      <c r="L765" s="242"/>
      <c r="M765" s="209"/>
      <c r="N765" s="209"/>
      <c r="O765" s="209"/>
      <c r="P765" s="209"/>
      <c r="Q765" s="209"/>
      <c r="R765" s="209"/>
      <c r="S765" s="215"/>
      <c r="T765" s="215"/>
      <c r="U765" s="215"/>
      <c r="V765" s="215"/>
      <c r="W765" s="215"/>
    </row>
    <row r="766" spans="1:24" ht="14.25" customHeight="1" x14ac:dyDescent="0.25">
      <c r="A766" s="215"/>
      <c r="B766" s="243"/>
      <c r="C766" s="244"/>
      <c r="D766" s="215"/>
      <c r="E766" s="215"/>
      <c r="F766" s="215"/>
      <c r="G766" s="215"/>
      <c r="H766" s="215"/>
      <c r="I766" s="215"/>
      <c r="J766" s="245"/>
      <c r="K766" s="245"/>
      <c r="L766" s="215"/>
      <c r="M766" s="215"/>
      <c r="N766" s="215"/>
      <c r="O766" s="215"/>
      <c r="P766" s="215"/>
      <c r="Q766" s="215"/>
      <c r="R766" s="215"/>
      <c r="S766" s="215"/>
      <c r="T766" s="215"/>
      <c r="U766" s="215"/>
      <c r="V766" s="215"/>
      <c r="W766" s="215"/>
    </row>
    <row r="767" spans="1:24" ht="18" customHeight="1" x14ac:dyDescent="0.25">
      <c r="A767" s="165"/>
      <c r="B767" s="165" t="s">
        <v>956</v>
      </c>
      <c r="C767" s="246"/>
      <c r="D767" s="235"/>
      <c r="E767" s="235"/>
      <c r="F767" s="235"/>
      <c r="G767" s="235"/>
      <c r="H767" s="247"/>
      <c r="I767" s="165"/>
      <c r="J767" s="163"/>
      <c r="K767" s="163"/>
      <c r="L767" s="161"/>
      <c r="M767" s="161"/>
      <c r="N767" s="161"/>
      <c r="O767" s="161"/>
      <c r="P767" s="161"/>
      <c r="Q767" s="161"/>
      <c r="R767" s="161"/>
      <c r="S767" s="161"/>
      <c r="T767" s="161"/>
      <c r="U767" s="161"/>
      <c r="V767" s="165"/>
      <c r="W767" s="165"/>
    </row>
    <row r="768" spans="1:24" ht="15" customHeight="1" x14ac:dyDescent="0.25">
      <c r="A768" s="248"/>
      <c r="B768" s="248" t="s">
        <v>183</v>
      </c>
      <c r="C768" s="249"/>
      <c r="D768" s="248">
        <f>CONVERT(D769,"C","F")</f>
        <v>32.9</v>
      </c>
      <c r="E768" s="248">
        <f t="shared" ref="E768:O768" si="60">CONVERT(E769,"C","F")</f>
        <v>33.799999999999997</v>
      </c>
      <c r="F768" s="248">
        <f t="shared" si="60"/>
        <v>35.6</v>
      </c>
      <c r="G768" s="248">
        <f t="shared" si="60"/>
        <v>37.4</v>
      </c>
      <c r="H768" s="248">
        <f t="shared" si="60"/>
        <v>39.200000000000003</v>
      </c>
      <c r="I768" s="248">
        <f t="shared" si="60"/>
        <v>41</v>
      </c>
      <c r="J768" s="248">
        <f t="shared" si="60"/>
        <v>42.8</v>
      </c>
      <c r="K768" s="248">
        <f t="shared" si="60"/>
        <v>44.6</v>
      </c>
      <c r="L768" s="248">
        <f t="shared" si="60"/>
        <v>46.4</v>
      </c>
      <c r="M768" s="248">
        <f t="shared" si="60"/>
        <v>48.2</v>
      </c>
      <c r="N768" s="248">
        <f t="shared" si="60"/>
        <v>50</v>
      </c>
      <c r="O768" s="248">
        <f t="shared" si="60"/>
        <v>51.8</v>
      </c>
      <c r="P768" s="248">
        <f t="shared" ref="P768" si="61">CONVERT(P769,"C","F")</f>
        <v>53.6</v>
      </c>
      <c r="Q768" s="248">
        <f t="shared" ref="Q768" si="62">CONVERT(Q769,"C","F")</f>
        <v>55.400000000000006</v>
      </c>
      <c r="R768" s="248">
        <f t="shared" ref="R768" si="63">CONVERT(R769,"C","F")</f>
        <v>57.2</v>
      </c>
      <c r="S768" s="248">
        <f t="shared" ref="S768" si="64">CONVERT(S769,"C","F")</f>
        <v>59</v>
      </c>
      <c r="T768" s="248">
        <f t="shared" ref="T768" si="65">CONVERT(T769,"C","F")</f>
        <v>60.8</v>
      </c>
      <c r="U768" s="248">
        <f t="shared" ref="U768" si="66">CONVERT(U769,"C","F")</f>
        <v>62.6</v>
      </c>
      <c r="V768" s="248">
        <f t="shared" ref="V768" si="67">CONVERT(V769,"C","F")</f>
        <v>64.400000000000006</v>
      </c>
      <c r="W768" s="248">
        <f t="shared" ref="W768" si="68">CONVERT(W769,"C","F")</f>
        <v>66.2</v>
      </c>
      <c r="X768" s="248">
        <f t="shared" ref="X768" si="69">CONVERT(X769,"C","F")</f>
        <v>68</v>
      </c>
    </row>
    <row r="769" spans="1:24" ht="15" customHeight="1" x14ac:dyDescent="0.25">
      <c r="A769" s="248"/>
      <c r="B769" s="248" t="s">
        <v>184</v>
      </c>
      <c r="C769" s="249"/>
      <c r="D769" s="248">
        <v>0.5</v>
      </c>
      <c r="E769" s="248">
        <v>1</v>
      </c>
      <c r="F769" s="248">
        <v>2</v>
      </c>
      <c r="G769" s="332">
        <v>3</v>
      </c>
      <c r="H769" s="248">
        <v>4</v>
      </c>
      <c r="I769" s="248">
        <v>5</v>
      </c>
      <c r="J769" s="248">
        <v>6</v>
      </c>
      <c r="K769" s="248">
        <v>7</v>
      </c>
      <c r="L769" s="248">
        <v>8</v>
      </c>
      <c r="M769" s="248">
        <v>9</v>
      </c>
      <c r="N769" s="248">
        <v>10</v>
      </c>
      <c r="O769" s="248">
        <v>11</v>
      </c>
      <c r="P769" s="248">
        <v>12</v>
      </c>
      <c r="Q769" s="248">
        <v>13</v>
      </c>
      <c r="R769" s="248">
        <v>14</v>
      </c>
      <c r="S769" s="248">
        <v>15</v>
      </c>
      <c r="T769" s="248">
        <v>16</v>
      </c>
      <c r="U769" s="248">
        <v>17</v>
      </c>
      <c r="V769" s="248">
        <v>18</v>
      </c>
      <c r="W769" s="248">
        <v>19</v>
      </c>
      <c r="X769" s="248">
        <v>20</v>
      </c>
    </row>
    <row r="770" spans="1:24" ht="14.25" customHeight="1" x14ac:dyDescent="0.25">
      <c r="A770" s="250"/>
      <c r="B770" s="251" t="s">
        <v>185</v>
      </c>
      <c r="C770" s="252"/>
      <c r="D770" s="250">
        <v>12</v>
      </c>
      <c r="E770" s="250">
        <v>11.6</v>
      </c>
      <c r="F770" s="250">
        <v>10.7</v>
      </c>
      <c r="G770" s="250">
        <v>9.8000000000000007</v>
      </c>
      <c r="H770" s="250">
        <v>8.9</v>
      </c>
      <c r="I770" s="250">
        <v>8</v>
      </c>
      <c r="J770" s="250">
        <v>7.6</v>
      </c>
      <c r="K770" s="250">
        <v>7.2</v>
      </c>
      <c r="L770" s="250">
        <v>6.8</v>
      </c>
      <c r="M770" s="250">
        <v>6.4</v>
      </c>
      <c r="N770" s="250">
        <v>6</v>
      </c>
      <c r="O770" s="250">
        <v>5.6</v>
      </c>
      <c r="P770" s="250">
        <v>5.2</v>
      </c>
      <c r="Q770" s="250">
        <v>4.8</v>
      </c>
      <c r="R770" s="250">
        <v>4.4000000000000004</v>
      </c>
      <c r="S770" s="250">
        <v>4</v>
      </c>
      <c r="T770" s="250">
        <v>3.8</v>
      </c>
      <c r="U770" s="250">
        <v>3.6</v>
      </c>
      <c r="V770" s="250">
        <v>3.4</v>
      </c>
      <c r="W770" s="250">
        <v>3.2</v>
      </c>
      <c r="X770" s="250">
        <v>3</v>
      </c>
    </row>
    <row r="771" spans="1:24" ht="15" customHeight="1" x14ac:dyDescent="0.25">
      <c r="A771" s="253"/>
      <c r="B771" s="165"/>
      <c r="C771" s="246"/>
      <c r="D771" s="253"/>
      <c r="E771" s="253"/>
      <c r="F771" s="253"/>
      <c r="G771" s="253"/>
      <c r="H771" s="253"/>
      <c r="I771" s="253"/>
      <c r="J771" s="253"/>
      <c r="K771" s="253"/>
      <c r="L771" s="253"/>
      <c r="M771" s="253"/>
      <c r="N771" s="253"/>
      <c r="O771" s="253"/>
      <c r="P771" s="253"/>
      <c r="Q771" s="253"/>
      <c r="R771" s="253"/>
      <c r="S771" s="253"/>
      <c r="T771" s="253"/>
      <c r="U771" s="253"/>
      <c r="V771" s="253"/>
      <c r="W771" s="253"/>
    </row>
    <row r="772" spans="1:24" ht="14.25" customHeight="1" x14ac:dyDescent="0.25">
      <c r="A772" s="215"/>
      <c r="B772" s="165"/>
      <c r="C772" s="218"/>
      <c r="D772" s="215"/>
      <c r="E772" s="215"/>
      <c r="F772" s="215"/>
      <c r="G772" s="215"/>
      <c r="H772" s="215"/>
      <c r="I772" s="215"/>
      <c r="J772" s="245"/>
      <c r="K772" s="245"/>
      <c r="L772" s="215"/>
      <c r="M772" s="215"/>
      <c r="N772" s="215"/>
      <c r="O772" s="215"/>
      <c r="P772" s="215"/>
      <c r="Q772" s="215"/>
      <c r="R772" s="215"/>
      <c r="S772" s="215"/>
      <c r="T772" s="215"/>
      <c r="U772" s="215"/>
      <c r="V772" s="215"/>
      <c r="W772" s="215"/>
    </row>
    <row r="773" spans="1:24" ht="14.25" customHeight="1" x14ac:dyDescent="0.25">
      <c r="A773" s="215"/>
      <c r="B773" s="165"/>
      <c r="C773" s="218"/>
      <c r="D773" s="215"/>
      <c r="E773" s="215"/>
      <c r="F773" s="215"/>
      <c r="G773" s="215"/>
      <c r="H773" s="215"/>
      <c r="I773" s="215"/>
      <c r="J773" s="245"/>
      <c r="K773" s="245"/>
      <c r="L773" s="215"/>
      <c r="M773" s="215"/>
      <c r="N773" s="215"/>
      <c r="O773" s="215"/>
      <c r="P773" s="215"/>
      <c r="Q773" s="215"/>
      <c r="R773" s="215"/>
      <c r="S773" s="215"/>
      <c r="T773" s="215"/>
      <c r="U773" s="215"/>
      <c r="V773" s="215"/>
      <c r="W773" s="215"/>
    </row>
    <row r="774" spans="1:24" ht="12.75" customHeight="1" x14ac:dyDescent="0.25">
      <c r="J774" s="254"/>
      <c r="K774" s="254"/>
    </row>
    <row r="775" spans="1:24" ht="12.75" customHeight="1" x14ac:dyDescent="0.25">
      <c r="B775" s="255"/>
      <c r="J775" s="254"/>
      <c r="K775" s="254"/>
    </row>
    <row r="776" spans="1:24" ht="12.75" customHeight="1" x14ac:dyDescent="0.25">
      <c r="C776" s="254"/>
      <c r="H776" s="254"/>
      <c r="J776" s="254"/>
      <c r="K776" s="254"/>
    </row>
    <row r="777" spans="1:24" ht="12.75" customHeight="1" x14ac:dyDescent="0.25">
      <c r="C777" s="254"/>
      <c r="H777" s="254"/>
      <c r="J777" s="254"/>
      <c r="K777" s="254"/>
    </row>
    <row r="778" spans="1:24" ht="12.75" customHeight="1" x14ac:dyDescent="0.25">
      <c r="B778" s="328"/>
      <c r="C778" s="254"/>
      <c r="H778" s="254"/>
      <c r="J778" s="254"/>
      <c r="K778" s="254"/>
    </row>
    <row r="779" spans="1:24" ht="12.75" customHeight="1" x14ac:dyDescent="0.25">
      <c r="B779" s="328"/>
      <c r="C779" s="329"/>
      <c r="D779" s="328"/>
      <c r="H779" s="254"/>
      <c r="J779" s="254"/>
      <c r="K779" s="254"/>
    </row>
    <row r="780" spans="1:24" ht="12.75" customHeight="1" x14ac:dyDescent="0.25">
      <c r="C780" s="330"/>
      <c r="D780" s="331"/>
      <c r="E780" s="328"/>
      <c r="H780" s="254"/>
      <c r="J780" s="254"/>
      <c r="K780" s="254"/>
    </row>
    <row r="781" spans="1:24" ht="12.75" customHeight="1" x14ac:dyDescent="0.25">
      <c r="C781" s="330"/>
      <c r="D781" s="328"/>
      <c r="E781" s="328"/>
      <c r="H781" s="254"/>
      <c r="J781" s="254"/>
      <c r="K781" s="254"/>
    </row>
    <row r="782" spans="1:24" ht="12.75" customHeight="1" x14ac:dyDescent="0.25">
      <c r="B782" s="328"/>
      <c r="C782" s="330"/>
      <c r="D782" s="328"/>
      <c r="E782" s="328"/>
      <c r="F782" s="255"/>
      <c r="G782" s="255"/>
      <c r="H782" s="256"/>
      <c r="J782" s="254"/>
      <c r="K782" s="254"/>
    </row>
    <row r="783" spans="1:24" ht="12.75" customHeight="1" x14ac:dyDescent="0.25">
      <c r="B783" s="328"/>
      <c r="C783" s="330"/>
      <c r="D783" s="328"/>
      <c r="E783" s="328"/>
      <c r="H783" s="254"/>
      <c r="J783" s="254"/>
      <c r="K783" s="254"/>
    </row>
    <row r="784" spans="1:24" ht="12.75" customHeight="1" x14ac:dyDescent="0.25">
      <c r="B784" s="328"/>
      <c r="C784" s="330"/>
      <c r="D784" s="328"/>
      <c r="E784" s="328"/>
      <c r="J784" s="254"/>
      <c r="K784" s="254"/>
    </row>
    <row r="785" spans="2:11" ht="12.75" customHeight="1" x14ac:dyDescent="0.25">
      <c r="B785" s="328"/>
      <c r="C785" s="330"/>
      <c r="H785" s="254"/>
      <c r="J785" s="254"/>
      <c r="K785" s="254"/>
    </row>
    <row r="786" spans="2:11" ht="12.75" customHeight="1" x14ac:dyDescent="0.25">
      <c r="B786" s="328"/>
      <c r="C786" s="254"/>
      <c r="H786" s="254"/>
      <c r="J786" s="254"/>
      <c r="K786" s="254"/>
    </row>
    <row r="787" spans="2:11" ht="12.75" customHeight="1" x14ac:dyDescent="0.25">
      <c r="C787" s="254"/>
      <c r="H787" s="254"/>
      <c r="J787" s="254"/>
      <c r="K787" s="254"/>
    </row>
    <row r="788" spans="2:11" ht="12.75" customHeight="1" x14ac:dyDescent="0.25">
      <c r="C788" s="254"/>
      <c r="H788" s="254"/>
      <c r="J788" s="254"/>
      <c r="K788" s="254"/>
    </row>
    <row r="789" spans="2:11" ht="12.75" customHeight="1" x14ac:dyDescent="0.25">
      <c r="C789" s="254"/>
      <c r="H789" s="254"/>
      <c r="J789" s="254"/>
      <c r="K789" s="254"/>
    </row>
    <row r="790" spans="2:11" ht="12.75" customHeight="1" x14ac:dyDescent="0.25">
      <c r="C790" s="254"/>
      <c r="H790" s="254"/>
      <c r="J790" s="254"/>
      <c r="K790" s="254"/>
    </row>
    <row r="791" spans="2:11" ht="12.75" customHeight="1" x14ac:dyDescent="0.25">
      <c r="C791" s="254"/>
      <c r="H791" s="254"/>
      <c r="J791" s="254"/>
      <c r="K791" s="254"/>
    </row>
    <row r="792" spans="2:11" ht="12.75" customHeight="1" x14ac:dyDescent="0.25">
      <c r="C792" s="254"/>
      <c r="H792" s="254"/>
      <c r="J792" s="254"/>
      <c r="K792" s="254"/>
    </row>
    <row r="793" spans="2:11" ht="12.75" customHeight="1" x14ac:dyDescent="0.25">
      <c r="C793" s="254"/>
      <c r="H793" s="254"/>
      <c r="J793" s="254"/>
      <c r="K793" s="254"/>
    </row>
    <row r="794" spans="2:11" ht="12.75" customHeight="1" x14ac:dyDescent="0.25">
      <c r="C794" s="254"/>
      <c r="H794" s="254"/>
      <c r="J794" s="254"/>
      <c r="K794" s="254"/>
    </row>
    <row r="795" spans="2:11" ht="12.75" customHeight="1" x14ac:dyDescent="0.25">
      <c r="C795" s="254"/>
      <c r="H795" s="254"/>
      <c r="J795" s="254"/>
      <c r="K795" s="254"/>
    </row>
    <row r="796" spans="2:11" x14ac:dyDescent="0.25">
      <c r="C796" s="254"/>
      <c r="H796" s="254"/>
      <c r="J796" s="254"/>
    </row>
    <row r="797" spans="2:11" x14ac:dyDescent="0.25">
      <c r="C797" s="254"/>
      <c r="H797" s="254"/>
      <c r="J797" s="254"/>
    </row>
    <row r="798" spans="2:11" x14ac:dyDescent="0.25">
      <c r="C798" s="254"/>
      <c r="H798" s="254"/>
      <c r="J798" s="254"/>
    </row>
    <row r="799" spans="2:11" x14ac:dyDescent="0.25">
      <c r="C799" s="254"/>
      <c r="D799" s="257"/>
      <c r="E799" s="257"/>
      <c r="F799" s="257"/>
      <c r="G799" s="257"/>
      <c r="H799" s="256"/>
      <c r="J799" s="254"/>
    </row>
    <row r="800" spans="2:11" x14ac:dyDescent="0.25">
      <c r="C800" s="254"/>
      <c r="D800" s="257"/>
      <c r="E800" s="257"/>
      <c r="F800" s="257"/>
      <c r="G800" s="257"/>
      <c r="H800" s="256"/>
      <c r="J800" s="254"/>
    </row>
    <row r="801" spans="2:10" x14ac:dyDescent="0.25">
      <c r="C801" s="254"/>
      <c r="D801" s="255"/>
      <c r="E801" s="255"/>
      <c r="F801" s="255"/>
      <c r="G801" s="255"/>
      <c r="H801" s="256"/>
      <c r="J801" s="254"/>
    </row>
    <row r="802" spans="2:10" x14ac:dyDescent="0.25">
      <c r="B802" s="255"/>
      <c r="C802" s="254"/>
    </row>
    <row r="803" spans="2:10" x14ac:dyDescent="0.25">
      <c r="C803" s="254"/>
      <c r="H803" s="254"/>
      <c r="J803" s="254"/>
    </row>
    <row r="804" spans="2:10" x14ac:dyDescent="0.25">
      <c r="C804" s="254"/>
      <c r="H804" s="254"/>
      <c r="J804" s="254"/>
    </row>
    <row r="805" spans="2:10" x14ac:dyDescent="0.25">
      <c r="C805" s="254"/>
      <c r="D805" s="255"/>
      <c r="E805" s="255"/>
      <c r="F805" s="255"/>
      <c r="G805" s="255"/>
      <c r="H805" s="256"/>
    </row>
    <row r="806" spans="2:10" x14ac:dyDescent="0.25">
      <c r="C806" s="254"/>
      <c r="H806" s="254"/>
      <c r="J806" s="254"/>
    </row>
    <row r="807" spans="2:10" x14ac:dyDescent="0.25">
      <c r="B807" s="255"/>
    </row>
    <row r="808" spans="2:10" x14ac:dyDescent="0.25">
      <c r="C808" s="254"/>
      <c r="H808" s="254"/>
      <c r="J808" s="254"/>
    </row>
    <row r="809" spans="2:10" x14ac:dyDescent="0.25">
      <c r="C809" s="254"/>
      <c r="H809" s="254"/>
      <c r="J809" s="254"/>
    </row>
    <row r="810" spans="2:10" x14ac:dyDescent="0.25">
      <c r="H810" s="254"/>
      <c r="J810" s="254"/>
    </row>
    <row r="811" spans="2:10" x14ac:dyDescent="0.25">
      <c r="C811" s="254"/>
      <c r="D811" s="255"/>
      <c r="E811" s="255"/>
      <c r="F811" s="255"/>
      <c r="G811" s="255"/>
      <c r="H811" s="256"/>
      <c r="J811" s="254"/>
    </row>
  </sheetData>
  <mergeCells count="4">
    <mergeCell ref="A1:N1"/>
    <mergeCell ref="A2:N2"/>
    <mergeCell ref="D4:I4"/>
    <mergeCell ref="K4:L4"/>
  </mergeCells>
  <conditionalFormatting sqref="N8:N13">
    <cfRule type="containsText" dxfId="247" priority="247" stopIfTrue="1" operator="containsText" text="ALARM">
      <formula>NOT(ISERROR(SEARCH("ALARM",N8)))</formula>
    </cfRule>
    <cfRule type="containsText" dxfId="246" priority="248" stopIfTrue="1" operator="containsText" text="OK">
      <formula>NOT(ISERROR(SEARCH("OK",N8)))</formula>
    </cfRule>
  </conditionalFormatting>
  <conditionalFormatting sqref="N14:N19">
    <cfRule type="containsText" dxfId="245" priority="245" stopIfTrue="1" operator="containsText" text="ALARM">
      <formula>NOT(ISERROR(SEARCH("ALARM",N14)))</formula>
    </cfRule>
    <cfRule type="containsText" dxfId="244" priority="246" stopIfTrue="1" operator="containsText" text="OK">
      <formula>NOT(ISERROR(SEARCH("OK",N14)))</formula>
    </cfRule>
  </conditionalFormatting>
  <conditionalFormatting sqref="N20:N25">
    <cfRule type="containsText" dxfId="243" priority="243" stopIfTrue="1" operator="containsText" text="ALARM">
      <formula>NOT(ISERROR(SEARCH("ALARM",N20)))</formula>
    </cfRule>
    <cfRule type="containsText" dxfId="242" priority="244" stopIfTrue="1" operator="containsText" text="OK">
      <formula>NOT(ISERROR(SEARCH("OK",N20)))</formula>
    </cfRule>
  </conditionalFormatting>
  <conditionalFormatting sqref="N26:N31">
    <cfRule type="containsText" dxfId="241" priority="241" stopIfTrue="1" operator="containsText" text="ALARM">
      <formula>NOT(ISERROR(SEARCH("ALARM",N26)))</formula>
    </cfRule>
    <cfRule type="containsText" dxfId="240" priority="242" stopIfTrue="1" operator="containsText" text="OK">
      <formula>NOT(ISERROR(SEARCH("OK",N26)))</formula>
    </cfRule>
  </conditionalFormatting>
  <conditionalFormatting sqref="N32:N37">
    <cfRule type="containsText" dxfId="239" priority="239" stopIfTrue="1" operator="containsText" text="ALARM">
      <formula>NOT(ISERROR(SEARCH("ALARM",N32)))</formula>
    </cfRule>
    <cfRule type="containsText" dxfId="238" priority="240" stopIfTrue="1" operator="containsText" text="OK">
      <formula>NOT(ISERROR(SEARCH("OK",N32)))</formula>
    </cfRule>
  </conditionalFormatting>
  <conditionalFormatting sqref="N38:N43">
    <cfRule type="containsText" dxfId="237" priority="237" stopIfTrue="1" operator="containsText" text="ALARM">
      <formula>NOT(ISERROR(SEARCH("ALARM",N38)))</formula>
    </cfRule>
    <cfRule type="containsText" dxfId="236" priority="238" stopIfTrue="1" operator="containsText" text="OK">
      <formula>NOT(ISERROR(SEARCH("OK",N38)))</formula>
    </cfRule>
  </conditionalFormatting>
  <conditionalFormatting sqref="N44:N49">
    <cfRule type="containsText" dxfId="235" priority="235" stopIfTrue="1" operator="containsText" text="ALARM">
      <formula>NOT(ISERROR(SEARCH("ALARM",N44)))</formula>
    </cfRule>
    <cfRule type="containsText" dxfId="234" priority="236" stopIfTrue="1" operator="containsText" text="OK">
      <formula>NOT(ISERROR(SEARCH("OK",N44)))</formula>
    </cfRule>
  </conditionalFormatting>
  <conditionalFormatting sqref="N50:N55">
    <cfRule type="containsText" dxfId="233" priority="233" stopIfTrue="1" operator="containsText" text="ALARM">
      <formula>NOT(ISERROR(SEARCH("ALARM",N50)))</formula>
    </cfRule>
    <cfRule type="containsText" dxfId="232" priority="234" stopIfTrue="1" operator="containsText" text="OK">
      <formula>NOT(ISERROR(SEARCH("OK",N50)))</formula>
    </cfRule>
  </conditionalFormatting>
  <conditionalFormatting sqref="N56:N61">
    <cfRule type="containsText" dxfId="231" priority="231" stopIfTrue="1" operator="containsText" text="ALARM">
      <formula>NOT(ISERROR(SEARCH("ALARM",N56)))</formula>
    </cfRule>
    <cfRule type="containsText" dxfId="230" priority="232" stopIfTrue="1" operator="containsText" text="OK">
      <formula>NOT(ISERROR(SEARCH("OK",N56)))</formula>
    </cfRule>
  </conditionalFormatting>
  <conditionalFormatting sqref="N62:N67">
    <cfRule type="containsText" dxfId="229" priority="229" stopIfTrue="1" operator="containsText" text="ALARM">
      <formula>NOT(ISERROR(SEARCH("ALARM",N62)))</formula>
    </cfRule>
    <cfRule type="containsText" dxfId="228" priority="230" stopIfTrue="1" operator="containsText" text="OK">
      <formula>NOT(ISERROR(SEARCH("OK",N62)))</formula>
    </cfRule>
  </conditionalFormatting>
  <conditionalFormatting sqref="N68:N73">
    <cfRule type="containsText" dxfId="227" priority="227" stopIfTrue="1" operator="containsText" text="ALARM">
      <formula>NOT(ISERROR(SEARCH("ALARM",N68)))</formula>
    </cfRule>
    <cfRule type="containsText" dxfId="226" priority="228" stopIfTrue="1" operator="containsText" text="OK">
      <formula>NOT(ISERROR(SEARCH("OK",N68)))</formula>
    </cfRule>
  </conditionalFormatting>
  <conditionalFormatting sqref="N74:N79">
    <cfRule type="containsText" dxfId="225" priority="225" stopIfTrue="1" operator="containsText" text="ALARM">
      <formula>NOT(ISERROR(SEARCH("ALARM",N74)))</formula>
    </cfRule>
    <cfRule type="containsText" dxfId="224" priority="226" stopIfTrue="1" operator="containsText" text="OK">
      <formula>NOT(ISERROR(SEARCH("OK",N74)))</formula>
    </cfRule>
  </conditionalFormatting>
  <conditionalFormatting sqref="N80:N85">
    <cfRule type="containsText" dxfId="223" priority="223" stopIfTrue="1" operator="containsText" text="ALARM">
      <formula>NOT(ISERROR(SEARCH("ALARM",N80)))</formula>
    </cfRule>
    <cfRule type="containsText" dxfId="222" priority="224" stopIfTrue="1" operator="containsText" text="OK">
      <formula>NOT(ISERROR(SEARCH("OK",N80)))</formula>
    </cfRule>
  </conditionalFormatting>
  <conditionalFormatting sqref="N86:N91">
    <cfRule type="containsText" dxfId="221" priority="221" stopIfTrue="1" operator="containsText" text="ALARM">
      <formula>NOT(ISERROR(SEARCH("ALARM",N86)))</formula>
    </cfRule>
    <cfRule type="containsText" dxfId="220" priority="222" stopIfTrue="1" operator="containsText" text="OK">
      <formula>NOT(ISERROR(SEARCH("OK",N86)))</formula>
    </cfRule>
  </conditionalFormatting>
  <conditionalFormatting sqref="N92:N97">
    <cfRule type="containsText" dxfId="219" priority="219" stopIfTrue="1" operator="containsText" text="ALARM">
      <formula>NOT(ISERROR(SEARCH("ALARM",N92)))</formula>
    </cfRule>
    <cfRule type="containsText" dxfId="218" priority="220" stopIfTrue="1" operator="containsText" text="OK">
      <formula>NOT(ISERROR(SEARCH("OK",N92)))</formula>
    </cfRule>
  </conditionalFormatting>
  <conditionalFormatting sqref="N98:N103">
    <cfRule type="containsText" dxfId="217" priority="217" stopIfTrue="1" operator="containsText" text="ALARM">
      <formula>NOT(ISERROR(SEARCH("ALARM",N98)))</formula>
    </cfRule>
    <cfRule type="containsText" dxfId="216" priority="218" stopIfTrue="1" operator="containsText" text="OK">
      <formula>NOT(ISERROR(SEARCH("OK",N98)))</formula>
    </cfRule>
  </conditionalFormatting>
  <conditionalFormatting sqref="N104:N109">
    <cfRule type="containsText" dxfId="215" priority="215" stopIfTrue="1" operator="containsText" text="ALARM">
      <formula>NOT(ISERROR(SEARCH("ALARM",N104)))</formula>
    </cfRule>
    <cfRule type="containsText" dxfId="214" priority="216" stopIfTrue="1" operator="containsText" text="OK">
      <formula>NOT(ISERROR(SEARCH("OK",N104)))</formula>
    </cfRule>
  </conditionalFormatting>
  <conditionalFormatting sqref="N110:N115">
    <cfRule type="containsText" dxfId="213" priority="213" stopIfTrue="1" operator="containsText" text="ALARM">
      <formula>NOT(ISERROR(SEARCH("ALARM",N110)))</formula>
    </cfRule>
    <cfRule type="containsText" dxfId="212" priority="214" stopIfTrue="1" operator="containsText" text="OK">
      <formula>NOT(ISERROR(SEARCH("OK",N110)))</formula>
    </cfRule>
  </conditionalFormatting>
  <conditionalFormatting sqref="N116:N121">
    <cfRule type="containsText" dxfId="211" priority="211" stopIfTrue="1" operator="containsText" text="ALARM">
      <formula>NOT(ISERROR(SEARCH("ALARM",N116)))</formula>
    </cfRule>
    <cfRule type="containsText" dxfId="210" priority="212" stopIfTrue="1" operator="containsText" text="OK">
      <formula>NOT(ISERROR(SEARCH("OK",N116)))</formula>
    </cfRule>
  </conditionalFormatting>
  <conditionalFormatting sqref="N122:N127">
    <cfRule type="containsText" dxfId="209" priority="209" stopIfTrue="1" operator="containsText" text="ALARM">
      <formula>NOT(ISERROR(SEARCH("ALARM",N122)))</formula>
    </cfRule>
    <cfRule type="containsText" dxfId="208" priority="210" stopIfTrue="1" operator="containsText" text="OK">
      <formula>NOT(ISERROR(SEARCH("OK",N122)))</formula>
    </cfRule>
  </conditionalFormatting>
  <conditionalFormatting sqref="N128:N133">
    <cfRule type="containsText" dxfId="207" priority="207" stopIfTrue="1" operator="containsText" text="ALARM">
      <formula>NOT(ISERROR(SEARCH("ALARM",N128)))</formula>
    </cfRule>
    <cfRule type="containsText" dxfId="206" priority="208" stopIfTrue="1" operator="containsText" text="OK">
      <formula>NOT(ISERROR(SEARCH("OK",N128)))</formula>
    </cfRule>
  </conditionalFormatting>
  <conditionalFormatting sqref="N134:N139">
    <cfRule type="containsText" dxfId="205" priority="205" stopIfTrue="1" operator="containsText" text="ALARM">
      <formula>NOT(ISERROR(SEARCH("ALARM",N134)))</formula>
    </cfRule>
    <cfRule type="containsText" dxfId="204" priority="206" stopIfTrue="1" operator="containsText" text="OK">
      <formula>NOT(ISERROR(SEARCH("OK",N134)))</formula>
    </cfRule>
  </conditionalFormatting>
  <conditionalFormatting sqref="N140:N145">
    <cfRule type="containsText" dxfId="203" priority="203" stopIfTrue="1" operator="containsText" text="ALARM">
      <formula>NOT(ISERROR(SEARCH("ALARM",N140)))</formula>
    </cfRule>
    <cfRule type="containsText" dxfId="202" priority="204" stopIfTrue="1" operator="containsText" text="OK">
      <formula>NOT(ISERROR(SEARCH("OK",N140)))</formula>
    </cfRule>
  </conditionalFormatting>
  <conditionalFormatting sqref="N146:N151">
    <cfRule type="containsText" dxfId="201" priority="201" stopIfTrue="1" operator="containsText" text="ALARM">
      <formula>NOT(ISERROR(SEARCH("ALARM",N146)))</formula>
    </cfRule>
    <cfRule type="containsText" dxfId="200" priority="202" stopIfTrue="1" operator="containsText" text="OK">
      <formula>NOT(ISERROR(SEARCH("OK",N146)))</formula>
    </cfRule>
  </conditionalFormatting>
  <conditionalFormatting sqref="N152:N157">
    <cfRule type="containsText" dxfId="199" priority="199" stopIfTrue="1" operator="containsText" text="ALARM">
      <formula>NOT(ISERROR(SEARCH("ALARM",N152)))</formula>
    </cfRule>
    <cfRule type="containsText" dxfId="198" priority="200" stopIfTrue="1" operator="containsText" text="OK">
      <formula>NOT(ISERROR(SEARCH("OK",N152)))</formula>
    </cfRule>
  </conditionalFormatting>
  <conditionalFormatting sqref="N158:N163">
    <cfRule type="containsText" dxfId="197" priority="197" stopIfTrue="1" operator="containsText" text="ALARM">
      <formula>NOT(ISERROR(SEARCH("ALARM",N158)))</formula>
    </cfRule>
    <cfRule type="containsText" dxfId="196" priority="198" stopIfTrue="1" operator="containsText" text="OK">
      <formula>NOT(ISERROR(SEARCH("OK",N158)))</formula>
    </cfRule>
  </conditionalFormatting>
  <conditionalFormatting sqref="N164:N169">
    <cfRule type="containsText" dxfId="195" priority="195" stopIfTrue="1" operator="containsText" text="ALARM">
      <formula>NOT(ISERROR(SEARCH("ALARM",N164)))</formula>
    </cfRule>
    <cfRule type="containsText" dxfId="194" priority="196" stopIfTrue="1" operator="containsText" text="OK">
      <formula>NOT(ISERROR(SEARCH("OK",N164)))</formula>
    </cfRule>
  </conditionalFormatting>
  <conditionalFormatting sqref="N170:N175">
    <cfRule type="containsText" dxfId="193" priority="193" stopIfTrue="1" operator="containsText" text="ALARM">
      <formula>NOT(ISERROR(SEARCH("ALARM",N170)))</formula>
    </cfRule>
    <cfRule type="containsText" dxfId="192" priority="194" stopIfTrue="1" operator="containsText" text="OK">
      <formula>NOT(ISERROR(SEARCH("OK",N170)))</formula>
    </cfRule>
  </conditionalFormatting>
  <conditionalFormatting sqref="N176:N181">
    <cfRule type="containsText" dxfId="191" priority="191" stopIfTrue="1" operator="containsText" text="ALARM">
      <formula>NOT(ISERROR(SEARCH("ALARM",N176)))</formula>
    </cfRule>
    <cfRule type="containsText" dxfId="190" priority="192" stopIfTrue="1" operator="containsText" text="OK">
      <formula>NOT(ISERROR(SEARCH("OK",N176)))</formula>
    </cfRule>
  </conditionalFormatting>
  <conditionalFormatting sqref="N182:N187">
    <cfRule type="containsText" dxfId="189" priority="189" stopIfTrue="1" operator="containsText" text="ALARM">
      <formula>NOT(ISERROR(SEARCH("ALARM",N182)))</formula>
    </cfRule>
    <cfRule type="containsText" dxfId="188" priority="190" stopIfTrue="1" operator="containsText" text="OK">
      <formula>NOT(ISERROR(SEARCH("OK",N182)))</formula>
    </cfRule>
  </conditionalFormatting>
  <conditionalFormatting sqref="N188:N193">
    <cfRule type="containsText" dxfId="187" priority="187" stopIfTrue="1" operator="containsText" text="ALARM">
      <formula>NOT(ISERROR(SEARCH("ALARM",N188)))</formula>
    </cfRule>
    <cfRule type="containsText" dxfId="186" priority="188" stopIfTrue="1" operator="containsText" text="OK">
      <formula>NOT(ISERROR(SEARCH("OK",N188)))</formula>
    </cfRule>
  </conditionalFormatting>
  <conditionalFormatting sqref="N194:N199">
    <cfRule type="containsText" dxfId="185" priority="185" stopIfTrue="1" operator="containsText" text="ALARM">
      <formula>NOT(ISERROR(SEARCH("ALARM",N194)))</formula>
    </cfRule>
    <cfRule type="containsText" dxfId="184" priority="186" stopIfTrue="1" operator="containsText" text="OK">
      <formula>NOT(ISERROR(SEARCH("OK",N194)))</formula>
    </cfRule>
  </conditionalFormatting>
  <conditionalFormatting sqref="N200:N205">
    <cfRule type="containsText" dxfId="183" priority="183" stopIfTrue="1" operator="containsText" text="ALARM">
      <formula>NOT(ISERROR(SEARCH("ALARM",N200)))</formula>
    </cfRule>
    <cfRule type="containsText" dxfId="182" priority="184" stopIfTrue="1" operator="containsText" text="OK">
      <formula>NOT(ISERROR(SEARCH("OK",N200)))</formula>
    </cfRule>
  </conditionalFormatting>
  <conditionalFormatting sqref="N206:N211">
    <cfRule type="containsText" dxfId="181" priority="181" stopIfTrue="1" operator="containsText" text="ALARM">
      <formula>NOT(ISERROR(SEARCH("ALARM",N206)))</formula>
    </cfRule>
    <cfRule type="containsText" dxfId="180" priority="182" stopIfTrue="1" operator="containsText" text="OK">
      <formula>NOT(ISERROR(SEARCH("OK",N206)))</formula>
    </cfRule>
  </conditionalFormatting>
  <conditionalFormatting sqref="N212:N217">
    <cfRule type="containsText" dxfId="179" priority="179" stopIfTrue="1" operator="containsText" text="ALARM">
      <formula>NOT(ISERROR(SEARCH("ALARM",N212)))</formula>
    </cfRule>
    <cfRule type="containsText" dxfId="178" priority="180" stopIfTrue="1" operator="containsText" text="OK">
      <formula>NOT(ISERROR(SEARCH("OK",N212)))</formula>
    </cfRule>
  </conditionalFormatting>
  <conditionalFormatting sqref="N218:N223">
    <cfRule type="containsText" dxfId="177" priority="177" stopIfTrue="1" operator="containsText" text="ALARM">
      <formula>NOT(ISERROR(SEARCH("ALARM",N218)))</formula>
    </cfRule>
    <cfRule type="containsText" dxfId="176" priority="178" stopIfTrue="1" operator="containsText" text="OK">
      <formula>NOT(ISERROR(SEARCH("OK",N218)))</formula>
    </cfRule>
  </conditionalFormatting>
  <conditionalFormatting sqref="N224:N229">
    <cfRule type="containsText" dxfId="175" priority="175" stopIfTrue="1" operator="containsText" text="ALARM">
      <formula>NOT(ISERROR(SEARCH("ALARM",N224)))</formula>
    </cfRule>
    <cfRule type="containsText" dxfId="174" priority="176" stopIfTrue="1" operator="containsText" text="OK">
      <formula>NOT(ISERROR(SEARCH("OK",N224)))</formula>
    </cfRule>
  </conditionalFormatting>
  <conditionalFormatting sqref="N230:N235">
    <cfRule type="containsText" dxfId="173" priority="173" stopIfTrue="1" operator="containsText" text="ALARM">
      <formula>NOT(ISERROR(SEARCH("ALARM",N230)))</formula>
    </cfRule>
    <cfRule type="containsText" dxfId="172" priority="174" stopIfTrue="1" operator="containsText" text="OK">
      <formula>NOT(ISERROR(SEARCH("OK",N230)))</formula>
    </cfRule>
  </conditionalFormatting>
  <conditionalFormatting sqref="N236:N241">
    <cfRule type="containsText" dxfId="171" priority="171" stopIfTrue="1" operator="containsText" text="ALARM">
      <formula>NOT(ISERROR(SEARCH("ALARM",N236)))</formula>
    </cfRule>
    <cfRule type="containsText" dxfId="170" priority="172" stopIfTrue="1" operator="containsText" text="OK">
      <formula>NOT(ISERROR(SEARCH("OK",N236)))</formula>
    </cfRule>
  </conditionalFormatting>
  <conditionalFormatting sqref="N242:N247">
    <cfRule type="containsText" dxfId="169" priority="169" stopIfTrue="1" operator="containsText" text="ALARM">
      <formula>NOT(ISERROR(SEARCH("ALARM",N242)))</formula>
    </cfRule>
    <cfRule type="containsText" dxfId="168" priority="170" stopIfTrue="1" operator="containsText" text="OK">
      <formula>NOT(ISERROR(SEARCH("OK",N242)))</formula>
    </cfRule>
  </conditionalFormatting>
  <conditionalFormatting sqref="N248:N253">
    <cfRule type="containsText" dxfId="167" priority="167" stopIfTrue="1" operator="containsText" text="ALARM">
      <formula>NOT(ISERROR(SEARCH("ALARM",N248)))</formula>
    </cfRule>
    <cfRule type="containsText" dxfId="166" priority="168" stopIfTrue="1" operator="containsText" text="OK">
      <formula>NOT(ISERROR(SEARCH("OK",N248)))</formula>
    </cfRule>
  </conditionalFormatting>
  <conditionalFormatting sqref="N254:N259">
    <cfRule type="containsText" dxfId="165" priority="165" stopIfTrue="1" operator="containsText" text="ALARM">
      <formula>NOT(ISERROR(SEARCH("ALARM",N254)))</formula>
    </cfRule>
    <cfRule type="containsText" dxfId="164" priority="166" stopIfTrue="1" operator="containsText" text="OK">
      <formula>NOT(ISERROR(SEARCH("OK",N254)))</formula>
    </cfRule>
  </conditionalFormatting>
  <conditionalFormatting sqref="N260:N265">
    <cfRule type="containsText" dxfId="163" priority="163" stopIfTrue="1" operator="containsText" text="ALARM">
      <formula>NOT(ISERROR(SEARCH("ALARM",N260)))</formula>
    </cfRule>
    <cfRule type="containsText" dxfId="162" priority="164" stopIfTrue="1" operator="containsText" text="OK">
      <formula>NOT(ISERROR(SEARCH("OK",N260)))</formula>
    </cfRule>
  </conditionalFormatting>
  <conditionalFormatting sqref="N266:N271">
    <cfRule type="containsText" dxfId="161" priority="161" stopIfTrue="1" operator="containsText" text="ALARM">
      <formula>NOT(ISERROR(SEARCH("ALARM",N266)))</formula>
    </cfRule>
    <cfRule type="containsText" dxfId="160" priority="162" stopIfTrue="1" operator="containsText" text="OK">
      <formula>NOT(ISERROR(SEARCH("OK",N266)))</formula>
    </cfRule>
  </conditionalFormatting>
  <conditionalFormatting sqref="N272:N277">
    <cfRule type="containsText" dxfId="159" priority="159" stopIfTrue="1" operator="containsText" text="ALARM">
      <formula>NOT(ISERROR(SEARCH("ALARM",N272)))</formula>
    </cfRule>
    <cfRule type="containsText" dxfId="158" priority="160" stopIfTrue="1" operator="containsText" text="OK">
      <formula>NOT(ISERROR(SEARCH("OK",N272)))</formula>
    </cfRule>
  </conditionalFormatting>
  <conditionalFormatting sqref="N278:N283">
    <cfRule type="containsText" dxfId="157" priority="157" stopIfTrue="1" operator="containsText" text="ALARM">
      <formula>NOT(ISERROR(SEARCH("ALARM",N278)))</formula>
    </cfRule>
    <cfRule type="containsText" dxfId="156" priority="158" stopIfTrue="1" operator="containsText" text="OK">
      <formula>NOT(ISERROR(SEARCH("OK",N278)))</formula>
    </cfRule>
  </conditionalFormatting>
  <conditionalFormatting sqref="N284:N289">
    <cfRule type="containsText" dxfId="155" priority="155" stopIfTrue="1" operator="containsText" text="ALARM">
      <formula>NOT(ISERROR(SEARCH("ALARM",N284)))</formula>
    </cfRule>
    <cfRule type="containsText" dxfId="154" priority="156" stopIfTrue="1" operator="containsText" text="OK">
      <formula>NOT(ISERROR(SEARCH("OK",N284)))</formula>
    </cfRule>
  </conditionalFormatting>
  <conditionalFormatting sqref="N290:N295">
    <cfRule type="containsText" dxfId="153" priority="153" stopIfTrue="1" operator="containsText" text="ALARM">
      <formula>NOT(ISERROR(SEARCH("ALARM",N290)))</formula>
    </cfRule>
    <cfRule type="containsText" dxfId="152" priority="154" stopIfTrue="1" operator="containsText" text="OK">
      <formula>NOT(ISERROR(SEARCH("OK",N290)))</formula>
    </cfRule>
  </conditionalFormatting>
  <conditionalFormatting sqref="N296:N301">
    <cfRule type="containsText" dxfId="151" priority="151" stopIfTrue="1" operator="containsText" text="ALARM">
      <formula>NOT(ISERROR(SEARCH("ALARM",N296)))</formula>
    </cfRule>
    <cfRule type="containsText" dxfId="150" priority="152" stopIfTrue="1" operator="containsText" text="OK">
      <formula>NOT(ISERROR(SEARCH("OK",N296)))</formula>
    </cfRule>
  </conditionalFormatting>
  <conditionalFormatting sqref="N302:N307">
    <cfRule type="containsText" dxfId="149" priority="149" stopIfTrue="1" operator="containsText" text="ALARM">
      <formula>NOT(ISERROR(SEARCH("ALARM",N302)))</formula>
    </cfRule>
    <cfRule type="containsText" dxfId="148" priority="150" stopIfTrue="1" operator="containsText" text="OK">
      <formula>NOT(ISERROR(SEARCH("OK",N302)))</formula>
    </cfRule>
  </conditionalFormatting>
  <conditionalFormatting sqref="N308:N313">
    <cfRule type="containsText" dxfId="147" priority="147" stopIfTrue="1" operator="containsText" text="ALARM">
      <formula>NOT(ISERROR(SEARCH("ALARM",N308)))</formula>
    </cfRule>
    <cfRule type="containsText" dxfId="146" priority="148" stopIfTrue="1" operator="containsText" text="OK">
      <formula>NOT(ISERROR(SEARCH("OK",N308)))</formula>
    </cfRule>
  </conditionalFormatting>
  <conditionalFormatting sqref="N314:N319">
    <cfRule type="containsText" dxfId="145" priority="145" stopIfTrue="1" operator="containsText" text="ALARM">
      <formula>NOT(ISERROR(SEARCH("ALARM",N314)))</formula>
    </cfRule>
    <cfRule type="containsText" dxfId="144" priority="146" stopIfTrue="1" operator="containsText" text="OK">
      <formula>NOT(ISERROR(SEARCH("OK",N314)))</formula>
    </cfRule>
  </conditionalFormatting>
  <conditionalFormatting sqref="N320:N325">
    <cfRule type="containsText" dxfId="143" priority="143" stopIfTrue="1" operator="containsText" text="ALARM">
      <formula>NOT(ISERROR(SEARCH("ALARM",N320)))</formula>
    </cfRule>
    <cfRule type="containsText" dxfId="142" priority="144" stopIfTrue="1" operator="containsText" text="OK">
      <formula>NOT(ISERROR(SEARCH("OK",N320)))</formula>
    </cfRule>
  </conditionalFormatting>
  <conditionalFormatting sqref="N326:N331">
    <cfRule type="containsText" dxfId="141" priority="141" stopIfTrue="1" operator="containsText" text="ALARM">
      <formula>NOT(ISERROR(SEARCH("ALARM",N326)))</formula>
    </cfRule>
    <cfRule type="containsText" dxfId="140" priority="142" stopIfTrue="1" operator="containsText" text="OK">
      <formula>NOT(ISERROR(SEARCH("OK",N326)))</formula>
    </cfRule>
  </conditionalFormatting>
  <conditionalFormatting sqref="N332:N337">
    <cfRule type="containsText" dxfId="139" priority="139" stopIfTrue="1" operator="containsText" text="ALARM">
      <formula>NOT(ISERROR(SEARCH("ALARM",N332)))</formula>
    </cfRule>
    <cfRule type="containsText" dxfId="138" priority="140" stopIfTrue="1" operator="containsText" text="OK">
      <formula>NOT(ISERROR(SEARCH("OK",N332)))</formula>
    </cfRule>
  </conditionalFormatting>
  <conditionalFormatting sqref="N338:N343">
    <cfRule type="containsText" dxfId="137" priority="137" stopIfTrue="1" operator="containsText" text="ALARM">
      <formula>NOT(ISERROR(SEARCH("ALARM",N338)))</formula>
    </cfRule>
    <cfRule type="containsText" dxfId="136" priority="138" stopIfTrue="1" operator="containsText" text="OK">
      <formula>NOT(ISERROR(SEARCH("OK",N338)))</formula>
    </cfRule>
  </conditionalFormatting>
  <conditionalFormatting sqref="N344:N349">
    <cfRule type="containsText" dxfId="135" priority="135" stopIfTrue="1" operator="containsText" text="ALARM">
      <formula>NOT(ISERROR(SEARCH("ALARM",N344)))</formula>
    </cfRule>
    <cfRule type="containsText" dxfId="134" priority="136" stopIfTrue="1" operator="containsText" text="OK">
      <formula>NOT(ISERROR(SEARCH("OK",N344)))</formula>
    </cfRule>
  </conditionalFormatting>
  <conditionalFormatting sqref="N350:N355">
    <cfRule type="containsText" dxfId="133" priority="133" stopIfTrue="1" operator="containsText" text="ALARM">
      <formula>NOT(ISERROR(SEARCH("ALARM",N350)))</formula>
    </cfRule>
    <cfRule type="containsText" dxfId="132" priority="134" stopIfTrue="1" operator="containsText" text="OK">
      <formula>NOT(ISERROR(SEARCH("OK",N350)))</formula>
    </cfRule>
  </conditionalFormatting>
  <conditionalFormatting sqref="N356:N361">
    <cfRule type="containsText" dxfId="131" priority="131" stopIfTrue="1" operator="containsText" text="ALARM">
      <formula>NOT(ISERROR(SEARCH("ALARM",N356)))</formula>
    </cfRule>
    <cfRule type="containsText" dxfId="130" priority="132" stopIfTrue="1" operator="containsText" text="OK">
      <formula>NOT(ISERROR(SEARCH("OK",N356)))</formula>
    </cfRule>
  </conditionalFormatting>
  <conditionalFormatting sqref="N362:N367">
    <cfRule type="containsText" dxfId="129" priority="129" stopIfTrue="1" operator="containsText" text="ALARM">
      <formula>NOT(ISERROR(SEARCH("ALARM",N362)))</formula>
    </cfRule>
    <cfRule type="containsText" dxfId="128" priority="130" stopIfTrue="1" operator="containsText" text="OK">
      <formula>NOT(ISERROR(SEARCH("OK",N362)))</formula>
    </cfRule>
  </conditionalFormatting>
  <conditionalFormatting sqref="N368:N373">
    <cfRule type="containsText" dxfId="127" priority="127" stopIfTrue="1" operator="containsText" text="ALARM">
      <formula>NOT(ISERROR(SEARCH("ALARM",N368)))</formula>
    </cfRule>
    <cfRule type="containsText" dxfId="126" priority="128" stopIfTrue="1" operator="containsText" text="OK">
      <formula>NOT(ISERROR(SEARCH("OK",N368)))</formula>
    </cfRule>
  </conditionalFormatting>
  <conditionalFormatting sqref="N374:N379">
    <cfRule type="containsText" dxfId="125" priority="125" stopIfTrue="1" operator="containsText" text="ALARM">
      <formula>NOT(ISERROR(SEARCH("ALARM",N374)))</formula>
    </cfRule>
    <cfRule type="containsText" dxfId="124" priority="126" stopIfTrue="1" operator="containsText" text="OK">
      <formula>NOT(ISERROR(SEARCH("OK",N374)))</formula>
    </cfRule>
  </conditionalFormatting>
  <conditionalFormatting sqref="N380:N385">
    <cfRule type="containsText" dxfId="123" priority="123" stopIfTrue="1" operator="containsText" text="ALARM">
      <formula>NOT(ISERROR(SEARCH("ALARM",N380)))</formula>
    </cfRule>
    <cfRule type="containsText" dxfId="122" priority="124" stopIfTrue="1" operator="containsText" text="OK">
      <formula>NOT(ISERROR(SEARCH("OK",N380)))</formula>
    </cfRule>
  </conditionalFormatting>
  <conditionalFormatting sqref="N386:N391">
    <cfRule type="containsText" dxfId="121" priority="121" stopIfTrue="1" operator="containsText" text="ALARM">
      <formula>NOT(ISERROR(SEARCH("ALARM",N386)))</formula>
    </cfRule>
    <cfRule type="containsText" dxfId="120" priority="122" stopIfTrue="1" operator="containsText" text="OK">
      <formula>NOT(ISERROR(SEARCH("OK",N386)))</formula>
    </cfRule>
  </conditionalFormatting>
  <conditionalFormatting sqref="N392:N397">
    <cfRule type="containsText" dxfId="119" priority="119" stopIfTrue="1" operator="containsText" text="ALARM">
      <formula>NOT(ISERROR(SEARCH("ALARM",N392)))</formula>
    </cfRule>
    <cfRule type="containsText" dxfId="118" priority="120" stopIfTrue="1" operator="containsText" text="OK">
      <formula>NOT(ISERROR(SEARCH("OK",N392)))</formula>
    </cfRule>
  </conditionalFormatting>
  <conditionalFormatting sqref="N398:N403">
    <cfRule type="containsText" dxfId="117" priority="117" stopIfTrue="1" operator="containsText" text="ALARM">
      <formula>NOT(ISERROR(SEARCH("ALARM",N398)))</formula>
    </cfRule>
    <cfRule type="containsText" dxfId="116" priority="118" stopIfTrue="1" operator="containsText" text="OK">
      <formula>NOT(ISERROR(SEARCH("OK",N398)))</formula>
    </cfRule>
  </conditionalFormatting>
  <conditionalFormatting sqref="N404:N409">
    <cfRule type="containsText" dxfId="115" priority="115" stopIfTrue="1" operator="containsText" text="ALARM">
      <formula>NOT(ISERROR(SEARCH("ALARM",N404)))</formula>
    </cfRule>
    <cfRule type="containsText" dxfId="114" priority="116" stopIfTrue="1" operator="containsText" text="OK">
      <formula>NOT(ISERROR(SEARCH("OK",N404)))</formula>
    </cfRule>
  </conditionalFormatting>
  <conditionalFormatting sqref="N410:N415">
    <cfRule type="containsText" dxfId="113" priority="113" stopIfTrue="1" operator="containsText" text="ALARM">
      <formula>NOT(ISERROR(SEARCH("ALARM",N410)))</formula>
    </cfRule>
    <cfRule type="containsText" dxfId="112" priority="114" stopIfTrue="1" operator="containsText" text="OK">
      <formula>NOT(ISERROR(SEARCH("OK",N410)))</formula>
    </cfRule>
  </conditionalFormatting>
  <conditionalFormatting sqref="N416:N421">
    <cfRule type="containsText" dxfId="111" priority="111" stopIfTrue="1" operator="containsText" text="ALARM">
      <formula>NOT(ISERROR(SEARCH("ALARM",N416)))</formula>
    </cfRule>
    <cfRule type="containsText" dxfId="110" priority="112" stopIfTrue="1" operator="containsText" text="OK">
      <formula>NOT(ISERROR(SEARCH("OK",N416)))</formula>
    </cfRule>
  </conditionalFormatting>
  <conditionalFormatting sqref="N422:N427">
    <cfRule type="containsText" dxfId="109" priority="109" stopIfTrue="1" operator="containsText" text="ALARM">
      <formula>NOT(ISERROR(SEARCH("ALARM",N422)))</formula>
    </cfRule>
    <cfRule type="containsText" dxfId="108" priority="110" stopIfTrue="1" operator="containsText" text="OK">
      <formula>NOT(ISERROR(SEARCH("OK",N422)))</formula>
    </cfRule>
  </conditionalFormatting>
  <conditionalFormatting sqref="N428:N433">
    <cfRule type="containsText" dxfId="107" priority="107" stopIfTrue="1" operator="containsText" text="ALARM">
      <formula>NOT(ISERROR(SEARCH("ALARM",N428)))</formula>
    </cfRule>
    <cfRule type="containsText" dxfId="106" priority="108" stopIfTrue="1" operator="containsText" text="OK">
      <formula>NOT(ISERROR(SEARCH("OK",N428)))</formula>
    </cfRule>
  </conditionalFormatting>
  <conditionalFormatting sqref="N434:N439">
    <cfRule type="containsText" dxfId="105" priority="105" stopIfTrue="1" operator="containsText" text="ALARM">
      <formula>NOT(ISERROR(SEARCH("ALARM",N434)))</formula>
    </cfRule>
    <cfRule type="containsText" dxfId="104" priority="106" stopIfTrue="1" operator="containsText" text="OK">
      <formula>NOT(ISERROR(SEARCH("OK",N434)))</formula>
    </cfRule>
  </conditionalFormatting>
  <conditionalFormatting sqref="N440:N445">
    <cfRule type="containsText" dxfId="103" priority="103" stopIfTrue="1" operator="containsText" text="ALARM">
      <formula>NOT(ISERROR(SEARCH("ALARM",N440)))</formula>
    </cfRule>
    <cfRule type="containsText" dxfId="102" priority="104" stopIfTrue="1" operator="containsText" text="OK">
      <formula>NOT(ISERROR(SEARCH("OK",N440)))</formula>
    </cfRule>
  </conditionalFormatting>
  <conditionalFormatting sqref="N446:N451">
    <cfRule type="containsText" dxfId="101" priority="101" stopIfTrue="1" operator="containsText" text="ALARM">
      <formula>NOT(ISERROR(SEARCH("ALARM",N446)))</formula>
    </cfRule>
    <cfRule type="containsText" dxfId="100" priority="102" stopIfTrue="1" operator="containsText" text="OK">
      <formula>NOT(ISERROR(SEARCH("OK",N446)))</formula>
    </cfRule>
  </conditionalFormatting>
  <conditionalFormatting sqref="N452:N457">
    <cfRule type="containsText" dxfId="99" priority="99" stopIfTrue="1" operator="containsText" text="ALARM">
      <formula>NOT(ISERROR(SEARCH("ALARM",N452)))</formula>
    </cfRule>
    <cfRule type="containsText" dxfId="98" priority="100" stopIfTrue="1" operator="containsText" text="OK">
      <formula>NOT(ISERROR(SEARCH("OK",N452)))</formula>
    </cfRule>
  </conditionalFormatting>
  <conditionalFormatting sqref="N458:N463">
    <cfRule type="containsText" dxfId="97" priority="97" stopIfTrue="1" operator="containsText" text="ALARM">
      <formula>NOT(ISERROR(SEARCH("ALARM",N458)))</formula>
    </cfRule>
    <cfRule type="containsText" dxfId="96" priority="98" stopIfTrue="1" operator="containsText" text="OK">
      <formula>NOT(ISERROR(SEARCH("OK",N458)))</formula>
    </cfRule>
  </conditionalFormatting>
  <conditionalFormatting sqref="N464:N469">
    <cfRule type="containsText" dxfId="95" priority="95" stopIfTrue="1" operator="containsText" text="ALARM">
      <formula>NOT(ISERROR(SEARCH("ALARM",N464)))</formula>
    </cfRule>
    <cfRule type="containsText" dxfId="94" priority="96" stopIfTrue="1" operator="containsText" text="OK">
      <formula>NOT(ISERROR(SEARCH("OK",N464)))</formula>
    </cfRule>
  </conditionalFormatting>
  <conditionalFormatting sqref="N470:N475">
    <cfRule type="containsText" dxfId="93" priority="93" stopIfTrue="1" operator="containsText" text="ALARM">
      <formula>NOT(ISERROR(SEARCH("ALARM",N470)))</formula>
    </cfRule>
    <cfRule type="containsText" dxfId="92" priority="94" stopIfTrue="1" operator="containsText" text="OK">
      <formula>NOT(ISERROR(SEARCH("OK",N470)))</formula>
    </cfRule>
  </conditionalFormatting>
  <conditionalFormatting sqref="N476:N481">
    <cfRule type="containsText" dxfId="91" priority="91" stopIfTrue="1" operator="containsText" text="ALARM">
      <formula>NOT(ISERROR(SEARCH("ALARM",N476)))</formula>
    </cfRule>
    <cfRule type="containsText" dxfId="90" priority="92" stopIfTrue="1" operator="containsText" text="OK">
      <formula>NOT(ISERROR(SEARCH("OK",N476)))</formula>
    </cfRule>
  </conditionalFormatting>
  <conditionalFormatting sqref="N482:N487">
    <cfRule type="containsText" dxfId="89" priority="89" stopIfTrue="1" operator="containsText" text="ALARM">
      <formula>NOT(ISERROR(SEARCH("ALARM",N482)))</formula>
    </cfRule>
    <cfRule type="containsText" dxfId="88" priority="90" stopIfTrue="1" operator="containsText" text="OK">
      <formula>NOT(ISERROR(SEARCH("OK",N482)))</formula>
    </cfRule>
  </conditionalFormatting>
  <conditionalFormatting sqref="N488:N493">
    <cfRule type="containsText" dxfId="87" priority="87" stopIfTrue="1" operator="containsText" text="ALARM">
      <formula>NOT(ISERROR(SEARCH("ALARM",N488)))</formula>
    </cfRule>
    <cfRule type="containsText" dxfId="86" priority="88" stopIfTrue="1" operator="containsText" text="OK">
      <formula>NOT(ISERROR(SEARCH("OK",N488)))</formula>
    </cfRule>
  </conditionalFormatting>
  <conditionalFormatting sqref="N494:N499">
    <cfRule type="containsText" dxfId="85" priority="85" stopIfTrue="1" operator="containsText" text="ALARM">
      <formula>NOT(ISERROR(SEARCH("ALARM",N494)))</formula>
    </cfRule>
    <cfRule type="containsText" dxfId="84" priority="86" stopIfTrue="1" operator="containsText" text="OK">
      <formula>NOT(ISERROR(SEARCH("OK",N494)))</formula>
    </cfRule>
  </conditionalFormatting>
  <conditionalFormatting sqref="N500:N505">
    <cfRule type="containsText" dxfId="83" priority="83" stopIfTrue="1" operator="containsText" text="ALARM">
      <formula>NOT(ISERROR(SEARCH("ALARM",N500)))</formula>
    </cfRule>
    <cfRule type="containsText" dxfId="82" priority="84" stopIfTrue="1" operator="containsText" text="OK">
      <formula>NOT(ISERROR(SEARCH("OK",N500)))</formula>
    </cfRule>
  </conditionalFormatting>
  <conditionalFormatting sqref="N506:N511">
    <cfRule type="containsText" dxfId="81" priority="81" stopIfTrue="1" operator="containsText" text="ALARM">
      <formula>NOT(ISERROR(SEARCH("ALARM",N506)))</formula>
    </cfRule>
    <cfRule type="containsText" dxfId="80" priority="82" stopIfTrue="1" operator="containsText" text="OK">
      <formula>NOT(ISERROR(SEARCH("OK",N506)))</formula>
    </cfRule>
  </conditionalFormatting>
  <conditionalFormatting sqref="N512:N517">
    <cfRule type="containsText" dxfId="79" priority="79" stopIfTrue="1" operator="containsText" text="ALARM">
      <formula>NOT(ISERROR(SEARCH("ALARM",N512)))</formula>
    </cfRule>
    <cfRule type="containsText" dxfId="78" priority="80" stopIfTrue="1" operator="containsText" text="OK">
      <formula>NOT(ISERROR(SEARCH("OK",N512)))</formula>
    </cfRule>
  </conditionalFormatting>
  <conditionalFormatting sqref="N518:N523">
    <cfRule type="containsText" dxfId="77" priority="77" stopIfTrue="1" operator="containsText" text="ALARM">
      <formula>NOT(ISERROR(SEARCH("ALARM",N518)))</formula>
    </cfRule>
    <cfRule type="containsText" dxfId="76" priority="78" stopIfTrue="1" operator="containsText" text="OK">
      <formula>NOT(ISERROR(SEARCH("OK",N518)))</formula>
    </cfRule>
  </conditionalFormatting>
  <conditionalFormatting sqref="N524:N529">
    <cfRule type="containsText" dxfId="75" priority="75" stopIfTrue="1" operator="containsText" text="ALARM">
      <formula>NOT(ISERROR(SEARCH("ALARM",N524)))</formula>
    </cfRule>
    <cfRule type="containsText" dxfId="74" priority="76" stopIfTrue="1" operator="containsText" text="OK">
      <formula>NOT(ISERROR(SEARCH("OK",N524)))</formula>
    </cfRule>
  </conditionalFormatting>
  <conditionalFormatting sqref="N530:N535">
    <cfRule type="containsText" dxfId="73" priority="73" stopIfTrue="1" operator="containsText" text="ALARM">
      <formula>NOT(ISERROR(SEARCH("ALARM",N530)))</formula>
    </cfRule>
    <cfRule type="containsText" dxfId="72" priority="74" stopIfTrue="1" operator="containsText" text="OK">
      <formula>NOT(ISERROR(SEARCH("OK",N530)))</formula>
    </cfRule>
  </conditionalFormatting>
  <conditionalFormatting sqref="N536:N541">
    <cfRule type="containsText" dxfId="71" priority="71" stopIfTrue="1" operator="containsText" text="ALARM">
      <formula>NOT(ISERROR(SEARCH("ALARM",N536)))</formula>
    </cfRule>
    <cfRule type="containsText" dxfId="70" priority="72" stopIfTrue="1" operator="containsText" text="OK">
      <formula>NOT(ISERROR(SEARCH("OK",N536)))</formula>
    </cfRule>
  </conditionalFormatting>
  <conditionalFormatting sqref="N542:N547">
    <cfRule type="containsText" dxfId="69" priority="69" stopIfTrue="1" operator="containsText" text="ALARM">
      <formula>NOT(ISERROR(SEARCH("ALARM",N542)))</formula>
    </cfRule>
    <cfRule type="containsText" dxfId="68" priority="70" stopIfTrue="1" operator="containsText" text="OK">
      <formula>NOT(ISERROR(SEARCH("OK",N542)))</formula>
    </cfRule>
  </conditionalFormatting>
  <conditionalFormatting sqref="N548:N553">
    <cfRule type="containsText" dxfId="67" priority="67" stopIfTrue="1" operator="containsText" text="ALARM">
      <formula>NOT(ISERROR(SEARCH("ALARM",N548)))</formula>
    </cfRule>
    <cfRule type="containsText" dxfId="66" priority="68" stopIfTrue="1" operator="containsText" text="OK">
      <formula>NOT(ISERROR(SEARCH("OK",N548)))</formula>
    </cfRule>
  </conditionalFormatting>
  <conditionalFormatting sqref="N554:N559">
    <cfRule type="containsText" dxfId="65" priority="65" stopIfTrue="1" operator="containsText" text="ALARM">
      <formula>NOT(ISERROR(SEARCH("ALARM",N554)))</formula>
    </cfRule>
    <cfRule type="containsText" dxfId="64" priority="66" stopIfTrue="1" operator="containsText" text="OK">
      <formula>NOT(ISERROR(SEARCH("OK",N554)))</formula>
    </cfRule>
  </conditionalFormatting>
  <conditionalFormatting sqref="N560:N565">
    <cfRule type="containsText" dxfId="63" priority="63" stopIfTrue="1" operator="containsText" text="ALARM">
      <formula>NOT(ISERROR(SEARCH("ALARM",N560)))</formula>
    </cfRule>
    <cfRule type="containsText" dxfId="62" priority="64" stopIfTrue="1" operator="containsText" text="OK">
      <formula>NOT(ISERROR(SEARCH("OK",N560)))</formula>
    </cfRule>
  </conditionalFormatting>
  <conditionalFormatting sqref="N566:N571">
    <cfRule type="containsText" dxfId="61" priority="61" stopIfTrue="1" operator="containsText" text="ALARM">
      <formula>NOT(ISERROR(SEARCH("ALARM",N566)))</formula>
    </cfRule>
    <cfRule type="containsText" dxfId="60" priority="62" stopIfTrue="1" operator="containsText" text="OK">
      <formula>NOT(ISERROR(SEARCH("OK",N566)))</formula>
    </cfRule>
  </conditionalFormatting>
  <conditionalFormatting sqref="N572:N577">
    <cfRule type="containsText" dxfId="59" priority="59" stopIfTrue="1" operator="containsText" text="ALARM">
      <formula>NOT(ISERROR(SEARCH("ALARM",N572)))</formula>
    </cfRule>
    <cfRule type="containsText" dxfId="58" priority="60" stopIfTrue="1" operator="containsText" text="OK">
      <formula>NOT(ISERROR(SEARCH("OK",N572)))</formula>
    </cfRule>
  </conditionalFormatting>
  <conditionalFormatting sqref="N578:N583">
    <cfRule type="containsText" dxfId="57" priority="57" stopIfTrue="1" operator="containsText" text="ALARM">
      <formula>NOT(ISERROR(SEARCH("ALARM",N578)))</formula>
    </cfRule>
    <cfRule type="containsText" dxfId="56" priority="58" stopIfTrue="1" operator="containsText" text="OK">
      <formula>NOT(ISERROR(SEARCH("OK",N578)))</formula>
    </cfRule>
  </conditionalFormatting>
  <conditionalFormatting sqref="N584:N589">
    <cfRule type="containsText" dxfId="55" priority="55" stopIfTrue="1" operator="containsText" text="ALARM">
      <formula>NOT(ISERROR(SEARCH("ALARM",N584)))</formula>
    </cfRule>
    <cfRule type="containsText" dxfId="54" priority="56" stopIfTrue="1" operator="containsText" text="OK">
      <formula>NOT(ISERROR(SEARCH("OK",N584)))</formula>
    </cfRule>
  </conditionalFormatting>
  <conditionalFormatting sqref="N590:N595">
    <cfRule type="containsText" dxfId="53" priority="53" stopIfTrue="1" operator="containsText" text="ALARM">
      <formula>NOT(ISERROR(SEARCH("ALARM",N590)))</formula>
    </cfRule>
    <cfRule type="containsText" dxfId="52" priority="54" stopIfTrue="1" operator="containsText" text="OK">
      <formula>NOT(ISERROR(SEARCH("OK",N590)))</formula>
    </cfRule>
  </conditionalFormatting>
  <conditionalFormatting sqref="N596:N601">
    <cfRule type="containsText" dxfId="51" priority="51" stopIfTrue="1" operator="containsText" text="ALARM">
      <formula>NOT(ISERROR(SEARCH("ALARM",N596)))</formula>
    </cfRule>
    <cfRule type="containsText" dxfId="50" priority="52" stopIfTrue="1" operator="containsText" text="OK">
      <formula>NOT(ISERROR(SEARCH("OK",N596)))</formula>
    </cfRule>
  </conditionalFormatting>
  <conditionalFormatting sqref="N602:N607">
    <cfRule type="containsText" dxfId="49" priority="49" stopIfTrue="1" operator="containsText" text="ALARM">
      <formula>NOT(ISERROR(SEARCH("ALARM",N602)))</formula>
    </cfRule>
    <cfRule type="containsText" dxfId="48" priority="50" stopIfTrue="1" operator="containsText" text="OK">
      <formula>NOT(ISERROR(SEARCH("OK",N602)))</formula>
    </cfRule>
  </conditionalFormatting>
  <conditionalFormatting sqref="N680:N685">
    <cfRule type="containsText" dxfId="47" priority="47" stopIfTrue="1" operator="containsText" text="ALARM">
      <formula>NOT(ISERROR(SEARCH("ALARM",N680)))</formula>
    </cfRule>
    <cfRule type="containsText" dxfId="46" priority="48" stopIfTrue="1" operator="containsText" text="OK">
      <formula>NOT(ISERROR(SEARCH("OK",N680)))</formula>
    </cfRule>
  </conditionalFormatting>
  <conditionalFormatting sqref="N686:N691">
    <cfRule type="containsText" dxfId="45" priority="45" stopIfTrue="1" operator="containsText" text="ALARM">
      <formula>NOT(ISERROR(SEARCH("ALARM",N686)))</formula>
    </cfRule>
    <cfRule type="containsText" dxfId="44" priority="46" stopIfTrue="1" operator="containsText" text="OK">
      <formula>NOT(ISERROR(SEARCH("OK",N686)))</formula>
    </cfRule>
  </conditionalFormatting>
  <conditionalFormatting sqref="N692:N697">
    <cfRule type="containsText" dxfId="43" priority="43" stopIfTrue="1" operator="containsText" text="ALARM">
      <formula>NOT(ISERROR(SEARCH("ALARM",N692)))</formula>
    </cfRule>
    <cfRule type="containsText" dxfId="42" priority="44" stopIfTrue="1" operator="containsText" text="OK">
      <formula>NOT(ISERROR(SEARCH("OK",N692)))</formula>
    </cfRule>
  </conditionalFormatting>
  <conditionalFormatting sqref="N698:N703">
    <cfRule type="containsText" dxfId="41" priority="41" stopIfTrue="1" operator="containsText" text="ALARM">
      <formula>NOT(ISERROR(SEARCH("ALARM",N698)))</formula>
    </cfRule>
    <cfRule type="containsText" dxfId="40" priority="42" stopIfTrue="1" operator="containsText" text="OK">
      <formula>NOT(ISERROR(SEARCH("OK",N698)))</formula>
    </cfRule>
  </conditionalFormatting>
  <conditionalFormatting sqref="N608:N613">
    <cfRule type="containsText" dxfId="39" priority="39" stopIfTrue="1" operator="containsText" text="ALARM">
      <formula>NOT(ISERROR(SEARCH("ALARM",N608)))</formula>
    </cfRule>
    <cfRule type="containsText" dxfId="38" priority="40" stopIfTrue="1" operator="containsText" text="OK">
      <formula>NOT(ISERROR(SEARCH("OK",N608)))</formula>
    </cfRule>
  </conditionalFormatting>
  <conditionalFormatting sqref="N614:N619">
    <cfRule type="containsText" dxfId="37" priority="37" stopIfTrue="1" operator="containsText" text="ALARM">
      <formula>NOT(ISERROR(SEARCH("ALARM",N614)))</formula>
    </cfRule>
    <cfRule type="containsText" dxfId="36" priority="38" stopIfTrue="1" operator="containsText" text="OK">
      <formula>NOT(ISERROR(SEARCH("OK",N614)))</formula>
    </cfRule>
  </conditionalFormatting>
  <conditionalFormatting sqref="N620:N625">
    <cfRule type="containsText" dxfId="35" priority="35" stopIfTrue="1" operator="containsText" text="ALARM">
      <formula>NOT(ISERROR(SEARCH("ALARM",N620)))</formula>
    </cfRule>
    <cfRule type="containsText" dxfId="34" priority="36" stopIfTrue="1" operator="containsText" text="OK">
      <formula>NOT(ISERROR(SEARCH("OK",N620)))</formula>
    </cfRule>
  </conditionalFormatting>
  <conditionalFormatting sqref="N626:N631">
    <cfRule type="containsText" dxfId="33" priority="33" stopIfTrue="1" operator="containsText" text="ALARM">
      <formula>NOT(ISERROR(SEARCH("ALARM",N626)))</formula>
    </cfRule>
    <cfRule type="containsText" dxfId="32" priority="34" stopIfTrue="1" operator="containsText" text="OK">
      <formula>NOT(ISERROR(SEARCH("OK",N626)))</formula>
    </cfRule>
  </conditionalFormatting>
  <conditionalFormatting sqref="N656:N661">
    <cfRule type="containsText" dxfId="31" priority="31" stopIfTrue="1" operator="containsText" text="ALARM">
      <formula>NOT(ISERROR(SEARCH("ALARM",N656)))</formula>
    </cfRule>
    <cfRule type="containsText" dxfId="30" priority="32" stopIfTrue="1" operator="containsText" text="OK">
      <formula>NOT(ISERROR(SEARCH("OK",N656)))</formula>
    </cfRule>
  </conditionalFormatting>
  <conditionalFormatting sqref="N662:N667">
    <cfRule type="containsText" dxfId="29" priority="29" stopIfTrue="1" operator="containsText" text="ALARM">
      <formula>NOT(ISERROR(SEARCH("ALARM",N662)))</formula>
    </cfRule>
    <cfRule type="containsText" dxfId="28" priority="30" stopIfTrue="1" operator="containsText" text="OK">
      <formula>NOT(ISERROR(SEARCH("OK",N662)))</formula>
    </cfRule>
  </conditionalFormatting>
  <conditionalFormatting sqref="N668:N673">
    <cfRule type="containsText" dxfId="27" priority="27" stopIfTrue="1" operator="containsText" text="ALARM">
      <formula>NOT(ISERROR(SEARCH("ALARM",N668)))</formula>
    </cfRule>
    <cfRule type="containsText" dxfId="26" priority="28" stopIfTrue="1" operator="containsText" text="OK">
      <formula>NOT(ISERROR(SEARCH("OK",N668)))</formula>
    </cfRule>
  </conditionalFormatting>
  <conditionalFormatting sqref="N674:N679">
    <cfRule type="containsText" dxfId="25" priority="25" stopIfTrue="1" operator="containsText" text="ALARM">
      <formula>NOT(ISERROR(SEARCH("ALARM",N674)))</formula>
    </cfRule>
    <cfRule type="containsText" dxfId="24" priority="26" stopIfTrue="1" operator="containsText" text="OK">
      <formula>NOT(ISERROR(SEARCH("OK",N674)))</formula>
    </cfRule>
  </conditionalFormatting>
  <conditionalFormatting sqref="N632:N637">
    <cfRule type="containsText" dxfId="23" priority="23" stopIfTrue="1" operator="containsText" text="ALARM">
      <formula>NOT(ISERROR(SEARCH("ALARM",N632)))</formula>
    </cfRule>
    <cfRule type="containsText" dxfId="22" priority="24" stopIfTrue="1" operator="containsText" text="OK">
      <formula>NOT(ISERROR(SEARCH("OK",N632)))</formula>
    </cfRule>
  </conditionalFormatting>
  <conditionalFormatting sqref="N638:N643">
    <cfRule type="containsText" dxfId="21" priority="21" stopIfTrue="1" operator="containsText" text="ALARM">
      <formula>NOT(ISERROR(SEARCH("ALARM",N638)))</formula>
    </cfRule>
    <cfRule type="containsText" dxfId="20" priority="22" stopIfTrue="1" operator="containsText" text="OK">
      <formula>NOT(ISERROR(SEARCH("OK",N638)))</formula>
    </cfRule>
  </conditionalFormatting>
  <conditionalFormatting sqref="N644:N649">
    <cfRule type="containsText" dxfId="19" priority="19" stopIfTrue="1" operator="containsText" text="ALARM">
      <formula>NOT(ISERROR(SEARCH("ALARM",N644)))</formula>
    </cfRule>
    <cfRule type="containsText" dxfId="18" priority="20" stopIfTrue="1" operator="containsText" text="OK">
      <formula>NOT(ISERROR(SEARCH("OK",N644)))</formula>
    </cfRule>
  </conditionalFormatting>
  <conditionalFormatting sqref="N650:N655">
    <cfRule type="containsText" dxfId="17" priority="17" stopIfTrue="1" operator="containsText" text="ALARM">
      <formula>NOT(ISERROR(SEARCH("ALARM",N650)))</formula>
    </cfRule>
    <cfRule type="containsText" dxfId="16" priority="18" stopIfTrue="1" operator="containsText" text="OK">
      <formula>NOT(ISERROR(SEARCH("OK",N650)))</formula>
    </cfRule>
  </conditionalFormatting>
  <conditionalFormatting sqref="N704:N709">
    <cfRule type="containsText" dxfId="15" priority="15" stopIfTrue="1" operator="containsText" text="ALARM">
      <formula>NOT(ISERROR(SEARCH("ALARM",N704)))</formula>
    </cfRule>
    <cfRule type="containsText" dxfId="14" priority="16" stopIfTrue="1" operator="containsText" text="OK">
      <formula>NOT(ISERROR(SEARCH("OK",N704)))</formula>
    </cfRule>
  </conditionalFormatting>
  <conditionalFormatting sqref="N710:N715">
    <cfRule type="containsText" dxfId="13" priority="13" stopIfTrue="1" operator="containsText" text="ALARM">
      <formula>NOT(ISERROR(SEARCH("ALARM",N710)))</formula>
    </cfRule>
    <cfRule type="containsText" dxfId="12" priority="14" stopIfTrue="1" operator="containsText" text="OK">
      <formula>NOT(ISERROR(SEARCH("OK",N710)))</formula>
    </cfRule>
  </conditionalFormatting>
  <conditionalFormatting sqref="N716:N721">
    <cfRule type="containsText" dxfId="11" priority="11" stopIfTrue="1" operator="containsText" text="ALARM">
      <formula>NOT(ISERROR(SEARCH("ALARM",N716)))</formula>
    </cfRule>
    <cfRule type="containsText" dxfId="10" priority="12" stopIfTrue="1" operator="containsText" text="OK">
      <formula>NOT(ISERROR(SEARCH("OK",N716)))</formula>
    </cfRule>
  </conditionalFormatting>
  <conditionalFormatting sqref="N722:N727">
    <cfRule type="containsText" dxfId="9" priority="9" stopIfTrue="1" operator="containsText" text="ALARM">
      <formula>NOT(ISERROR(SEARCH("ALARM",N722)))</formula>
    </cfRule>
    <cfRule type="containsText" dxfId="8" priority="10" stopIfTrue="1" operator="containsText" text="OK">
      <formula>NOT(ISERROR(SEARCH("OK",N722)))</formula>
    </cfRule>
  </conditionalFormatting>
  <conditionalFormatting sqref="N728:N733">
    <cfRule type="containsText" dxfId="7" priority="7" stopIfTrue="1" operator="containsText" text="ALARM">
      <formula>NOT(ISERROR(SEARCH("ALARM",N728)))</formula>
    </cfRule>
    <cfRule type="containsText" dxfId="6" priority="8" stopIfTrue="1" operator="containsText" text="OK">
      <formula>NOT(ISERROR(SEARCH("OK",N728)))</formula>
    </cfRule>
  </conditionalFormatting>
  <conditionalFormatting sqref="N734:N739">
    <cfRule type="containsText" dxfId="5" priority="5" stopIfTrue="1" operator="containsText" text="ALARM">
      <formula>NOT(ISERROR(SEARCH("ALARM",N734)))</formula>
    </cfRule>
    <cfRule type="containsText" dxfId="4" priority="6" stopIfTrue="1" operator="containsText" text="OK">
      <formula>NOT(ISERROR(SEARCH("OK",N734)))</formula>
    </cfRule>
  </conditionalFormatting>
  <conditionalFormatting sqref="N740:N745">
    <cfRule type="containsText" dxfId="3" priority="3" stopIfTrue="1" operator="containsText" text="ALARM">
      <formula>NOT(ISERROR(SEARCH("ALARM",N740)))</formula>
    </cfRule>
    <cfRule type="containsText" dxfId="2" priority="4" stopIfTrue="1" operator="containsText" text="OK">
      <formula>NOT(ISERROR(SEARCH("OK",N740)))</formula>
    </cfRule>
  </conditionalFormatting>
  <conditionalFormatting sqref="N746:N751">
    <cfRule type="containsText" dxfId="1" priority="1" stopIfTrue="1" operator="containsText" text="ALARM">
      <formula>NOT(ISERROR(SEARCH("ALARM",N746)))</formula>
    </cfRule>
    <cfRule type="containsText" dxfId="0" priority="2" stopIfTrue="1" operator="containsText" text="OK">
      <formula>NOT(ISERROR(SEARCH("OK",N746)))</formula>
    </cfRule>
  </conditionalFormatting>
  <pageMargins left="0.7" right="0.7" top="0.75" bottom="0.75" header="0.3" footer="0.3"/>
  <pageSetup scale="42"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54"/>
  <sheetViews>
    <sheetView workbookViewId="0">
      <selection activeCell="E30" sqref="E30"/>
    </sheetView>
  </sheetViews>
  <sheetFormatPr defaultColWidth="10.33203125" defaultRowHeight="12.75" x14ac:dyDescent="0.2"/>
  <cols>
    <col min="1" max="1" width="9" style="66" customWidth="1" collapsed="1"/>
    <col min="2" max="2" width="11.33203125" style="66" customWidth="1" collapsed="1"/>
    <col min="3" max="3" width="19.1640625" style="66" bestFit="1" customWidth="1" collapsed="1"/>
    <col min="4" max="4" width="12" style="66" customWidth="1" collapsed="1"/>
    <col min="5" max="5" width="10.1640625" style="66" customWidth="1" collapsed="1"/>
    <col min="6" max="6" width="11.33203125" style="66" customWidth="1" collapsed="1"/>
    <col min="7" max="7" width="19.33203125" style="66" customWidth="1" collapsed="1"/>
    <col min="8" max="9" width="10.1640625" style="66" customWidth="1" collapsed="1"/>
    <col min="10" max="10" width="9" style="66" customWidth="1" collapsed="1"/>
    <col min="11" max="11" width="10.33203125" style="66" hidden="1" customWidth="1" collapsed="1"/>
    <col min="12" max="16384" width="10.33203125" style="66" collapsed="1"/>
  </cols>
  <sheetData>
    <row r="1" spans="1:11" ht="18.75" x14ac:dyDescent="0.3">
      <c r="A1" s="419" t="s">
        <v>71</v>
      </c>
      <c r="B1" s="419"/>
      <c r="C1" s="419"/>
      <c r="D1" s="419"/>
      <c r="E1" s="419"/>
      <c r="F1" s="419"/>
      <c r="G1" s="419"/>
      <c r="H1" s="419"/>
      <c r="I1" s="419"/>
    </row>
    <row r="2" spans="1:11" x14ac:dyDescent="0.2">
      <c r="A2" s="80"/>
      <c r="B2" s="69"/>
      <c r="C2" s="69"/>
      <c r="D2" s="69"/>
      <c r="E2" s="69"/>
      <c r="F2" s="69"/>
      <c r="G2" s="69"/>
      <c r="H2" s="69"/>
      <c r="I2" s="69"/>
    </row>
    <row r="3" spans="1:11" x14ac:dyDescent="0.2">
      <c r="A3" s="69"/>
      <c r="B3" s="70" t="s">
        <v>0</v>
      </c>
      <c r="C3" s="420" t="s">
        <v>105</v>
      </c>
      <c r="D3" s="421"/>
      <c r="E3" s="81"/>
      <c r="F3" s="70" t="s">
        <v>22</v>
      </c>
      <c r="G3" s="396" t="s">
        <v>95</v>
      </c>
      <c r="H3" s="396"/>
      <c r="I3" s="69"/>
      <c r="K3" s="48" t="s">
        <v>86</v>
      </c>
    </row>
    <row r="4" spans="1:11" x14ac:dyDescent="0.2">
      <c r="A4" s="69"/>
      <c r="B4" s="70" t="s">
        <v>2</v>
      </c>
      <c r="C4" s="422">
        <v>2017</v>
      </c>
      <c r="D4" s="422"/>
      <c r="E4" s="81"/>
      <c r="F4" s="70" t="s">
        <v>21</v>
      </c>
      <c r="G4" s="429" t="s">
        <v>223</v>
      </c>
      <c r="H4" s="429"/>
      <c r="I4" s="69"/>
      <c r="K4" s="48" t="s">
        <v>88</v>
      </c>
    </row>
    <row r="5" spans="1:11" x14ac:dyDescent="0.2">
      <c r="A5" s="69"/>
      <c r="B5" s="70" t="s">
        <v>19</v>
      </c>
      <c r="C5" s="428">
        <v>22011</v>
      </c>
      <c r="D5" s="428"/>
      <c r="E5" s="81"/>
      <c r="F5" s="70" t="s">
        <v>1</v>
      </c>
      <c r="G5" s="423" t="s">
        <v>224</v>
      </c>
      <c r="H5" s="423"/>
      <c r="I5" s="69"/>
      <c r="K5" s="48" t="s">
        <v>89</v>
      </c>
    </row>
    <row r="6" spans="1:11" x14ac:dyDescent="0.2">
      <c r="A6" s="69"/>
      <c r="B6" s="82"/>
      <c r="C6" s="82"/>
      <c r="D6" s="82"/>
      <c r="E6" s="81"/>
      <c r="F6" s="70" t="s">
        <v>20</v>
      </c>
      <c r="G6" s="429" t="s">
        <v>138</v>
      </c>
      <c r="H6" s="429"/>
      <c r="I6" s="69"/>
      <c r="K6" s="48" t="s">
        <v>90</v>
      </c>
    </row>
    <row r="7" spans="1:11" x14ac:dyDescent="0.2">
      <c r="A7" s="81"/>
      <c r="B7" s="81"/>
      <c r="C7" s="81"/>
      <c r="D7" s="81"/>
      <c r="E7" s="81"/>
      <c r="F7" s="81"/>
      <c r="G7" s="81"/>
      <c r="H7" s="81"/>
      <c r="I7" s="81"/>
      <c r="K7" s="66" t="s">
        <v>224</v>
      </c>
    </row>
    <row r="8" spans="1:11" x14ac:dyDescent="0.2">
      <c r="A8" s="81" t="s">
        <v>25</v>
      </c>
      <c r="B8" s="81" t="s">
        <v>26</v>
      </c>
      <c r="C8" s="81"/>
      <c r="D8" s="81"/>
      <c r="E8" s="81"/>
      <c r="F8" s="81"/>
      <c r="G8" s="81"/>
      <c r="H8" s="81"/>
      <c r="I8" s="81"/>
      <c r="K8" s="48" t="s">
        <v>91</v>
      </c>
    </row>
    <row r="9" spans="1:11" ht="15.95" customHeight="1" x14ac:dyDescent="0.3">
      <c r="A9" s="81"/>
      <c r="B9" s="81" t="s">
        <v>68</v>
      </c>
      <c r="C9" s="81"/>
      <c r="D9" s="81"/>
      <c r="E9" s="81"/>
      <c r="F9" s="81"/>
      <c r="G9" s="81"/>
      <c r="H9" s="81"/>
      <c r="I9" s="81"/>
      <c r="K9" s="48" t="s">
        <v>92</v>
      </c>
    </row>
    <row r="10" spans="1:11" ht="15.95" customHeight="1" thickBot="1" x14ac:dyDescent="0.25">
      <c r="A10" s="81"/>
      <c r="B10" s="81"/>
      <c r="C10" s="83"/>
      <c r="D10" s="81"/>
      <c r="E10" s="81"/>
      <c r="F10" s="81"/>
      <c r="G10" s="81"/>
      <c r="H10" s="81"/>
      <c r="I10" s="81"/>
      <c r="K10" s="48" t="s">
        <v>93</v>
      </c>
    </row>
    <row r="11" spans="1:11" ht="15.95" customHeight="1" thickTop="1" x14ac:dyDescent="0.2">
      <c r="A11" s="82"/>
      <c r="B11" s="84"/>
      <c r="C11" s="85" t="s">
        <v>27</v>
      </c>
      <c r="D11" s="86"/>
      <c r="E11" s="87"/>
      <c r="F11" s="84"/>
      <c r="G11" s="85" t="s">
        <v>27</v>
      </c>
      <c r="H11" s="86"/>
      <c r="I11" s="87"/>
      <c r="K11" s="48" t="s">
        <v>94</v>
      </c>
    </row>
    <row r="12" spans="1:11" ht="15.95" customHeight="1" x14ac:dyDescent="0.3">
      <c r="A12" s="82"/>
      <c r="B12" s="88"/>
      <c r="C12" s="89" t="s">
        <v>69</v>
      </c>
      <c r="D12" s="90" t="s">
        <v>28</v>
      </c>
      <c r="E12" s="91"/>
      <c r="F12" s="88"/>
      <c r="G12" s="89" t="s">
        <v>69</v>
      </c>
      <c r="H12" s="90" t="s">
        <v>28</v>
      </c>
      <c r="I12" s="91"/>
    </row>
    <row r="13" spans="1:11" ht="15.95" customHeight="1" thickBot="1" x14ac:dyDescent="0.25">
      <c r="A13" s="82"/>
      <c r="B13" s="88" t="s">
        <v>3</v>
      </c>
      <c r="C13" s="124" t="s">
        <v>29</v>
      </c>
      <c r="D13" s="341" t="s">
        <v>72</v>
      </c>
      <c r="E13" s="107"/>
      <c r="F13" s="88" t="s">
        <v>3</v>
      </c>
      <c r="G13" s="124" t="s">
        <v>29</v>
      </c>
      <c r="H13" s="90" t="s">
        <v>73</v>
      </c>
      <c r="I13" s="91"/>
    </row>
    <row r="14" spans="1:11" ht="15" customHeight="1" thickTop="1" x14ac:dyDescent="0.2">
      <c r="A14" s="82"/>
      <c r="B14" s="92" t="s">
        <v>106</v>
      </c>
      <c r="C14" s="132">
        <v>1.90625</v>
      </c>
      <c r="D14" s="413" t="e">
        <f>IF('SEQUENCE 1'!J23="","PO",'SEQUENCE 1'!J23)</f>
        <v>#N/A</v>
      </c>
      <c r="E14" s="414"/>
      <c r="F14" s="92" t="s">
        <v>122</v>
      </c>
      <c r="G14" s="135">
        <v>2.0296874046325684</v>
      </c>
      <c r="H14" s="413" t="e">
        <f>IF('SEQUENCE 1'!J38="","PO",'SEQUENCE 1'!J38)</f>
        <v>#N/A</v>
      </c>
      <c r="I14" s="414"/>
    </row>
    <row r="15" spans="1:11" ht="15" customHeight="1" x14ac:dyDescent="0.2">
      <c r="A15" s="82"/>
      <c r="B15" s="93" t="s">
        <v>108</v>
      </c>
      <c r="C15" s="132">
        <v>1.98</v>
      </c>
      <c r="D15" s="415" t="e">
        <f>IF('SEQUENCE 1'!J24="","PO",'SEQUENCE 1'!J24)</f>
        <v>#N/A</v>
      </c>
      <c r="E15" s="416"/>
      <c r="F15" s="93" t="s">
        <v>123</v>
      </c>
      <c r="G15" s="136">
        <v>2.0159375667572021</v>
      </c>
      <c r="H15" s="415" t="e">
        <f>IF('SEQUENCE 1'!J39="","PO",'SEQUENCE 1'!J39)</f>
        <v>#N/A</v>
      </c>
      <c r="I15" s="416"/>
    </row>
    <row r="16" spans="1:11" ht="15" customHeight="1" x14ac:dyDescent="0.2">
      <c r="A16" s="82"/>
      <c r="B16" s="93" t="s">
        <v>109</v>
      </c>
      <c r="C16" s="134">
        <v>2.0434374809265137</v>
      </c>
      <c r="D16" s="415" t="e">
        <f>IF('SEQUENCE 1'!J25="","PO",'SEQUENCE 1'!J25)</f>
        <v>#N/A</v>
      </c>
      <c r="E16" s="416"/>
      <c r="F16" s="93" t="s">
        <v>124</v>
      </c>
      <c r="G16" s="137">
        <v>1.8856250047683716</v>
      </c>
      <c r="H16" s="415" t="e">
        <f>IF('SEQUENCE 1'!J40="","PO",'SEQUENCE 1'!J40)</f>
        <v>#N/A</v>
      </c>
      <c r="I16" s="416"/>
    </row>
    <row r="17" spans="1:9" ht="15" customHeight="1" x14ac:dyDescent="0.2">
      <c r="A17" s="82"/>
      <c r="B17" s="93" t="s">
        <v>110</v>
      </c>
      <c r="C17" s="133">
        <v>1.7690625190734863</v>
      </c>
      <c r="D17" s="415" t="e">
        <f>IF('SEQUENCE 1'!J26="","PO",'SEQUENCE 1'!J26)</f>
        <v>#N/A</v>
      </c>
      <c r="E17" s="416"/>
      <c r="F17" s="93" t="s">
        <v>125</v>
      </c>
      <c r="G17" s="136">
        <v>1.8650000095367432</v>
      </c>
      <c r="H17" s="415" t="e">
        <f>IF('SEQUENCE 1'!J41="","PO",'SEQUENCE 1'!J41)</f>
        <v>#N/A</v>
      </c>
      <c r="I17" s="416"/>
    </row>
    <row r="18" spans="1:9" ht="15" customHeight="1" x14ac:dyDescent="0.2">
      <c r="A18" s="82"/>
      <c r="B18" s="93" t="s">
        <v>111</v>
      </c>
      <c r="C18" s="134">
        <v>1.6865625381469727</v>
      </c>
      <c r="D18" s="415" t="e">
        <f>IF('SEQUENCE 1'!J27="","PO",'SEQUENCE 1'!J27)</f>
        <v>#N/A</v>
      </c>
      <c r="E18" s="416"/>
      <c r="F18" s="93" t="s">
        <v>126</v>
      </c>
      <c r="G18" s="137"/>
      <c r="H18" s="415" t="e">
        <f>IF('SEQUENCE 1'!J42="","PO",'SEQUENCE 1'!J42)</f>
        <v>#N/A</v>
      </c>
      <c r="I18" s="416"/>
    </row>
    <row r="19" spans="1:9" ht="15" customHeight="1" x14ac:dyDescent="0.2">
      <c r="A19" s="82"/>
      <c r="B19" s="93" t="s">
        <v>112</v>
      </c>
      <c r="C19" s="133">
        <v>1.9540624618530273</v>
      </c>
      <c r="D19" s="415" t="str">
        <f>IF('SEQUENCE 1'!J28="","PO",'SEQUENCE 1'!J28)</f>
        <v>PO</v>
      </c>
      <c r="E19" s="416"/>
      <c r="F19" s="93" t="s">
        <v>127</v>
      </c>
      <c r="G19" s="136">
        <v>1.8237500190734863</v>
      </c>
      <c r="H19" s="415" t="e">
        <f>IF('SEQUENCE 1'!J43="","PO",'SEQUENCE 1'!J43)</f>
        <v>#N/A</v>
      </c>
      <c r="I19" s="416"/>
    </row>
    <row r="20" spans="1:9" ht="15" customHeight="1" x14ac:dyDescent="0.2">
      <c r="A20" s="82"/>
      <c r="B20" s="93" t="s">
        <v>113</v>
      </c>
      <c r="C20" s="134">
        <v>1.6593749523162842</v>
      </c>
      <c r="D20" s="415" t="str">
        <f>IF('SEQUENCE 1'!J29="","PO",'SEQUENCE 1'!J29)</f>
        <v>PO</v>
      </c>
      <c r="E20" s="416"/>
      <c r="F20" s="93" t="s">
        <v>128</v>
      </c>
      <c r="G20" s="137">
        <v>1.5</v>
      </c>
      <c r="H20" s="415" t="e">
        <f>IF('SEQUENCE 1'!J44="","PO",'SEQUENCE 1'!J44)</f>
        <v>#N/A</v>
      </c>
      <c r="I20" s="416"/>
    </row>
    <row r="21" spans="1:9" ht="15" customHeight="1" x14ac:dyDescent="0.2">
      <c r="A21" s="82"/>
      <c r="B21" s="93" t="s">
        <v>114</v>
      </c>
      <c r="C21" s="133">
        <v>1.9540624618530273</v>
      </c>
      <c r="D21" s="415" t="str">
        <f>IF('SEQUENCE 1'!J30="","PO",'SEQUENCE 1'!J30)</f>
        <v>PO</v>
      </c>
      <c r="E21" s="416"/>
      <c r="F21" s="93" t="s">
        <v>129</v>
      </c>
      <c r="G21" s="137">
        <v>1.0140625238418579</v>
      </c>
      <c r="H21" s="415" t="e">
        <f>IF('SEQUENCE 1'!J45="","PO",'SEQUENCE 1'!J45)</f>
        <v>#N/A</v>
      </c>
      <c r="I21" s="416"/>
    </row>
    <row r="22" spans="1:9" ht="15" customHeight="1" x14ac:dyDescent="0.2">
      <c r="A22" s="82"/>
      <c r="B22" s="93" t="s">
        <v>115</v>
      </c>
      <c r="C22" s="134">
        <v>1.9199999570846558</v>
      </c>
      <c r="D22" s="415" t="str">
        <f>IF('SEQUENCE 1'!J31="","PO",'SEQUENCE 1'!J31)</f>
        <v>PO</v>
      </c>
      <c r="E22" s="416"/>
      <c r="F22" s="93" t="s">
        <v>130</v>
      </c>
      <c r="G22" s="136">
        <v>1.9</v>
      </c>
      <c r="H22" s="415" t="e">
        <f>IF('SEQUENCE 1'!J46="","PO",'SEQUENCE 1'!J46)</f>
        <v>#N/A</v>
      </c>
      <c r="I22" s="416"/>
    </row>
    <row r="23" spans="1:9" ht="15" customHeight="1" x14ac:dyDescent="0.2">
      <c r="A23" s="82"/>
      <c r="B23" s="93" t="s">
        <v>116</v>
      </c>
      <c r="C23" s="133">
        <v>1.7621874809265137</v>
      </c>
      <c r="D23" s="415" t="str">
        <f>IF('SEQUENCE 1'!J32="","PO",'SEQUENCE 1'!J32)</f>
        <v>PO</v>
      </c>
      <c r="E23" s="416"/>
      <c r="F23" s="93" t="s">
        <v>131</v>
      </c>
      <c r="G23" s="136">
        <v>1.83</v>
      </c>
      <c r="H23" s="415" t="e">
        <f>IF('SEQUENCE 1'!J47="","PO",'SEQUENCE 1'!J47)</f>
        <v>#N/A</v>
      </c>
      <c r="I23" s="416"/>
    </row>
    <row r="24" spans="1:9" ht="15" customHeight="1" x14ac:dyDescent="0.2">
      <c r="A24" s="82"/>
      <c r="B24" s="93" t="s">
        <v>117</v>
      </c>
      <c r="C24" s="134">
        <v>1.9</v>
      </c>
      <c r="D24" s="415" t="e">
        <f>IF('SEQUENCE 1'!J33="","PO",'SEQUENCE 1'!J33)</f>
        <v>#N/A</v>
      </c>
      <c r="E24" s="416"/>
      <c r="F24" s="93" t="s">
        <v>132</v>
      </c>
      <c r="G24" s="137"/>
      <c r="H24" s="415" t="e">
        <f>IF('SEQUENCE 1'!J48="","PO",'SEQUENCE 1'!J48)</f>
        <v>#N/A</v>
      </c>
      <c r="I24" s="416"/>
    </row>
    <row r="25" spans="1:9" ht="15" customHeight="1" x14ac:dyDescent="0.2">
      <c r="A25" s="82"/>
      <c r="B25" s="93" t="s">
        <v>118</v>
      </c>
      <c r="C25" s="133">
        <v>1.9131250381469727</v>
      </c>
      <c r="D25" s="415" t="e">
        <f>IF('SEQUENCE 1'!J34="","PO",'SEQUENCE 1'!J34)</f>
        <v>#N/A</v>
      </c>
      <c r="E25" s="416"/>
      <c r="F25" s="93" t="s">
        <v>133</v>
      </c>
      <c r="G25" s="137">
        <v>1.87</v>
      </c>
      <c r="H25" s="415" t="e">
        <f>IF('SEQUENCE 1'!J49="","PO",'SEQUENCE 1'!J49)</f>
        <v>#N/A</v>
      </c>
      <c r="I25" s="416"/>
    </row>
    <row r="26" spans="1:9" ht="15" customHeight="1" x14ac:dyDescent="0.2">
      <c r="A26" s="82"/>
      <c r="B26" s="93" t="s">
        <v>119</v>
      </c>
      <c r="C26" s="134">
        <v>1.98</v>
      </c>
      <c r="D26" s="415" t="e">
        <f>IF('SEQUENCE 1'!J35="","PO",'SEQUENCE 1'!J35)</f>
        <v>#N/A</v>
      </c>
      <c r="E26" s="416"/>
      <c r="F26" s="93" t="s">
        <v>134</v>
      </c>
      <c r="G26" s="137">
        <v>1.775937557220459</v>
      </c>
      <c r="H26" s="415" t="e">
        <f>IF('SEQUENCE 1'!J50="","PO",'SEQUENCE 1'!J50)</f>
        <v>#N/A</v>
      </c>
      <c r="I26" s="416"/>
    </row>
    <row r="27" spans="1:9" ht="15" customHeight="1" x14ac:dyDescent="0.2">
      <c r="A27" s="82"/>
      <c r="B27" s="93" t="s">
        <v>120</v>
      </c>
      <c r="C27" s="133">
        <v>1.9540624618530273</v>
      </c>
      <c r="D27" s="415" t="e">
        <f>IF('SEQUENCE 1'!J36="","PO",'SEQUENCE 1'!J36)</f>
        <v>#N/A</v>
      </c>
      <c r="E27" s="416"/>
      <c r="F27" s="93" t="s">
        <v>135</v>
      </c>
      <c r="G27" s="136">
        <v>1.755312442779541</v>
      </c>
      <c r="H27" s="415" t="e">
        <f>IF('SEQUENCE 1'!J51="","PO",'SEQUENCE 1'!J51)</f>
        <v>#N/A</v>
      </c>
      <c r="I27" s="416"/>
    </row>
    <row r="28" spans="1:9" ht="15" customHeight="1" x14ac:dyDescent="0.2">
      <c r="A28" s="82"/>
      <c r="B28" s="343" t="s">
        <v>121</v>
      </c>
      <c r="C28" s="134">
        <v>1.9678125381469727</v>
      </c>
      <c r="D28" s="415" t="e">
        <f>IF('SEQUENCE 1'!J37="","PO",'SEQUENCE 1'!J37)</f>
        <v>#N/A</v>
      </c>
      <c r="E28" s="416"/>
      <c r="F28" s="93" t="s">
        <v>136</v>
      </c>
      <c r="G28" s="136">
        <v>2.02</v>
      </c>
      <c r="H28" s="415" t="e">
        <f>IF('SEQUENCE 1'!J52="","PO",'SEQUENCE 1'!J52)</f>
        <v>#N/A</v>
      </c>
      <c r="I28" s="416"/>
    </row>
    <row r="29" spans="1:9" ht="15" customHeight="1" thickBot="1" x14ac:dyDescent="0.25">
      <c r="A29" s="82"/>
      <c r="B29" s="344"/>
      <c r="C29" s="342"/>
      <c r="D29" s="94"/>
      <c r="E29" s="95"/>
      <c r="F29" s="131" t="s">
        <v>137</v>
      </c>
      <c r="G29" s="158">
        <v>1.2749999761581421</v>
      </c>
      <c r="H29" s="417" t="e">
        <f>IF('SEQUENCE 1'!J53="","PO",'SEQUENCE 1'!J53)</f>
        <v>#N/A</v>
      </c>
      <c r="I29" s="418"/>
    </row>
    <row r="30" spans="1:9" ht="15.95" customHeight="1" thickTop="1" x14ac:dyDescent="0.2">
      <c r="A30" s="82"/>
      <c r="B30" s="82"/>
      <c r="C30" s="121"/>
      <c r="D30" s="82"/>
      <c r="E30" s="82"/>
      <c r="G30" s="82"/>
      <c r="H30" s="82"/>
      <c r="I30" s="82"/>
    </row>
    <row r="31" spans="1:9" ht="15.95" customHeight="1" x14ac:dyDescent="0.2">
      <c r="A31" s="82" t="s">
        <v>30</v>
      </c>
      <c r="B31" s="82" t="s">
        <v>31</v>
      </c>
      <c r="D31" s="82"/>
      <c r="E31" s="82"/>
      <c r="F31" s="82"/>
      <c r="G31" s="82"/>
      <c r="H31" s="82"/>
      <c r="I31" s="82"/>
    </row>
    <row r="32" spans="1:9" ht="15.95" customHeight="1" x14ac:dyDescent="0.2">
      <c r="A32" s="82"/>
      <c r="B32" s="82" t="s">
        <v>32</v>
      </c>
      <c r="D32" s="82"/>
      <c r="E32" s="82"/>
      <c r="F32" s="82"/>
      <c r="G32" s="82"/>
      <c r="H32" s="82"/>
      <c r="I32" s="82"/>
    </row>
    <row r="33" spans="1:9" ht="15.95" customHeight="1" x14ac:dyDescent="0.2">
      <c r="A33" s="82"/>
      <c r="B33" s="82" t="s">
        <v>33</v>
      </c>
      <c r="D33" s="82"/>
      <c r="E33" s="82"/>
      <c r="F33" s="82"/>
      <c r="G33" s="82"/>
      <c r="H33" s="82"/>
      <c r="I33" s="82"/>
    </row>
    <row r="34" spans="1:9" ht="15.95" customHeight="1" thickBot="1" x14ac:dyDescent="0.25">
      <c r="A34" s="82"/>
      <c r="B34" s="82"/>
      <c r="D34" s="82"/>
      <c r="E34" s="82"/>
      <c r="F34" s="82"/>
      <c r="G34" s="82"/>
      <c r="H34" s="82"/>
      <c r="I34" s="82"/>
    </row>
    <row r="35" spans="1:9" ht="15.95" customHeight="1" thickTop="1" x14ac:dyDescent="0.2">
      <c r="A35" s="82"/>
      <c r="B35" s="84"/>
      <c r="C35" s="97"/>
      <c r="D35" s="97"/>
      <c r="E35" s="86" t="s">
        <v>34</v>
      </c>
      <c r="F35" s="98"/>
      <c r="G35" s="96"/>
      <c r="H35" s="86"/>
      <c r="I35" s="87"/>
    </row>
    <row r="36" spans="1:9" ht="15.95" customHeight="1" x14ac:dyDescent="0.2">
      <c r="A36" s="82"/>
      <c r="B36" s="88" t="s">
        <v>3</v>
      </c>
      <c r="C36" s="41"/>
      <c r="D36" s="100" t="s">
        <v>10</v>
      </c>
      <c r="E36" s="90" t="s">
        <v>28</v>
      </c>
      <c r="F36" s="101"/>
      <c r="G36" s="99" t="s">
        <v>35</v>
      </c>
      <c r="H36" s="90" t="s">
        <v>36</v>
      </c>
      <c r="I36" s="91"/>
    </row>
    <row r="37" spans="1:9" ht="13.5" thickBot="1" x14ac:dyDescent="0.25">
      <c r="A37" s="82"/>
      <c r="B37" s="102"/>
      <c r="C37" s="103"/>
      <c r="D37" s="104" t="s">
        <v>11</v>
      </c>
      <c r="E37" s="105" t="s">
        <v>37</v>
      </c>
      <c r="F37" s="106"/>
      <c r="G37" s="103" t="s">
        <v>38</v>
      </c>
      <c r="H37" s="105" t="s">
        <v>39</v>
      </c>
      <c r="I37" s="107"/>
    </row>
    <row r="38" spans="1:9" ht="13.5" thickTop="1" x14ac:dyDescent="0.2">
      <c r="A38" s="82"/>
      <c r="B38" s="71"/>
      <c r="C38" s="38" t="s">
        <v>94</v>
      </c>
      <c r="D38" s="73"/>
      <c r="E38" s="430"/>
      <c r="F38" s="431"/>
      <c r="G38" s="76"/>
      <c r="H38" s="434"/>
      <c r="I38" s="435"/>
    </row>
    <row r="39" spans="1:9" x14ac:dyDescent="0.2">
      <c r="A39" s="82"/>
      <c r="B39" s="71"/>
      <c r="C39" s="38"/>
      <c r="D39" s="74"/>
      <c r="E39" s="432"/>
      <c r="F39" s="433"/>
      <c r="G39" s="77"/>
      <c r="H39" s="436"/>
      <c r="I39" s="437"/>
    </row>
    <row r="40" spans="1:9" ht="15.95" customHeight="1" x14ac:dyDescent="0.2">
      <c r="A40" s="82"/>
      <c r="B40" s="71"/>
      <c r="C40" s="41"/>
      <c r="D40" s="74"/>
      <c r="E40" s="432"/>
      <c r="F40" s="433"/>
      <c r="G40" s="77"/>
      <c r="H40" s="436"/>
      <c r="I40" s="437"/>
    </row>
    <row r="41" spans="1:9" ht="15.95" customHeight="1" thickBot="1" x14ac:dyDescent="0.25">
      <c r="A41" s="82"/>
      <c r="B41" s="72"/>
      <c r="C41" s="75"/>
      <c r="D41" s="75"/>
      <c r="E41" s="424"/>
      <c r="F41" s="425"/>
      <c r="G41" s="78"/>
      <c r="H41" s="426"/>
      <c r="I41" s="427"/>
    </row>
    <row r="42" spans="1:9" ht="15.95" customHeight="1" thickTop="1" x14ac:dyDescent="0.2">
      <c r="A42" s="82"/>
      <c r="B42" s="82"/>
      <c r="D42" s="82"/>
      <c r="E42" s="82"/>
      <c r="F42" s="82"/>
      <c r="G42" s="82"/>
      <c r="H42" s="82"/>
      <c r="I42" s="82"/>
    </row>
    <row r="43" spans="1:9" ht="15.95" customHeight="1" x14ac:dyDescent="0.2">
      <c r="A43" s="82" t="s">
        <v>40</v>
      </c>
      <c r="B43" s="82" t="s">
        <v>41</v>
      </c>
      <c r="D43" s="82"/>
      <c r="E43" s="82"/>
      <c r="F43" s="82"/>
      <c r="G43" s="82"/>
      <c r="H43" s="82"/>
      <c r="I43" s="82"/>
    </row>
    <row r="44" spans="1:9" ht="15.95" customHeight="1" thickBot="1" x14ac:dyDescent="0.25">
      <c r="A44" s="82"/>
      <c r="B44" s="82"/>
      <c r="D44" s="82"/>
      <c r="E44" s="82"/>
      <c r="F44" s="82"/>
      <c r="G44" s="82"/>
      <c r="H44" s="82"/>
      <c r="I44" s="82"/>
    </row>
    <row r="45" spans="1:9" ht="13.5" thickTop="1" x14ac:dyDescent="0.2">
      <c r="A45" s="82"/>
      <c r="B45" s="108"/>
      <c r="C45" s="109"/>
      <c r="D45" s="109"/>
      <c r="E45" s="109"/>
      <c r="F45" s="109"/>
      <c r="G45" s="110" t="s">
        <v>42</v>
      </c>
      <c r="H45" s="109" t="s">
        <v>43</v>
      </c>
      <c r="I45" s="160">
        <v>13</v>
      </c>
    </row>
    <row r="46" spans="1:9" x14ac:dyDescent="0.2">
      <c r="A46" s="82"/>
      <c r="B46" s="111"/>
      <c r="C46" s="112"/>
      <c r="D46" s="112"/>
      <c r="E46" s="112"/>
      <c r="F46" s="112"/>
      <c r="G46" s="113" t="s">
        <v>44</v>
      </c>
      <c r="H46" s="112" t="s">
        <v>45</v>
      </c>
      <c r="I46" s="1">
        <v>0</v>
      </c>
    </row>
    <row r="47" spans="1:9" x14ac:dyDescent="0.2">
      <c r="A47" s="82"/>
      <c r="B47" s="111"/>
      <c r="C47" s="112"/>
      <c r="D47" s="112"/>
      <c r="E47" s="112"/>
      <c r="F47" s="112"/>
      <c r="G47" s="113" t="s">
        <v>46</v>
      </c>
      <c r="H47" s="112" t="s">
        <v>47</v>
      </c>
      <c r="I47" s="1">
        <v>0</v>
      </c>
    </row>
    <row r="48" spans="1:9" x14ac:dyDescent="0.2">
      <c r="A48" s="82"/>
      <c r="B48" s="111"/>
      <c r="C48" s="112"/>
      <c r="D48" s="112"/>
      <c r="E48" s="112"/>
      <c r="F48" s="112"/>
      <c r="G48" s="113" t="s">
        <v>48</v>
      </c>
      <c r="H48" s="112" t="s">
        <v>49</v>
      </c>
      <c r="I48" s="1">
        <v>0</v>
      </c>
    </row>
    <row r="49" spans="1:9" ht="13.5" thickBot="1" x14ac:dyDescent="0.25">
      <c r="A49" s="82"/>
      <c r="B49" s="114"/>
      <c r="C49" s="105"/>
      <c r="D49" s="105"/>
      <c r="E49" s="105"/>
      <c r="F49" s="105"/>
      <c r="G49" s="115" t="s">
        <v>50</v>
      </c>
      <c r="H49" s="105" t="s">
        <v>51</v>
      </c>
      <c r="I49" s="2">
        <v>0</v>
      </c>
    </row>
    <row r="50" spans="1:9" ht="13.5" thickTop="1" x14ac:dyDescent="0.2">
      <c r="A50" s="82"/>
      <c r="B50" s="82"/>
      <c r="C50" s="82"/>
      <c r="D50" s="82"/>
      <c r="E50" s="82"/>
      <c r="F50" s="82"/>
      <c r="G50" s="82"/>
      <c r="H50" s="82"/>
      <c r="I50" s="82"/>
    </row>
    <row r="51" spans="1:9" x14ac:dyDescent="0.2">
      <c r="A51" s="82"/>
      <c r="B51" s="82" t="s">
        <v>52</v>
      </c>
      <c r="C51" s="82"/>
      <c r="D51" s="82"/>
      <c r="E51" s="116">
        <f>(I47+I48+I49)/(I45+I46)*100</f>
        <v>0</v>
      </c>
      <c r="F51" s="82" t="s">
        <v>53</v>
      </c>
      <c r="G51" s="82"/>
      <c r="H51" s="82"/>
      <c r="I51" s="79">
        <v>0</v>
      </c>
    </row>
    <row r="52" spans="1:9" x14ac:dyDescent="0.2">
      <c r="A52" s="82"/>
      <c r="B52" s="82" t="s">
        <v>54</v>
      </c>
      <c r="C52" s="82"/>
      <c r="D52" s="82"/>
      <c r="E52" s="82"/>
      <c r="F52" s="82"/>
      <c r="G52" s="82"/>
      <c r="H52" s="82"/>
      <c r="I52" s="82"/>
    </row>
    <row r="54" spans="1:9" x14ac:dyDescent="0.2">
      <c r="E54" s="67"/>
    </row>
  </sheetData>
  <mergeCells count="47">
    <mergeCell ref="A1:I1"/>
    <mergeCell ref="C3:D3"/>
    <mergeCell ref="C4:D4"/>
    <mergeCell ref="G5:H5"/>
    <mergeCell ref="E41:F41"/>
    <mergeCell ref="H41:I41"/>
    <mergeCell ref="C5:D5"/>
    <mergeCell ref="G3:H3"/>
    <mergeCell ref="G4:H4"/>
    <mergeCell ref="G6:H6"/>
    <mergeCell ref="E38:F38"/>
    <mergeCell ref="E39:F39"/>
    <mergeCell ref="E40:F40"/>
    <mergeCell ref="H38:I38"/>
    <mergeCell ref="H39:I39"/>
    <mergeCell ref="H40:I40"/>
    <mergeCell ref="D28:E28"/>
    <mergeCell ref="D27:E27"/>
    <mergeCell ref="D26:E26"/>
    <mergeCell ref="D25:E25"/>
    <mergeCell ref="D24:E24"/>
    <mergeCell ref="D23:E23"/>
    <mergeCell ref="D22:E22"/>
    <mergeCell ref="D21:E21"/>
    <mergeCell ref="D20:E20"/>
    <mergeCell ref="D19:E19"/>
    <mergeCell ref="D18:E18"/>
    <mergeCell ref="D17:E17"/>
    <mergeCell ref="D16:E16"/>
    <mergeCell ref="D15:E15"/>
    <mergeCell ref="D14:E14"/>
    <mergeCell ref="H29:I29"/>
    <mergeCell ref="H28:I28"/>
    <mergeCell ref="H27:I27"/>
    <mergeCell ref="H26:I26"/>
    <mergeCell ref="H25:I25"/>
    <mergeCell ref="H24:I24"/>
    <mergeCell ref="H23:I23"/>
    <mergeCell ref="H22:I22"/>
    <mergeCell ref="H21:I21"/>
    <mergeCell ref="H20:I20"/>
    <mergeCell ref="H14:I14"/>
    <mergeCell ref="H19:I19"/>
    <mergeCell ref="H18:I18"/>
    <mergeCell ref="H17:I17"/>
    <mergeCell ref="H16:I16"/>
    <mergeCell ref="H15:I15"/>
  </mergeCells>
  <phoneticPr fontId="10" type="noConversion"/>
  <dataValidations count="1">
    <dataValidation type="list" allowBlank="1" showInputMessage="1" showErrorMessage="1" sqref="G5:H5" xr:uid="{00000000-0002-0000-0300-000000000000}">
      <formula1>$K$3:$K$11</formula1>
    </dataValidation>
  </dataValidations>
  <printOptions horizontalCentered="1" verticalCentered="1"/>
  <pageMargins left="0.21" right="0.5" top="0" bottom="0.25" header="0.14000000000000001" footer="0.5"/>
  <pageSetup scale="85" orientation="portrait" horizontalDpi="300" verticalDpi="300" r:id="rId1"/>
  <headerFooter alignWithMargins="0">
    <oddFooter>&amp;CPage 4 of 4</oddFooter>
  </headerFooter>
  <cellWatches>
    <cellWatch r="G5"/>
  </cellWatche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C58"/>
  <sheetViews>
    <sheetView topLeftCell="C1" workbookViewId="0">
      <selection activeCell="E23" sqref="E23"/>
    </sheetView>
  </sheetViews>
  <sheetFormatPr defaultColWidth="10.33203125" defaultRowHeight="12.75" x14ac:dyDescent="0.2"/>
  <cols>
    <col min="1" max="1" width="8.6640625" style="4" customWidth="1" collapsed="1"/>
    <col min="2" max="2" width="9.1640625" style="4" customWidth="1" collapsed="1"/>
    <col min="3" max="3" width="19.33203125" style="5" customWidth="1" collapsed="1"/>
    <col min="4" max="4" width="15.33203125" style="6" customWidth="1" collapsed="1"/>
    <col min="5" max="5" width="15.33203125" style="6" bestFit="1" customWidth="1" collapsed="1"/>
    <col min="6" max="6" width="17.33203125" style="5" customWidth="1" collapsed="1"/>
    <col min="7" max="7" width="15.1640625" style="7" customWidth="1" collapsed="1"/>
    <col min="8" max="8" width="14.33203125" style="7" customWidth="1" collapsed="1"/>
    <col min="9" max="9" width="16.33203125" style="6" customWidth="1" collapsed="1"/>
    <col min="10" max="10" width="12.33203125" style="4" customWidth="1" collapsed="1"/>
    <col min="11" max="19" width="10.33203125" style="4" bestFit="1" customWidth="1" collapsed="1"/>
    <col min="20" max="20" width="13.33203125" style="4" bestFit="1" customWidth="1" collapsed="1"/>
    <col min="21" max="21" width="15.33203125" style="4" bestFit="1" customWidth="1" collapsed="1"/>
    <col min="22" max="29" width="10.33203125" style="4" bestFit="1" customWidth="1" collapsed="1"/>
    <col min="30" max="16384" width="10.33203125" style="4" collapsed="1"/>
  </cols>
  <sheetData>
    <row r="1" spans="1:28" ht="15" x14ac:dyDescent="0.25">
      <c r="A1" s="3" t="s">
        <v>74</v>
      </c>
      <c r="J1" s="8"/>
      <c r="K1" s="8"/>
      <c r="L1" s="8"/>
      <c r="M1" s="9">
        <v>65.365054175245717</v>
      </c>
      <c r="N1" s="9">
        <v>-25.179873221626607</v>
      </c>
      <c r="O1" s="9">
        <v>5.3729120496109157</v>
      </c>
      <c r="P1" s="9">
        <v>0.13583303373423661</v>
      </c>
      <c r="Q1" s="9">
        <v>-21.060716201986384</v>
      </c>
      <c r="R1" s="9">
        <v>8.7299308764667582</v>
      </c>
      <c r="S1" s="9">
        <v>-1.1982585468728577</v>
      </c>
      <c r="T1" s="9">
        <v>5.3508297760689466E-2</v>
      </c>
      <c r="U1" s="9"/>
      <c r="V1" s="9"/>
      <c r="W1" s="9"/>
      <c r="X1" s="9"/>
      <c r="Y1" s="9"/>
      <c r="Z1" s="9"/>
      <c r="AA1" s="9"/>
      <c r="AB1" s="9"/>
    </row>
    <row r="2" spans="1:28" ht="15" x14ac:dyDescent="0.25">
      <c r="A2" s="3"/>
      <c r="B2" s="127" t="s">
        <v>0</v>
      </c>
      <c r="C2" s="439" t="s">
        <v>105</v>
      </c>
      <c r="D2" s="439"/>
      <c r="E2" s="128"/>
      <c r="F2" s="127" t="s">
        <v>22</v>
      </c>
      <c r="G2" s="441" t="s">
        <v>95</v>
      </c>
      <c r="H2" s="441"/>
      <c r="J2" s="8"/>
      <c r="K2" s="8"/>
      <c r="L2" s="8"/>
      <c r="M2" s="9"/>
      <c r="N2" s="9"/>
      <c r="O2" s="9"/>
      <c r="P2" s="9"/>
      <c r="Q2" s="9"/>
      <c r="R2" s="9"/>
      <c r="S2" s="9"/>
      <c r="T2" s="9"/>
      <c r="U2" s="9"/>
      <c r="V2" s="9"/>
      <c r="W2" s="9"/>
      <c r="X2" s="9"/>
      <c r="Y2" s="9"/>
      <c r="Z2" s="9"/>
      <c r="AA2" s="9"/>
      <c r="AB2" s="9"/>
    </row>
    <row r="3" spans="1:28" ht="15" x14ac:dyDescent="0.25">
      <c r="A3" s="3"/>
      <c r="B3" s="127" t="s">
        <v>2</v>
      </c>
      <c r="C3" s="440">
        <v>2017</v>
      </c>
      <c r="D3" s="440"/>
      <c r="E3" s="128"/>
      <c r="F3" s="127" t="s">
        <v>21</v>
      </c>
      <c r="G3" s="442" t="s">
        <v>223</v>
      </c>
      <c r="H3" s="442"/>
      <c r="J3" s="8"/>
      <c r="K3" s="8"/>
      <c r="L3" s="8"/>
      <c r="M3" s="9"/>
      <c r="N3" s="9"/>
      <c r="O3" s="9"/>
      <c r="P3" s="9"/>
      <c r="Q3" s="9"/>
      <c r="R3" s="9"/>
      <c r="S3" s="9"/>
      <c r="T3" s="9"/>
      <c r="U3" s="9"/>
      <c r="V3" s="9"/>
      <c r="W3" s="9"/>
      <c r="X3" s="9"/>
      <c r="Y3" s="9"/>
      <c r="Z3" s="9"/>
      <c r="AA3" s="9"/>
      <c r="AB3" s="9"/>
    </row>
    <row r="4" spans="1:28" x14ac:dyDescent="0.2">
      <c r="A4" s="10"/>
      <c r="B4" s="127" t="s">
        <v>19</v>
      </c>
      <c r="C4" s="440">
        <v>22011</v>
      </c>
      <c r="D4" s="440"/>
      <c r="E4" s="128"/>
      <c r="F4" s="127" t="s">
        <v>20</v>
      </c>
      <c r="G4" s="442" t="s">
        <v>138</v>
      </c>
      <c r="H4" s="442"/>
      <c r="I4" s="12"/>
      <c r="J4" s="8"/>
      <c r="K4" s="8"/>
      <c r="L4" s="8"/>
      <c r="M4" s="9">
        <v>-204.23986869519717</v>
      </c>
      <c r="N4" s="9">
        <v>169.08849862164206</v>
      </c>
      <c r="O4" s="9">
        <v>-35.818309720175144</v>
      </c>
      <c r="P4" s="9">
        <v>2.3156887492143685</v>
      </c>
      <c r="Q4" s="9">
        <v>40.095675980976566</v>
      </c>
      <c r="R4" s="9">
        <v>-16.79061935828776</v>
      </c>
      <c r="S4" s="9">
        <v>2.3237815987765962</v>
      </c>
      <c r="T4" s="9">
        <v>-0.10630960897585164</v>
      </c>
      <c r="U4" s="9"/>
      <c r="V4" s="9"/>
      <c r="W4" s="9"/>
      <c r="X4" s="9"/>
      <c r="Y4" s="9"/>
      <c r="Z4" s="9"/>
      <c r="AA4" s="9"/>
      <c r="AB4" s="9"/>
    </row>
    <row r="5" spans="1:28" ht="18" customHeight="1" x14ac:dyDescent="0.2">
      <c r="A5" s="14"/>
      <c r="B5" s="125"/>
      <c r="C5" s="125"/>
      <c r="D5" s="125"/>
      <c r="E5" s="128"/>
      <c r="F5" s="129"/>
      <c r="G5" s="438"/>
      <c r="H5" s="438"/>
      <c r="I5" s="15"/>
      <c r="J5" s="8"/>
      <c r="K5" s="8"/>
      <c r="L5" s="8"/>
      <c r="M5" s="9">
        <v>162.86694898046107</v>
      </c>
      <c r="N5" s="9">
        <v>-110.86815206406479</v>
      </c>
      <c r="O5" s="9">
        <v>21.551117841012896</v>
      </c>
      <c r="P5" s="9">
        <v>-1.2712117668139953</v>
      </c>
      <c r="Q5" s="9">
        <v>-22.276997541554536</v>
      </c>
      <c r="R5" s="9">
        <v>9.3492681649418277</v>
      </c>
      <c r="S5" s="9">
        <v>-1.2972273115765207</v>
      </c>
      <c r="T5" s="9">
        <v>5.9385148031709904E-2</v>
      </c>
      <c r="U5" s="9"/>
      <c r="V5" s="9"/>
      <c r="W5" s="9"/>
      <c r="X5" s="9"/>
      <c r="Y5" s="9"/>
      <c r="Z5" s="9"/>
      <c r="AA5" s="9"/>
      <c r="AB5" s="9"/>
    </row>
    <row r="6" spans="1:28" x14ac:dyDescent="0.2">
      <c r="A6" s="10"/>
      <c r="B6" s="10"/>
      <c r="C6" s="11"/>
      <c r="D6" s="12"/>
      <c r="E6" s="12"/>
      <c r="F6" s="11"/>
      <c r="G6" s="13"/>
      <c r="H6" s="261" t="s">
        <v>957</v>
      </c>
      <c r="I6" s="262">
        <v>2.5</v>
      </c>
      <c r="J6" s="8"/>
      <c r="K6" s="8"/>
      <c r="L6" s="8"/>
      <c r="M6" s="9">
        <v>-624.02893980579609</v>
      </c>
      <c r="N6" s="9">
        <v>260.51811592358769</v>
      </c>
      <c r="O6" s="9">
        <v>-36.190633947202365</v>
      </c>
      <c r="P6" s="9">
        <v>1.603583967063531</v>
      </c>
      <c r="Q6" s="9">
        <v>0.94149260565701998</v>
      </c>
      <c r="R6" s="9">
        <v>-0.3895503930840315</v>
      </c>
      <c r="S6" s="9">
        <v>5.3357084042611642E-2</v>
      </c>
      <c r="T6" s="9">
        <v>-2.3786645994113434E-3</v>
      </c>
      <c r="U6" s="9"/>
      <c r="V6" s="9"/>
      <c r="W6" s="9"/>
      <c r="X6" s="9"/>
      <c r="Y6" s="9"/>
      <c r="Z6" s="9"/>
      <c r="AA6" s="9"/>
      <c r="AB6" s="9"/>
    </row>
    <row r="7" spans="1:28" x14ac:dyDescent="0.2">
      <c r="A7" s="10"/>
      <c r="B7" s="10"/>
      <c r="C7" s="11"/>
      <c r="D7" s="12"/>
      <c r="E7" s="12"/>
      <c r="F7" s="11"/>
      <c r="G7" s="13"/>
      <c r="H7" s="261" t="s">
        <v>962</v>
      </c>
      <c r="I7" s="262">
        <v>0.5</v>
      </c>
      <c r="J7" s="8"/>
      <c r="K7" s="8"/>
      <c r="L7" s="8"/>
      <c r="M7" s="9"/>
      <c r="N7" s="9"/>
      <c r="O7" s="9"/>
      <c r="P7" s="9"/>
      <c r="Q7" s="9"/>
      <c r="R7" s="9"/>
      <c r="S7" s="9"/>
      <c r="T7" s="9"/>
      <c r="U7" s="9"/>
      <c r="V7" s="9"/>
      <c r="W7" s="9"/>
      <c r="X7" s="9"/>
      <c r="Y7" s="9"/>
      <c r="Z7" s="9"/>
      <c r="AA7" s="9"/>
      <c r="AB7" s="9"/>
    </row>
    <row r="8" spans="1:28" x14ac:dyDescent="0.2">
      <c r="A8" s="10"/>
      <c r="B8" s="10"/>
      <c r="C8" s="11"/>
      <c r="D8" s="12"/>
      <c r="E8" s="12"/>
      <c r="F8" s="11"/>
      <c r="G8" s="13"/>
      <c r="H8" s="261" t="s">
        <v>963</v>
      </c>
      <c r="I8" s="262" t="s">
        <v>94</v>
      </c>
      <c r="J8" s="8"/>
      <c r="K8" s="8"/>
      <c r="L8" s="8"/>
      <c r="M8" s="9"/>
      <c r="N8" s="9"/>
      <c r="O8" s="9"/>
      <c r="P8" s="9"/>
      <c r="Q8" s="9"/>
      <c r="R8" s="9"/>
      <c r="S8" s="9"/>
      <c r="T8" s="9"/>
      <c r="U8" s="9"/>
      <c r="V8" s="9"/>
      <c r="W8" s="9"/>
      <c r="X8" s="9"/>
      <c r="Y8" s="9"/>
      <c r="Z8" s="9"/>
      <c r="AA8" s="9"/>
      <c r="AB8" s="9"/>
    </row>
    <row r="9" spans="1:28" x14ac:dyDescent="0.2">
      <c r="A9" s="10"/>
      <c r="B9" s="10"/>
      <c r="C9" s="11"/>
      <c r="D9" s="12"/>
      <c r="E9" s="12"/>
      <c r="F9" s="11"/>
      <c r="G9" s="13"/>
      <c r="H9" s="261"/>
      <c r="I9" s="265"/>
      <c r="J9" s="8"/>
      <c r="K9" s="8"/>
      <c r="L9" s="8"/>
      <c r="M9" s="9"/>
      <c r="N9" s="9"/>
      <c r="O9" s="9"/>
      <c r="P9" s="9"/>
      <c r="Q9" s="9"/>
      <c r="R9" s="9"/>
      <c r="S9" s="9"/>
      <c r="T9" s="9"/>
      <c r="U9" s="9"/>
      <c r="V9" s="9"/>
      <c r="W9" s="9"/>
      <c r="X9" s="9"/>
      <c r="Y9" s="9"/>
      <c r="Z9" s="9"/>
      <c r="AA9" s="9"/>
      <c r="AB9" s="9"/>
    </row>
    <row r="10" spans="1:28" x14ac:dyDescent="0.2">
      <c r="A10" s="10"/>
      <c r="B10" s="10"/>
      <c r="C10" s="11"/>
      <c r="D10" s="12"/>
      <c r="E10" s="12"/>
      <c r="F10" s="11"/>
      <c r="G10" s="13"/>
      <c r="H10" s="261" t="s">
        <v>958</v>
      </c>
      <c r="I10" s="262">
        <v>2</v>
      </c>
      <c r="J10" s="8"/>
      <c r="K10" s="8"/>
      <c r="L10" s="8"/>
      <c r="M10" s="9"/>
      <c r="N10" s="9"/>
      <c r="O10" s="9"/>
      <c r="P10" s="9"/>
      <c r="Q10" s="9"/>
      <c r="R10" s="9"/>
      <c r="S10" s="9"/>
      <c r="T10" s="9"/>
      <c r="U10" s="9"/>
      <c r="V10" s="9"/>
      <c r="W10" s="9"/>
      <c r="X10" s="9"/>
      <c r="Y10" s="9"/>
      <c r="Z10" s="9"/>
      <c r="AA10" s="9"/>
      <c r="AB10" s="9"/>
    </row>
    <row r="11" spans="1:28" x14ac:dyDescent="0.2">
      <c r="A11" s="10"/>
      <c r="B11" s="10"/>
      <c r="C11" s="11"/>
      <c r="D11" s="12"/>
      <c r="E11" s="12"/>
      <c r="F11" s="11"/>
      <c r="G11" s="13"/>
      <c r="H11" s="261" t="s">
        <v>964</v>
      </c>
      <c r="I11" s="262">
        <v>3.5</v>
      </c>
      <c r="J11" s="8"/>
      <c r="K11" s="8"/>
      <c r="L11" s="8"/>
      <c r="M11" s="9"/>
      <c r="N11" s="9"/>
      <c r="O11" s="9"/>
      <c r="P11" s="9"/>
      <c r="Q11" s="9"/>
      <c r="R11" s="9"/>
      <c r="S11" s="9"/>
      <c r="T11" s="9"/>
      <c r="U11" s="9"/>
      <c r="V11" s="9"/>
      <c r="W11" s="9"/>
      <c r="X11" s="9"/>
      <c r="Y11" s="9"/>
      <c r="Z11" s="9"/>
      <c r="AA11" s="9"/>
      <c r="AB11" s="9"/>
    </row>
    <row r="12" spans="1:28" x14ac:dyDescent="0.2">
      <c r="A12" s="10"/>
      <c r="B12" s="10"/>
      <c r="C12" s="11"/>
      <c r="D12" s="12"/>
      <c r="E12" s="12"/>
      <c r="F12" s="11"/>
      <c r="G12" s="13"/>
      <c r="H12" s="261" t="s">
        <v>965</v>
      </c>
      <c r="I12" s="262" t="s">
        <v>94</v>
      </c>
      <c r="J12" s="8"/>
      <c r="K12" s="8"/>
      <c r="L12" s="8"/>
      <c r="M12" s="9"/>
      <c r="N12" s="9"/>
      <c r="O12" s="9"/>
      <c r="P12" s="9"/>
      <c r="Q12" s="9"/>
      <c r="R12" s="9"/>
      <c r="S12" s="9"/>
      <c r="T12" s="9"/>
      <c r="U12" s="9"/>
      <c r="V12" s="9"/>
      <c r="W12" s="9"/>
      <c r="X12" s="9"/>
      <c r="Y12" s="9"/>
      <c r="Z12" s="9"/>
      <c r="AA12" s="9"/>
      <c r="AB12" s="9"/>
    </row>
    <row r="13" spans="1:28" x14ac:dyDescent="0.2">
      <c r="A13" s="10"/>
      <c r="B13" s="10"/>
      <c r="C13" s="11"/>
      <c r="D13" s="12"/>
      <c r="E13" s="12"/>
      <c r="F13" s="11"/>
      <c r="G13" s="13"/>
      <c r="H13" s="263"/>
      <c r="I13" s="264"/>
      <c r="J13" s="8"/>
      <c r="K13" s="8"/>
      <c r="L13" s="8"/>
      <c r="M13" s="9"/>
      <c r="N13" s="9"/>
      <c r="O13" s="9"/>
      <c r="P13" s="9"/>
      <c r="Q13" s="9"/>
      <c r="R13" s="9"/>
      <c r="S13" s="9"/>
      <c r="T13" s="9"/>
      <c r="U13" s="9"/>
      <c r="V13" s="9"/>
      <c r="W13" s="9"/>
      <c r="X13" s="9"/>
      <c r="Y13" s="9"/>
      <c r="Z13" s="9"/>
      <c r="AA13" s="9"/>
      <c r="AB13" s="9"/>
    </row>
    <row r="14" spans="1:28" x14ac:dyDescent="0.2">
      <c r="A14" s="16"/>
      <c r="B14" s="17"/>
      <c r="C14" s="17"/>
      <c r="D14" s="18"/>
      <c r="E14" s="19"/>
      <c r="F14" s="19"/>
      <c r="G14" s="18"/>
      <c r="H14" s="261" t="s">
        <v>192</v>
      </c>
      <c r="I14" s="262">
        <v>0</v>
      </c>
      <c r="J14" s="8"/>
      <c r="K14" s="8"/>
      <c r="L14" s="8"/>
      <c r="M14" s="9">
        <v>1141.9862914972177</v>
      </c>
      <c r="N14" s="9">
        <v>-489.74828536763835</v>
      </c>
      <c r="O14" s="9">
        <v>69.431334647313946</v>
      </c>
      <c r="P14" s="9">
        <v>-3.2579878045200621</v>
      </c>
      <c r="Q14" s="9">
        <v>-1.7929069839711658</v>
      </c>
      <c r="R14" s="9">
        <v>0.74862336362142434</v>
      </c>
      <c r="S14" s="9">
        <v>-0.1033107480597953</v>
      </c>
      <c r="T14" s="9">
        <v>4.7131829120457686E-3</v>
      </c>
      <c r="U14" s="9"/>
      <c r="V14" s="9"/>
      <c r="W14" s="9"/>
      <c r="X14" s="9"/>
      <c r="Y14" s="9"/>
      <c r="Z14" s="9"/>
      <c r="AA14" s="9"/>
      <c r="AB14" s="9"/>
    </row>
    <row r="15" spans="1:28" x14ac:dyDescent="0.2">
      <c r="A15" s="16"/>
      <c r="B15" s="17"/>
      <c r="C15" s="17"/>
      <c r="D15" s="18"/>
      <c r="E15" s="19"/>
      <c r="F15" s="19"/>
      <c r="G15" s="18"/>
      <c r="H15" s="261" t="s">
        <v>966</v>
      </c>
      <c r="I15" s="262" t="s">
        <v>94</v>
      </c>
      <c r="J15" s="8"/>
      <c r="K15" s="8"/>
      <c r="L15" s="8"/>
      <c r="M15" s="9"/>
      <c r="N15" s="9"/>
      <c r="O15" s="9"/>
      <c r="P15" s="9"/>
      <c r="Q15" s="9"/>
      <c r="R15" s="9"/>
      <c r="S15" s="9"/>
      <c r="T15" s="9"/>
      <c r="U15" s="9"/>
      <c r="V15" s="9"/>
      <c r="W15" s="9"/>
      <c r="X15" s="9"/>
      <c r="Y15" s="9"/>
      <c r="Z15" s="9"/>
      <c r="AA15" s="9"/>
      <c r="AB15" s="9"/>
    </row>
    <row r="16" spans="1:28" x14ac:dyDescent="0.2">
      <c r="A16" s="17"/>
      <c r="B16" s="17"/>
      <c r="H16" s="261" t="s">
        <v>967</v>
      </c>
      <c r="I16" s="262">
        <f>4-I14</f>
        <v>4</v>
      </c>
      <c r="J16" s="8"/>
      <c r="K16" s="8"/>
      <c r="L16" s="8"/>
      <c r="M16" s="9">
        <v>-599.31809303303498</v>
      </c>
      <c r="N16" s="9">
        <v>259.40686308273467</v>
      </c>
      <c r="O16" s="9">
        <v>-37.103333152812198</v>
      </c>
      <c r="P16" s="9">
        <v>1.7463264561078831</v>
      </c>
      <c r="Q16" s="9">
        <v>1.0000798814029019</v>
      </c>
      <c r="R16" s="9">
        <v>-0.41809573083380691</v>
      </c>
      <c r="S16" s="9">
        <v>5.7795171165106442E-2</v>
      </c>
      <c r="T16" s="9">
        <v>-2.6369522362928621E-3</v>
      </c>
      <c r="U16" s="9"/>
      <c r="V16" s="9"/>
      <c r="W16" s="9"/>
      <c r="X16" s="9"/>
      <c r="Y16" s="9"/>
      <c r="Z16" s="9"/>
      <c r="AA16" s="9"/>
      <c r="AB16" s="9"/>
    </row>
    <row r="17" spans="1:29" x14ac:dyDescent="0.2">
      <c r="A17" s="17"/>
      <c r="B17" s="17"/>
      <c r="H17" s="261"/>
      <c r="I17" s="265"/>
      <c r="J17" s="8"/>
      <c r="K17" s="8"/>
      <c r="L17" s="8"/>
      <c r="M17" s="9"/>
      <c r="N17" s="9"/>
      <c r="O17" s="9"/>
      <c r="P17" s="9"/>
      <c r="Q17" s="9"/>
      <c r="R17" s="9"/>
      <c r="S17" s="9"/>
      <c r="T17" s="9"/>
      <c r="U17" s="9"/>
      <c r="V17" s="9"/>
      <c r="W17" s="9"/>
      <c r="X17" s="9"/>
      <c r="Y17" s="9"/>
      <c r="Z17" s="9"/>
      <c r="AA17" s="9"/>
      <c r="AB17" s="9"/>
    </row>
    <row r="18" spans="1:29" x14ac:dyDescent="0.2">
      <c r="A18" s="17"/>
      <c r="B18" s="17" t="s">
        <v>55</v>
      </c>
      <c r="C18" s="18"/>
      <c r="D18" s="19"/>
      <c r="E18" s="19"/>
      <c r="F18" s="18"/>
      <c r="G18" s="20"/>
      <c r="H18" s="20"/>
      <c r="J18" s="8"/>
      <c r="K18" s="8"/>
      <c r="L18" s="8"/>
      <c r="M18" s="9">
        <v>97.744847961365025</v>
      </c>
      <c r="N18" s="9">
        <v>-42.732800340529444</v>
      </c>
      <c r="O18" s="9">
        <v>6.166558821845106</v>
      </c>
      <c r="P18" s="9">
        <v>-0.29212757598846317</v>
      </c>
      <c r="Q18" s="9">
        <v>-0.1673636653448084</v>
      </c>
      <c r="R18" s="9">
        <v>7.0161266670518557E-2</v>
      </c>
      <c r="S18" s="9">
        <v>-9.7271818519380649E-3</v>
      </c>
      <c r="T18" s="9">
        <v>4.4498503798767421E-4</v>
      </c>
      <c r="U18" s="9"/>
      <c r="V18" s="9"/>
      <c r="W18" s="9"/>
      <c r="X18" s="9"/>
      <c r="Y18" s="9"/>
      <c r="Z18" s="9"/>
      <c r="AA18" s="9"/>
      <c r="AB18" s="9"/>
    </row>
    <row r="19" spans="1:29" ht="13.5" thickBot="1" x14ac:dyDescent="0.25">
      <c r="A19" s="17"/>
      <c r="B19" s="17"/>
      <c r="C19" s="119" t="s">
        <v>98</v>
      </c>
      <c r="D19" s="6">
        <v>12</v>
      </c>
      <c r="E19" s="6" t="s">
        <v>959</v>
      </c>
      <c r="F19" s="120" t="s">
        <v>99</v>
      </c>
      <c r="G19" s="5">
        <f>2875-197.5-360.5+18.333</f>
        <v>2335.3330000000001</v>
      </c>
      <c r="H19" s="7" t="s">
        <v>960</v>
      </c>
      <c r="J19" s="8"/>
      <c r="K19" s="8"/>
      <c r="L19" s="8"/>
      <c r="M19" s="9">
        <v>193.22587428397787</v>
      </c>
      <c r="N19" s="9">
        <v>-80.31125711382667</v>
      </c>
      <c r="O19" s="9">
        <v>11.061071175396783</v>
      </c>
      <c r="P19" s="9">
        <v>-0.49461290733411883</v>
      </c>
      <c r="Q19" s="9">
        <v>-1.4746248776022389E-2</v>
      </c>
      <c r="R19" s="9">
        <v>6.0930547490730567E-3</v>
      </c>
      <c r="S19" s="9">
        <v>-8.3331157542354626E-4</v>
      </c>
      <c r="T19" s="9">
        <v>3.7096024040171369E-5</v>
      </c>
      <c r="U19" s="9"/>
      <c r="V19" s="9"/>
      <c r="W19" s="9"/>
      <c r="X19" s="9"/>
      <c r="Y19" s="9"/>
      <c r="Z19" s="9"/>
      <c r="AA19" s="9"/>
      <c r="AB19" s="9"/>
    </row>
    <row r="20" spans="1:29" ht="16.5" thickTop="1" x14ac:dyDescent="0.3">
      <c r="A20" s="17"/>
      <c r="B20" s="21"/>
      <c r="C20" s="117" t="s">
        <v>100</v>
      </c>
      <c r="D20" s="22" t="s">
        <v>56</v>
      </c>
      <c r="E20" s="23" t="s">
        <v>78</v>
      </c>
      <c r="F20" s="23"/>
      <c r="G20" s="22"/>
      <c r="H20" s="24"/>
      <c r="I20" s="24"/>
      <c r="J20" s="25" t="s">
        <v>57</v>
      </c>
      <c r="K20" s="8"/>
      <c r="L20" s="8"/>
      <c r="M20" s="8"/>
      <c r="N20" s="9">
        <v>-364.40749113276706</v>
      </c>
      <c r="O20" s="9">
        <v>153.42562477634422</v>
      </c>
      <c r="P20" s="9">
        <v>-21.348646059393452</v>
      </c>
      <c r="Q20" s="9">
        <v>0.98197611824334552</v>
      </c>
      <c r="R20" s="9">
        <v>2.7982391878193163E-2</v>
      </c>
      <c r="S20" s="9">
        <v>-1.1661517287189961E-2</v>
      </c>
      <c r="T20" s="9">
        <v>1.6062942750991694E-3</v>
      </c>
      <c r="U20" s="9">
        <v>-7.3151904235792273E-5</v>
      </c>
      <c r="V20" s="9"/>
      <c r="W20" s="9"/>
      <c r="X20" s="9"/>
      <c r="Y20" s="9"/>
      <c r="Z20" s="9"/>
      <c r="AA20" s="9"/>
      <c r="AB20" s="9"/>
      <c r="AC20" s="9"/>
    </row>
    <row r="21" spans="1:29" x14ac:dyDescent="0.2">
      <c r="A21" s="17"/>
      <c r="B21" s="26" t="s">
        <v>3</v>
      </c>
      <c r="C21" s="118" t="s">
        <v>96</v>
      </c>
      <c r="D21" s="27" t="s">
        <v>75</v>
      </c>
      <c r="E21" s="28" t="s">
        <v>61</v>
      </c>
      <c r="F21" s="28"/>
      <c r="G21" s="27" t="s">
        <v>23</v>
      </c>
      <c r="H21" s="29" t="s">
        <v>58</v>
      </c>
      <c r="I21" s="29" t="s">
        <v>59</v>
      </c>
      <c r="J21" s="30" t="s">
        <v>60</v>
      </c>
      <c r="K21" s="8"/>
      <c r="L21" s="8"/>
      <c r="M21" s="8"/>
      <c r="N21" s="9">
        <v>199.44719204439593</v>
      </c>
      <c r="O21" s="9">
        <v>-84.324295514421721</v>
      </c>
      <c r="P21" s="9">
        <v>11.785346869625743</v>
      </c>
      <c r="Q21" s="9">
        <v>-0.54307139278408967</v>
      </c>
      <c r="R21" s="9">
        <v>-1.5596544672137528E-2</v>
      </c>
      <c r="S21" s="9">
        <v>6.5043401772474328E-3</v>
      </c>
      <c r="T21" s="9">
        <v>-8.9704237651118369E-4</v>
      </c>
      <c r="U21" s="9">
        <v>4.084503550348367E-5</v>
      </c>
      <c r="V21" s="9"/>
      <c r="W21" s="9"/>
      <c r="X21" s="9"/>
      <c r="Y21" s="9"/>
      <c r="Z21" s="9"/>
      <c r="AA21" s="9"/>
      <c r="AB21" s="9"/>
      <c r="AC21" s="9"/>
    </row>
    <row r="22" spans="1:29" ht="16.5" thickBot="1" x14ac:dyDescent="0.35">
      <c r="A22" s="17"/>
      <c r="B22" s="31"/>
      <c r="C22" s="126" t="s">
        <v>97</v>
      </c>
      <c r="D22" s="32" t="s">
        <v>76</v>
      </c>
      <c r="E22" s="33" t="s">
        <v>77</v>
      </c>
      <c r="F22" s="345" t="s">
        <v>24</v>
      </c>
      <c r="G22" s="32" t="s">
        <v>970</v>
      </c>
      <c r="H22" s="34" t="s">
        <v>62</v>
      </c>
      <c r="I22" s="34" t="s">
        <v>62</v>
      </c>
      <c r="J22" s="35" t="s">
        <v>63</v>
      </c>
      <c r="K22" s="36" t="s">
        <v>70</v>
      </c>
      <c r="L22" s="36" t="s">
        <v>24</v>
      </c>
      <c r="M22" s="36" t="s">
        <v>64</v>
      </c>
      <c r="N22" s="9">
        <v>-33.215938320342559</v>
      </c>
      <c r="O22" s="9">
        <v>14.116371105921056</v>
      </c>
      <c r="P22" s="9">
        <v>-1.9827996728191422</v>
      </c>
      <c r="Q22" s="9">
        <v>9.1740269991880938E-2</v>
      </c>
      <c r="R22" s="9">
        <v>2.6013898085761023E-3</v>
      </c>
      <c r="S22" s="9">
        <v>-1.0874242982490125E-3</v>
      </c>
      <c r="T22" s="9">
        <v>1.5036762428804313E-4</v>
      </c>
      <c r="U22" s="9">
        <v>-6.8637573195753125E-6</v>
      </c>
      <c r="V22" s="9"/>
      <c r="W22" s="9"/>
      <c r="X22" s="9"/>
      <c r="Y22" s="9"/>
      <c r="Z22" s="9"/>
      <c r="AA22" s="9"/>
      <c r="AB22" s="9"/>
      <c r="AC22" s="9"/>
    </row>
    <row r="23" spans="1:29" ht="15" customHeight="1" thickTop="1" x14ac:dyDescent="0.2">
      <c r="A23" s="17"/>
      <c r="B23" s="37">
        <v>1</v>
      </c>
      <c r="C23" s="145" t="e">
        <f>IF(MIN('Operational Worksheet'!$M$8:$M$31)&gt;0,VLOOKUP(1,'Operational Worksheet'!$A$8:$N$31,6,FALSE),"PO")</f>
        <v>#N/A</v>
      </c>
      <c r="D23" s="144" t="e">
        <f t="shared" ref="D23:D53" si="0">IF(C23="PO","PO",$G$19*((PI()*($D$19/12)^2)/4)/(C23/7.48))</f>
        <v>#N/A</v>
      </c>
      <c r="E23" s="130">
        <v>1.25</v>
      </c>
      <c r="F23" s="130" t="e">
        <f>IF(E23="PO","PO",VLOOKUP(1,'Operational Worksheet'!$A$8:$N$31,7))</f>
        <v>#N/A</v>
      </c>
      <c r="G23" s="130" t="e">
        <f>IF(F23="PO","PO",(VLOOKUP(1,'Operational Worksheet'!$A$8:$N$31,8)-32)/1.8)</f>
        <v>#N/A</v>
      </c>
      <c r="H23" s="130" t="e">
        <f>IF(C23="PO","PO", D23*E23)</f>
        <v>#N/A</v>
      </c>
      <c r="I23" s="130" t="e">
        <f>IF(H23="PO","",VLOOKUP(1,'Operational Worksheet'!$A$8:$N$31,10))</f>
        <v>#N/A</v>
      </c>
      <c r="J23" s="147" t="e">
        <f>IF(H23="PO","",H23/I23)</f>
        <v>#N/A</v>
      </c>
      <c r="K23" s="39">
        <f t="shared" ref="K23:K53" si="1">MAX(MIN(E23,3),0.4)</f>
        <v>1.25</v>
      </c>
      <c r="L23" s="39" t="e">
        <f t="shared" ref="L23:L53" si="2">MAX(MIN(F23,9),6)</f>
        <v>#N/A</v>
      </c>
      <c r="M23" s="39" t="e">
        <f t="shared" ref="M23:M53" si="3">MAX(MIN(G23,25),0.5)</f>
        <v>#N/A</v>
      </c>
      <c r="N23" s="9" t="e">
        <f t="shared" ref="N23:N53" si="4">$M$1+$M$6*$M23+$M$19*($M23^2)+$Q$1*($M23^3)+$Q$6*($M23^4)+$Q$19*($M23^5)</f>
        <v>#N/A</v>
      </c>
      <c r="O23" s="9" t="e">
        <f t="shared" ref="O23:O53" si="5">($N$1+$N$6*$M23+$N$19*($M23^2)+$R$1*($M23^3)+$R$6*($M23^4)+$R$19*($M23^5))*$L23</f>
        <v>#N/A</v>
      </c>
      <c r="P23" s="9" t="e">
        <f t="shared" ref="P23:P53" si="6">($O$1+$O$6*$M23+$O$19*($M23^2)+$S$1*($M23^3)+$S$6*($M23^4)+$S$19*($M23^5))*($L23^2)</f>
        <v>#N/A</v>
      </c>
      <c r="Q23" s="9" t="e">
        <f t="shared" ref="Q23:Q53" si="7">($P$1+$P$6*$M23+$P$19*($M23^2)+$T$1*($M23^3)+$T$6*($M23^4)+$T$19*($M23^5))*($L23^3)</f>
        <v>#N/A</v>
      </c>
      <c r="R23" s="9" t="e">
        <f t="shared" ref="R23:R53" si="8">($M$4+$M$14*$M23+$N$20*($M23^2)+$Q$4*($M23^3)+$Q$14*($M23^4)+$R$20*($M23^5))*$K23</f>
        <v>#N/A</v>
      </c>
      <c r="S23" s="9" t="e">
        <f t="shared" ref="S23:S53" si="9">($N$4+$N$14*$M23+$O$20*($M23^2)+$R$4*($M23^3)+$R$14*($M23^4)+$S$20*($M23^5))*$L23*$K23</f>
        <v>#N/A</v>
      </c>
      <c r="T23" s="9" t="e">
        <f t="shared" ref="T23:T53" si="10">($O$4+$O$14*$M23+$P$20*($M23^2)+$S$4*($M23^3)+$S$14*($M23^4)+$T$20*($M23^5))*($L23^2)*$K23</f>
        <v>#N/A</v>
      </c>
      <c r="U23" s="9" t="e">
        <f t="shared" ref="U23:U53" si="11">($P$4+$P$14*$M23+$Q$20*($M23^2)+$T$4*($M23^3)+$T$14*($M23^4)+$U$20*($M23^5))*($L23^3)*$K23</f>
        <v>#N/A</v>
      </c>
      <c r="V23" s="9" t="e">
        <f t="shared" ref="V23:V53" si="12">($M$5+$M$16*$M23+$N$21*($M23^2)+$Q$5*($M23^3)+$Q$16*($M23^4)+$R$21*($M23^5))*($K23^2)</f>
        <v>#N/A</v>
      </c>
      <c r="W23" s="9" t="e">
        <f t="shared" ref="W23:W53" si="13">($N$5+$N$16*$M23+$O$21*($M23^2)+$R$5*($M23^3)+$R$16*($M23^4)+$S$21*($M23^5))*$L23*($K23^2)</f>
        <v>#N/A</v>
      </c>
      <c r="X23" s="9" t="e">
        <f t="shared" ref="X23:X53" si="14">($O$5+$O$16*$M23+$P$21*($M23^2)+$S$5*($M23^3)+$S$16*($M23^4)+$T$21*($M23^5))*($L23^2)*($K23^2)</f>
        <v>#N/A</v>
      </c>
      <c r="Y23" s="9" t="e">
        <f t="shared" ref="Y23:Y53" si="15">($P$5+$P$16*$M23+$Q$21*($M23^2)+$T$5*($M23^3)+$T$16*($M23^4)+$U$21*($M23^5))*($L23^3)*($K23^2)</f>
        <v>#N/A</v>
      </c>
      <c r="Z23" s="9" t="e">
        <f>(#REF!+$M$18*$M23+$N$22*($M23^2)+#REF!*($M23^3)+$Q$18*($M23^4)+$R$22*($M23^5))*($K23^3)</f>
        <v>#REF!</v>
      </c>
      <c r="AA23" s="9" t="e">
        <f>(#REF!+$N$18*$M23+$O$22*($M23^2)+#REF!*($M23^3)+$R$18*($M23^4)+$S$22*($M23^5))*$L23*($K23^3)</f>
        <v>#REF!</v>
      </c>
      <c r="AB23" s="9" t="e">
        <f>(#REF!+$O$18*$M23+$P$22*($M23^2)+#REF!*($M23^3)+$S$18*($M23^4)+$T$22*($M23^5))*($L23^2)*($K23^3)</f>
        <v>#REF!</v>
      </c>
      <c r="AC23" s="9" t="e">
        <f>(#REF!+$P$18*$M23+$Q$22*($M23^2)+#REF!*($M23^3)+$T$18*($M23^4)+$U$22*($M23^5))*($L23^3)*($K23^3)</f>
        <v>#REF!</v>
      </c>
    </row>
    <row r="24" spans="1:29" ht="15" customHeight="1" x14ac:dyDescent="0.2">
      <c r="A24" s="17"/>
      <c r="B24" s="40">
        <v>2</v>
      </c>
      <c r="C24" s="333" t="e">
        <f>IF(MIN('Operational Worksheet'!$M$32:$M$55)&gt;0,VLOOKUP(1,'Operational Worksheet'!$A$32:$N$55,6,FALSE),"PO")</f>
        <v>#N/A</v>
      </c>
      <c r="D24" s="144" t="e">
        <f t="shared" si="0"/>
        <v>#N/A</v>
      </c>
      <c r="E24" s="130" t="e">
        <f>IF(D24="PO","PO",VLOOKUP(1,'Operational Worksheet'!$A$32:$N$55,9))</f>
        <v>#N/A</v>
      </c>
      <c r="F24" s="130" t="e">
        <f>IF(E24="PO","PO",VLOOKUP(1,'Operational Worksheet'!$A$32:$N$55,7))</f>
        <v>#N/A</v>
      </c>
      <c r="G24" s="130" t="e">
        <f>IF(F24="PO","PO",(VLOOKUP(1,'Operational Worksheet'!$A$32:$N$55,8)-32)/1.8)</f>
        <v>#N/A</v>
      </c>
      <c r="H24" s="130" t="e">
        <f t="shared" ref="H24:H53" si="16">IF(C24="PO","PO", D24*E24)</f>
        <v>#N/A</v>
      </c>
      <c r="I24" s="130" t="e">
        <f>IF(H24="PO","",VLOOKUP(1,'Operational Worksheet'!$A$32:$N$55,10))</f>
        <v>#N/A</v>
      </c>
      <c r="J24" s="148" t="e">
        <f t="shared" ref="J24:J53" si="17">IF(H24="PO","",H24/I24)</f>
        <v>#N/A</v>
      </c>
      <c r="K24" s="39" t="e">
        <f t="shared" si="1"/>
        <v>#N/A</v>
      </c>
      <c r="L24" s="39" t="e">
        <f t="shared" si="2"/>
        <v>#N/A</v>
      </c>
      <c r="M24" s="39" t="e">
        <f t="shared" si="3"/>
        <v>#N/A</v>
      </c>
      <c r="N24" s="9" t="e">
        <f t="shared" si="4"/>
        <v>#N/A</v>
      </c>
      <c r="O24" s="9" t="e">
        <f t="shared" si="5"/>
        <v>#N/A</v>
      </c>
      <c r="P24" s="9" t="e">
        <f t="shared" si="6"/>
        <v>#N/A</v>
      </c>
      <c r="Q24" s="9" t="e">
        <f t="shared" si="7"/>
        <v>#N/A</v>
      </c>
      <c r="R24" s="9" t="e">
        <f t="shared" si="8"/>
        <v>#N/A</v>
      </c>
      <c r="S24" s="9" t="e">
        <f t="shared" si="9"/>
        <v>#N/A</v>
      </c>
      <c r="T24" s="9" t="e">
        <f t="shared" si="10"/>
        <v>#N/A</v>
      </c>
      <c r="U24" s="9" t="e">
        <f t="shared" si="11"/>
        <v>#N/A</v>
      </c>
      <c r="V24" s="9" t="e">
        <f t="shared" si="12"/>
        <v>#N/A</v>
      </c>
      <c r="W24" s="9" t="e">
        <f t="shared" si="13"/>
        <v>#N/A</v>
      </c>
      <c r="X24" s="9" t="e">
        <f t="shared" si="14"/>
        <v>#N/A</v>
      </c>
      <c r="Y24" s="9" t="e">
        <f t="shared" si="15"/>
        <v>#N/A</v>
      </c>
      <c r="Z24" s="9" t="e">
        <f>(#REF!+$M$18*$M24+$N$22*($M24^2)+#REF!*($M24^3)+$Q$18*($M24^4)+$R$22*($M24^5))*($K24^3)</f>
        <v>#REF!</v>
      </c>
      <c r="AA24" s="9" t="e">
        <f>(#REF!+$N$18*$M24+$O$22*($M24^2)+#REF!*($M24^3)+$R$18*($M24^4)+$S$22*($M24^5))*$L24*($K24^3)</f>
        <v>#REF!</v>
      </c>
      <c r="AB24" s="9" t="e">
        <f>(#REF!+$O$18*$M24+$P$22*($M24^2)+#REF!*($M24^3)+$S$18*($M24^4)+$T$22*($M24^5))*($L24^2)*($K24^3)</f>
        <v>#REF!</v>
      </c>
      <c r="AC24" s="9" t="e">
        <f>(#REF!+$P$18*$M24+$Q$22*($M24^2)+#REF!*($M24^3)+$T$18*($M24^4)+$U$22*($M24^5))*($L24^3)*($K24^3)</f>
        <v>#REF!</v>
      </c>
    </row>
    <row r="25" spans="1:29" ht="15" customHeight="1" x14ac:dyDescent="0.2">
      <c r="A25" s="17"/>
      <c r="B25" s="40">
        <v>3</v>
      </c>
      <c r="C25" s="333" t="e">
        <f>IF(MIN('Operational Worksheet'!$M$56:$M$79)&gt;0,VLOOKUP(1,'Operational Worksheet'!$A$56:$N$79,6,FALSE),"PO")</f>
        <v>#N/A</v>
      </c>
      <c r="D25" s="144" t="e">
        <f t="shared" si="0"/>
        <v>#N/A</v>
      </c>
      <c r="E25" s="130" t="e">
        <f>IF(D25="PO","PO",VLOOKUP(1,'Operational Worksheet'!$A$56:$N$79,9))</f>
        <v>#N/A</v>
      </c>
      <c r="F25" s="130" t="e">
        <f>IF(E25="PO","PO",VLOOKUP(1,'Operational Worksheet'!$A$56:$N$79,7))</f>
        <v>#N/A</v>
      </c>
      <c r="G25" s="130" t="e">
        <f>IF(F25="PO","PO",(VLOOKUP(1,'Operational Worksheet'!$A$56:$N$79,8)-32)/1.8)</f>
        <v>#N/A</v>
      </c>
      <c r="H25" s="130" t="e">
        <f t="shared" si="16"/>
        <v>#N/A</v>
      </c>
      <c r="I25" s="130" t="e">
        <f>IF(H25="PO","",VLOOKUP(1,'Operational Worksheet'!$A$56:$N$79,10))</f>
        <v>#N/A</v>
      </c>
      <c r="J25" s="148" t="e">
        <f t="shared" si="17"/>
        <v>#N/A</v>
      </c>
      <c r="K25" s="39" t="e">
        <f t="shared" si="1"/>
        <v>#N/A</v>
      </c>
      <c r="L25" s="39" t="e">
        <f t="shared" si="2"/>
        <v>#N/A</v>
      </c>
      <c r="M25" s="39" t="e">
        <f t="shared" si="3"/>
        <v>#N/A</v>
      </c>
      <c r="N25" s="9" t="e">
        <f t="shared" si="4"/>
        <v>#N/A</v>
      </c>
      <c r="O25" s="9" t="e">
        <f t="shared" si="5"/>
        <v>#N/A</v>
      </c>
      <c r="P25" s="9" t="e">
        <f t="shared" si="6"/>
        <v>#N/A</v>
      </c>
      <c r="Q25" s="9" t="e">
        <f t="shared" si="7"/>
        <v>#N/A</v>
      </c>
      <c r="R25" s="9" t="e">
        <f t="shared" si="8"/>
        <v>#N/A</v>
      </c>
      <c r="S25" s="9" t="e">
        <f t="shared" si="9"/>
        <v>#N/A</v>
      </c>
      <c r="T25" s="9" t="e">
        <f t="shared" si="10"/>
        <v>#N/A</v>
      </c>
      <c r="U25" s="9" t="e">
        <f t="shared" si="11"/>
        <v>#N/A</v>
      </c>
      <c r="V25" s="9" t="e">
        <f t="shared" si="12"/>
        <v>#N/A</v>
      </c>
      <c r="W25" s="9" t="e">
        <f t="shared" si="13"/>
        <v>#N/A</v>
      </c>
      <c r="X25" s="9" t="e">
        <f t="shared" si="14"/>
        <v>#N/A</v>
      </c>
      <c r="Y25" s="9" t="e">
        <f t="shared" si="15"/>
        <v>#N/A</v>
      </c>
      <c r="Z25" s="9" t="e">
        <f>(#REF!+$M$18*$M25+$N$22*($M25^2)+#REF!*($M25^3)+$Q$18*($M25^4)+$R$22*($M25^5))*($K25^3)</f>
        <v>#REF!</v>
      </c>
      <c r="AA25" s="9" t="e">
        <f>(#REF!+$N$18*$M25+$O$22*($M25^2)+#REF!*($M25^3)+$R$18*($M25^4)+$S$22*($M25^5))*$L25*($K25^3)</f>
        <v>#REF!</v>
      </c>
      <c r="AB25" s="9" t="e">
        <f>(#REF!+$O$18*$M25+$P$22*($M25^2)+#REF!*($M25^3)+$S$18*($M25^4)+$T$22*($M25^5))*($L25^2)*($K25^3)</f>
        <v>#REF!</v>
      </c>
      <c r="AC25" s="9" t="e">
        <f>(#REF!+$P$18*$M25+$Q$22*($M25^2)+#REF!*($M25^3)+$T$18*($M25^4)+$U$22*($M25^5))*($L25^3)*($K25^3)</f>
        <v>#REF!</v>
      </c>
    </row>
    <row r="26" spans="1:29" ht="15" customHeight="1" x14ac:dyDescent="0.2">
      <c r="A26" s="17"/>
      <c r="B26" s="40">
        <v>4</v>
      </c>
      <c r="C26" s="333" t="e">
        <f>IF(MIN('Operational Worksheet'!$M$80:$M$103)&gt;0,VLOOKUP(1,'Operational Worksheet'!$A$80:$N$103,6,FALSE),"PO")</f>
        <v>#N/A</v>
      </c>
      <c r="D26" s="144" t="e">
        <f t="shared" si="0"/>
        <v>#N/A</v>
      </c>
      <c r="E26" s="130" t="e">
        <f>IF(D26="PO","PO",VLOOKUP(1,'Operational Worksheet'!$A$80:$N$103,9))</f>
        <v>#N/A</v>
      </c>
      <c r="F26" s="130" t="e">
        <f>IF(E26="PO","PO",VLOOKUP(1,'Operational Worksheet'!$A$80:$N$103,7))</f>
        <v>#N/A</v>
      </c>
      <c r="G26" s="130" t="e">
        <f>IF(F26="PO","PO",(VLOOKUP(1,'Operational Worksheet'!$A$80:$N$103,8)-32)/1.8)</f>
        <v>#N/A</v>
      </c>
      <c r="H26" s="130" t="e">
        <f t="shared" si="16"/>
        <v>#N/A</v>
      </c>
      <c r="I26" s="130" t="e">
        <f>IF(H26="PO","",VLOOKUP(1,'Operational Worksheet'!$A$80:$N$103,10))</f>
        <v>#N/A</v>
      </c>
      <c r="J26" s="148" t="e">
        <f t="shared" si="17"/>
        <v>#N/A</v>
      </c>
      <c r="K26" s="39" t="e">
        <f t="shared" si="1"/>
        <v>#N/A</v>
      </c>
      <c r="L26" s="39" t="e">
        <f t="shared" si="2"/>
        <v>#N/A</v>
      </c>
      <c r="M26" s="39" t="e">
        <f t="shared" si="3"/>
        <v>#N/A</v>
      </c>
      <c r="N26" s="9" t="e">
        <f t="shared" si="4"/>
        <v>#N/A</v>
      </c>
      <c r="O26" s="9" t="e">
        <f t="shared" si="5"/>
        <v>#N/A</v>
      </c>
      <c r="P26" s="9" t="e">
        <f t="shared" si="6"/>
        <v>#N/A</v>
      </c>
      <c r="Q26" s="9" t="e">
        <f t="shared" si="7"/>
        <v>#N/A</v>
      </c>
      <c r="R26" s="9" t="e">
        <f t="shared" si="8"/>
        <v>#N/A</v>
      </c>
      <c r="S26" s="9" t="e">
        <f t="shared" si="9"/>
        <v>#N/A</v>
      </c>
      <c r="T26" s="9" t="e">
        <f t="shared" si="10"/>
        <v>#N/A</v>
      </c>
      <c r="U26" s="9" t="e">
        <f t="shared" si="11"/>
        <v>#N/A</v>
      </c>
      <c r="V26" s="9" t="e">
        <f t="shared" si="12"/>
        <v>#N/A</v>
      </c>
      <c r="W26" s="9" t="e">
        <f t="shared" si="13"/>
        <v>#N/A</v>
      </c>
      <c r="X26" s="9" t="e">
        <f t="shared" si="14"/>
        <v>#N/A</v>
      </c>
      <c r="Y26" s="9" t="e">
        <f t="shared" si="15"/>
        <v>#N/A</v>
      </c>
      <c r="Z26" s="9" t="e">
        <f>(#REF!+$M$18*$M26+$N$22*($M26^2)+#REF!*($M26^3)+$Q$18*($M26^4)+$R$22*($M26^5))*($K26^3)</f>
        <v>#REF!</v>
      </c>
      <c r="AA26" s="9" t="e">
        <f>(#REF!+$N$18*$M26+$O$22*($M26^2)+#REF!*($M26^3)+$R$18*($M26^4)+$S$22*($M26^5))*$L26*($K26^3)</f>
        <v>#REF!</v>
      </c>
      <c r="AB26" s="9" t="e">
        <f>(#REF!+$O$18*$M26+$P$22*($M26^2)+#REF!*($M26^3)+$S$18*($M26^4)+$T$22*($M26^5))*($L26^2)*($K26^3)</f>
        <v>#REF!</v>
      </c>
      <c r="AC26" s="9" t="e">
        <f>(#REF!+$P$18*$M26+$Q$22*($M26^2)+#REF!*($M26^3)+$T$18*($M26^4)+$U$22*($M26^5))*($L26^3)*($K26^3)</f>
        <v>#REF!</v>
      </c>
    </row>
    <row r="27" spans="1:29" ht="15" customHeight="1" x14ac:dyDescent="0.2">
      <c r="A27" s="17"/>
      <c r="B27" s="40">
        <v>5</v>
      </c>
      <c r="C27" s="333" t="e">
        <f>IF(MIN('Operational Worksheet'!$M$104:$M$127)&gt;0,VLOOKUP(1,'Operational Worksheet'!$A$104:$N$127,6,FALSE),"PO")</f>
        <v>#N/A</v>
      </c>
      <c r="D27" s="144" t="e">
        <f t="shared" si="0"/>
        <v>#N/A</v>
      </c>
      <c r="E27" s="130" t="e">
        <f>IF(D27="PO","PO",VLOOKUP(1,'Operational Worksheet'!$A$104:$N$127,9))</f>
        <v>#N/A</v>
      </c>
      <c r="F27" s="130" t="e">
        <f>IF(E27="PO","PO",VLOOKUP(1,'Operational Worksheet'!$A$104:$N$127,7))</f>
        <v>#N/A</v>
      </c>
      <c r="G27" s="130" t="e">
        <f>IF(F27="PO","PO",(VLOOKUP(1,'Operational Worksheet'!$A$104:$N$127,8)-32)/1.8)</f>
        <v>#N/A</v>
      </c>
      <c r="H27" s="130" t="e">
        <f t="shared" si="16"/>
        <v>#N/A</v>
      </c>
      <c r="I27" s="130" t="e">
        <f>IF(H27="PO","",VLOOKUP(1,'Operational Worksheet'!$A$104:$N$127,10))</f>
        <v>#N/A</v>
      </c>
      <c r="J27" s="148" t="e">
        <f t="shared" si="17"/>
        <v>#N/A</v>
      </c>
      <c r="K27" s="39" t="e">
        <f t="shared" si="1"/>
        <v>#N/A</v>
      </c>
      <c r="L27" s="39" t="e">
        <f t="shared" si="2"/>
        <v>#N/A</v>
      </c>
      <c r="M27" s="39" t="e">
        <f t="shared" si="3"/>
        <v>#N/A</v>
      </c>
      <c r="N27" s="9" t="e">
        <f t="shared" si="4"/>
        <v>#N/A</v>
      </c>
      <c r="O27" s="9" t="e">
        <f t="shared" si="5"/>
        <v>#N/A</v>
      </c>
      <c r="P27" s="9" t="e">
        <f t="shared" si="6"/>
        <v>#N/A</v>
      </c>
      <c r="Q27" s="9" t="e">
        <f t="shared" si="7"/>
        <v>#N/A</v>
      </c>
      <c r="R27" s="9" t="e">
        <f t="shared" si="8"/>
        <v>#N/A</v>
      </c>
      <c r="S27" s="9" t="e">
        <f t="shared" si="9"/>
        <v>#N/A</v>
      </c>
      <c r="T27" s="9" t="e">
        <f t="shared" si="10"/>
        <v>#N/A</v>
      </c>
      <c r="U27" s="9" t="e">
        <f t="shared" si="11"/>
        <v>#N/A</v>
      </c>
      <c r="V27" s="9" t="e">
        <f t="shared" si="12"/>
        <v>#N/A</v>
      </c>
      <c r="W27" s="9" t="e">
        <f t="shared" si="13"/>
        <v>#N/A</v>
      </c>
      <c r="X27" s="9" t="e">
        <f t="shared" si="14"/>
        <v>#N/A</v>
      </c>
      <c r="Y27" s="9" t="e">
        <f t="shared" si="15"/>
        <v>#N/A</v>
      </c>
      <c r="Z27" s="9" t="e">
        <f>(#REF!+$M$18*$M27+$N$22*($M27^2)+#REF!*($M27^3)+$Q$18*($M27^4)+$R$22*($M27^5))*($K27^3)</f>
        <v>#REF!</v>
      </c>
      <c r="AA27" s="9" t="e">
        <f>(#REF!+$N$18*$M27+$O$22*($M27^2)+#REF!*($M27^3)+$R$18*($M27^4)+$S$22*($M27^5))*$L27*($K27^3)</f>
        <v>#REF!</v>
      </c>
      <c r="AB27" s="9" t="e">
        <f>(#REF!+$O$18*$M27+$P$22*($M27^2)+#REF!*($M27^3)+$S$18*($M27^4)+$T$22*($M27^5))*($L27^2)*($K27^3)</f>
        <v>#REF!</v>
      </c>
      <c r="AC27" s="9" t="e">
        <f>(#REF!+$P$18*$M27+$Q$22*($M27^2)+#REF!*($M27^3)+$T$18*($M27^4)+$U$22*($M27^5))*($L27^3)*($K27^3)</f>
        <v>#REF!</v>
      </c>
    </row>
    <row r="28" spans="1:29" ht="15" customHeight="1" x14ac:dyDescent="0.2">
      <c r="A28" s="17"/>
      <c r="B28" s="40">
        <v>6</v>
      </c>
      <c r="C28" s="333" t="str">
        <f>IF(MIN('Operational Worksheet'!$M$128:$M$151)&gt;0,VLOOKUP(1,'Operational Worksheet'!$A$128:$N$151,6,FALSE),"PO")</f>
        <v>PO</v>
      </c>
      <c r="D28" s="144" t="str">
        <f t="shared" si="0"/>
        <v>PO</v>
      </c>
      <c r="E28" s="130" t="str">
        <f>IF(D28="PO","PO",VLOOKUP(1,'Operational Worksheet'!$A$128:$N$151,9))</f>
        <v>PO</v>
      </c>
      <c r="F28" s="130" t="str">
        <f>IF(E28="PO","PO",VLOOKUP(1,'Operational Worksheet'!$A$128:$N$151,7))</f>
        <v>PO</v>
      </c>
      <c r="G28" s="130" t="str">
        <f>IF(F28="PO","PO",(VLOOKUP(1,'Operational Worksheet'!$A$128:$N$151,8)-32)/1.8)</f>
        <v>PO</v>
      </c>
      <c r="H28" s="130" t="str">
        <f t="shared" si="16"/>
        <v>PO</v>
      </c>
      <c r="I28" s="130" t="str">
        <f>IF(H28="PO","",VLOOKUP(1,'Operational Worksheet'!$A$128:$N$151,10))</f>
        <v/>
      </c>
      <c r="J28" s="148" t="str">
        <f t="shared" si="17"/>
        <v/>
      </c>
      <c r="K28" s="39">
        <f t="shared" si="1"/>
        <v>3</v>
      </c>
      <c r="L28" s="39">
        <f t="shared" si="2"/>
        <v>9</v>
      </c>
      <c r="M28" s="39">
        <f t="shared" si="3"/>
        <v>25</v>
      </c>
      <c r="N28" s="9">
        <f t="shared" si="4"/>
        <v>-78.664288090978516</v>
      </c>
      <c r="O28" s="9">
        <f t="shared" si="5"/>
        <v>294.95483087636239</v>
      </c>
      <c r="P28" s="9">
        <f t="shared" si="6"/>
        <v>-341.06236619682841</v>
      </c>
      <c r="Q28" s="9">
        <f t="shared" si="7"/>
        <v>189.18881118544408</v>
      </c>
      <c r="R28" s="9">
        <f t="shared" si="8"/>
        <v>-9.2167942254454829</v>
      </c>
      <c r="S28" s="9">
        <f t="shared" si="9"/>
        <v>323.08289920783136</v>
      </c>
      <c r="T28" s="9">
        <f t="shared" si="10"/>
        <v>-764.15732896984991</v>
      </c>
      <c r="U28" s="9">
        <f t="shared" si="11"/>
        <v>495.21882527521097</v>
      </c>
      <c r="V28" s="9">
        <f t="shared" si="12"/>
        <v>922.68155950144865</v>
      </c>
      <c r="W28" s="9">
        <f t="shared" si="13"/>
        <v>-3706.8846331853056</v>
      </c>
      <c r="X28" s="9">
        <f t="shared" si="14"/>
        <v>4878.5535892185471</v>
      </c>
      <c r="Y28" s="9">
        <f t="shared" si="15"/>
        <v>-2111.9880119679246</v>
      </c>
      <c r="Z28" s="9" t="e">
        <f>(#REF!+$M$18*$M28+$N$22*($M28^2)+#REF!*($M28^3)+$Q$18*($M28^4)+$R$22*($M28^5))*($K28^3)</f>
        <v>#REF!</v>
      </c>
      <c r="AA28" s="9" t="e">
        <f>(#REF!+$N$18*$M28+$O$22*($M28^2)+#REF!*($M28^3)+$R$18*($M28^4)+$S$22*($M28^5))*$L28*($K28^3)</f>
        <v>#REF!</v>
      </c>
      <c r="AB28" s="9" t="e">
        <f>(#REF!+$O$18*$M28+$P$22*($M28^2)+#REF!*($M28^3)+$S$18*($M28^4)+$T$22*($M28^5))*($L28^2)*($K28^3)</f>
        <v>#REF!</v>
      </c>
      <c r="AC28" s="9" t="e">
        <f>(#REF!+$P$18*$M28+$Q$22*($M28^2)+#REF!*($M28^3)+$T$18*($M28^4)+$U$22*($M28^5))*($L28^3)*($K28^3)</f>
        <v>#REF!</v>
      </c>
    </row>
    <row r="29" spans="1:29" ht="15" customHeight="1" x14ac:dyDescent="0.2">
      <c r="A29" s="17"/>
      <c r="B29" s="40">
        <v>7</v>
      </c>
      <c r="C29" s="333" t="str">
        <f>IF(MIN('Operational Worksheet'!$M$152:$M$175)&gt;0,VLOOKUP(1,'Operational Worksheet'!$A$152:$N$175,6,FALSE),"PO")</f>
        <v>PO</v>
      </c>
      <c r="D29" s="144" t="str">
        <f t="shared" si="0"/>
        <v>PO</v>
      </c>
      <c r="E29" s="130" t="str">
        <f>IF(D29="PO","PO",VLOOKUP(1,'Operational Worksheet'!$A$152:$N$175,9))</f>
        <v>PO</v>
      </c>
      <c r="F29" s="130" t="str">
        <f>IF(E29="PO","PO",VLOOKUP(1,'Operational Worksheet'!$A$152:$N$175,7))</f>
        <v>PO</v>
      </c>
      <c r="G29" s="130" t="str">
        <f>IF(F29="PO","PO",(VLOOKUP(1,'Operational Worksheet'!$A$152:$N$175,8)-32)/1.8)</f>
        <v>PO</v>
      </c>
      <c r="H29" s="130" t="str">
        <f t="shared" si="16"/>
        <v>PO</v>
      </c>
      <c r="I29" s="130" t="str">
        <f>IF(H29="PO","",VLOOKUP(1,'Operational Worksheet'!$A$152:$N$175,10))</f>
        <v/>
      </c>
      <c r="J29" s="148" t="str">
        <f t="shared" si="17"/>
        <v/>
      </c>
      <c r="K29" s="39">
        <f t="shared" si="1"/>
        <v>3</v>
      </c>
      <c r="L29" s="39">
        <f t="shared" si="2"/>
        <v>9</v>
      </c>
      <c r="M29" s="39">
        <f t="shared" si="3"/>
        <v>25</v>
      </c>
      <c r="N29" s="9">
        <f t="shared" si="4"/>
        <v>-78.664288090978516</v>
      </c>
      <c r="O29" s="9">
        <f t="shared" si="5"/>
        <v>294.95483087636239</v>
      </c>
      <c r="P29" s="9">
        <f t="shared" si="6"/>
        <v>-341.06236619682841</v>
      </c>
      <c r="Q29" s="9">
        <f t="shared" si="7"/>
        <v>189.18881118544408</v>
      </c>
      <c r="R29" s="9">
        <f t="shared" si="8"/>
        <v>-9.2167942254454829</v>
      </c>
      <c r="S29" s="9">
        <f t="shared" si="9"/>
        <v>323.08289920783136</v>
      </c>
      <c r="T29" s="9">
        <f t="shared" si="10"/>
        <v>-764.15732896984991</v>
      </c>
      <c r="U29" s="9">
        <f t="shared" si="11"/>
        <v>495.21882527521097</v>
      </c>
      <c r="V29" s="9">
        <f t="shared" si="12"/>
        <v>922.68155950144865</v>
      </c>
      <c r="W29" s="9">
        <f t="shared" si="13"/>
        <v>-3706.8846331853056</v>
      </c>
      <c r="X29" s="9">
        <f t="shared" si="14"/>
        <v>4878.5535892185471</v>
      </c>
      <c r="Y29" s="9">
        <f t="shared" si="15"/>
        <v>-2111.9880119679246</v>
      </c>
      <c r="Z29" s="9" t="e">
        <f>(#REF!+$M$18*$M29+$N$22*($M29^2)+#REF!*($M29^3)+$Q$18*($M29^4)+$R$22*($M29^5))*($K29^3)</f>
        <v>#REF!</v>
      </c>
      <c r="AA29" s="9" t="e">
        <f>(#REF!+$N$18*$M29+$O$22*($M29^2)+#REF!*($M29^3)+$R$18*($M29^4)+$S$22*($M29^5))*$L29*($K29^3)</f>
        <v>#REF!</v>
      </c>
      <c r="AB29" s="9" t="e">
        <f>(#REF!+$O$18*$M29+$P$22*($M29^2)+#REF!*($M29^3)+$S$18*($M29^4)+$T$22*($M29^5))*($L29^2)*($K29^3)</f>
        <v>#REF!</v>
      </c>
      <c r="AC29" s="9" t="e">
        <f>(#REF!+$P$18*$M29+$Q$22*($M29^2)+#REF!*($M29^3)+$T$18*($M29^4)+$U$22*($M29^5))*($L29^3)*($K29^3)</f>
        <v>#REF!</v>
      </c>
    </row>
    <row r="30" spans="1:29" ht="15" customHeight="1" x14ac:dyDescent="0.2">
      <c r="A30" s="17"/>
      <c r="B30" s="40">
        <v>8</v>
      </c>
      <c r="C30" s="333" t="str">
        <f>IF(MIN('Operational Worksheet'!$M$176:$M$199)&gt;0,VLOOKUP(1,'Operational Worksheet'!$A$176:$N$199,6,FALSE),"PO")</f>
        <v>PO</v>
      </c>
      <c r="D30" s="144" t="str">
        <f t="shared" si="0"/>
        <v>PO</v>
      </c>
      <c r="E30" s="130" t="str">
        <f>IF(D30="PO","PO",VLOOKUP(1,'Operational Worksheet'!$A$176:$N$199,9))</f>
        <v>PO</v>
      </c>
      <c r="F30" s="130" t="str">
        <f>IF(E30="PO","PO",VLOOKUP(1,'Operational Worksheet'!$A$176:$N$199,7))</f>
        <v>PO</v>
      </c>
      <c r="G30" s="130" t="str">
        <f>IF(F30="PO","PO",(VLOOKUP(1,'Operational Worksheet'!$A$176:$N$199,8)-32)/1.8)</f>
        <v>PO</v>
      </c>
      <c r="H30" s="130" t="str">
        <f t="shared" si="16"/>
        <v>PO</v>
      </c>
      <c r="I30" s="130" t="str">
        <f>IF(H30="PO","",VLOOKUP(1,'Operational Worksheet'!$A$176:$N$199,10))</f>
        <v/>
      </c>
      <c r="J30" s="148" t="str">
        <f t="shared" si="17"/>
        <v/>
      </c>
      <c r="K30" s="39">
        <f t="shared" si="1"/>
        <v>3</v>
      </c>
      <c r="L30" s="39">
        <f t="shared" si="2"/>
        <v>9</v>
      </c>
      <c r="M30" s="39">
        <f t="shared" si="3"/>
        <v>25</v>
      </c>
      <c r="N30" s="9">
        <f t="shared" si="4"/>
        <v>-78.664288090978516</v>
      </c>
      <c r="O30" s="9">
        <f t="shared" si="5"/>
        <v>294.95483087636239</v>
      </c>
      <c r="P30" s="9">
        <f t="shared" si="6"/>
        <v>-341.06236619682841</v>
      </c>
      <c r="Q30" s="9">
        <f t="shared" si="7"/>
        <v>189.18881118544408</v>
      </c>
      <c r="R30" s="9">
        <f t="shared" si="8"/>
        <v>-9.2167942254454829</v>
      </c>
      <c r="S30" s="9">
        <f t="shared" si="9"/>
        <v>323.08289920783136</v>
      </c>
      <c r="T30" s="9">
        <f t="shared" si="10"/>
        <v>-764.15732896984991</v>
      </c>
      <c r="U30" s="9">
        <f t="shared" si="11"/>
        <v>495.21882527521097</v>
      </c>
      <c r="V30" s="9">
        <f t="shared" si="12"/>
        <v>922.68155950144865</v>
      </c>
      <c r="W30" s="9">
        <f t="shared" si="13"/>
        <v>-3706.8846331853056</v>
      </c>
      <c r="X30" s="9">
        <f t="shared" si="14"/>
        <v>4878.5535892185471</v>
      </c>
      <c r="Y30" s="9">
        <f t="shared" si="15"/>
        <v>-2111.9880119679246</v>
      </c>
      <c r="Z30" s="9" t="e">
        <f>(#REF!+$M$18*$M30+$N$22*($M30^2)+#REF!*($M30^3)+$Q$18*($M30^4)+$R$22*($M30^5))*($K30^3)</f>
        <v>#REF!</v>
      </c>
      <c r="AA30" s="9" t="e">
        <f>(#REF!+$N$18*$M30+$O$22*($M30^2)+#REF!*($M30^3)+$R$18*($M30^4)+$S$22*($M30^5))*$L30*($K30^3)</f>
        <v>#REF!</v>
      </c>
      <c r="AB30" s="9" t="e">
        <f>(#REF!+$O$18*$M30+$P$22*($M30^2)+#REF!*($M30^3)+$S$18*($M30^4)+$T$22*($M30^5))*($L30^2)*($K30^3)</f>
        <v>#REF!</v>
      </c>
      <c r="AC30" s="9" t="e">
        <f>(#REF!+$P$18*$M30+$Q$22*($M30^2)+#REF!*($M30^3)+$T$18*($M30^4)+$U$22*($M30^5))*($L30^3)*($K30^3)</f>
        <v>#REF!</v>
      </c>
    </row>
    <row r="31" spans="1:29" ht="15" customHeight="1" x14ac:dyDescent="0.2">
      <c r="A31" s="17"/>
      <c r="B31" s="40">
        <v>9</v>
      </c>
      <c r="C31" s="333" t="str">
        <f>IF(MIN('Operational Worksheet'!$M$200:$M$223)&gt;0,VLOOKUP(1,'Operational Worksheet'!$A$200:$N$223,6,FALSE),"PO")</f>
        <v>PO</v>
      </c>
      <c r="D31" s="144" t="str">
        <f t="shared" si="0"/>
        <v>PO</v>
      </c>
      <c r="E31" s="130" t="str">
        <f>IF(D31="PO","PO",VLOOKUP(1,'Operational Worksheet'!$A$200:$N$223,9))</f>
        <v>PO</v>
      </c>
      <c r="F31" s="130" t="str">
        <f>IF(E31="PO","PO",VLOOKUP(1,'Operational Worksheet'!$A$200:$N$223,7))</f>
        <v>PO</v>
      </c>
      <c r="G31" s="130" t="str">
        <f>IF(F31="PO","PO",(VLOOKUP(1,'Operational Worksheet'!$A$200:$N$223,8)-32)/1.8)</f>
        <v>PO</v>
      </c>
      <c r="H31" s="130" t="str">
        <f t="shared" si="16"/>
        <v>PO</v>
      </c>
      <c r="I31" s="130" t="str">
        <f>IF(H31="PO","",VLOOKUP(1,'Operational Worksheet'!$A$200:$N$223,10))</f>
        <v/>
      </c>
      <c r="J31" s="148" t="str">
        <f t="shared" si="17"/>
        <v/>
      </c>
      <c r="K31" s="39">
        <f t="shared" si="1"/>
        <v>3</v>
      </c>
      <c r="L31" s="39">
        <f t="shared" si="2"/>
        <v>9</v>
      </c>
      <c r="M31" s="39">
        <f t="shared" si="3"/>
        <v>25</v>
      </c>
      <c r="N31" s="9">
        <f t="shared" si="4"/>
        <v>-78.664288090978516</v>
      </c>
      <c r="O31" s="9">
        <f t="shared" si="5"/>
        <v>294.95483087636239</v>
      </c>
      <c r="P31" s="9">
        <f t="shared" si="6"/>
        <v>-341.06236619682841</v>
      </c>
      <c r="Q31" s="9">
        <f t="shared" si="7"/>
        <v>189.18881118544408</v>
      </c>
      <c r="R31" s="9">
        <f t="shared" si="8"/>
        <v>-9.2167942254454829</v>
      </c>
      <c r="S31" s="9">
        <f t="shared" si="9"/>
        <v>323.08289920783136</v>
      </c>
      <c r="T31" s="9">
        <f t="shared" si="10"/>
        <v>-764.15732896984991</v>
      </c>
      <c r="U31" s="9">
        <f t="shared" si="11"/>
        <v>495.21882527521097</v>
      </c>
      <c r="V31" s="9">
        <f t="shared" si="12"/>
        <v>922.68155950144865</v>
      </c>
      <c r="W31" s="9">
        <f t="shared" si="13"/>
        <v>-3706.8846331853056</v>
      </c>
      <c r="X31" s="9">
        <f t="shared" si="14"/>
        <v>4878.5535892185471</v>
      </c>
      <c r="Y31" s="9">
        <f t="shared" si="15"/>
        <v>-2111.9880119679246</v>
      </c>
      <c r="Z31" s="9" t="e">
        <f>(#REF!+$M$18*$M31+$N$22*($M31^2)+#REF!*($M31^3)+$Q$18*($M31^4)+$R$22*($M31^5))*($K31^3)</f>
        <v>#REF!</v>
      </c>
      <c r="AA31" s="9" t="e">
        <f>(#REF!+$N$18*$M31+$O$22*($M31^2)+#REF!*($M31^3)+$R$18*($M31^4)+$S$22*($M31^5))*$L31*($K31^3)</f>
        <v>#REF!</v>
      </c>
      <c r="AB31" s="9" t="e">
        <f>(#REF!+$O$18*$M31+$P$22*($M31^2)+#REF!*($M31^3)+$S$18*($M31^4)+$T$22*($M31^5))*($L31^2)*($K31^3)</f>
        <v>#REF!</v>
      </c>
      <c r="AC31" s="9" t="e">
        <f>(#REF!+$P$18*$M31+$Q$22*($M31^2)+#REF!*($M31^3)+$T$18*($M31^4)+$U$22*($M31^5))*($L31^3)*($K31^3)</f>
        <v>#REF!</v>
      </c>
    </row>
    <row r="32" spans="1:29" ht="15" customHeight="1" x14ac:dyDescent="0.2">
      <c r="A32" s="17"/>
      <c r="B32" s="40">
        <v>10</v>
      </c>
      <c r="C32" s="333" t="str">
        <f>IF(MIN('Operational Worksheet'!$M$224:$M$247)&gt;0,VLOOKUP(1,'Operational Worksheet'!$A$224:$N$247,6,FALSE),"PO")</f>
        <v>PO</v>
      </c>
      <c r="D32" s="144" t="str">
        <f t="shared" si="0"/>
        <v>PO</v>
      </c>
      <c r="E32" s="130" t="str">
        <f>IF(D32="PO","PO",VLOOKUP(1,'Operational Worksheet'!$A$224:$N$247,9))</f>
        <v>PO</v>
      </c>
      <c r="F32" s="130" t="str">
        <f>IF(E32="PO","PO",VLOOKUP(1,'Operational Worksheet'!$A$224:$N$247,7))</f>
        <v>PO</v>
      </c>
      <c r="G32" s="130" t="str">
        <f>IF(F32="PO","PO",(VLOOKUP(1,'Operational Worksheet'!$A$224:$N$247,8)-32)/1.8)</f>
        <v>PO</v>
      </c>
      <c r="H32" s="130" t="str">
        <f t="shared" si="16"/>
        <v>PO</v>
      </c>
      <c r="I32" s="130" t="str">
        <f>IF(H32="PO","",VLOOKUP(1,'Operational Worksheet'!$A$224:$N$247,10))</f>
        <v/>
      </c>
      <c r="J32" s="148" t="str">
        <f t="shared" si="17"/>
        <v/>
      </c>
      <c r="K32" s="39">
        <f t="shared" si="1"/>
        <v>3</v>
      </c>
      <c r="L32" s="39">
        <f t="shared" si="2"/>
        <v>9</v>
      </c>
      <c r="M32" s="39">
        <f t="shared" si="3"/>
        <v>25</v>
      </c>
      <c r="N32" s="9">
        <f t="shared" si="4"/>
        <v>-78.664288090978516</v>
      </c>
      <c r="O32" s="9">
        <f t="shared" si="5"/>
        <v>294.95483087636239</v>
      </c>
      <c r="P32" s="9">
        <f t="shared" si="6"/>
        <v>-341.06236619682841</v>
      </c>
      <c r="Q32" s="9">
        <f t="shared" si="7"/>
        <v>189.18881118544408</v>
      </c>
      <c r="R32" s="9">
        <f t="shared" si="8"/>
        <v>-9.2167942254454829</v>
      </c>
      <c r="S32" s="9">
        <f t="shared" si="9"/>
        <v>323.08289920783136</v>
      </c>
      <c r="T32" s="9">
        <f t="shared" si="10"/>
        <v>-764.15732896984991</v>
      </c>
      <c r="U32" s="9">
        <f t="shared" si="11"/>
        <v>495.21882527521097</v>
      </c>
      <c r="V32" s="9">
        <f t="shared" si="12"/>
        <v>922.68155950144865</v>
      </c>
      <c r="W32" s="9">
        <f t="shared" si="13"/>
        <v>-3706.8846331853056</v>
      </c>
      <c r="X32" s="9">
        <f t="shared" si="14"/>
        <v>4878.5535892185471</v>
      </c>
      <c r="Y32" s="9">
        <f t="shared" si="15"/>
        <v>-2111.9880119679246</v>
      </c>
      <c r="Z32" s="9" t="e">
        <f>(#REF!+$M$18*$M32+$N$22*($M32^2)+#REF!*($M32^3)+$Q$18*($M32^4)+$R$22*($M32^5))*($K32^3)</f>
        <v>#REF!</v>
      </c>
      <c r="AA32" s="9" t="e">
        <f>(#REF!+$N$18*$M32+$O$22*($M32^2)+#REF!*($M32^3)+$R$18*($M32^4)+$S$22*($M32^5))*$L32*($K32^3)</f>
        <v>#REF!</v>
      </c>
      <c r="AB32" s="9" t="e">
        <f>(#REF!+$O$18*$M32+$P$22*($M32^2)+#REF!*($M32^3)+$S$18*($M32^4)+$T$22*($M32^5))*($L32^2)*($K32^3)</f>
        <v>#REF!</v>
      </c>
      <c r="AC32" s="9" t="e">
        <f>(#REF!+$P$18*$M32+$Q$22*($M32^2)+#REF!*($M32^3)+$T$18*($M32^4)+$U$22*($M32^5))*($L32^3)*($K32^3)</f>
        <v>#REF!</v>
      </c>
    </row>
    <row r="33" spans="1:29" ht="15" customHeight="1" x14ac:dyDescent="0.2">
      <c r="A33" s="17"/>
      <c r="B33" s="40">
        <v>11</v>
      </c>
      <c r="C33" s="333" t="e">
        <f>IF(MIN('Operational Worksheet'!$M$248:$M$271)&gt;0,VLOOKUP(1,'Operational Worksheet'!$A$248:$N$271,6,FALSE),"PO")</f>
        <v>#N/A</v>
      </c>
      <c r="D33" s="144" t="e">
        <f t="shared" si="0"/>
        <v>#N/A</v>
      </c>
      <c r="E33" s="130" t="e">
        <f>IF(D33="PO","PO",VLOOKUP(1,'Operational Worksheet'!$A$248:$N$271,9))</f>
        <v>#N/A</v>
      </c>
      <c r="F33" s="130" t="e">
        <f>IF(E33="PO","PO",VLOOKUP(1,'Operational Worksheet'!$A$248:$N$271,7))</f>
        <v>#N/A</v>
      </c>
      <c r="G33" s="130" t="e">
        <f>IF(F33="PO","PO",(VLOOKUP(1,'Operational Worksheet'!$A$248:$N$271,8)-32)/1.8)</f>
        <v>#N/A</v>
      </c>
      <c r="H33" s="130" t="e">
        <f t="shared" si="16"/>
        <v>#N/A</v>
      </c>
      <c r="I33" s="130" t="e">
        <f>IF(H33="PO","",VLOOKUP(1,'Operational Worksheet'!$A$248:$N$271,10))</f>
        <v>#N/A</v>
      </c>
      <c r="J33" s="148" t="e">
        <f t="shared" si="17"/>
        <v>#N/A</v>
      </c>
      <c r="K33" s="39" t="e">
        <f t="shared" si="1"/>
        <v>#N/A</v>
      </c>
      <c r="L33" s="39" t="e">
        <f t="shared" si="2"/>
        <v>#N/A</v>
      </c>
      <c r="M33" s="39" t="e">
        <f t="shared" si="3"/>
        <v>#N/A</v>
      </c>
      <c r="N33" s="9" t="e">
        <f t="shared" si="4"/>
        <v>#N/A</v>
      </c>
      <c r="O33" s="9" t="e">
        <f t="shared" si="5"/>
        <v>#N/A</v>
      </c>
      <c r="P33" s="9" t="e">
        <f t="shared" si="6"/>
        <v>#N/A</v>
      </c>
      <c r="Q33" s="9" t="e">
        <f t="shared" si="7"/>
        <v>#N/A</v>
      </c>
      <c r="R33" s="9" t="e">
        <f t="shared" si="8"/>
        <v>#N/A</v>
      </c>
      <c r="S33" s="9" t="e">
        <f t="shared" si="9"/>
        <v>#N/A</v>
      </c>
      <c r="T33" s="9" t="e">
        <f t="shared" si="10"/>
        <v>#N/A</v>
      </c>
      <c r="U33" s="9" t="e">
        <f t="shared" si="11"/>
        <v>#N/A</v>
      </c>
      <c r="V33" s="9" t="e">
        <f t="shared" si="12"/>
        <v>#N/A</v>
      </c>
      <c r="W33" s="9" t="e">
        <f t="shared" si="13"/>
        <v>#N/A</v>
      </c>
      <c r="X33" s="9" t="e">
        <f t="shared" si="14"/>
        <v>#N/A</v>
      </c>
      <c r="Y33" s="9" t="e">
        <f t="shared" si="15"/>
        <v>#N/A</v>
      </c>
      <c r="Z33" s="9" t="e">
        <f>(#REF!+$M$18*$M33+$N$22*($M33^2)+#REF!*($M33^3)+$Q$18*($M33^4)+$R$22*($M33^5))*($K33^3)</f>
        <v>#REF!</v>
      </c>
      <c r="AA33" s="9" t="e">
        <f>(#REF!+$N$18*$M33+$O$22*($M33^2)+#REF!*($M33^3)+$R$18*($M33^4)+$S$22*($M33^5))*$L33*($K33^3)</f>
        <v>#REF!</v>
      </c>
      <c r="AB33" s="9" t="e">
        <f>(#REF!+$O$18*$M33+$P$22*($M33^2)+#REF!*($M33^3)+$S$18*($M33^4)+$T$22*($M33^5))*($L33^2)*($K33^3)</f>
        <v>#REF!</v>
      </c>
      <c r="AC33" s="9" t="e">
        <f>(#REF!+$P$18*$M33+$Q$22*($M33^2)+#REF!*($M33^3)+$T$18*($M33^4)+$U$22*($M33^5))*($L33^3)*($K33^3)</f>
        <v>#REF!</v>
      </c>
    </row>
    <row r="34" spans="1:29" ht="15" customHeight="1" x14ac:dyDescent="0.2">
      <c r="A34" s="17"/>
      <c r="B34" s="40">
        <v>12</v>
      </c>
      <c r="C34" s="333" t="e">
        <f>IF(MIN('Operational Worksheet'!$M$272:$M$295)&gt;0,VLOOKUP(1,'Operational Worksheet'!$A$272:$N$295,6,FALSE),"PO")</f>
        <v>#N/A</v>
      </c>
      <c r="D34" s="144" t="e">
        <f t="shared" si="0"/>
        <v>#N/A</v>
      </c>
      <c r="E34" s="130" t="e">
        <f>IF(D34="PO","PO",VLOOKUP(1,'Operational Worksheet'!$A$272:$N$295,9))</f>
        <v>#N/A</v>
      </c>
      <c r="F34" s="130" t="e">
        <f>IF(E34="PO","PO",VLOOKUP(1,'Operational Worksheet'!$A$272:$N$295,7))</f>
        <v>#N/A</v>
      </c>
      <c r="G34" s="130" t="e">
        <f>IF(F34="PO","PO",(VLOOKUP(1,'Operational Worksheet'!$A$272:$N$295,8)-32)/1.8)</f>
        <v>#N/A</v>
      </c>
      <c r="H34" s="130" t="e">
        <f t="shared" si="16"/>
        <v>#N/A</v>
      </c>
      <c r="I34" s="130" t="e">
        <f>IF(H34="PO","",VLOOKUP(1,'Operational Worksheet'!$A$272:$N$295,10))</f>
        <v>#N/A</v>
      </c>
      <c r="J34" s="148" t="e">
        <f t="shared" si="17"/>
        <v>#N/A</v>
      </c>
      <c r="K34" s="39" t="e">
        <f t="shared" si="1"/>
        <v>#N/A</v>
      </c>
      <c r="L34" s="39" t="e">
        <f t="shared" si="2"/>
        <v>#N/A</v>
      </c>
      <c r="M34" s="39" t="e">
        <f t="shared" si="3"/>
        <v>#N/A</v>
      </c>
      <c r="N34" s="9" t="e">
        <f t="shared" si="4"/>
        <v>#N/A</v>
      </c>
      <c r="O34" s="9" t="e">
        <f t="shared" si="5"/>
        <v>#N/A</v>
      </c>
      <c r="P34" s="9" t="e">
        <f t="shared" si="6"/>
        <v>#N/A</v>
      </c>
      <c r="Q34" s="9" t="e">
        <f t="shared" si="7"/>
        <v>#N/A</v>
      </c>
      <c r="R34" s="9" t="e">
        <f t="shared" si="8"/>
        <v>#N/A</v>
      </c>
      <c r="S34" s="9" t="e">
        <f t="shared" si="9"/>
        <v>#N/A</v>
      </c>
      <c r="T34" s="9" t="e">
        <f t="shared" si="10"/>
        <v>#N/A</v>
      </c>
      <c r="U34" s="9" t="e">
        <f t="shared" si="11"/>
        <v>#N/A</v>
      </c>
      <c r="V34" s="9" t="e">
        <f t="shared" si="12"/>
        <v>#N/A</v>
      </c>
      <c r="W34" s="9" t="e">
        <f t="shared" si="13"/>
        <v>#N/A</v>
      </c>
      <c r="X34" s="9" t="e">
        <f t="shared" si="14"/>
        <v>#N/A</v>
      </c>
      <c r="Y34" s="9" t="e">
        <f t="shared" si="15"/>
        <v>#N/A</v>
      </c>
      <c r="Z34" s="9" t="e">
        <f>(#REF!+$M$18*$M34+$N$22*($M34^2)+#REF!*($M34^3)+$Q$18*($M34^4)+$R$22*($M34^5))*($K34^3)</f>
        <v>#REF!</v>
      </c>
      <c r="AA34" s="9" t="e">
        <f>(#REF!+$N$18*$M34+$O$22*($M34^2)+#REF!*($M34^3)+$R$18*($M34^4)+$S$22*($M34^5))*$L34*($K34^3)</f>
        <v>#REF!</v>
      </c>
      <c r="AB34" s="9" t="e">
        <f>(#REF!+$O$18*$M34+$P$22*($M34^2)+#REF!*($M34^3)+$S$18*($M34^4)+$T$22*($M34^5))*($L34^2)*($K34^3)</f>
        <v>#REF!</v>
      </c>
      <c r="AC34" s="9" t="e">
        <f>(#REF!+$P$18*$M34+$Q$22*($M34^2)+#REF!*($M34^3)+$T$18*($M34^4)+$U$22*($M34^5))*($L34^3)*($K34^3)</f>
        <v>#REF!</v>
      </c>
    </row>
    <row r="35" spans="1:29" ht="15" customHeight="1" x14ac:dyDescent="0.2">
      <c r="A35" s="17"/>
      <c r="B35" s="40">
        <v>13</v>
      </c>
      <c r="C35" s="333" t="e">
        <f>IF(MIN('Operational Worksheet'!$M$296:$M$319)&gt;0,VLOOKUP(1,'Operational Worksheet'!$A$296:$N$319,6,FALSE),"PO")</f>
        <v>#N/A</v>
      </c>
      <c r="D35" s="144" t="e">
        <f t="shared" si="0"/>
        <v>#N/A</v>
      </c>
      <c r="E35" s="130" t="e">
        <f>IF(D35="PO","PO",VLOOKUP(1,'Operational Worksheet'!$A$296:$N$319,9))</f>
        <v>#N/A</v>
      </c>
      <c r="F35" s="130" t="e">
        <f>IF(E35="PO","PO",VLOOKUP(1,'Operational Worksheet'!$A$296:$N$319,7))</f>
        <v>#N/A</v>
      </c>
      <c r="G35" s="130" t="e">
        <f>IF(F35="PO","PO",(VLOOKUP(1,'Operational Worksheet'!$A$296:$N$319,8)-32)/1.8)</f>
        <v>#N/A</v>
      </c>
      <c r="H35" s="130" t="e">
        <f t="shared" si="16"/>
        <v>#N/A</v>
      </c>
      <c r="I35" s="130" t="e">
        <f>IF(H35="PO","",VLOOKUP(1,'Operational Worksheet'!$A$296:$N$319,10))</f>
        <v>#N/A</v>
      </c>
      <c r="J35" s="148" t="e">
        <f t="shared" si="17"/>
        <v>#N/A</v>
      </c>
      <c r="K35" s="39" t="e">
        <f t="shared" si="1"/>
        <v>#N/A</v>
      </c>
      <c r="L35" s="39" t="e">
        <f t="shared" si="2"/>
        <v>#N/A</v>
      </c>
      <c r="M35" s="39" t="e">
        <f t="shared" si="3"/>
        <v>#N/A</v>
      </c>
      <c r="N35" s="9" t="e">
        <f t="shared" si="4"/>
        <v>#N/A</v>
      </c>
      <c r="O35" s="9" t="e">
        <f t="shared" si="5"/>
        <v>#N/A</v>
      </c>
      <c r="P35" s="9" t="e">
        <f t="shared" si="6"/>
        <v>#N/A</v>
      </c>
      <c r="Q35" s="9" t="e">
        <f t="shared" si="7"/>
        <v>#N/A</v>
      </c>
      <c r="R35" s="9" t="e">
        <f t="shared" si="8"/>
        <v>#N/A</v>
      </c>
      <c r="S35" s="9" t="e">
        <f t="shared" si="9"/>
        <v>#N/A</v>
      </c>
      <c r="T35" s="9" t="e">
        <f t="shared" si="10"/>
        <v>#N/A</v>
      </c>
      <c r="U35" s="9" t="e">
        <f t="shared" si="11"/>
        <v>#N/A</v>
      </c>
      <c r="V35" s="9" t="e">
        <f t="shared" si="12"/>
        <v>#N/A</v>
      </c>
      <c r="W35" s="9" t="e">
        <f t="shared" si="13"/>
        <v>#N/A</v>
      </c>
      <c r="X35" s="9" t="e">
        <f t="shared" si="14"/>
        <v>#N/A</v>
      </c>
      <c r="Y35" s="9" t="e">
        <f t="shared" si="15"/>
        <v>#N/A</v>
      </c>
      <c r="Z35" s="9" t="e">
        <f>(#REF!+$M$18*$M35+$N$22*($M35^2)+#REF!*($M35^3)+$Q$18*($M35^4)+$R$22*($M35^5))*($K35^3)</f>
        <v>#REF!</v>
      </c>
      <c r="AA35" s="9" t="e">
        <f>(#REF!+$N$18*$M35+$O$22*($M35^2)+#REF!*($M35^3)+$R$18*($M35^4)+$S$22*($M35^5))*$L35*($K35^3)</f>
        <v>#REF!</v>
      </c>
      <c r="AB35" s="9" t="e">
        <f>(#REF!+$O$18*$M35+$P$22*($M35^2)+#REF!*($M35^3)+$S$18*($M35^4)+$T$22*($M35^5))*($L35^2)*($K35^3)</f>
        <v>#REF!</v>
      </c>
      <c r="AC35" s="9" t="e">
        <f>(#REF!+$P$18*$M35+$Q$22*($M35^2)+#REF!*($M35^3)+$T$18*($M35^4)+$U$22*($M35^5))*($L35^3)*($K35^3)</f>
        <v>#REF!</v>
      </c>
    </row>
    <row r="36" spans="1:29" ht="15" customHeight="1" x14ac:dyDescent="0.2">
      <c r="A36" s="17"/>
      <c r="B36" s="40">
        <v>14</v>
      </c>
      <c r="C36" s="333" t="e">
        <f>IF(MIN('Operational Worksheet'!$M$320:$M$343)&gt;0,VLOOKUP(1,'Operational Worksheet'!$A$320:$N$343,6,FALSE),"PO")</f>
        <v>#N/A</v>
      </c>
      <c r="D36" s="144" t="e">
        <f t="shared" si="0"/>
        <v>#N/A</v>
      </c>
      <c r="E36" s="130" t="e">
        <f>IF(D36="PO","PO",VLOOKUP(1,'Operational Worksheet'!$A$320:$N$343,9))</f>
        <v>#N/A</v>
      </c>
      <c r="F36" s="130" t="e">
        <f>IF(E36="PO","PO",VLOOKUP(1,'Operational Worksheet'!$A$320:$N$343,7))</f>
        <v>#N/A</v>
      </c>
      <c r="G36" s="130" t="e">
        <f>IF(F36="PO","PO",(VLOOKUP(1,'Operational Worksheet'!$A$320:$N$343,8)-32)/1.8)</f>
        <v>#N/A</v>
      </c>
      <c r="H36" s="130" t="e">
        <f t="shared" si="16"/>
        <v>#N/A</v>
      </c>
      <c r="I36" s="130" t="e">
        <f>IF(H36="PO","",VLOOKUP(1,'Operational Worksheet'!$A$320:$N$343,10))</f>
        <v>#N/A</v>
      </c>
      <c r="J36" s="148" t="e">
        <f t="shared" si="17"/>
        <v>#N/A</v>
      </c>
      <c r="K36" s="39" t="e">
        <f t="shared" si="1"/>
        <v>#N/A</v>
      </c>
      <c r="L36" s="39" t="e">
        <f t="shared" si="2"/>
        <v>#N/A</v>
      </c>
      <c r="M36" s="39" t="e">
        <f t="shared" si="3"/>
        <v>#N/A</v>
      </c>
      <c r="N36" s="9" t="e">
        <f t="shared" si="4"/>
        <v>#N/A</v>
      </c>
      <c r="O36" s="9" t="e">
        <f t="shared" si="5"/>
        <v>#N/A</v>
      </c>
      <c r="P36" s="9" t="e">
        <f t="shared" si="6"/>
        <v>#N/A</v>
      </c>
      <c r="Q36" s="9" t="e">
        <f t="shared" si="7"/>
        <v>#N/A</v>
      </c>
      <c r="R36" s="9" t="e">
        <f t="shared" si="8"/>
        <v>#N/A</v>
      </c>
      <c r="S36" s="9" t="e">
        <f t="shared" si="9"/>
        <v>#N/A</v>
      </c>
      <c r="T36" s="9" t="e">
        <f t="shared" si="10"/>
        <v>#N/A</v>
      </c>
      <c r="U36" s="9" t="e">
        <f t="shared" si="11"/>
        <v>#N/A</v>
      </c>
      <c r="V36" s="9" t="e">
        <f t="shared" si="12"/>
        <v>#N/A</v>
      </c>
      <c r="W36" s="9" t="e">
        <f t="shared" si="13"/>
        <v>#N/A</v>
      </c>
      <c r="X36" s="9" t="e">
        <f t="shared" si="14"/>
        <v>#N/A</v>
      </c>
      <c r="Y36" s="9" t="e">
        <f t="shared" si="15"/>
        <v>#N/A</v>
      </c>
      <c r="Z36" s="9" t="e">
        <f>(#REF!+$M$18*$M36+$N$22*($M36^2)+#REF!*($M36^3)+$Q$18*($M36^4)+$R$22*($M36^5))*($K36^3)</f>
        <v>#REF!</v>
      </c>
      <c r="AA36" s="9" t="e">
        <f>(#REF!+$N$18*$M36+$O$22*($M36^2)+#REF!*($M36^3)+$R$18*($M36^4)+$S$22*($M36^5))*$L36*($K36^3)</f>
        <v>#REF!</v>
      </c>
      <c r="AB36" s="9" t="e">
        <f>(#REF!+$O$18*$M36+$P$22*($M36^2)+#REF!*($M36^3)+$S$18*($M36^4)+$T$22*($M36^5))*($L36^2)*($K36^3)</f>
        <v>#REF!</v>
      </c>
      <c r="AC36" s="9" t="e">
        <f>(#REF!+$P$18*$M36+$Q$22*($M36^2)+#REF!*($M36^3)+$T$18*($M36^4)+$U$22*($M36^5))*($L36^3)*($K36^3)</f>
        <v>#REF!</v>
      </c>
    </row>
    <row r="37" spans="1:29" ht="15" customHeight="1" x14ac:dyDescent="0.2">
      <c r="A37" s="17"/>
      <c r="B37" s="40">
        <v>15</v>
      </c>
      <c r="C37" s="333" t="e">
        <f>IF(MIN('Operational Worksheet'!$M$344:$M$367)&gt;0,VLOOKUP(1,'Operational Worksheet'!$A$344:$N$367,6,FALSE),"PO")</f>
        <v>#N/A</v>
      </c>
      <c r="D37" s="144" t="e">
        <f t="shared" si="0"/>
        <v>#N/A</v>
      </c>
      <c r="E37" s="130" t="e">
        <f>IF(D37="PO","PO",VLOOKUP(1,'Operational Worksheet'!$A$344:$N$367,9))</f>
        <v>#N/A</v>
      </c>
      <c r="F37" s="130" t="e">
        <f>IF(E37="PO","PO",VLOOKUP(1,'Operational Worksheet'!$A$344:$N$367,7))</f>
        <v>#N/A</v>
      </c>
      <c r="G37" s="130" t="e">
        <f>IF(F37="PO","PO",(VLOOKUP(1,'Operational Worksheet'!$A$344:$N$367,8)-32)/1.8)</f>
        <v>#N/A</v>
      </c>
      <c r="H37" s="130" t="e">
        <f t="shared" si="16"/>
        <v>#N/A</v>
      </c>
      <c r="I37" s="130" t="e">
        <f>IF(H37="PO","",VLOOKUP(1,'Operational Worksheet'!$A$344:$N$367,10))</f>
        <v>#N/A</v>
      </c>
      <c r="J37" s="148" t="e">
        <f t="shared" si="17"/>
        <v>#N/A</v>
      </c>
      <c r="K37" s="39" t="e">
        <f t="shared" si="1"/>
        <v>#N/A</v>
      </c>
      <c r="L37" s="39" t="e">
        <f t="shared" si="2"/>
        <v>#N/A</v>
      </c>
      <c r="M37" s="39" t="e">
        <f t="shared" si="3"/>
        <v>#N/A</v>
      </c>
      <c r="N37" s="9" t="e">
        <f t="shared" si="4"/>
        <v>#N/A</v>
      </c>
      <c r="O37" s="9" t="e">
        <f t="shared" si="5"/>
        <v>#N/A</v>
      </c>
      <c r="P37" s="9" t="e">
        <f t="shared" si="6"/>
        <v>#N/A</v>
      </c>
      <c r="Q37" s="9" t="e">
        <f t="shared" si="7"/>
        <v>#N/A</v>
      </c>
      <c r="R37" s="9" t="e">
        <f t="shared" si="8"/>
        <v>#N/A</v>
      </c>
      <c r="S37" s="9" t="e">
        <f t="shared" si="9"/>
        <v>#N/A</v>
      </c>
      <c r="T37" s="9" t="e">
        <f t="shared" si="10"/>
        <v>#N/A</v>
      </c>
      <c r="U37" s="9" t="e">
        <f t="shared" si="11"/>
        <v>#N/A</v>
      </c>
      <c r="V37" s="9" t="e">
        <f t="shared" si="12"/>
        <v>#N/A</v>
      </c>
      <c r="W37" s="9" t="e">
        <f t="shared" si="13"/>
        <v>#N/A</v>
      </c>
      <c r="X37" s="9" t="e">
        <f t="shared" si="14"/>
        <v>#N/A</v>
      </c>
      <c r="Y37" s="9" t="e">
        <f t="shared" si="15"/>
        <v>#N/A</v>
      </c>
      <c r="Z37" s="9" t="e">
        <f>(#REF!+$M$18*$M37+$N$22*($M37^2)+#REF!*($M37^3)+$Q$18*($M37^4)+$R$22*($M37^5))*($K37^3)</f>
        <v>#REF!</v>
      </c>
      <c r="AA37" s="9" t="e">
        <f>(#REF!+$N$18*$M37+$O$22*($M37^2)+#REF!*($M37^3)+$R$18*($M37^4)+$S$22*($M37^5))*$L37*($K37^3)</f>
        <v>#REF!</v>
      </c>
      <c r="AB37" s="9" t="e">
        <f>(#REF!+$O$18*$M37+$P$22*($M37^2)+#REF!*($M37^3)+$S$18*($M37^4)+$T$22*($M37^5))*($L37^2)*($K37^3)</f>
        <v>#REF!</v>
      </c>
      <c r="AC37" s="9" t="e">
        <f>(#REF!+$P$18*$M37+$Q$22*($M37^2)+#REF!*($M37^3)+$T$18*($M37^4)+$U$22*($M37^5))*($L37^3)*($K37^3)</f>
        <v>#REF!</v>
      </c>
    </row>
    <row r="38" spans="1:29" ht="15" customHeight="1" x14ac:dyDescent="0.2">
      <c r="A38" s="17"/>
      <c r="B38" s="40">
        <v>16</v>
      </c>
      <c r="C38" s="333" t="e">
        <f>IF(MIN('Operational Worksheet'!$M$368:$M$391)&gt;0,VLOOKUP(1,'Operational Worksheet'!$A$368:$N$391,6,FALSE),"PO")</f>
        <v>#N/A</v>
      </c>
      <c r="D38" s="144" t="e">
        <f t="shared" si="0"/>
        <v>#N/A</v>
      </c>
      <c r="E38" s="130" t="e">
        <f>IF(D38="PO","PO",VLOOKUP(1,'Operational Worksheet'!$A$368:$N$391,9))</f>
        <v>#N/A</v>
      </c>
      <c r="F38" s="130" t="e">
        <f>IF(E38="PO","PO",VLOOKUP(1,'Operational Worksheet'!$A$368:$N$391,7))</f>
        <v>#N/A</v>
      </c>
      <c r="G38" s="130" t="e">
        <f>IF(F38="PO","PO",(VLOOKUP(1,'Operational Worksheet'!$A$368:$N$391,8)-32)/1.8)</f>
        <v>#N/A</v>
      </c>
      <c r="H38" s="130" t="e">
        <f t="shared" si="16"/>
        <v>#N/A</v>
      </c>
      <c r="I38" s="130" t="e">
        <f>IF(H38="PO","",VLOOKUP(1,'Operational Worksheet'!$A$368:$N$391,10))</f>
        <v>#N/A</v>
      </c>
      <c r="J38" s="148" t="e">
        <f t="shared" si="17"/>
        <v>#N/A</v>
      </c>
      <c r="K38" s="39" t="e">
        <f t="shared" si="1"/>
        <v>#N/A</v>
      </c>
      <c r="L38" s="39" t="e">
        <f t="shared" si="2"/>
        <v>#N/A</v>
      </c>
      <c r="M38" s="39" t="e">
        <f t="shared" si="3"/>
        <v>#N/A</v>
      </c>
      <c r="N38" s="9" t="e">
        <f t="shared" si="4"/>
        <v>#N/A</v>
      </c>
      <c r="O38" s="9" t="e">
        <f t="shared" si="5"/>
        <v>#N/A</v>
      </c>
      <c r="P38" s="9" t="e">
        <f t="shared" si="6"/>
        <v>#N/A</v>
      </c>
      <c r="Q38" s="9" t="e">
        <f t="shared" si="7"/>
        <v>#N/A</v>
      </c>
      <c r="R38" s="9" t="e">
        <f t="shared" si="8"/>
        <v>#N/A</v>
      </c>
      <c r="S38" s="9" t="e">
        <f t="shared" si="9"/>
        <v>#N/A</v>
      </c>
      <c r="T38" s="9" t="e">
        <f t="shared" si="10"/>
        <v>#N/A</v>
      </c>
      <c r="U38" s="9" t="e">
        <f t="shared" si="11"/>
        <v>#N/A</v>
      </c>
      <c r="V38" s="9" t="e">
        <f t="shared" si="12"/>
        <v>#N/A</v>
      </c>
      <c r="W38" s="9" t="e">
        <f t="shared" si="13"/>
        <v>#N/A</v>
      </c>
      <c r="X38" s="9" t="e">
        <f t="shared" si="14"/>
        <v>#N/A</v>
      </c>
      <c r="Y38" s="9" t="e">
        <f t="shared" si="15"/>
        <v>#N/A</v>
      </c>
      <c r="Z38" s="9" t="e">
        <f>(#REF!+$M$18*$M38+$N$22*($M38^2)+#REF!*($M38^3)+$Q$18*($M38^4)+$R$22*($M38^5))*($K38^3)</f>
        <v>#REF!</v>
      </c>
      <c r="AA38" s="9" t="e">
        <f>(#REF!+$N$18*$M38+$O$22*($M38^2)+#REF!*($M38^3)+$R$18*($M38^4)+$S$22*($M38^5))*$L38*($K38^3)</f>
        <v>#REF!</v>
      </c>
      <c r="AB38" s="9" t="e">
        <f>(#REF!+$O$18*$M38+$P$22*($M38^2)+#REF!*($M38^3)+$S$18*($M38^4)+$T$22*($M38^5))*($L38^2)*($K38^3)</f>
        <v>#REF!</v>
      </c>
      <c r="AC38" s="9" t="e">
        <f>(#REF!+$P$18*$M38+$Q$22*($M38^2)+#REF!*($M38^3)+$T$18*($M38^4)+$U$22*($M38^5))*($L38^3)*($K38^3)</f>
        <v>#REF!</v>
      </c>
    </row>
    <row r="39" spans="1:29" ht="15" customHeight="1" x14ac:dyDescent="0.2">
      <c r="A39" s="17"/>
      <c r="B39" s="40">
        <v>17</v>
      </c>
      <c r="C39" s="333" t="e">
        <f>IF(MIN('Operational Worksheet'!$M$392:$M$415)&gt;0,VLOOKUP(1,'Operational Worksheet'!$A$392:$N$415,6,FALSE),"PO")</f>
        <v>#N/A</v>
      </c>
      <c r="D39" s="144" t="e">
        <f t="shared" si="0"/>
        <v>#N/A</v>
      </c>
      <c r="E39" s="130" t="e">
        <f>IF(D39="PO","PO",VLOOKUP(1,'Operational Worksheet'!$A$392:$N$415,9))</f>
        <v>#N/A</v>
      </c>
      <c r="F39" s="130" t="e">
        <f>IF(E39="PO","PO",VLOOKUP(1,'Operational Worksheet'!$A$392:$N$415,7))</f>
        <v>#N/A</v>
      </c>
      <c r="G39" s="130" t="e">
        <f>IF(F39="PO","PO",(VLOOKUP(1,'Operational Worksheet'!$A$392:$N$415,8)-32)/1.8)</f>
        <v>#N/A</v>
      </c>
      <c r="H39" s="130" t="e">
        <f t="shared" si="16"/>
        <v>#N/A</v>
      </c>
      <c r="I39" s="130" t="e">
        <f>IF(H39="PO","",VLOOKUP(1,'Operational Worksheet'!$A$392:$N$415,10))</f>
        <v>#N/A</v>
      </c>
      <c r="J39" s="148" t="e">
        <f t="shared" si="17"/>
        <v>#N/A</v>
      </c>
      <c r="K39" s="39" t="e">
        <f t="shared" si="1"/>
        <v>#N/A</v>
      </c>
      <c r="L39" s="39" t="e">
        <f t="shared" si="2"/>
        <v>#N/A</v>
      </c>
      <c r="M39" s="39" t="e">
        <f t="shared" si="3"/>
        <v>#N/A</v>
      </c>
      <c r="N39" s="9" t="e">
        <f t="shared" si="4"/>
        <v>#N/A</v>
      </c>
      <c r="O39" s="9" t="e">
        <f t="shared" si="5"/>
        <v>#N/A</v>
      </c>
      <c r="P39" s="9" t="e">
        <f t="shared" si="6"/>
        <v>#N/A</v>
      </c>
      <c r="Q39" s="9" t="e">
        <f t="shared" si="7"/>
        <v>#N/A</v>
      </c>
      <c r="R39" s="9" t="e">
        <f t="shared" si="8"/>
        <v>#N/A</v>
      </c>
      <c r="S39" s="9" t="e">
        <f t="shared" si="9"/>
        <v>#N/A</v>
      </c>
      <c r="T39" s="9" t="e">
        <f t="shared" si="10"/>
        <v>#N/A</v>
      </c>
      <c r="U39" s="9" t="e">
        <f t="shared" si="11"/>
        <v>#N/A</v>
      </c>
      <c r="V39" s="9" t="e">
        <f t="shared" si="12"/>
        <v>#N/A</v>
      </c>
      <c r="W39" s="9" t="e">
        <f t="shared" si="13"/>
        <v>#N/A</v>
      </c>
      <c r="X39" s="9" t="e">
        <f t="shared" si="14"/>
        <v>#N/A</v>
      </c>
      <c r="Y39" s="9" t="e">
        <f t="shared" si="15"/>
        <v>#N/A</v>
      </c>
      <c r="Z39" s="9" t="e">
        <f>(#REF!+$M$18*$M39+$N$22*($M39^2)+#REF!*($M39^3)+$Q$18*($M39^4)+$R$22*($M39^5))*($K39^3)</f>
        <v>#REF!</v>
      </c>
      <c r="AA39" s="9" t="e">
        <f>(#REF!+$N$18*$M39+$O$22*($M39^2)+#REF!*($M39^3)+$R$18*($M39^4)+$S$22*($M39^5))*$L39*($K39^3)</f>
        <v>#REF!</v>
      </c>
      <c r="AB39" s="9" t="e">
        <f>(#REF!+$O$18*$M39+$P$22*($M39^2)+#REF!*($M39^3)+$S$18*($M39^4)+$T$22*($M39^5))*($L39^2)*($K39^3)</f>
        <v>#REF!</v>
      </c>
      <c r="AC39" s="9" t="e">
        <f>(#REF!+$P$18*$M39+$Q$22*($M39^2)+#REF!*($M39^3)+$T$18*($M39^4)+$U$22*($M39^5))*($L39^3)*($K39^3)</f>
        <v>#REF!</v>
      </c>
    </row>
    <row r="40" spans="1:29" ht="15" customHeight="1" x14ac:dyDescent="0.2">
      <c r="A40" s="17"/>
      <c r="B40" s="40">
        <v>18</v>
      </c>
      <c r="C40" s="333" t="e">
        <f>IF(MIN('Operational Worksheet'!$M$416:$M$439)&gt;0,VLOOKUP(1,'Operational Worksheet'!$A$416:$N$439,6,FALSE),"PO")</f>
        <v>#N/A</v>
      </c>
      <c r="D40" s="144" t="e">
        <f t="shared" si="0"/>
        <v>#N/A</v>
      </c>
      <c r="E40" s="130" t="e">
        <f>IF(D40="PO","PO",VLOOKUP(1,'Operational Worksheet'!$A$416:$N$439,9))</f>
        <v>#N/A</v>
      </c>
      <c r="F40" s="130" t="e">
        <f>IF(E40="PO","PO",VLOOKUP(1,'Operational Worksheet'!$A$416:$N$439,7))</f>
        <v>#N/A</v>
      </c>
      <c r="G40" s="130" t="e">
        <f>IF(F40="PO","PO",(VLOOKUP(1,'Operational Worksheet'!$A$416:$N$439,8)-32)/1.8)</f>
        <v>#N/A</v>
      </c>
      <c r="H40" s="130" t="e">
        <f t="shared" si="16"/>
        <v>#N/A</v>
      </c>
      <c r="I40" s="130" t="e">
        <f>IF(H40="PO","",VLOOKUP(1,'Operational Worksheet'!$A$416:$N$439,10))</f>
        <v>#N/A</v>
      </c>
      <c r="J40" s="148" t="e">
        <f t="shared" si="17"/>
        <v>#N/A</v>
      </c>
      <c r="K40" s="39" t="e">
        <f t="shared" si="1"/>
        <v>#N/A</v>
      </c>
      <c r="L40" s="39" t="e">
        <f t="shared" si="2"/>
        <v>#N/A</v>
      </c>
      <c r="M40" s="39" t="e">
        <f t="shared" si="3"/>
        <v>#N/A</v>
      </c>
      <c r="N40" s="9" t="e">
        <f t="shared" si="4"/>
        <v>#N/A</v>
      </c>
      <c r="O40" s="9" t="e">
        <f t="shared" si="5"/>
        <v>#N/A</v>
      </c>
      <c r="P40" s="9" t="e">
        <f t="shared" si="6"/>
        <v>#N/A</v>
      </c>
      <c r="Q40" s="9" t="e">
        <f t="shared" si="7"/>
        <v>#N/A</v>
      </c>
      <c r="R40" s="9" t="e">
        <f t="shared" si="8"/>
        <v>#N/A</v>
      </c>
      <c r="S40" s="9" t="e">
        <f t="shared" si="9"/>
        <v>#N/A</v>
      </c>
      <c r="T40" s="9" t="e">
        <f t="shared" si="10"/>
        <v>#N/A</v>
      </c>
      <c r="U40" s="9" t="e">
        <f t="shared" si="11"/>
        <v>#N/A</v>
      </c>
      <c r="V40" s="9" t="e">
        <f t="shared" si="12"/>
        <v>#N/A</v>
      </c>
      <c r="W40" s="9" t="e">
        <f t="shared" si="13"/>
        <v>#N/A</v>
      </c>
      <c r="X40" s="9" t="e">
        <f t="shared" si="14"/>
        <v>#N/A</v>
      </c>
      <c r="Y40" s="9" t="e">
        <f t="shared" si="15"/>
        <v>#N/A</v>
      </c>
      <c r="Z40" s="9" t="e">
        <f>(#REF!+$M$18*$M40+$N$22*($M40^2)+#REF!*($M40^3)+$Q$18*($M40^4)+$R$22*($M40^5))*($K40^3)</f>
        <v>#REF!</v>
      </c>
      <c r="AA40" s="9" t="e">
        <f>(#REF!+$N$18*$M40+$O$22*($M40^2)+#REF!*($M40^3)+$R$18*($M40^4)+$S$22*($M40^5))*$L40*($K40^3)</f>
        <v>#REF!</v>
      </c>
      <c r="AB40" s="9" t="e">
        <f>(#REF!+$O$18*$M40+$P$22*($M40^2)+#REF!*($M40^3)+$S$18*($M40^4)+$T$22*($M40^5))*($L40^2)*($K40^3)</f>
        <v>#REF!</v>
      </c>
      <c r="AC40" s="9" t="e">
        <f>(#REF!+$P$18*$M40+$Q$22*($M40^2)+#REF!*($M40^3)+$T$18*($M40^4)+$U$22*($M40^5))*($L40^3)*($K40^3)</f>
        <v>#REF!</v>
      </c>
    </row>
    <row r="41" spans="1:29" ht="15" customHeight="1" x14ac:dyDescent="0.2">
      <c r="A41" s="17"/>
      <c r="B41" s="40">
        <v>19</v>
      </c>
      <c r="C41" s="333" t="e">
        <f>IF(MIN('Operational Worksheet'!$M$440:$M$463)&gt;0,VLOOKUP(1,'Operational Worksheet'!$A$440:$N$463,6,FALSE),"PO")</f>
        <v>#N/A</v>
      </c>
      <c r="D41" s="144" t="e">
        <f t="shared" si="0"/>
        <v>#N/A</v>
      </c>
      <c r="E41" s="130" t="e">
        <f>IF(D41="PO","PO",VLOOKUP(1,'Operational Worksheet'!$A$440:$N$463,9))</f>
        <v>#N/A</v>
      </c>
      <c r="F41" s="130" t="e">
        <f>IF(E41="PO","PO",VLOOKUP(1,'Operational Worksheet'!$A$440:$N$463,7))</f>
        <v>#N/A</v>
      </c>
      <c r="G41" s="130" t="e">
        <f>IF(F41="PO","PO",(VLOOKUP(1,'Operational Worksheet'!$A$440:$N$463,8)-32)/1.8)</f>
        <v>#N/A</v>
      </c>
      <c r="H41" s="130" t="e">
        <f t="shared" si="16"/>
        <v>#N/A</v>
      </c>
      <c r="I41" s="130" t="e">
        <f>IF(H41="PO","",VLOOKUP(1,'Operational Worksheet'!$A$440:$N$463,10))</f>
        <v>#N/A</v>
      </c>
      <c r="J41" s="148" t="e">
        <f t="shared" si="17"/>
        <v>#N/A</v>
      </c>
      <c r="K41" s="39" t="e">
        <f t="shared" si="1"/>
        <v>#N/A</v>
      </c>
      <c r="L41" s="39" t="e">
        <f t="shared" si="2"/>
        <v>#N/A</v>
      </c>
      <c r="M41" s="39" t="e">
        <f t="shared" si="3"/>
        <v>#N/A</v>
      </c>
      <c r="N41" s="9" t="e">
        <f t="shared" si="4"/>
        <v>#N/A</v>
      </c>
      <c r="O41" s="9" t="e">
        <f t="shared" si="5"/>
        <v>#N/A</v>
      </c>
      <c r="P41" s="9" t="e">
        <f t="shared" si="6"/>
        <v>#N/A</v>
      </c>
      <c r="Q41" s="9" t="e">
        <f t="shared" si="7"/>
        <v>#N/A</v>
      </c>
      <c r="R41" s="9" t="e">
        <f t="shared" si="8"/>
        <v>#N/A</v>
      </c>
      <c r="S41" s="9" t="e">
        <f t="shared" si="9"/>
        <v>#N/A</v>
      </c>
      <c r="T41" s="9" t="e">
        <f t="shared" si="10"/>
        <v>#N/A</v>
      </c>
      <c r="U41" s="9" t="e">
        <f t="shared" si="11"/>
        <v>#N/A</v>
      </c>
      <c r="V41" s="9" t="e">
        <f t="shared" si="12"/>
        <v>#N/A</v>
      </c>
      <c r="W41" s="9" t="e">
        <f t="shared" si="13"/>
        <v>#N/A</v>
      </c>
      <c r="X41" s="9" t="e">
        <f t="shared" si="14"/>
        <v>#N/A</v>
      </c>
      <c r="Y41" s="9" t="e">
        <f t="shared" si="15"/>
        <v>#N/A</v>
      </c>
      <c r="Z41" s="9" t="e">
        <f>(#REF!+$M$18*$M41+$N$22*($M41^2)+#REF!*($M41^3)+$Q$18*($M41^4)+$R$22*($M41^5))*($K41^3)</f>
        <v>#REF!</v>
      </c>
      <c r="AA41" s="9" t="e">
        <f>(#REF!+$N$18*$M41+$O$22*($M41^2)+#REF!*($M41^3)+$R$18*($M41^4)+$S$22*($M41^5))*$L41*($K41^3)</f>
        <v>#REF!</v>
      </c>
      <c r="AB41" s="9" t="e">
        <f>(#REF!+$O$18*$M41+$P$22*($M41^2)+#REF!*($M41^3)+$S$18*($M41^4)+$T$22*($M41^5))*($L41^2)*($K41^3)</f>
        <v>#REF!</v>
      </c>
      <c r="AC41" s="9" t="e">
        <f>(#REF!+$P$18*$M41+$Q$22*($M41^2)+#REF!*($M41^3)+$T$18*($M41^4)+$U$22*($M41^5))*($L41^3)*($K41^3)</f>
        <v>#REF!</v>
      </c>
    </row>
    <row r="42" spans="1:29" ht="15" customHeight="1" x14ac:dyDescent="0.2">
      <c r="A42" s="17"/>
      <c r="B42" s="40">
        <v>20</v>
      </c>
      <c r="C42" s="333" t="e">
        <f>IF(MIN('Operational Worksheet'!$M$464:$M$487)&gt;0,VLOOKUP(1,'Operational Worksheet'!$A$464:$N$487,6,FALSE),"PO")</f>
        <v>#N/A</v>
      </c>
      <c r="D42" s="144" t="e">
        <f t="shared" si="0"/>
        <v>#N/A</v>
      </c>
      <c r="E42" s="130" t="e">
        <f>IF(D42="PO","PO",VLOOKUP(1,'Operational Worksheet'!$A$464:$N$487,9))</f>
        <v>#N/A</v>
      </c>
      <c r="F42" s="130" t="e">
        <f>IF(E42="PO","PO",VLOOKUP(1,'Operational Worksheet'!$A$464:$N$487,7))</f>
        <v>#N/A</v>
      </c>
      <c r="G42" s="130" t="e">
        <f>IF(F42="PO","PO",(VLOOKUP(1,'Operational Worksheet'!$A$464:$N$487,8)-32)/1.8)</f>
        <v>#N/A</v>
      </c>
      <c r="H42" s="130" t="e">
        <f t="shared" si="16"/>
        <v>#N/A</v>
      </c>
      <c r="I42" s="130" t="e">
        <f>IF(H42="PO","",VLOOKUP(1,'Operational Worksheet'!$A$464:$N$487,10))</f>
        <v>#N/A</v>
      </c>
      <c r="J42" s="148" t="e">
        <f t="shared" si="17"/>
        <v>#N/A</v>
      </c>
      <c r="K42" s="39" t="e">
        <f t="shared" si="1"/>
        <v>#N/A</v>
      </c>
      <c r="L42" s="39" t="e">
        <f t="shared" si="2"/>
        <v>#N/A</v>
      </c>
      <c r="M42" s="39" t="e">
        <f t="shared" si="3"/>
        <v>#N/A</v>
      </c>
      <c r="N42" s="9" t="e">
        <f t="shared" si="4"/>
        <v>#N/A</v>
      </c>
      <c r="O42" s="9" t="e">
        <f t="shared" si="5"/>
        <v>#N/A</v>
      </c>
      <c r="P42" s="9" t="e">
        <f t="shared" si="6"/>
        <v>#N/A</v>
      </c>
      <c r="Q42" s="9" t="e">
        <f t="shared" si="7"/>
        <v>#N/A</v>
      </c>
      <c r="R42" s="9" t="e">
        <f t="shared" si="8"/>
        <v>#N/A</v>
      </c>
      <c r="S42" s="9" t="e">
        <f t="shared" si="9"/>
        <v>#N/A</v>
      </c>
      <c r="T42" s="9" t="e">
        <f t="shared" si="10"/>
        <v>#N/A</v>
      </c>
      <c r="U42" s="9" t="e">
        <f t="shared" si="11"/>
        <v>#N/A</v>
      </c>
      <c r="V42" s="9" t="e">
        <f t="shared" si="12"/>
        <v>#N/A</v>
      </c>
      <c r="W42" s="9" t="e">
        <f t="shared" si="13"/>
        <v>#N/A</v>
      </c>
      <c r="X42" s="9" t="e">
        <f t="shared" si="14"/>
        <v>#N/A</v>
      </c>
      <c r="Y42" s="9" t="e">
        <f t="shared" si="15"/>
        <v>#N/A</v>
      </c>
      <c r="Z42" s="9" t="e">
        <f>(#REF!+$M$18*$M42+$N$22*($M42^2)+#REF!*($M42^3)+$Q$18*($M42^4)+$R$22*($M42^5))*($K42^3)</f>
        <v>#REF!</v>
      </c>
      <c r="AA42" s="9" t="e">
        <f>(#REF!+$N$18*$M42+$O$22*($M42^2)+#REF!*($M42^3)+$R$18*($M42^4)+$S$22*($M42^5))*$L42*($K42^3)</f>
        <v>#REF!</v>
      </c>
      <c r="AB42" s="9" t="e">
        <f>(#REF!+$O$18*$M42+$P$22*($M42^2)+#REF!*($M42^3)+$S$18*($M42^4)+$T$22*($M42^5))*($L42^2)*($K42^3)</f>
        <v>#REF!</v>
      </c>
      <c r="AC42" s="9" t="e">
        <f>(#REF!+$P$18*$M42+$Q$22*($M42^2)+#REF!*($M42^3)+$T$18*($M42^4)+$U$22*($M42^5))*($L42^3)*($K42^3)</f>
        <v>#REF!</v>
      </c>
    </row>
    <row r="43" spans="1:29" ht="15" customHeight="1" x14ac:dyDescent="0.2">
      <c r="A43" s="17"/>
      <c r="B43" s="40">
        <v>21</v>
      </c>
      <c r="C43" s="333" t="e">
        <f>IF(MIN('Operational Worksheet'!$M$488:$M$511)&gt;0,VLOOKUP(1,'Operational Worksheet'!$A$488:$N$511,6,FALSE),"PO")</f>
        <v>#N/A</v>
      </c>
      <c r="D43" s="144" t="e">
        <f t="shared" si="0"/>
        <v>#N/A</v>
      </c>
      <c r="E43" s="130" t="e">
        <f>IF(D43="PO","PO",VLOOKUP(1,'Operational Worksheet'!$A$488:$N$511,9))</f>
        <v>#N/A</v>
      </c>
      <c r="F43" s="130" t="e">
        <f>IF(E43="PO","PO",VLOOKUP(1,'Operational Worksheet'!$A$488:$N$511,7))</f>
        <v>#N/A</v>
      </c>
      <c r="G43" s="130" t="e">
        <f>IF(F43="PO","PO",(VLOOKUP(1,'Operational Worksheet'!$A$488:$N$511,8)-32)/1.8)</f>
        <v>#N/A</v>
      </c>
      <c r="H43" s="130" t="e">
        <f t="shared" si="16"/>
        <v>#N/A</v>
      </c>
      <c r="I43" s="130" t="e">
        <f>IF(H43="PO","",VLOOKUP(1,'Operational Worksheet'!$A$488:$N$511,10))</f>
        <v>#N/A</v>
      </c>
      <c r="J43" s="148" t="e">
        <f t="shared" si="17"/>
        <v>#N/A</v>
      </c>
      <c r="K43" s="39" t="e">
        <f t="shared" si="1"/>
        <v>#N/A</v>
      </c>
      <c r="L43" s="39" t="e">
        <f t="shared" si="2"/>
        <v>#N/A</v>
      </c>
      <c r="M43" s="39" t="e">
        <f t="shared" si="3"/>
        <v>#N/A</v>
      </c>
      <c r="N43" s="9" t="e">
        <f t="shared" si="4"/>
        <v>#N/A</v>
      </c>
      <c r="O43" s="9" t="e">
        <f t="shared" si="5"/>
        <v>#N/A</v>
      </c>
      <c r="P43" s="9" t="e">
        <f t="shared" si="6"/>
        <v>#N/A</v>
      </c>
      <c r="Q43" s="9" t="e">
        <f t="shared" si="7"/>
        <v>#N/A</v>
      </c>
      <c r="R43" s="9" t="e">
        <f t="shared" si="8"/>
        <v>#N/A</v>
      </c>
      <c r="S43" s="9" t="e">
        <f t="shared" si="9"/>
        <v>#N/A</v>
      </c>
      <c r="T43" s="9" t="e">
        <f t="shared" si="10"/>
        <v>#N/A</v>
      </c>
      <c r="U43" s="9" t="e">
        <f t="shared" si="11"/>
        <v>#N/A</v>
      </c>
      <c r="V43" s="9" t="e">
        <f t="shared" si="12"/>
        <v>#N/A</v>
      </c>
      <c r="W43" s="9" t="e">
        <f t="shared" si="13"/>
        <v>#N/A</v>
      </c>
      <c r="X43" s="9" t="e">
        <f t="shared" si="14"/>
        <v>#N/A</v>
      </c>
      <c r="Y43" s="9" t="e">
        <f t="shared" si="15"/>
        <v>#N/A</v>
      </c>
      <c r="Z43" s="9" t="e">
        <f>(#REF!+$M$18*$M43+$N$22*($M43^2)+#REF!*($M43^3)+$Q$18*($M43^4)+$R$22*($M43^5))*($K43^3)</f>
        <v>#REF!</v>
      </c>
      <c r="AA43" s="9" t="e">
        <f>(#REF!+$N$18*$M43+$O$22*($M43^2)+#REF!*($M43^3)+$R$18*($M43^4)+$S$22*($M43^5))*$L43*($K43^3)</f>
        <v>#REF!</v>
      </c>
      <c r="AB43" s="9" t="e">
        <f>(#REF!+$O$18*$M43+$P$22*($M43^2)+#REF!*($M43^3)+$S$18*($M43^4)+$T$22*($M43^5))*($L43^2)*($K43^3)</f>
        <v>#REF!</v>
      </c>
      <c r="AC43" s="9" t="e">
        <f>(#REF!+$P$18*$M43+$Q$22*($M43^2)+#REF!*($M43^3)+$T$18*($M43^4)+$U$22*($M43^5))*($L43^3)*($K43^3)</f>
        <v>#REF!</v>
      </c>
    </row>
    <row r="44" spans="1:29" ht="15" customHeight="1" x14ac:dyDescent="0.2">
      <c r="A44" s="17"/>
      <c r="B44" s="40">
        <v>22</v>
      </c>
      <c r="C44" s="333" t="e">
        <f>IF(MIN('Operational Worksheet'!$M$512:$M$535)&gt;0,VLOOKUP(1,'Operational Worksheet'!$A$512:$N$535,6,FALSE),"PO")</f>
        <v>#N/A</v>
      </c>
      <c r="D44" s="144" t="e">
        <f t="shared" si="0"/>
        <v>#N/A</v>
      </c>
      <c r="E44" s="130" t="e">
        <f>IF(D44="PO","PO",VLOOKUP(1,'Operational Worksheet'!$A$512:$N$535,9))</f>
        <v>#N/A</v>
      </c>
      <c r="F44" s="130" t="e">
        <f>IF(E44="PO","PO",VLOOKUP(1,'Operational Worksheet'!$A$512:$N$535,7))</f>
        <v>#N/A</v>
      </c>
      <c r="G44" s="130" t="e">
        <f>IF(F44="PO","PO",(VLOOKUP(1,'Operational Worksheet'!$A$512:$N$535,8)-32)/1.8)</f>
        <v>#N/A</v>
      </c>
      <c r="H44" s="130" t="e">
        <f t="shared" si="16"/>
        <v>#N/A</v>
      </c>
      <c r="I44" s="130" t="e">
        <f>IF(H44="PO","",VLOOKUP(1,'Operational Worksheet'!$A$512:$N$535,10))</f>
        <v>#N/A</v>
      </c>
      <c r="J44" s="148" t="e">
        <f t="shared" si="17"/>
        <v>#N/A</v>
      </c>
      <c r="K44" s="39" t="e">
        <f t="shared" si="1"/>
        <v>#N/A</v>
      </c>
      <c r="L44" s="39" t="e">
        <f t="shared" si="2"/>
        <v>#N/A</v>
      </c>
      <c r="M44" s="39" t="e">
        <f t="shared" si="3"/>
        <v>#N/A</v>
      </c>
      <c r="N44" s="9" t="e">
        <f t="shared" si="4"/>
        <v>#N/A</v>
      </c>
      <c r="O44" s="9" t="e">
        <f t="shared" si="5"/>
        <v>#N/A</v>
      </c>
      <c r="P44" s="9" t="e">
        <f t="shared" si="6"/>
        <v>#N/A</v>
      </c>
      <c r="Q44" s="9" t="e">
        <f t="shared" si="7"/>
        <v>#N/A</v>
      </c>
      <c r="R44" s="9" t="e">
        <f t="shared" si="8"/>
        <v>#N/A</v>
      </c>
      <c r="S44" s="9" t="e">
        <f t="shared" si="9"/>
        <v>#N/A</v>
      </c>
      <c r="T44" s="9" t="e">
        <f t="shared" si="10"/>
        <v>#N/A</v>
      </c>
      <c r="U44" s="9" t="e">
        <f t="shared" si="11"/>
        <v>#N/A</v>
      </c>
      <c r="V44" s="9" t="e">
        <f t="shared" si="12"/>
        <v>#N/A</v>
      </c>
      <c r="W44" s="9" t="e">
        <f t="shared" si="13"/>
        <v>#N/A</v>
      </c>
      <c r="X44" s="9" t="e">
        <f t="shared" si="14"/>
        <v>#N/A</v>
      </c>
      <c r="Y44" s="9" t="e">
        <f t="shared" si="15"/>
        <v>#N/A</v>
      </c>
      <c r="Z44" s="9" t="e">
        <f>(#REF!+$M$18*$M44+$N$22*($M44^2)+#REF!*($M44^3)+$Q$18*($M44^4)+$R$22*($M44^5))*($K44^3)</f>
        <v>#REF!</v>
      </c>
      <c r="AA44" s="9" t="e">
        <f>(#REF!+$N$18*$M44+$O$22*($M44^2)+#REF!*($M44^3)+$R$18*($M44^4)+$S$22*($M44^5))*$L44*($K44^3)</f>
        <v>#REF!</v>
      </c>
      <c r="AB44" s="9" t="e">
        <f>(#REF!+$O$18*$M44+$P$22*($M44^2)+#REF!*($M44^3)+$S$18*($M44^4)+$T$22*($M44^5))*($L44^2)*($K44^3)</f>
        <v>#REF!</v>
      </c>
      <c r="AC44" s="9" t="e">
        <f>(#REF!+$P$18*$M44+$Q$22*($M44^2)+#REF!*($M44^3)+$T$18*($M44^4)+$U$22*($M44^5))*($L44^3)*($K44^3)</f>
        <v>#REF!</v>
      </c>
    </row>
    <row r="45" spans="1:29" ht="15" customHeight="1" x14ac:dyDescent="0.2">
      <c r="A45" s="17"/>
      <c r="B45" s="40">
        <v>23</v>
      </c>
      <c r="C45" s="333" t="e">
        <f>IF(MIN('Operational Worksheet'!$M$536:$M$559)&gt;0,VLOOKUP(1,'Operational Worksheet'!$A$536:$N$559,6,FALSE),"PO")</f>
        <v>#N/A</v>
      </c>
      <c r="D45" s="144" t="e">
        <f t="shared" si="0"/>
        <v>#N/A</v>
      </c>
      <c r="E45" s="130" t="e">
        <f>IF(D45="PO","PO",VLOOKUP(1,'Operational Worksheet'!$A$536:$N$559,9))</f>
        <v>#N/A</v>
      </c>
      <c r="F45" s="130" t="e">
        <f>IF(E45="PO","PO",VLOOKUP(1,'Operational Worksheet'!$A$536:$N$559,7))</f>
        <v>#N/A</v>
      </c>
      <c r="G45" s="130" t="e">
        <f>IF(F45="PO","PO",(VLOOKUP(1,'Operational Worksheet'!$A$536:$N$559,8)-32)/1.8)</f>
        <v>#N/A</v>
      </c>
      <c r="H45" s="130" t="e">
        <f t="shared" si="16"/>
        <v>#N/A</v>
      </c>
      <c r="I45" s="130" t="e">
        <f>IF(H45="PO","",VLOOKUP(1,'Operational Worksheet'!$A$536:$N$559,10))</f>
        <v>#N/A</v>
      </c>
      <c r="J45" s="148" t="e">
        <f t="shared" si="17"/>
        <v>#N/A</v>
      </c>
      <c r="K45" s="39" t="e">
        <f t="shared" si="1"/>
        <v>#N/A</v>
      </c>
      <c r="L45" s="39" t="e">
        <f t="shared" si="2"/>
        <v>#N/A</v>
      </c>
      <c r="M45" s="39" t="e">
        <f t="shared" si="3"/>
        <v>#N/A</v>
      </c>
      <c r="N45" s="9" t="e">
        <f t="shared" si="4"/>
        <v>#N/A</v>
      </c>
      <c r="O45" s="9" t="e">
        <f t="shared" si="5"/>
        <v>#N/A</v>
      </c>
      <c r="P45" s="9" t="e">
        <f t="shared" si="6"/>
        <v>#N/A</v>
      </c>
      <c r="Q45" s="9" t="e">
        <f t="shared" si="7"/>
        <v>#N/A</v>
      </c>
      <c r="R45" s="9" t="e">
        <f t="shared" si="8"/>
        <v>#N/A</v>
      </c>
      <c r="S45" s="9" t="e">
        <f t="shared" si="9"/>
        <v>#N/A</v>
      </c>
      <c r="T45" s="9" t="e">
        <f t="shared" si="10"/>
        <v>#N/A</v>
      </c>
      <c r="U45" s="9" t="e">
        <f t="shared" si="11"/>
        <v>#N/A</v>
      </c>
      <c r="V45" s="9" t="e">
        <f t="shared" si="12"/>
        <v>#N/A</v>
      </c>
      <c r="W45" s="9" t="e">
        <f t="shared" si="13"/>
        <v>#N/A</v>
      </c>
      <c r="X45" s="9" t="e">
        <f t="shared" si="14"/>
        <v>#N/A</v>
      </c>
      <c r="Y45" s="9" t="e">
        <f t="shared" si="15"/>
        <v>#N/A</v>
      </c>
      <c r="Z45" s="9" t="e">
        <f>(#REF!+$M$18*$M45+$N$22*($M45^2)+#REF!*($M45^3)+$Q$18*($M45^4)+$R$22*($M45^5))*($K45^3)</f>
        <v>#REF!</v>
      </c>
      <c r="AA45" s="9" t="e">
        <f>(#REF!+$N$18*$M45+$O$22*($M45^2)+#REF!*($M45^3)+$R$18*($M45^4)+$S$22*($M45^5))*$L45*($K45^3)</f>
        <v>#REF!</v>
      </c>
      <c r="AB45" s="9" t="e">
        <f>(#REF!+$O$18*$M45+$P$22*($M45^2)+#REF!*($M45^3)+$S$18*($M45^4)+$T$22*($M45^5))*($L45^2)*($K45^3)</f>
        <v>#REF!</v>
      </c>
      <c r="AC45" s="9" t="e">
        <f>(#REF!+$P$18*$M45+$Q$22*($M45^2)+#REF!*($M45^3)+$T$18*($M45^4)+$U$22*($M45^5))*($L45^3)*($K45^3)</f>
        <v>#REF!</v>
      </c>
    </row>
    <row r="46" spans="1:29" ht="15" customHeight="1" x14ac:dyDescent="0.2">
      <c r="A46" s="17"/>
      <c r="B46" s="40">
        <v>24</v>
      </c>
      <c r="C46" s="333" t="e">
        <f>IF(MIN('Operational Worksheet'!$M$560:$M$583)&gt;0,VLOOKUP(1,'Operational Worksheet'!$A$560:$N$583,6,FALSE),"PO")</f>
        <v>#N/A</v>
      </c>
      <c r="D46" s="144" t="e">
        <f t="shared" si="0"/>
        <v>#N/A</v>
      </c>
      <c r="E46" s="130" t="e">
        <f>IF(D46="PO","PO",VLOOKUP(1,'Operational Worksheet'!$A$560:$N$583,9))</f>
        <v>#N/A</v>
      </c>
      <c r="F46" s="130" t="e">
        <f>IF(E46="PO","PO",VLOOKUP(1,'Operational Worksheet'!$A$560:$N$583,7))</f>
        <v>#N/A</v>
      </c>
      <c r="G46" s="130" t="e">
        <f>IF(F46="PO","PO",(VLOOKUP(1,'Operational Worksheet'!$A$560:$N$583,8)-32)/1.8)</f>
        <v>#N/A</v>
      </c>
      <c r="H46" s="130" t="e">
        <f t="shared" si="16"/>
        <v>#N/A</v>
      </c>
      <c r="I46" s="130" t="e">
        <f>IF(H46="PO","",VLOOKUP(1,'Operational Worksheet'!$A$560:$N$583,10))</f>
        <v>#N/A</v>
      </c>
      <c r="J46" s="148" t="e">
        <f t="shared" si="17"/>
        <v>#N/A</v>
      </c>
      <c r="K46" s="39" t="e">
        <f t="shared" si="1"/>
        <v>#N/A</v>
      </c>
      <c r="L46" s="39" t="e">
        <f t="shared" si="2"/>
        <v>#N/A</v>
      </c>
      <c r="M46" s="39" t="e">
        <f t="shared" si="3"/>
        <v>#N/A</v>
      </c>
      <c r="N46" s="9" t="e">
        <f t="shared" si="4"/>
        <v>#N/A</v>
      </c>
      <c r="O46" s="9" t="e">
        <f t="shared" si="5"/>
        <v>#N/A</v>
      </c>
      <c r="P46" s="9" t="e">
        <f t="shared" si="6"/>
        <v>#N/A</v>
      </c>
      <c r="Q46" s="9" t="e">
        <f t="shared" si="7"/>
        <v>#N/A</v>
      </c>
      <c r="R46" s="9" t="e">
        <f t="shared" si="8"/>
        <v>#N/A</v>
      </c>
      <c r="S46" s="9" t="e">
        <f t="shared" si="9"/>
        <v>#N/A</v>
      </c>
      <c r="T46" s="9" t="e">
        <f t="shared" si="10"/>
        <v>#N/A</v>
      </c>
      <c r="U46" s="9" t="e">
        <f t="shared" si="11"/>
        <v>#N/A</v>
      </c>
      <c r="V46" s="9" t="e">
        <f t="shared" si="12"/>
        <v>#N/A</v>
      </c>
      <c r="W46" s="9" t="e">
        <f t="shared" si="13"/>
        <v>#N/A</v>
      </c>
      <c r="X46" s="9" t="e">
        <f t="shared" si="14"/>
        <v>#N/A</v>
      </c>
      <c r="Y46" s="9" t="e">
        <f t="shared" si="15"/>
        <v>#N/A</v>
      </c>
      <c r="Z46" s="9" t="e">
        <f>(#REF!+$M$18*$M46+$N$22*($M46^2)+#REF!*($M46^3)+$Q$18*($M46^4)+$R$22*($M46^5))*($K46^3)</f>
        <v>#REF!</v>
      </c>
      <c r="AA46" s="9" t="e">
        <f>(#REF!+$N$18*$M46+$O$22*($M46^2)+#REF!*($M46^3)+$R$18*($M46^4)+$S$22*($M46^5))*$L46*($K46^3)</f>
        <v>#REF!</v>
      </c>
      <c r="AB46" s="9" t="e">
        <f>(#REF!+$O$18*$M46+$P$22*($M46^2)+#REF!*($M46^3)+$S$18*($M46^4)+$T$22*($M46^5))*($L46^2)*($K46^3)</f>
        <v>#REF!</v>
      </c>
      <c r="AC46" s="9" t="e">
        <f>(#REF!+$P$18*$M46+$Q$22*($M46^2)+#REF!*($M46^3)+$T$18*($M46^4)+$U$22*($M46^5))*($L46^3)*($K46^3)</f>
        <v>#REF!</v>
      </c>
    </row>
    <row r="47" spans="1:29" ht="15" customHeight="1" x14ac:dyDescent="0.2">
      <c r="A47" s="17"/>
      <c r="B47" s="40">
        <v>25</v>
      </c>
      <c r="C47" s="333" t="e">
        <f>IF(MIN('Operational Worksheet'!$M$584:$M$607)&gt;0,VLOOKUP(1,'Operational Worksheet'!$A$584:$N$607,6,FALSE),"PO")</f>
        <v>#N/A</v>
      </c>
      <c r="D47" s="144" t="e">
        <f t="shared" si="0"/>
        <v>#N/A</v>
      </c>
      <c r="E47" s="130" t="e">
        <f>IF(D47="PO","PO",VLOOKUP(1,'Operational Worksheet'!$A$584:$N$607,9))</f>
        <v>#N/A</v>
      </c>
      <c r="F47" s="130" t="e">
        <f>IF(E47="PO","PO",VLOOKUP(1,'Operational Worksheet'!$A$584:$N$607,7))</f>
        <v>#N/A</v>
      </c>
      <c r="G47" s="130" t="e">
        <f>IF(F47="PO","PO",(VLOOKUP(1,'Operational Worksheet'!$A$584:$N$607,8)-32)/1.8)</f>
        <v>#N/A</v>
      </c>
      <c r="H47" s="130" t="e">
        <f t="shared" si="16"/>
        <v>#N/A</v>
      </c>
      <c r="I47" s="130" t="e">
        <f>IF(H47="PO","",VLOOKUP(1,'Operational Worksheet'!$A$584:$N$607,10))</f>
        <v>#N/A</v>
      </c>
      <c r="J47" s="148" t="e">
        <f t="shared" si="17"/>
        <v>#N/A</v>
      </c>
      <c r="K47" s="39" t="e">
        <f t="shared" si="1"/>
        <v>#N/A</v>
      </c>
      <c r="L47" s="39" t="e">
        <f t="shared" si="2"/>
        <v>#N/A</v>
      </c>
      <c r="M47" s="39" t="e">
        <f t="shared" si="3"/>
        <v>#N/A</v>
      </c>
      <c r="N47" s="9" t="e">
        <f t="shared" si="4"/>
        <v>#N/A</v>
      </c>
      <c r="O47" s="9" t="e">
        <f t="shared" si="5"/>
        <v>#N/A</v>
      </c>
      <c r="P47" s="9" t="e">
        <f t="shared" si="6"/>
        <v>#N/A</v>
      </c>
      <c r="Q47" s="9" t="e">
        <f t="shared" si="7"/>
        <v>#N/A</v>
      </c>
      <c r="R47" s="9" t="e">
        <f t="shared" si="8"/>
        <v>#N/A</v>
      </c>
      <c r="S47" s="9" t="e">
        <f t="shared" si="9"/>
        <v>#N/A</v>
      </c>
      <c r="T47" s="9" t="e">
        <f t="shared" si="10"/>
        <v>#N/A</v>
      </c>
      <c r="U47" s="9" t="e">
        <f t="shared" si="11"/>
        <v>#N/A</v>
      </c>
      <c r="V47" s="9" t="e">
        <f t="shared" si="12"/>
        <v>#N/A</v>
      </c>
      <c r="W47" s="9" t="e">
        <f t="shared" si="13"/>
        <v>#N/A</v>
      </c>
      <c r="X47" s="9" t="e">
        <f t="shared" si="14"/>
        <v>#N/A</v>
      </c>
      <c r="Y47" s="9" t="e">
        <f t="shared" si="15"/>
        <v>#N/A</v>
      </c>
      <c r="Z47" s="9" t="e">
        <f>(#REF!+$M$18*$M47+$N$22*($M47^2)+#REF!*($M47^3)+$Q$18*($M47^4)+$R$22*($M47^5))*($K47^3)</f>
        <v>#REF!</v>
      </c>
      <c r="AA47" s="9" t="e">
        <f>(#REF!+$N$18*$M47+$O$22*($M47^2)+#REF!*($M47^3)+$R$18*($M47^4)+$S$22*($M47^5))*$L47*($K47^3)</f>
        <v>#REF!</v>
      </c>
      <c r="AB47" s="9" t="e">
        <f>(#REF!+$O$18*$M47+$P$22*($M47^2)+#REF!*($M47^3)+$S$18*($M47^4)+$T$22*($M47^5))*($L47^2)*($K47^3)</f>
        <v>#REF!</v>
      </c>
      <c r="AC47" s="9" t="e">
        <f>(#REF!+$P$18*$M47+$Q$22*($M47^2)+#REF!*($M47^3)+$T$18*($M47^4)+$U$22*($M47^5))*($L47^3)*($K47^3)</f>
        <v>#REF!</v>
      </c>
    </row>
    <row r="48" spans="1:29" ht="15" customHeight="1" x14ac:dyDescent="0.2">
      <c r="A48" s="17"/>
      <c r="B48" s="40">
        <v>26</v>
      </c>
      <c r="C48" s="333" t="e">
        <f>IF(MIN('Operational Worksheet'!$M$608:$M$631)&gt;0,VLOOKUP(1,'Operational Worksheet'!$A$608:$N$631,6,FALSE),"PO")</f>
        <v>#N/A</v>
      </c>
      <c r="D48" s="144" t="e">
        <f t="shared" si="0"/>
        <v>#N/A</v>
      </c>
      <c r="E48" s="130" t="e">
        <f>IF(D48="PO","PO",VLOOKUP(1,'Operational Worksheet'!$A$608:$N$631,9))</f>
        <v>#N/A</v>
      </c>
      <c r="F48" s="130" t="e">
        <f>IF(E48="PO","PO",VLOOKUP(1,'Operational Worksheet'!$A$608:$N$631,7))</f>
        <v>#N/A</v>
      </c>
      <c r="G48" s="130" t="e">
        <f>IF(F48="PO","PO",(VLOOKUP(1,'Operational Worksheet'!$A$608:$N$631,8)-32)/1.8)</f>
        <v>#N/A</v>
      </c>
      <c r="H48" s="130" t="e">
        <f t="shared" si="16"/>
        <v>#N/A</v>
      </c>
      <c r="I48" s="130" t="e">
        <f>IF(H48="PO","",VLOOKUP(1,'Operational Worksheet'!$A$608:$N$631,10))</f>
        <v>#N/A</v>
      </c>
      <c r="J48" s="148" t="e">
        <f t="shared" si="17"/>
        <v>#N/A</v>
      </c>
      <c r="K48" s="39" t="e">
        <f t="shared" si="1"/>
        <v>#N/A</v>
      </c>
      <c r="L48" s="39" t="e">
        <f t="shared" si="2"/>
        <v>#N/A</v>
      </c>
      <c r="M48" s="39" t="e">
        <f t="shared" si="3"/>
        <v>#N/A</v>
      </c>
      <c r="N48" s="9" t="e">
        <f t="shared" si="4"/>
        <v>#N/A</v>
      </c>
      <c r="O48" s="9" t="e">
        <f t="shared" si="5"/>
        <v>#N/A</v>
      </c>
      <c r="P48" s="9" t="e">
        <f t="shared" si="6"/>
        <v>#N/A</v>
      </c>
      <c r="Q48" s="9" t="e">
        <f t="shared" si="7"/>
        <v>#N/A</v>
      </c>
      <c r="R48" s="9" t="e">
        <f t="shared" si="8"/>
        <v>#N/A</v>
      </c>
      <c r="S48" s="9" t="e">
        <f t="shared" si="9"/>
        <v>#N/A</v>
      </c>
      <c r="T48" s="9" t="e">
        <f t="shared" si="10"/>
        <v>#N/A</v>
      </c>
      <c r="U48" s="9" t="e">
        <f t="shared" si="11"/>
        <v>#N/A</v>
      </c>
      <c r="V48" s="9" t="e">
        <f t="shared" si="12"/>
        <v>#N/A</v>
      </c>
      <c r="W48" s="9" t="e">
        <f t="shared" si="13"/>
        <v>#N/A</v>
      </c>
      <c r="X48" s="9" t="e">
        <f t="shared" si="14"/>
        <v>#N/A</v>
      </c>
      <c r="Y48" s="9" t="e">
        <f t="shared" si="15"/>
        <v>#N/A</v>
      </c>
      <c r="Z48" s="9" t="e">
        <f>(#REF!+$M$18*$M48+$N$22*($M48^2)+#REF!*($M48^3)+$Q$18*($M48^4)+$R$22*($M48^5))*($K48^3)</f>
        <v>#REF!</v>
      </c>
      <c r="AA48" s="9" t="e">
        <f>(#REF!+$N$18*$M48+$O$22*($M48^2)+#REF!*($M48^3)+$R$18*($M48^4)+$S$22*($M48^5))*$L48*($K48^3)</f>
        <v>#REF!</v>
      </c>
      <c r="AB48" s="9" t="e">
        <f>(#REF!+$O$18*$M48+$P$22*($M48^2)+#REF!*($M48^3)+$S$18*($M48^4)+$T$22*($M48^5))*($L48^2)*($K48^3)</f>
        <v>#REF!</v>
      </c>
      <c r="AC48" s="9" t="e">
        <f>(#REF!+$P$18*$M48+$Q$22*($M48^2)+#REF!*($M48^3)+$T$18*($M48^4)+$U$22*($M48^5))*($L48^3)*($K48^3)</f>
        <v>#REF!</v>
      </c>
    </row>
    <row r="49" spans="1:29" ht="15" customHeight="1" x14ac:dyDescent="0.2">
      <c r="A49" s="17"/>
      <c r="B49" s="40">
        <v>27</v>
      </c>
      <c r="C49" s="333" t="e">
        <f>IF(MIN('Operational Worksheet'!$M$632:$M$655)&gt;0,VLOOKUP(1,'Operational Worksheet'!$A$632:$N$655,6,FALSE),"PO")</f>
        <v>#N/A</v>
      </c>
      <c r="D49" s="144" t="e">
        <f t="shared" si="0"/>
        <v>#N/A</v>
      </c>
      <c r="E49" s="130" t="e">
        <f>IF(D49="PO","PO",VLOOKUP(1,'Operational Worksheet'!$A$632:$O$655,9))</f>
        <v>#N/A</v>
      </c>
      <c r="F49" s="130" t="e">
        <f>IF(E49="PO","PO",VLOOKUP(1,'Operational Worksheet'!$A$632:$O$655,7))</f>
        <v>#N/A</v>
      </c>
      <c r="G49" s="130" t="e">
        <f>IF(F49="PO","PO",(VLOOKUP(1,'Operational Worksheet'!$A$632:$O$655,8)-32)/1.8)</f>
        <v>#N/A</v>
      </c>
      <c r="H49" s="130" t="e">
        <f t="shared" si="16"/>
        <v>#N/A</v>
      </c>
      <c r="I49" s="130" t="e">
        <f>IF(H49="PO","",VLOOKUP(1,'Operational Worksheet'!$A$632:$O$655,10))</f>
        <v>#N/A</v>
      </c>
      <c r="J49" s="148" t="e">
        <f t="shared" si="17"/>
        <v>#N/A</v>
      </c>
      <c r="K49" s="39" t="e">
        <f t="shared" si="1"/>
        <v>#N/A</v>
      </c>
      <c r="L49" s="39" t="e">
        <f t="shared" si="2"/>
        <v>#N/A</v>
      </c>
      <c r="M49" s="39" t="e">
        <f t="shared" si="3"/>
        <v>#N/A</v>
      </c>
      <c r="N49" s="9" t="e">
        <f t="shared" si="4"/>
        <v>#N/A</v>
      </c>
      <c r="O49" s="9" t="e">
        <f t="shared" si="5"/>
        <v>#N/A</v>
      </c>
      <c r="P49" s="9" t="e">
        <f t="shared" si="6"/>
        <v>#N/A</v>
      </c>
      <c r="Q49" s="9" t="e">
        <f t="shared" si="7"/>
        <v>#N/A</v>
      </c>
      <c r="R49" s="9" t="e">
        <f t="shared" si="8"/>
        <v>#N/A</v>
      </c>
      <c r="S49" s="9" t="e">
        <f t="shared" si="9"/>
        <v>#N/A</v>
      </c>
      <c r="T49" s="9" t="e">
        <f t="shared" si="10"/>
        <v>#N/A</v>
      </c>
      <c r="U49" s="9" t="e">
        <f t="shared" si="11"/>
        <v>#N/A</v>
      </c>
      <c r="V49" s="9" t="e">
        <f t="shared" si="12"/>
        <v>#N/A</v>
      </c>
      <c r="W49" s="9" t="e">
        <f t="shared" si="13"/>
        <v>#N/A</v>
      </c>
      <c r="X49" s="9" t="e">
        <f t="shared" si="14"/>
        <v>#N/A</v>
      </c>
      <c r="Y49" s="9" t="e">
        <f t="shared" si="15"/>
        <v>#N/A</v>
      </c>
      <c r="Z49" s="9" t="e">
        <f>(#REF!+$M$18*$M49+$N$22*($M49^2)+#REF!*($M49^3)+$Q$18*($M49^4)+$R$22*($M49^5))*($K49^3)</f>
        <v>#REF!</v>
      </c>
      <c r="AA49" s="9" t="e">
        <f>(#REF!+$N$18*$M49+$O$22*($M49^2)+#REF!*($M49^3)+$R$18*($M49^4)+$S$22*($M49^5))*$L49*($K49^3)</f>
        <v>#REF!</v>
      </c>
      <c r="AB49" s="9" t="e">
        <f>(#REF!+$O$18*$M49+$P$22*($M49^2)+#REF!*($M49^3)+$S$18*($M49^4)+$T$22*($M49^5))*($L49^2)*($K49^3)</f>
        <v>#REF!</v>
      </c>
      <c r="AC49" s="9" t="e">
        <f>(#REF!+$P$18*$M49+$Q$22*($M49^2)+#REF!*($M49^3)+$T$18*($M49^4)+$U$22*($M49^5))*($L49^3)*($K49^3)</f>
        <v>#REF!</v>
      </c>
    </row>
    <row r="50" spans="1:29" ht="15" customHeight="1" x14ac:dyDescent="0.2">
      <c r="A50" s="17"/>
      <c r="B50" s="40">
        <v>28</v>
      </c>
      <c r="C50" s="333" t="e">
        <f>IF(MIN('Operational Worksheet'!$M$656:$M$679)&gt;0,VLOOKUP(1,'Operational Worksheet'!$A$656:$N$679,6,FALSE),"PO")</f>
        <v>#N/A</v>
      </c>
      <c r="D50" s="144" t="e">
        <f t="shared" si="0"/>
        <v>#N/A</v>
      </c>
      <c r="E50" s="130" t="e">
        <f>IF(D50="PO","PO",VLOOKUP(1,'Operational Worksheet'!$A$656:$O$679,9))</f>
        <v>#N/A</v>
      </c>
      <c r="F50" s="130" t="e">
        <f>IF(E50="PO","PO",VLOOKUP(1,'Operational Worksheet'!$A$656:$O$679,7))</f>
        <v>#N/A</v>
      </c>
      <c r="G50" s="130" t="e">
        <f>IF(F50="PO","PO",(VLOOKUP(1,'Operational Worksheet'!$A$656:$O$679,8)-32)/1.8)</f>
        <v>#N/A</v>
      </c>
      <c r="H50" s="130" t="e">
        <f t="shared" si="16"/>
        <v>#N/A</v>
      </c>
      <c r="I50" s="130" t="e">
        <f>IF(H50="PO","",VLOOKUP(1,'Operational Worksheet'!$A$656:$O$679,10))</f>
        <v>#N/A</v>
      </c>
      <c r="J50" s="148" t="e">
        <f t="shared" si="17"/>
        <v>#N/A</v>
      </c>
      <c r="K50" s="39" t="e">
        <f t="shared" si="1"/>
        <v>#N/A</v>
      </c>
      <c r="L50" s="39" t="e">
        <f t="shared" si="2"/>
        <v>#N/A</v>
      </c>
      <c r="M50" s="39" t="e">
        <f t="shared" si="3"/>
        <v>#N/A</v>
      </c>
      <c r="N50" s="9" t="e">
        <f t="shared" si="4"/>
        <v>#N/A</v>
      </c>
      <c r="O50" s="9" t="e">
        <f t="shared" si="5"/>
        <v>#N/A</v>
      </c>
      <c r="P50" s="9" t="e">
        <f t="shared" si="6"/>
        <v>#N/A</v>
      </c>
      <c r="Q50" s="9" t="e">
        <f t="shared" si="7"/>
        <v>#N/A</v>
      </c>
      <c r="R50" s="9" t="e">
        <f t="shared" si="8"/>
        <v>#N/A</v>
      </c>
      <c r="S50" s="9" t="e">
        <f t="shared" si="9"/>
        <v>#N/A</v>
      </c>
      <c r="T50" s="9" t="e">
        <f t="shared" si="10"/>
        <v>#N/A</v>
      </c>
      <c r="U50" s="9" t="e">
        <f t="shared" si="11"/>
        <v>#N/A</v>
      </c>
      <c r="V50" s="9" t="e">
        <f t="shared" si="12"/>
        <v>#N/A</v>
      </c>
      <c r="W50" s="9" t="e">
        <f t="shared" si="13"/>
        <v>#N/A</v>
      </c>
      <c r="X50" s="9" t="e">
        <f t="shared" si="14"/>
        <v>#N/A</v>
      </c>
      <c r="Y50" s="9" t="e">
        <f t="shared" si="15"/>
        <v>#N/A</v>
      </c>
      <c r="Z50" s="9" t="e">
        <f>(#REF!+$M$18*$M50+$N$22*($M50^2)+#REF!*($M50^3)+$Q$18*($M50^4)+$R$22*($M50^5))*($K50^3)</f>
        <v>#REF!</v>
      </c>
      <c r="AA50" s="9" t="e">
        <f>(#REF!+$N$18*$M50+$O$22*($M50^2)+#REF!*($M50^3)+$R$18*($M50^4)+$S$22*($M50^5))*$L50*($K50^3)</f>
        <v>#REF!</v>
      </c>
      <c r="AB50" s="9" t="e">
        <f>(#REF!+$O$18*$M50+$P$22*($M50^2)+#REF!*($M50^3)+$S$18*($M50^4)+$T$22*($M50^5))*($L50^2)*($K50^3)</f>
        <v>#REF!</v>
      </c>
      <c r="AC50" s="9" t="e">
        <f>(#REF!+$P$18*$M50+$Q$22*($M50^2)+#REF!*($M50^3)+$T$18*($M50^4)+$U$22*($M50^5))*($L50^3)*($K50^3)</f>
        <v>#REF!</v>
      </c>
    </row>
    <row r="51" spans="1:29" ht="15" customHeight="1" x14ac:dyDescent="0.2">
      <c r="A51" s="17"/>
      <c r="B51" s="40">
        <v>29</v>
      </c>
      <c r="C51" s="333" t="e">
        <f>IF(MIN('Operational Worksheet'!$M$680:$M$703)&gt;0,VLOOKUP(1,'Operational Worksheet'!$A$680:$N$703,6,FALSE),"PO")</f>
        <v>#N/A</v>
      </c>
      <c r="D51" s="144" t="e">
        <f t="shared" si="0"/>
        <v>#N/A</v>
      </c>
      <c r="E51" s="130" t="e">
        <f>IF(D51="PO","PO",VLOOKUP(1,'Operational Worksheet'!$A$680:$N$703,9))</f>
        <v>#N/A</v>
      </c>
      <c r="F51" s="130" t="e">
        <f>IF(E51="PO","PO",VLOOKUP(1,'Operational Worksheet'!$A$680:$N$703,7))</f>
        <v>#N/A</v>
      </c>
      <c r="G51" s="130" t="e">
        <f>IF(F51="PO","PO",(VLOOKUP(1,'Operational Worksheet'!$A$680:$N$703,8)-32)/1.8)</f>
        <v>#N/A</v>
      </c>
      <c r="H51" s="130" t="e">
        <f t="shared" si="16"/>
        <v>#N/A</v>
      </c>
      <c r="I51" s="130" t="e">
        <f>IF(H51="PO","",VLOOKUP(1,'Operational Worksheet'!$A$680:$N$703,10))</f>
        <v>#N/A</v>
      </c>
      <c r="J51" s="148" t="e">
        <f t="shared" si="17"/>
        <v>#N/A</v>
      </c>
      <c r="K51" s="39" t="e">
        <f t="shared" ref="K51" si="18">MAX(MIN(E51,3),0.4)</f>
        <v>#N/A</v>
      </c>
      <c r="L51" s="39" t="e">
        <f t="shared" ref="L51" si="19">MAX(MIN(F51,9),6)</f>
        <v>#N/A</v>
      </c>
      <c r="M51" s="39" t="e">
        <f t="shared" ref="M51" si="20">MAX(MIN(G51,25),0.5)</f>
        <v>#N/A</v>
      </c>
      <c r="N51" s="9" t="e">
        <f t="shared" si="4"/>
        <v>#N/A</v>
      </c>
      <c r="O51" s="9" t="e">
        <f t="shared" si="5"/>
        <v>#N/A</v>
      </c>
      <c r="P51" s="9" t="e">
        <f t="shared" si="6"/>
        <v>#N/A</v>
      </c>
      <c r="Q51" s="9" t="e">
        <f t="shared" si="7"/>
        <v>#N/A</v>
      </c>
      <c r="R51" s="9" t="e">
        <f t="shared" si="8"/>
        <v>#N/A</v>
      </c>
      <c r="S51" s="9" t="e">
        <f t="shared" si="9"/>
        <v>#N/A</v>
      </c>
      <c r="T51" s="9" t="e">
        <f t="shared" si="10"/>
        <v>#N/A</v>
      </c>
      <c r="U51" s="9" t="e">
        <f t="shared" si="11"/>
        <v>#N/A</v>
      </c>
      <c r="V51" s="9" t="e">
        <f t="shared" si="12"/>
        <v>#N/A</v>
      </c>
      <c r="W51" s="9" t="e">
        <f t="shared" si="13"/>
        <v>#N/A</v>
      </c>
      <c r="X51" s="9" t="e">
        <f t="shared" si="14"/>
        <v>#N/A</v>
      </c>
      <c r="Y51" s="9" t="e">
        <f t="shared" si="15"/>
        <v>#N/A</v>
      </c>
      <c r="Z51" s="9" t="e">
        <f>(#REF!+$M$18*$M51+$N$22*($M51^2)+#REF!*($M51^3)+$Q$18*($M51^4)+$R$22*($M51^5))*($K51^3)</f>
        <v>#REF!</v>
      </c>
      <c r="AA51" s="9" t="e">
        <f>(#REF!+$N$18*$M51+$O$22*($M51^2)+#REF!*($M51^3)+$R$18*($M51^4)+$S$22*($M51^5))*$L51*($K51^3)</f>
        <v>#REF!</v>
      </c>
      <c r="AB51" s="9" t="e">
        <f>(#REF!+$O$18*$M51+$P$22*($M51^2)+#REF!*($M51^3)+$S$18*($M51^4)+$T$22*($M51^5))*($L51^2)*($K51^3)</f>
        <v>#REF!</v>
      </c>
      <c r="AC51" s="9" t="e">
        <f>(#REF!+$P$18*$M51+$Q$22*($M51^2)+#REF!*($M51^3)+$T$18*($M51^4)+$U$22*($M51^5))*($L51^3)*($K51^3)</f>
        <v>#REF!</v>
      </c>
    </row>
    <row r="52" spans="1:29" ht="15" customHeight="1" x14ac:dyDescent="0.2">
      <c r="A52" s="17"/>
      <c r="B52" s="40">
        <v>30</v>
      </c>
      <c r="C52" s="333" t="e">
        <f>IF(MIN('Operational Worksheet'!$M$704:$M$727)&gt;0,VLOOKUP(1,'Operational Worksheet'!$A$704:$N$727,6,FALSE),"PO")</f>
        <v>#N/A</v>
      </c>
      <c r="D52" s="144" t="e">
        <f t="shared" si="0"/>
        <v>#N/A</v>
      </c>
      <c r="E52" s="130" t="e">
        <f>IF(D52="PO","PO",VLOOKUP(1,'Operational Worksheet'!$A$704:$N$727,9))</f>
        <v>#N/A</v>
      </c>
      <c r="F52" s="130" t="e">
        <f>IF(E52="PO","PO",VLOOKUP(1,'Operational Worksheet'!$A$704:$N$727,7))</f>
        <v>#N/A</v>
      </c>
      <c r="G52" s="130" t="e">
        <f>IF(F52="PO","PO",(VLOOKUP(1,'Operational Worksheet'!$A$704:$N$727,8)-32)/1.8)</f>
        <v>#N/A</v>
      </c>
      <c r="H52" s="130" t="e">
        <f t="shared" si="16"/>
        <v>#N/A</v>
      </c>
      <c r="I52" s="130" t="e">
        <f>IF(H52="PO","",VLOOKUP(1,'Operational Worksheet'!$A$704:$N$727,10))</f>
        <v>#N/A</v>
      </c>
      <c r="J52" s="148" t="e">
        <f t="shared" si="17"/>
        <v>#N/A</v>
      </c>
      <c r="K52" s="39" t="e">
        <f t="shared" si="1"/>
        <v>#N/A</v>
      </c>
      <c r="L52" s="39" t="e">
        <f t="shared" si="2"/>
        <v>#N/A</v>
      </c>
      <c r="M52" s="39" t="e">
        <f t="shared" si="3"/>
        <v>#N/A</v>
      </c>
      <c r="N52" s="9" t="e">
        <f t="shared" si="4"/>
        <v>#N/A</v>
      </c>
      <c r="O52" s="9" t="e">
        <f t="shared" si="5"/>
        <v>#N/A</v>
      </c>
      <c r="P52" s="9" t="e">
        <f t="shared" si="6"/>
        <v>#N/A</v>
      </c>
      <c r="Q52" s="9" t="e">
        <f t="shared" si="7"/>
        <v>#N/A</v>
      </c>
      <c r="R52" s="9" t="e">
        <f t="shared" si="8"/>
        <v>#N/A</v>
      </c>
      <c r="S52" s="9" t="e">
        <f t="shared" si="9"/>
        <v>#N/A</v>
      </c>
      <c r="T52" s="9" t="e">
        <f t="shared" si="10"/>
        <v>#N/A</v>
      </c>
      <c r="U52" s="9" t="e">
        <f t="shared" si="11"/>
        <v>#N/A</v>
      </c>
      <c r="V52" s="9" t="e">
        <f t="shared" si="12"/>
        <v>#N/A</v>
      </c>
      <c r="W52" s="9" t="e">
        <f t="shared" si="13"/>
        <v>#N/A</v>
      </c>
      <c r="X52" s="9" t="e">
        <f t="shared" si="14"/>
        <v>#N/A</v>
      </c>
      <c r="Y52" s="9" t="e">
        <f t="shared" si="15"/>
        <v>#N/A</v>
      </c>
      <c r="Z52" s="9" t="e">
        <f>(#REF!+$M$18*$M52+$N$22*($M52^2)+#REF!*($M52^3)+$Q$18*($M52^4)+$R$22*($M52^5))*($K52^3)</f>
        <v>#REF!</v>
      </c>
      <c r="AA52" s="9" t="e">
        <f>(#REF!+$N$18*$M52+$O$22*($M52^2)+#REF!*($M52^3)+$R$18*($M52^4)+$S$22*($M52^5))*$L52*($K52^3)</f>
        <v>#REF!</v>
      </c>
      <c r="AB52" s="9" t="e">
        <f>(#REF!+$O$18*$M52+$P$22*($M52^2)+#REF!*($M52^3)+$S$18*($M52^4)+$T$22*($M52^5))*($L52^2)*($K52^3)</f>
        <v>#REF!</v>
      </c>
      <c r="AC52" s="9" t="e">
        <f>(#REF!+$P$18*$M52+$Q$22*($M52^2)+#REF!*($M52^3)+$T$18*($M52^4)+$U$22*($M52^5))*($L52^3)*($K52^3)</f>
        <v>#REF!</v>
      </c>
    </row>
    <row r="53" spans="1:29" ht="15" customHeight="1" thickBot="1" x14ac:dyDescent="0.25">
      <c r="A53" s="17"/>
      <c r="B53" s="150">
        <v>31</v>
      </c>
      <c r="C53" s="334" t="e">
        <f>IF(MIN('Operational Worksheet'!$M$728:$M$751)&gt;0,VLOOKUP(1,'Operational Worksheet'!$A$728:$N$751,6,FALSE),"PO")</f>
        <v>#N/A</v>
      </c>
      <c r="D53" s="318" t="e">
        <f t="shared" si="0"/>
        <v>#N/A</v>
      </c>
      <c r="E53" s="149" t="e">
        <f>IF(D53="PO","PO",VLOOKUP(1,'Operational Worksheet'!$A$728:$N$751,9))</f>
        <v>#N/A</v>
      </c>
      <c r="F53" s="149" t="e">
        <f>IF(E53="PO","PO",VLOOKUP(1,'Operational Worksheet'!$A$728:$N$751,7))</f>
        <v>#N/A</v>
      </c>
      <c r="G53" s="149" t="e">
        <f>IF(F53="PO","PO",(VLOOKUP(1,'Operational Worksheet'!$A$728:$N$751,8)-32)/1.8)</f>
        <v>#N/A</v>
      </c>
      <c r="H53" s="149" t="e">
        <f t="shared" si="16"/>
        <v>#N/A</v>
      </c>
      <c r="I53" s="149" t="e">
        <f>IF(H53="PO","",VLOOKUP(1,'Operational Worksheet'!$A$728:$N$751,10))</f>
        <v>#N/A</v>
      </c>
      <c r="J53" s="155" t="e">
        <f t="shared" si="17"/>
        <v>#N/A</v>
      </c>
      <c r="K53" s="39" t="e">
        <f t="shared" si="1"/>
        <v>#N/A</v>
      </c>
      <c r="L53" s="39" t="e">
        <f t="shared" si="2"/>
        <v>#N/A</v>
      </c>
      <c r="M53" s="39" t="e">
        <f t="shared" si="3"/>
        <v>#N/A</v>
      </c>
      <c r="N53" s="9" t="e">
        <f t="shared" si="4"/>
        <v>#N/A</v>
      </c>
      <c r="O53" s="9" t="e">
        <f t="shared" si="5"/>
        <v>#N/A</v>
      </c>
      <c r="P53" s="9" t="e">
        <f t="shared" si="6"/>
        <v>#N/A</v>
      </c>
      <c r="Q53" s="9" t="e">
        <f t="shared" si="7"/>
        <v>#N/A</v>
      </c>
      <c r="R53" s="9" t="e">
        <f t="shared" si="8"/>
        <v>#N/A</v>
      </c>
      <c r="S53" s="9" t="e">
        <f t="shared" si="9"/>
        <v>#N/A</v>
      </c>
      <c r="T53" s="9" t="e">
        <f t="shared" si="10"/>
        <v>#N/A</v>
      </c>
      <c r="U53" s="9" t="e">
        <f t="shared" si="11"/>
        <v>#N/A</v>
      </c>
      <c r="V53" s="9" t="e">
        <f t="shared" si="12"/>
        <v>#N/A</v>
      </c>
      <c r="W53" s="9" t="e">
        <f t="shared" si="13"/>
        <v>#N/A</v>
      </c>
      <c r="X53" s="9" t="e">
        <f t="shared" si="14"/>
        <v>#N/A</v>
      </c>
      <c r="Y53" s="9" t="e">
        <f t="shared" si="15"/>
        <v>#N/A</v>
      </c>
      <c r="Z53" s="9" t="e">
        <f>(#REF!+$M$18*$M53+$N$22*($M53^2)+#REF!*($M53^3)+$Q$18*($M53^4)+$R$22*($M53^5))*($K53^3)</f>
        <v>#REF!</v>
      </c>
      <c r="AA53" s="9" t="e">
        <f>(#REF!+$N$18*$M53+$O$22*($M53^2)+#REF!*($M53^3)+$R$18*($M53^4)+$S$22*($M53^5))*$L53*($K53^3)</f>
        <v>#REF!</v>
      </c>
      <c r="AB53" s="9" t="e">
        <f>(#REF!+$O$18*$M53+$P$22*($M53^2)+#REF!*($M53^3)+$S$18*($M53^4)+$T$22*($M53^5))*($L53^2)*($K53^3)</f>
        <v>#REF!</v>
      </c>
      <c r="AC53" s="9" t="e">
        <f>(#REF!+$P$18*$M53+$Q$22*($M53^2)+#REF!*($M53^3)+$T$18*($M53^4)+$U$22*($M53^5))*($L53^3)*($K53^3)</f>
        <v>#REF!</v>
      </c>
    </row>
    <row r="54" spans="1:29" ht="13.5" thickTop="1" x14ac:dyDescent="0.2">
      <c r="A54" s="17"/>
      <c r="B54" s="159" t="s">
        <v>65</v>
      </c>
      <c r="C54" s="335" t="str">
        <f t="shared" ref="C54:H54" si="21">IFERROR(AVERAGE(C23:C53),"")</f>
        <v/>
      </c>
      <c r="D54" s="336" t="str">
        <f t="shared" si="21"/>
        <v/>
      </c>
      <c r="E54" s="123" t="str">
        <f t="shared" si="21"/>
        <v/>
      </c>
      <c r="F54" s="123" t="str">
        <f t="shared" si="21"/>
        <v/>
      </c>
      <c r="G54" s="123" t="str">
        <f t="shared" si="21"/>
        <v/>
      </c>
      <c r="H54" s="123" t="str">
        <f t="shared" si="21"/>
        <v/>
      </c>
      <c r="I54" s="123" t="e">
        <f>AVERAGE(I23:I53)</f>
        <v>#N/A</v>
      </c>
      <c r="J54" s="156" t="str">
        <f>IFERROR(AVERAGE(J23:J53),"")</f>
        <v/>
      </c>
    </row>
    <row r="55" spans="1:29" x14ac:dyDescent="0.2">
      <c r="A55" s="17"/>
      <c r="B55" s="42" t="s">
        <v>66</v>
      </c>
      <c r="C55" s="340" t="e">
        <f t="shared" ref="C55:J55" si="22">MAX(C23:C53)</f>
        <v>#N/A</v>
      </c>
      <c r="D55" s="337" t="e">
        <f t="shared" si="22"/>
        <v>#N/A</v>
      </c>
      <c r="E55" s="43" t="e">
        <f t="shared" si="22"/>
        <v>#N/A</v>
      </c>
      <c r="F55" s="43" t="e">
        <f t="shared" si="22"/>
        <v>#N/A</v>
      </c>
      <c r="G55" s="43" t="e">
        <f t="shared" si="22"/>
        <v>#N/A</v>
      </c>
      <c r="H55" s="43" t="e">
        <f t="shared" si="22"/>
        <v>#N/A</v>
      </c>
      <c r="I55" s="43" t="e">
        <f>MAX(I23:I53)</f>
        <v>#N/A</v>
      </c>
      <c r="J55" s="44" t="e">
        <f t="shared" si="22"/>
        <v>#N/A</v>
      </c>
    </row>
    <row r="56" spans="1:29" ht="13.5" thickBot="1" x14ac:dyDescent="0.25">
      <c r="B56" s="31" t="s">
        <v>67</v>
      </c>
      <c r="C56" s="338" t="e">
        <f t="shared" ref="C56:J56" si="23">MIN(C23:C53)</f>
        <v>#N/A</v>
      </c>
      <c r="D56" s="339" t="e">
        <f t="shared" si="23"/>
        <v>#N/A</v>
      </c>
      <c r="E56" s="45" t="e">
        <f t="shared" si="23"/>
        <v>#N/A</v>
      </c>
      <c r="F56" s="45" t="e">
        <f t="shared" si="23"/>
        <v>#N/A</v>
      </c>
      <c r="G56" s="45" t="e">
        <f t="shared" si="23"/>
        <v>#N/A</v>
      </c>
      <c r="H56" s="45" t="e">
        <f>MIN(H23:H53)</f>
        <v>#N/A</v>
      </c>
      <c r="I56" s="45" t="e">
        <f>MIN(I23:I53)</f>
        <v>#N/A</v>
      </c>
      <c r="J56" s="46" t="e">
        <f t="shared" si="23"/>
        <v>#N/A</v>
      </c>
    </row>
    <row r="57" spans="1:29" ht="13.5" thickTop="1" x14ac:dyDescent="0.2"/>
    <row r="58" spans="1:29" x14ac:dyDescent="0.2">
      <c r="E58" s="47"/>
    </row>
  </sheetData>
  <mergeCells count="7">
    <mergeCell ref="G5:H5"/>
    <mergeCell ref="C2:D2"/>
    <mergeCell ref="C3:D3"/>
    <mergeCell ref="C4:D4"/>
    <mergeCell ref="G2:H2"/>
    <mergeCell ref="G3:H3"/>
    <mergeCell ref="G4:H4"/>
  </mergeCells>
  <phoneticPr fontId="10" type="noConversion"/>
  <printOptions horizontalCentered="1" verticalCentered="1"/>
  <pageMargins left="0.45" right="0.38" top="0.25" bottom="0.5" header="0.5" footer="0.5"/>
  <pageSetup scale="75" fitToHeight="0"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M1:M800"/>
  <sheetViews>
    <sheetView topLeftCell="A38" workbookViewId="0">
      <selection activeCell="Q13" sqref="Q13"/>
    </sheetView>
  </sheetViews>
  <sheetFormatPr defaultColWidth="8.83203125" defaultRowHeight="15" x14ac:dyDescent="0.25"/>
  <cols>
    <col min="1" max="16384" width="8.83203125" style="266"/>
  </cols>
  <sheetData>
    <row r="1" spans="13:13" ht="12.75" customHeight="1" x14ac:dyDescent="0.25"/>
    <row r="2" spans="13:13" ht="12.75" customHeight="1" x14ac:dyDescent="0.25"/>
    <row r="3" spans="13:13" ht="12.75" customHeight="1" x14ac:dyDescent="0.25"/>
    <row r="4" spans="13:13" ht="12.75" customHeight="1" x14ac:dyDescent="0.25"/>
    <row r="5" spans="13:13" ht="12.75" customHeight="1" x14ac:dyDescent="0.25"/>
    <row r="6" spans="13:13" ht="12.75" customHeight="1" x14ac:dyDescent="0.25"/>
    <row r="7" spans="13:13" ht="12.75" customHeight="1" x14ac:dyDescent="0.25"/>
    <row r="8" spans="13:13" ht="12.75" customHeight="1" x14ac:dyDescent="0.25"/>
    <row r="9" spans="13:13" ht="12.75" customHeight="1" x14ac:dyDescent="0.25"/>
    <row r="10" spans="13:13" ht="12.75" customHeight="1" x14ac:dyDescent="0.25"/>
    <row r="11" spans="13:13" ht="12.75" customHeight="1" x14ac:dyDescent="0.25"/>
    <row r="12" spans="13:13" ht="12.75" customHeight="1" x14ac:dyDescent="0.25"/>
    <row r="13" spans="13:13" ht="12.75" customHeight="1" x14ac:dyDescent="0.25"/>
    <row r="14" spans="13:13" ht="12.75" customHeight="1" x14ac:dyDescent="0.25"/>
    <row r="15" spans="13:13" ht="12.75" customHeight="1" x14ac:dyDescent="0.25"/>
    <row r="16" spans="13:13"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pageMargins left="0.7" right="0.7" top="0.75" bottom="0.75" header="0.3" footer="0.3"/>
  <pageSetup scale="76"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EPA Monthly Summary</vt:lpstr>
      <vt:lpstr>Turbidity Data</vt:lpstr>
      <vt:lpstr>Operational Worksheet</vt:lpstr>
      <vt:lpstr>DISINFECTION REPORT</vt:lpstr>
      <vt:lpstr>SEQUENCE 1</vt:lpstr>
      <vt:lpstr>CT Description</vt:lpstr>
      <vt:lpstr>'Operational Worksheet'!Print_Area</vt:lpstr>
      <vt:lpstr>'SEQUENCE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Nick</cp:lastModifiedBy>
  <cp:lastPrinted>2017-08-02T14:58:25Z</cp:lastPrinted>
  <dcterms:created xsi:type="dcterms:W3CDTF">2002-12-05T20:24:42Z</dcterms:created>
  <dcterms:modified xsi:type="dcterms:W3CDTF">2018-03-23T19:02:42Z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b8811c1c-9559-4bda-adda-9dea8150c0d6</vt:lpwstr>
  </property>
</Properties>
</file>