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defaultThemeVersion="124226"/>
  <mc:AlternateContent xmlns:mc="http://schemas.openxmlformats.org/markup-compatibility/2006">
    <mc:Choice Requires="x15">
      <x15ac:absPath xmlns:x15ac="http://schemas.microsoft.com/office/spreadsheetml/2010/11/ac" url="D:\Programming\apache-reporting-poi\ReportingApachePOI Combine Test\Reporting Apache POI\reporting-apache-poi-template-gateway\src\main\resources\com\inductiveautomation\apachepoi\"/>
    </mc:Choice>
  </mc:AlternateContent>
  <xr:revisionPtr revIDLastSave="0" documentId="13_ncr:1_{9FE7B510-E93C-40F5-A0C4-078F03978EE4}" xr6:coauthVersionLast="28" xr6:coauthVersionMax="28" xr10:uidLastSave="{00000000-0000-0000-0000-000000000000}"/>
  <bookViews>
    <workbookView xWindow="0" yWindow="0" windowWidth="19425" windowHeight="9375" firstSheet="1" activeTab="2" xr2:uid="{00000000-000D-0000-FFFF-FFFF00000000}"/>
  </bookViews>
  <sheets>
    <sheet name="EPA Monthly Summary" sheetId="13" r:id="rId1"/>
    <sheet name="Turbidity Data" sheetId="2" r:id="rId2"/>
    <sheet name="DISINFECTION REPORT" sheetId="9" r:id="rId3"/>
    <sheet name="SEQUENCE 1" sheetId="10" r:id="rId4"/>
    <sheet name="CT Description" sheetId="12" r:id="rId5"/>
  </sheets>
  <externalReferences>
    <externalReference r:id="rId6"/>
  </externalReferences>
  <definedNames>
    <definedName name="date">[1]Calculations!#REF!</definedName>
    <definedName name="_xlnm.Print_Area" localSheetId="3">'SEQUENCE 1'!$A$1:$J$56</definedName>
    <definedName name="wrn.Facility._.Report." hidden="1">{#N/A,#N/A,FALSE,"TURBIDITY REPORT";#N/A,#N/A,FALSE,"DISINFECTION REPORT";#N/A,#N/A,FALSE,"QUALITY REPORT";#N/A,#N/A,FALSE,"SEQUENCE 1";#N/A,#N/A,FALSE,"SEQUENCE 2";#N/A,#N/A,FALSE,"SEQUENCE 3";#N/A,#N/A,FALSE,"SEQUENCE 4";#N/A,#N/A,FALSE,"SEQUENCE 5"}</definedName>
  </definedNames>
  <calcPr calcId="171027"/>
</workbook>
</file>

<file path=xl/calcChain.xml><?xml version="1.0" encoding="utf-8"?>
<calcChain xmlns="http://schemas.openxmlformats.org/spreadsheetml/2006/main">
  <c r="C5" i="2" l="1"/>
  <c r="G19" i="10" l="1"/>
  <c r="K47" i="2" l="1"/>
  <c r="K49" i="2"/>
  <c r="K48" i="2"/>
  <c r="K46" i="2"/>
  <c r="K45" i="2"/>
  <c r="K44" i="2"/>
  <c r="K43" i="2"/>
  <c r="K42" i="2"/>
  <c r="K41" i="2"/>
  <c r="K40" i="2"/>
  <c r="K39" i="2"/>
  <c r="K38" i="2"/>
  <c r="K37" i="2"/>
  <c r="K36" i="2"/>
  <c r="K35" i="2"/>
  <c r="K34" i="2"/>
  <c r="K33" i="2"/>
  <c r="K32" i="2"/>
  <c r="K31" i="2"/>
  <c r="K30" i="2"/>
  <c r="K28" i="2"/>
  <c r="K27" i="2"/>
  <c r="K26" i="2"/>
  <c r="K25" i="2"/>
  <c r="K24" i="2"/>
  <c r="K23" i="2"/>
  <c r="K22" i="2"/>
  <c r="K21" i="2"/>
  <c r="K20" i="2"/>
  <c r="K19" i="2"/>
  <c r="J38" i="2"/>
  <c r="J44" i="2"/>
  <c r="N51" i="13"/>
  <c r="I16" i="10" l="1"/>
  <c r="C32" i="10" l="1"/>
  <c r="C31" i="10"/>
  <c r="C30" i="10"/>
  <c r="C29" i="10"/>
  <c r="C28" i="10"/>
  <c r="D31" i="10" l="1"/>
  <c r="E31" i="10" s="1"/>
  <c r="F31" i="10" s="1"/>
  <c r="G31" i="10" s="1"/>
  <c r="H31" i="10"/>
  <c r="I31" i="10" s="1"/>
  <c r="H28" i="10"/>
  <c r="I28" i="10" s="1"/>
  <c r="D28" i="10"/>
  <c r="E28" i="10" s="1"/>
  <c r="F28" i="10" s="1"/>
  <c r="G28" i="10" s="1"/>
  <c r="H32" i="10"/>
  <c r="I32" i="10" s="1"/>
  <c r="D32" i="10"/>
  <c r="E32" i="10" s="1"/>
  <c r="F32" i="10" s="1"/>
  <c r="G32" i="10" s="1"/>
  <c r="H29" i="10"/>
  <c r="I29" i="10" s="1"/>
  <c r="D29" i="10"/>
  <c r="E29" i="10" s="1"/>
  <c r="F29" i="10" s="1"/>
  <c r="G29" i="10" s="1"/>
  <c r="H30" i="10"/>
  <c r="I30" i="10" s="1"/>
  <c r="D30" i="10"/>
  <c r="E30" i="10" s="1"/>
  <c r="F30" i="10" s="1"/>
  <c r="G30" i="10" s="1"/>
  <c r="C42" i="10" l="1"/>
  <c r="D42" i="10" s="1"/>
  <c r="C52" i="10" l="1"/>
  <c r="D52" i="10" s="1"/>
  <c r="E52" i="10" s="1"/>
  <c r="F52" i="10" s="1"/>
  <c r="G52" i="10" s="1"/>
  <c r="C40" i="10"/>
  <c r="D40" i="10" s="1"/>
  <c r="E40" i="10" s="1"/>
  <c r="F40" i="10" s="1"/>
  <c r="G40" i="10" s="1"/>
  <c r="C46" i="10"/>
  <c r="D46" i="10" s="1"/>
  <c r="E46" i="10" s="1"/>
  <c r="F46" i="10" s="1"/>
  <c r="G46" i="10" s="1"/>
  <c r="C49" i="10"/>
  <c r="D49" i="10" s="1"/>
  <c r="E49" i="10" s="1"/>
  <c r="F49" i="10" s="1"/>
  <c r="G49" i="10" s="1"/>
  <c r="C36" i="10"/>
  <c r="D36" i="10" s="1"/>
  <c r="E36" i="10" s="1"/>
  <c r="F36" i="10" s="1"/>
  <c r="G36" i="10" s="1"/>
  <c r="C25" i="10"/>
  <c r="D25" i="10" s="1"/>
  <c r="E25" i="10" s="1"/>
  <c r="F25" i="10" s="1"/>
  <c r="G25" i="10" s="1"/>
  <c r="C51" i="10"/>
  <c r="D51" i="10" s="1"/>
  <c r="E51" i="10" s="1"/>
  <c r="F51" i="10" s="1"/>
  <c r="G51" i="10" s="1"/>
  <c r="C41" i="10"/>
  <c r="D41" i="10" s="1"/>
  <c r="E41" i="10" s="1"/>
  <c r="F41" i="10" s="1"/>
  <c r="G41" i="10" s="1"/>
  <c r="C44" i="10"/>
  <c r="D44" i="10" s="1"/>
  <c r="E44" i="10" s="1"/>
  <c r="F44" i="10" s="1"/>
  <c r="G44" i="10" s="1"/>
  <c r="C50" i="10"/>
  <c r="D50" i="10" s="1"/>
  <c r="E50" i="10" s="1"/>
  <c r="F50" i="10" s="1"/>
  <c r="G50" i="10" s="1"/>
  <c r="C45" i="10"/>
  <c r="D45" i="10" s="1"/>
  <c r="E45" i="10" s="1"/>
  <c r="F45" i="10" s="1"/>
  <c r="G45" i="10" s="1"/>
  <c r="C34" i="10"/>
  <c r="D34" i="10" s="1"/>
  <c r="E34" i="10" s="1"/>
  <c r="F34" i="10" s="1"/>
  <c r="G34" i="10" s="1"/>
  <c r="C39" i="10"/>
  <c r="D39" i="10" s="1"/>
  <c r="E39" i="10" s="1"/>
  <c r="F39" i="10" s="1"/>
  <c r="G39" i="10" s="1"/>
  <c r="C35" i="10"/>
  <c r="C33" i="10"/>
  <c r="D33" i="10" s="1"/>
  <c r="E33" i="10" s="1"/>
  <c r="F33" i="10" s="1"/>
  <c r="G33" i="10" s="1"/>
  <c r="C38" i="10"/>
  <c r="D38" i="10" s="1"/>
  <c r="E38" i="10" s="1"/>
  <c r="F38" i="10" s="1"/>
  <c r="G38" i="10" s="1"/>
  <c r="C53" i="10"/>
  <c r="D53" i="10" s="1"/>
  <c r="E53" i="10" s="1"/>
  <c r="F53" i="10" s="1"/>
  <c r="G53" i="10" s="1"/>
  <c r="C26" i="10"/>
  <c r="D26" i="10" s="1"/>
  <c r="E26" i="10" s="1"/>
  <c r="F26" i="10" s="1"/>
  <c r="G26" i="10" s="1"/>
  <c r="C47" i="10"/>
  <c r="D47" i="10" s="1"/>
  <c r="E47" i="10" s="1"/>
  <c r="F47" i="10" s="1"/>
  <c r="G47" i="10" s="1"/>
  <c r="C48" i="10"/>
  <c r="D48" i="10" s="1"/>
  <c r="E48" i="10" s="1"/>
  <c r="F48" i="10" s="1"/>
  <c r="G48" i="10" s="1"/>
  <c r="C24" i="10"/>
  <c r="D24" i="10" s="1"/>
  <c r="E24" i="10" s="1"/>
  <c r="F24" i="10" s="1"/>
  <c r="G24" i="10" s="1"/>
  <c r="E42" i="10"/>
  <c r="F42" i="10" s="1"/>
  <c r="G42" i="10" s="1"/>
  <c r="C37" i="10"/>
  <c r="D37" i="10" s="1"/>
  <c r="E37" i="10" s="1"/>
  <c r="F37" i="10" s="1"/>
  <c r="G37" i="10" s="1"/>
  <c r="C27" i="10"/>
  <c r="D27" i="10" s="1"/>
  <c r="E27" i="10" s="1"/>
  <c r="F27" i="10" s="1"/>
  <c r="G27" i="10" s="1"/>
  <c r="C43" i="10"/>
  <c r="D43" i="10" s="1"/>
  <c r="E43" i="10" s="1"/>
  <c r="F43" i="10" s="1"/>
  <c r="G43" i="10" s="1"/>
  <c r="C23" i="10"/>
  <c r="D23" i="10" l="1"/>
  <c r="H42" i="10"/>
  <c r="I42" i="10" s="1"/>
  <c r="J42" i="10" s="1"/>
  <c r="H18" i="9" s="1"/>
  <c r="D35" i="10"/>
  <c r="E35" i="10" s="1"/>
  <c r="F35" i="10" s="1"/>
  <c r="G35" i="10" s="1"/>
  <c r="H40" i="10"/>
  <c r="I40" i="10" s="1"/>
  <c r="H27" i="10"/>
  <c r="I27" i="10" s="1"/>
  <c r="H51" i="10"/>
  <c r="I51" i="10" s="1"/>
  <c r="H36" i="10"/>
  <c r="I36" i="10" s="1"/>
  <c r="H46" i="10"/>
  <c r="I46" i="10" s="1"/>
  <c r="H44" i="10"/>
  <c r="I44" i="10" s="1"/>
  <c r="H48" i="10"/>
  <c r="I48" i="10" s="1"/>
  <c r="H34" i="10"/>
  <c r="I34" i="10" s="1"/>
  <c r="H43" i="10"/>
  <c r="I43" i="10" s="1"/>
  <c r="H39" i="10"/>
  <c r="I39" i="10" s="1"/>
  <c r="H47" i="10"/>
  <c r="I47" i="10" s="1"/>
  <c r="H33" i="10"/>
  <c r="I33" i="10" s="1"/>
  <c r="H41" i="10"/>
  <c r="I41" i="10" s="1"/>
  <c r="H24" i="10"/>
  <c r="I24" i="10" s="1"/>
  <c r="H50" i="10"/>
  <c r="I50" i="10" s="1"/>
  <c r="H45" i="10"/>
  <c r="I45" i="10" s="1"/>
  <c r="H52" i="10"/>
  <c r="I52" i="10" s="1"/>
  <c r="H26" i="10"/>
  <c r="I26" i="10" s="1"/>
  <c r="H38" i="10"/>
  <c r="I38" i="10" s="1"/>
  <c r="H37" i="10"/>
  <c r="I37" i="10" s="1"/>
  <c r="H25" i="10"/>
  <c r="I25" i="10" s="1"/>
  <c r="H53" i="10"/>
  <c r="I53" i="10" s="1"/>
  <c r="H49" i="10"/>
  <c r="I49" i="10" s="1"/>
  <c r="H23" i="10" l="1"/>
  <c r="I23" i="10" s="1"/>
  <c r="F23" i="10"/>
  <c r="D55" i="10"/>
  <c r="D54" i="10"/>
  <c r="H35" i="10"/>
  <c r="I35" i="10" s="1"/>
  <c r="J53" i="10"/>
  <c r="H29" i="9" s="1"/>
  <c r="J51" i="10"/>
  <c r="H27" i="9" s="1"/>
  <c r="J39" i="10"/>
  <c r="H15" i="9" s="1"/>
  <c r="J34" i="10"/>
  <c r="D25" i="9" s="1"/>
  <c r="J30" i="10"/>
  <c r="D21" i="9" s="1"/>
  <c r="J49" i="10"/>
  <c r="H25" i="9" s="1"/>
  <c r="J45" i="10"/>
  <c r="H21" i="9" s="1"/>
  <c r="J41" i="10"/>
  <c r="H17" i="9" s="1"/>
  <c r="J37" i="10"/>
  <c r="D28" i="9" s="1"/>
  <c r="J33" i="10"/>
  <c r="D24" i="9" s="1"/>
  <c r="J29" i="10"/>
  <c r="D20" i="9" s="1"/>
  <c r="J25" i="10"/>
  <c r="D16" i="9" s="1"/>
  <c r="J52" i="10"/>
  <c r="H28" i="9" s="1"/>
  <c r="J48" i="10"/>
  <c r="H24" i="9" s="1"/>
  <c r="J44" i="10"/>
  <c r="H20" i="9" s="1"/>
  <c r="J40" i="10"/>
  <c r="H16" i="9" s="1"/>
  <c r="J36" i="10"/>
  <c r="D27" i="9" s="1"/>
  <c r="J32" i="10"/>
  <c r="D23" i="9" s="1"/>
  <c r="J28" i="10"/>
  <c r="D19" i="9" s="1"/>
  <c r="J47" i="10"/>
  <c r="H23" i="9" s="1"/>
  <c r="J43" i="10"/>
  <c r="H19" i="9" s="1"/>
  <c r="J31" i="10"/>
  <c r="D22" i="9" s="1"/>
  <c r="J27" i="10"/>
  <c r="D18" i="9" s="1"/>
  <c r="J50" i="10"/>
  <c r="H26" i="9" s="1"/>
  <c r="J46" i="10"/>
  <c r="H22" i="9" s="1"/>
  <c r="J38" i="10"/>
  <c r="H14" i="9" s="1"/>
  <c r="J26" i="10"/>
  <c r="D17" i="9" s="1"/>
  <c r="E54" i="10"/>
  <c r="C54" i="10"/>
  <c r="G23" i="10" l="1"/>
  <c r="G54" i="10" s="1"/>
  <c r="F54" i="10"/>
  <c r="J23" i="10"/>
  <c r="D14" i="9" s="1"/>
  <c r="I56" i="10"/>
  <c r="H55" i="10"/>
  <c r="J35" i="10"/>
  <c r="D26" i="9" s="1"/>
  <c r="H54" i="10"/>
  <c r="I54" i="10"/>
  <c r="I55" i="10"/>
  <c r="J24" i="10"/>
  <c r="D15" i="9" s="1"/>
  <c r="L38" i="10"/>
  <c r="J54" i="10" l="1"/>
  <c r="J49" i="2"/>
  <c r="J48" i="2"/>
  <c r="I48" i="2"/>
  <c r="M50" i="10" l="1"/>
  <c r="L50" i="10"/>
  <c r="K50" i="10"/>
  <c r="M51" i="10"/>
  <c r="L51" i="10"/>
  <c r="K51" i="10"/>
  <c r="Z50" i="10" l="1"/>
  <c r="AB51" i="10"/>
  <c r="AB50" i="10"/>
  <c r="O50" i="10"/>
  <c r="W50" i="10"/>
  <c r="S50" i="10"/>
  <c r="AA50" i="10"/>
  <c r="T50" i="10"/>
  <c r="U50" i="10"/>
  <c r="P50" i="10"/>
  <c r="X50" i="10"/>
  <c r="AC50" i="10"/>
  <c r="N50" i="10"/>
  <c r="V50" i="10"/>
  <c r="Q50" i="10"/>
  <c r="Y50" i="10"/>
  <c r="R50" i="10"/>
  <c r="U51" i="10"/>
  <c r="AC51" i="10"/>
  <c r="N51" i="10"/>
  <c r="V51" i="10"/>
  <c r="O51" i="10"/>
  <c r="W51" i="10"/>
  <c r="P51" i="10"/>
  <c r="X51" i="10"/>
  <c r="Q51" i="10"/>
  <c r="Y51" i="10"/>
  <c r="R51" i="10"/>
  <c r="Z51" i="10"/>
  <c r="S51" i="10"/>
  <c r="AA51" i="10"/>
  <c r="T51" i="10"/>
  <c r="J20" i="2"/>
  <c r="J21" i="2"/>
  <c r="J22" i="2"/>
  <c r="J23" i="2"/>
  <c r="J24" i="2"/>
  <c r="J25" i="2"/>
  <c r="J26" i="2"/>
  <c r="J27" i="2"/>
  <c r="J28" i="2"/>
  <c r="J29" i="2"/>
  <c r="J30" i="2"/>
  <c r="J31" i="2"/>
  <c r="J32" i="2"/>
  <c r="J33" i="2"/>
  <c r="J34" i="2"/>
  <c r="J35" i="2"/>
  <c r="J36" i="2"/>
  <c r="J37" i="2"/>
  <c r="J39" i="2"/>
  <c r="J40" i="2"/>
  <c r="J41" i="2"/>
  <c r="J42" i="2"/>
  <c r="J43" i="2"/>
  <c r="J45" i="2"/>
  <c r="J46" i="2"/>
  <c r="J47" i="2"/>
  <c r="J19" i="2"/>
  <c r="K29" i="2"/>
  <c r="J50" i="2" s="1"/>
  <c r="AQ10" i="13" s="1"/>
  <c r="I21" i="2"/>
  <c r="I22" i="2"/>
  <c r="I23" i="2"/>
  <c r="I24" i="2"/>
  <c r="I25" i="2"/>
  <c r="I26" i="2"/>
  <c r="I27" i="2"/>
  <c r="I28" i="2"/>
  <c r="I29" i="2"/>
  <c r="I30" i="2"/>
  <c r="I31" i="2"/>
  <c r="I32" i="2"/>
  <c r="I33" i="2"/>
  <c r="I34" i="2"/>
  <c r="I35" i="2"/>
  <c r="I36" i="2"/>
  <c r="I37" i="2"/>
  <c r="I39" i="2"/>
  <c r="I40" i="2"/>
  <c r="I41" i="2"/>
  <c r="I42" i="2"/>
  <c r="I43" i="2"/>
  <c r="I45" i="2"/>
  <c r="I46" i="2"/>
  <c r="I47" i="2"/>
  <c r="J51" i="2" l="1"/>
  <c r="AW11" i="13" s="1"/>
  <c r="AR12" i="13" s="1"/>
  <c r="I20" i="2" l="1"/>
  <c r="I19" i="2" l="1"/>
  <c r="C56" i="10"/>
  <c r="C55" i="10"/>
  <c r="E51" i="9"/>
  <c r="L52" i="10"/>
  <c r="M52" i="10"/>
  <c r="K52" i="10"/>
  <c r="L49" i="10"/>
  <c r="M49" i="10"/>
  <c r="K49" i="10"/>
  <c r="L48" i="10"/>
  <c r="M48" i="10"/>
  <c r="N48" i="10" s="1"/>
  <c r="K48" i="10"/>
  <c r="L47" i="10"/>
  <c r="M47" i="10"/>
  <c r="K47" i="10"/>
  <c r="L46" i="10"/>
  <c r="M46" i="10"/>
  <c r="K46" i="10"/>
  <c r="L45" i="10"/>
  <c r="M45" i="10"/>
  <c r="N45" i="10" s="1"/>
  <c r="K45" i="10"/>
  <c r="L44" i="10"/>
  <c r="M44" i="10"/>
  <c r="K44" i="10"/>
  <c r="L43" i="10"/>
  <c r="M43" i="10"/>
  <c r="K43" i="10"/>
  <c r="L42" i="10"/>
  <c r="M42" i="10"/>
  <c r="K42" i="10"/>
  <c r="L41" i="10"/>
  <c r="M41" i="10"/>
  <c r="K41" i="10"/>
  <c r="L32" i="10"/>
  <c r="M32" i="10"/>
  <c r="K32" i="10"/>
  <c r="L31" i="10"/>
  <c r="M31" i="10"/>
  <c r="N31" i="10" s="1"/>
  <c r="K31" i="10"/>
  <c r="L30" i="10"/>
  <c r="M30" i="10"/>
  <c r="K30" i="10"/>
  <c r="L29" i="10"/>
  <c r="M29" i="10"/>
  <c r="K29" i="10"/>
  <c r="L28" i="10"/>
  <c r="M28" i="10"/>
  <c r="N28" i="10" s="1"/>
  <c r="K28" i="10"/>
  <c r="L27" i="10"/>
  <c r="M27" i="10"/>
  <c r="K27" i="10"/>
  <c r="L26" i="10"/>
  <c r="M26" i="10"/>
  <c r="N26" i="10" s="1"/>
  <c r="K26" i="10"/>
  <c r="L25" i="10"/>
  <c r="M25" i="10"/>
  <c r="K25" i="10"/>
  <c r="L24" i="10"/>
  <c r="M24" i="10"/>
  <c r="N24" i="10" s="1"/>
  <c r="K24" i="10"/>
  <c r="K23" i="10"/>
  <c r="M23" i="10"/>
  <c r="N23" i="10" s="1"/>
  <c r="L23" i="10"/>
  <c r="L53" i="10"/>
  <c r="M53" i="10"/>
  <c r="K53" i="10"/>
  <c r="K39" i="10"/>
  <c r="M39" i="10"/>
  <c r="L39" i="10"/>
  <c r="K40" i="10"/>
  <c r="M40" i="10"/>
  <c r="L40" i="10"/>
  <c r="K33" i="10"/>
  <c r="M33" i="10"/>
  <c r="L33" i="10"/>
  <c r="K34" i="10"/>
  <c r="M34" i="10"/>
  <c r="L34" i="10"/>
  <c r="K35" i="10"/>
  <c r="M35" i="10"/>
  <c r="L35" i="10"/>
  <c r="K36" i="10"/>
  <c r="M36" i="10"/>
  <c r="N36" i="10" s="1"/>
  <c r="L36" i="10"/>
  <c r="K37" i="10"/>
  <c r="M37" i="10"/>
  <c r="N37" i="10" s="1"/>
  <c r="L37" i="10"/>
  <c r="K38" i="10"/>
  <c r="M38" i="10"/>
  <c r="N38" i="10" s="1"/>
  <c r="E55" i="10"/>
  <c r="F55" i="10"/>
  <c r="G55" i="10"/>
  <c r="E56" i="10"/>
  <c r="F56" i="10"/>
  <c r="G56" i="10"/>
  <c r="D56" i="10"/>
  <c r="S44" i="10" l="1"/>
  <c r="Q37" i="10"/>
  <c r="P27" i="10"/>
  <c r="Y46" i="10"/>
  <c r="R29" i="10"/>
  <c r="Q46" i="10"/>
  <c r="R40" i="10"/>
  <c r="P35" i="10"/>
  <c r="Q34" i="10"/>
  <c r="T48" i="10"/>
  <c r="P33" i="10"/>
  <c r="X26" i="10"/>
  <c r="Z31" i="10"/>
  <c r="R26" i="10"/>
  <c r="O37" i="10"/>
  <c r="Y41" i="10"/>
  <c r="T49" i="10"/>
  <c r="Z33" i="10"/>
  <c r="AB32" i="10"/>
  <c r="O36" i="10"/>
  <c r="Q41" i="10"/>
  <c r="Q35" i="10"/>
  <c r="Z48" i="10"/>
  <c r="R47" i="10"/>
  <c r="X41" i="10"/>
  <c r="O49" i="10"/>
  <c r="Y49" i="10"/>
  <c r="W34" i="10"/>
  <c r="X27" i="10"/>
  <c r="Z44" i="10"/>
  <c r="Q45" i="10"/>
  <c r="AB49" i="10"/>
  <c r="R30" i="10"/>
  <c r="O48" i="10"/>
  <c r="U41" i="10"/>
  <c r="P49" i="10"/>
  <c r="R49" i="10"/>
  <c r="P31" i="10"/>
  <c r="V48" i="10"/>
  <c r="R48" i="10"/>
  <c r="Q49" i="10"/>
  <c r="V32" i="10"/>
  <c r="P41" i="10"/>
  <c r="Y42" i="10"/>
  <c r="S49" i="10"/>
  <c r="P52" i="10"/>
  <c r="Z38" i="10"/>
  <c r="AA38" i="10"/>
  <c r="AC36" i="10"/>
  <c r="Y44" i="10"/>
  <c r="N47" i="10"/>
  <c r="N35" i="10"/>
  <c r="P37" i="10"/>
  <c r="S26" i="10"/>
  <c r="Q43" i="10"/>
  <c r="AA26" i="10"/>
  <c r="N44" i="10"/>
  <c r="V38" i="10"/>
  <c r="R44" i="10"/>
  <c r="Y28" i="10"/>
  <c r="S45" i="10"/>
  <c r="P48" i="10"/>
  <c r="U27" i="10"/>
  <c r="X48" i="10"/>
  <c r="X45" i="10"/>
  <c r="Y37" i="10"/>
  <c r="AB48" i="10"/>
  <c r="AA48" i="10"/>
  <c r="Y48" i="10"/>
  <c r="AA31" i="10"/>
  <c r="Z29" i="10"/>
  <c r="V33" i="10"/>
  <c r="R45" i="10"/>
  <c r="R36" i="10"/>
  <c r="AA37" i="10"/>
  <c r="T23" i="10"/>
  <c r="U34" i="10"/>
  <c r="Y53" i="10"/>
  <c r="J55" i="10"/>
  <c r="J56" i="10"/>
  <c r="N52" i="10"/>
  <c r="U42" i="10"/>
  <c r="Q52" i="10"/>
  <c r="AB24" i="10"/>
  <c r="AA46" i="10"/>
  <c r="T42" i="10"/>
  <c r="W41" i="10"/>
  <c r="N41" i="10"/>
  <c r="N30" i="10"/>
  <c r="R42" i="10"/>
  <c r="AB29" i="10"/>
  <c r="AA47" i="10"/>
  <c r="N33" i="10"/>
  <c r="N53" i="10"/>
  <c r="X53" i="10"/>
  <c r="AC33" i="10"/>
  <c r="R23" i="10"/>
  <c r="Y38" i="10"/>
  <c r="V30" i="10"/>
  <c r="O30" i="10"/>
  <c r="Z30" i="10"/>
  <c r="W53" i="10"/>
  <c r="O28" i="10"/>
  <c r="O41" i="10"/>
  <c r="S28" i="10"/>
  <c r="N34" i="10"/>
  <c r="V41" i="10"/>
  <c r="O44" i="10"/>
  <c r="U43" i="10"/>
  <c r="T35" i="10"/>
  <c r="U31" i="10"/>
  <c r="O39" i="10"/>
  <c r="O52" i="10"/>
  <c r="W35" i="10"/>
  <c r="Q48" i="10"/>
  <c r="O31" i="10"/>
  <c r="AA29" i="10"/>
  <c r="Q42" i="10"/>
  <c r="U48" i="10"/>
  <c r="W48" i="10"/>
  <c r="U38" i="10"/>
  <c r="W38" i="10"/>
  <c r="U30" i="10"/>
  <c r="T33" i="10"/>
  <c r="AB38" i="10"/>
  <c r="AC48" i="10"/>
  <c r="Y33" i="10"/>
  <c r="AB31" i="10"/>
  <c r="Q31" i="10"/>
  <c r="S48" i="10"/>
  <c r="AB42" i="10"/>
  <c r="P43" i="10"/>
  <c r="T52" i="10"/>
  <c r="W25" i="10"/>
  <c r="X23" i="10"/>
  <c r="Y23" i="10"/>
  <c r="Z45" i="10"/>
  <c r="Z37" i="10"/>
  <c r="Q24" i="10"/>
  <c r="AC44" i="10"/>
  <c r="R46" i="10"/>
  <c r="V46" i="10"/>
  <c r="X44" i="10"/>
  <c r="AA27" i="10"/>
  <c r="Q39" i="10"/>
  <c r="Q29" i="10"/>
  <c r="O47" i="10"/>
  <c r="Y47" i="10"/>
  <c r="P40" i="10"/>
  <c r="AC29" i="10"/>
  <c r="S30" i="10"/>
  <c r="AA40" i="10"/>
  <c r="AC42" i="10"/>
  <c r="P44" i="10"/>
  <c r="P23" i="10"/>
  <c r="W37" i="10"/>
  <c r="V40" i="10"/>
  <c r="AB53" i="10"/>
  <c r="V25" i="10"/>
  <c r="Z27" i="10"/>
  <c r="S53" i="10"/>
  <c r="N43" i="10"/>
  <c r="N46" i="10"/>
  <c r="V37" i="10"/>
  <c r="R33" i="10"/>
  <c r="AA44" i="10"/>
  <c r="X46" i="10"/>
  <c r="W44" i="10"/>
  <c r="T44" i="10"/>
  <c r="T53" i="10"/>
  <c r="O25" i="10"/>
  <c r="O45" i="10"/>
  <c r="W42" i="10"/>
  <c r="W33" i="10"/>
  <c r="AB35" i="10"/>
  <c r="AA35" i="10"/>
  <c r="T40" i="10"/>
  <c r="T46" i="10"/>
  <c r="AB27" i="10"/>
  <c r="AA49" i="10"/>
  <c r="AB28" i="10"/>
  <c r="Q47" i="10"/>
  <c r="P47" i="10"/>
  <c r="O34" i="10"/>
  <c r="V28" i="10"/>
  <c r="O42" i="10"/>
  <c r="AA42" i="10"/>
  <c r="P46" i="10"/>
  <c r="AA23" i="10"/>
  <c r="O38" i="10"/>
  <c r="AA36" i="10"/>
  <c r="Y34" i="10"/>
  <c r="V53" i="10"/>
  <c r="AA24" i="10"/>
  <c r="AB25" i="10"/>
  <c r="AB43" i="10"/>
  <c r="O29" i="10"/>
  <c r="P38" i="10"/>
  <c r="AB33" i="10"/>
  <c r="U44" i="10"/>
  <c r="X33" i="10"/>
  <c r="O26" i="10"/>
  <c r="T29" i="10"/>
  <c r="Y39" i="10"/>
  <c r="Q28" i="10"/>
  <c r="N25" i="10"/>
  <c r="AA28" i="10"/>
  <c r="S33" i="10"/>
  <c r="X43" i="10"/>
  <c r="S36" i="10"/>
  <c r="AC34" i="10"/>
  <c r="T45" i="10"/>
  <c r="O43" i="10"/>
  <c r="S35" i="10"/>
  <c r="W23" i="10"/>
  <c r="AB23" i="10"/>
  <c r="S42" i="10"/>
  <c r="X40" i="10"/>
  <c r="W49" i="10"/>
  <c r="X49" i="10"/>
  <c r="AA33" i="10"/>
  <c r="Q40" i="10"/>
  <c r="O40" i="10"/>
  <c r="Y29" i="10"/>
  <c r="O24" i="10"/>
  <c r="AA41" i="10"/>
  <c r="Z41" i="10"/>
  <c r="O33" i="10"/>
  <c r="Z32" i="10"/>
  <c r="P36" i="10"/>
  <c r="P42" i="10"/>
  <c r="O35" i="10"/>
  <c r="AA30" i="10"/>
  <c r="W40" i="10"/>
  <c r="S29" i="10"/>
  <c r="AB45" i="10"/>
  <c r="R37" i="10"/>
  <c r="T38" i="10"/>
  <c r="N39" i="10"/>
  <c r="AC46" i="10"/>
  <c r="R53" i="10"/>
  <c r="U47" i="10"/>
  <c r="O53" i="10"/>
  <c r="P30" i="10"/>
  <c r="AA43" i="10"/>
  <c r="S23" i="10"/>
  <c r="P34" i="10"/>
  <c r="V43" i="10"/>
  <c r="Y45" i="10"/>
  <c r="R38" i="10"/>
  <c r="P28" i="10"/>
  <c r="AB44" i="10"/>
  <c r="O46" i="10"/>
  <c r="AC53" i="10"/>
  <c r="R43" i="10"/>
  <c r="N42" i="10"/>
  <c r="X38" i="10"/>
  <c r="U33" i="10"/>
  <c r="AB46" i="10"/>
  <c r="T30" i="10"/>
  <c r="X35" i="10"/>
  <c r="AB41" i="10"/>
  <c r="P29" i="10"/>
  <c r="S27" i="10"/>
  <c r="X29" i="10"/>
  <c r="W29" i="10"/>
  <c r="S38" i="10"/>
  <c r="Z40" i="10"/>
  <c r="AB40" i="10"/>
  <c r="N40" i="10"/>
  <c r="W30" i="10"/>
  <c r="S41" i="10"/>
  <c r="Q30" i="10"/>
  <c r="Q53" i="10"/>
  <c r="R35" i="10"/>
  <c r="AC47" i="10"/>
  <c r="S40" i="10"/>
  <c r="AC38" i="10"/>
  <c r="AB37" i="10"/>
  <c r="S46" i="10"/>
  <c r="T41" i="10"/>
  <c r="U46" i="10"/>
  <c r="X30" i="10"/>
  <c r="Y30" i="10"/>
  <c r="Y43" i="10"/>
  <c r="Q33" i="10"/>
  <c r="Z42" i="10"/>
  <c r="U53" i="10"/>
  <c r="AA53" i="10"/>
  <c r="W46" i="10"/>
  <c r="P45" i="10"/>
  <c r="AB30" i="10"/>
  <c r="P53" i="10"/>
  <c r="Q38" i="10"/>
  <c r="Y40" i="10"/>
  <c r="Q36" i="10"/>
  <c r="Z46" i="10"/>
  <c r="W43" i="10"/>
  <c r="V42" i="10"/>
  <c r="X42" i="10"/>
  <c r="AC41" i="10"/>
  <c r="X28" i="10"/>
  <c r="R41" i="10"/>
  <c r="AC30" i="10"/>
  <c r="AC40" i="10"/>
  <c r="Z49" i="10"/>
  <c r="Z28" i="10"/>
  <c r="U29" i="10"/>
  <c r="Z53" i="10"/>
  <c r="X52" i="10"/>
  <c r="R52" i="10"/>
  <c r="V52" i="10"/>
  <c r="AA52" i="10"/>
  <c r="Y52" i="10"/>
  <c r="S52" i="10"/>
  <c r="AC52" i="10"/>
  <c r="Z52" i="10"/>
  <c r="U52" i="10"/>
  <c r="AB52" i="10"/>
  <c r="W52" i="10"/>
  <c r="AC49" i="10"/>
  <c r="U49" i="10"/>
  <c r="V49" i="10"/>
  <c r="S47" i="10"/>
  <c r="Z47" i="10"/>
  <c r="X47" i="10"/>
  <c r="W47" i="10"/>
  <c r="V47" i="10"/>
  <c r="AB47" i="10"/>
  <c r="T47" i="10"/>
  <c r="U45" i="10"/>
  <c r="V45" i="10"/>
  <c r="AC45" i="10"/>
  <c r="AA45" i="10"/>
  <c r="V44" i="10"/>
  <c r="AC43" i="10"/>
  <c r="S43" i="10"/>
  <c r="T43" i="10"/>
  <c r="Z43" i="10"/>
  <c r="V39" i="10"/>
  <c r="S39" i="10"/>
  <c r="U39" i="10"/>
  <c r="R39" i="10"/>
  <c r="AC39" i="10"/>
  <c r="AA39" i="10"/>
  <c r="Z39" i="10"/>
  <c r="T39" i="10"/>
  <c r="X39" i="10"/>
  <c r="W39" i="10"/>
  <c r="S37" i="10"/>
  <c r="AC37" i="10"/>
  <c r="T37" i="10"/>
  <c r="U37" i="10"/>
  <c r="X37" i="10"/>
  <c r="W36" i="10"/>
  <c r="V36" i="10"/>
  <c r="T36" i="10"/>
  <c r="Z35" i="10"/>
  <c r="V35" i="10"/>
  <c r="Y35" i="10"/>
  <c r="U35" i="10"/>
  <c r="V34" i="10"/>
  <c r="R34" i="10"/>
  <c r="Z34" i="10"/>
  <c r="T34" i="10"/>
  <c r="S34" i="10"/>
  <c r="X34" i="10"/>
  <c r="AB34" i="10"/>
  <c r="AA34" i="10"/>
  <c r="U32" i="10"/>
  <c r="AC32" i="10"/>
  <c r="R32" i="10"/>
  <c r="S32" i="10"/>
  <c r="T32" i="10"/>
  <c r="W31" i="10"/>
  <c r="S31" i="10"/>
  <c r="AC31" i="10"/>
  <c r="Y31" i="10"/>
  <c r="T31" i="10"/>
  <c r="V31" i="10"/>
  <c r="R31" i="10"/>
  <c r="X31" i="10"/>
  <c r="T28" i="10"/>
  <c r="AC28" i="10"/>
  <c r="U28" i="10"/>
  <c r="H56" i="10"/>
  <c r="R28" i="10"/>
  <c r="W28" i="10"/>
  <c r="AB26" i="10"/>
  <c r="W26" i="10"/>
  <c r="Y26" i="10"/>
  <c r="V26" i="10"/>
  <c r="Z26" i="10"/>
  <c r="X25" i="10"/>
  <c r="R25" i="10"/>
  <c r="Z25" i="10"/>
  <c r="R24" i="10"/>
  <c r="X24" i="10"/>
  <c r="V24" i="10"/>
  <c r="Z24" i="10"/>
  <c r="W24" i="10"/>
  <c r="T24" i="10"/>
  <c r="Y24" i="10"/>
  <c r="U23" i="10"/>
  <c r="Z23" i="10"/>
  <c r="J52" i="2"/>
  <c r="T25" i="10"/>
  <c r="P26" i="10"/>
  <c r="Y36" i="10"/>
  <c r="O27" i="10"/>
  <c r="T27" i="10"/>
  <c r="U24" i="10"/>
  <c r="X36" i="10"/>
  <c r="AB36" i="10"/>
  <c r="R27" i="10"/>
  <c r="Y27" i="10"/>
  <c r="T26" i="10"/>
  <c r="AC26" i="10"/>
  <c r="AA25" i="10"/>
  <c r="AC25" i="10"/>
  <c r="Q26" i="10"/>
  <c r="U40" i="10"/>
  <c r="AB39" i="10"/>
  <c r="N29" i="10"/>
  <c r="Q23" i="10"/>
  <c r="AC35" i="10"/>
  <c r="X32" i="10"/>
  <c r="P39" i="10"/>
  <c r="V23" i="10"/>
  <c r="O32" i="10"/>
  <c r="Z36" i="10"/>
  <c r="P24" i="10"/>
  <c r="S24" i="10"/>
  <c r="Q25" i="10"/>
  <c r="U26" i="10"/>
  <c r="W27" i="10"/>
  <c r="S25" i="10"/>
  <c r="V27" i="10"/>
  <c r="W45" i="10"/>
  <c r="N32" i="10"/>
  <c r="Q27" i="10"/>
  <c r="AA32" i="10"/>
  <c r="AC24" i="10"/>
  <c r="U36" i="10"/>
  <c r="Q32" i="10"/>
  <c r="Y32" i="10"/>
  <c r="W32" i="10"/>
  <c r="N27" i="10"/>
  <c r="V29" i="10"/>
  <c r="Q44" i="10"/>
  <c r="AC23" i="10"/>
  <c r="P32" i="10"/>
  <c r="U25" i="10"/>
  <c r="AC27" i="10"/>
  <c r="P25" i="10"/>
  <c r="Y25" i="10"/>
  <c r="O23" i="10"/>
  <c r="N49" i="10"/>
</calcChain>
</file>

<file path=xl/sharedStrings.xml><?xml version="1.0" encoding="utf-8"?>
<sst xmlns="http://schemas.openxmlformats.org/spreadsheetml/2006/main" count="307" uniqueCount="190">
  <si>
    <t>Month:</t>
  </si>
  <si>
    <t>Filtration Technology:</t>
  </si>
  <si>
    <t>Year:</t>
  </si>
  <si>
    <t>Date</t>
  </si>
  <si>
    <t>Max</t>
  </si>
  <si>
    <t>Turbidity</t>
  </si>
  <si>
    <t>(NTU)</t>
  </si>
  <si>
    <t>Total Number of Turbidity Measurements Taken:</t>
  </si>
  <si>
    <t>Monthly Report for Water Treatment Technique Compliance - Turbidity</t>
  </si>
  <si>
    <t>4 Hour Combined Filter Turbidity Readings</t>
  </si>
  <si>
    <t>Duration</t>
  </si>
  <si>
    <t>(Hours)</t>
  </si>
  <si>
    <t>Hours</t>
  </si>
  <si>
    <t>of</t>
  </si>
  <si>
    <t>Operation</t>
  </si>
  <si>
    <t>Reading</t>
  </si>
  <si>
    <t>Daily</t>
  </si>
  <si>
    <t>Number</t>
  </si>
  <si>
    <t>Readings</t>
  </si>
  <si>
    <t>System Number:</t>
  </si>
  <si>
    <t>Prepared by:</t>
  </si>
  <si>
    <t>Treatment Plant:</t>
  </si>
  <si>
    <t>Utility Name:</t>
  </si>
  <si>
    <t>Temperature</t>
  </si>
  <si>
    <t>pH</t>
  </si>
  <si>
    <t>D.</t>
  </si>
  <si>
    <t>Record the daily minimum disinfectant residual at the point-of-entry (POE) to the distribution system</t>
  </si>
  <si>
    <t>Min POE</t>
  </si>
  <si>
    <t xml:space="preserve">   Total Inactivation</t>
  </si>
  <si>
    <t>(mg/L)</t>
  </si>
  <si>
    <t>E.</t>
  </si>
  <si>
    <t>Record the date of occurrence, duration and date reported for each time the disinfectant residual</t>
  </si>
  <si>
    <t>was less than 0.2 mg/L or the total Inactivation Ratio was less than 1.  Attach details of public</t>
  </si>
  <si>
    <t>notice for each event.  If none, enter "none".</t>
  </si>
  <si>
    <t>Pertinent Residual or</t>
  </si>
  <si>
    <t xml:space="preserve">    Date Reported</t>
  </si>
  <si>
    <t xml:space="preserve">    Date of Public</t>
  </si>
  <si>
    <t xml:space="preserve">      Ratio Value</t>
  </si>
  <si>
    <t xml:space="preserve">         to State</t>
  </si>
  <si>
    <t xml:space="preserve">         Notice</t>
  </si>
  <si>
    <t>F.</t>
  </si>
  <si>
    <t>Distribution System Disinfectant Residual Criteria</t>
  </si>
  <si>
    <t>Number of sites where disinfectant residual measurements were made</t>
  </si>
  <si>
    <t xml:space="preserve">  A =</t>
  </si>
  <si>
    <t>Number of sites where HPC samples were taken instead of residual measurements</t>
  </si>
  <si>
    <t xml:space="preserve">  B =</t>
  </si>
  <si>
    <t>Number of sites where no residual was detected and no HPC sample was taken</t>
  </si>
  <si>
    <t xml:space="preserve">  C =</t>
  </si>
  <si>
    <t>Number of sites where no residual was detected and HPC exceeded 500</t>
  </si>
  <si>
    <t xml:space="preserve">  D =</t>
  </si>
  <si>
    <t>Number of sites where no residual measurement was made and HPC exceeded 500</t>
  </si>
  <si>
    <t xml:space="preserve">  E =</t>
  </si>
  <si>
    <t>Violation percentage for this month*</t>
  </si>
  <si>
    <t xml:space="preserve">       Violation percentage for last month*</t>
  </si>
  <si>
    <t>Violation percentage  =  100x(C+D+E)/(A+B)</t>
  </si>
  <si>
    <t>Inactivation Ratio Calculation  -  All data for the same point in time, and at the end of the sequence.</t>
  </si>
  <si>
    <t>Peak Flow</t>
  </si>
  <si>
    <t>Inactivation</t>
  </si>
  <si>
    <t>CT Provided</t>
  </si>
  <si>
    <t>CT Required</t>
  </si>
  <si>
    <t>Ratio</t>
  </si>
  <si>
    <t>Residual</t>
  </si>
  <si>
    <t>(min.*mg/L)</t>
  </si>
  <si>
    <t>Provided</t>
  </si>
  <si>
    <t>Temp</t>
  </si>
  <si>
    <t>AVG</t>
  </si>
  <si>
    <t>MAX</t>
  </si>
  <si>
    <t>MIN</t>
  </si>
  <si>
    <r>
      <t>and the minimum daily plant total inactivation ratio (CT</t>
    </r>
    <r>
      <rPr>
        <vertAlign val="subscript"/>
        <sz val="10"/>
        <rFont val="Arial"/>
        <family val="2"/>
      </rPr>
      <t>provided</t>
    </r>
    <r>
      <rPr>
        <sz val="10"/>
        <rFont val="Arial"/>
        <family val="2"/>
      </rPr>
      <t>/CT</t>
    </r>
    <r>
      <rPr>
        <vertAlign val="subscript"/>
        <sz val="10"/>
        <rFont val="Arial"/>
        <family val="2"/>
      </rPr>
      <t>required</t>
    </r>
    <r>
      <rPr>
        <sz val="10"/>
        <rFont val="Arial"/>
        <family val="2"/>
      </rPr>
      <t>).</t>
    </r>
  </si>
  <si>
    <r>
      <t>Cl</t>
    </r>
    <r>
      <rPr>
        <vertAlign val="subscript"/>
        <sz val="10"/>
        <rFont val="Arial"/>
        <family val="2"/>
      </rPr>
      <t xml:space="preserve">2 </t>
    </r>
    <r>
      <rPr>
        <sz val="10"/>
        <rFont val="Arial"/>
        <family val="2"/>
      </rPr>
      <t>Res</t>
    </r>
  </si>
  <si>
    <r>
      <t>Cl</t>
    </r>
    <r>
      <rPr>
        <vertAlign val="subscript"/>
        <sz val="10"/>
        <color indexed="9"/>
        <rFont val="Arial"/>
        <family val="2"/>
      </rPr>
      <t>2</t>
    </r>
  </si>
  <si>
    <t>Monthly Report for Water Treatment Technique Compliance - Disinfection</t>
  </si>
  <si>
    <t xml:space="preserve">          Ratio</t>
  </si>
  <si>
    <t xml:space="preserve">           Ratio</t>
  </si>
  <si>
    <t>FIRST DISINFECTION SEQUENCE</t>
  </si>
  <si>
    <t>Detention Time</t>
  </si>
  <si>
    <t>(Minutes)</t>
  </si>
  <si>
    <t>(mg/l)</t>
  </si>
  <si>
    <r>
      <t>Peak Flow Cl</t>
    </r>
    <r>
      <rPr>
        <vertAlign val="subscript"/>
        <sz val="10"/>
        <color indexed="8"/>
        <rFont val="Arial"/>
        <family val="2"/>
      </rPr>
      <t>2</t>
    </r>
  </si>
  <si>
    <t>Max NTU</t>
  </si>
  <si>
    <t>1st - 4 hr</t>
  </si>
  <si>
    <t>2nd - 4 hr</t>
  </si>
  <si>
    <t>3rd - 4 hr</t>
  </si>
  <si>
    <t>4th - 4 hr</t>
  </si>
  <si>
    <t>5th - 4 hr</t>
  </si>
  <si>
    <t>6th - 4 hr</t>
  </si>
  <si>
    <t>Conventional</t>
  </si>
  <si>
    <t>Individual filter turbidity data (15 minute) compiled and checked for compliance (Y/N):</t>
  </si>
  <si>
    <t>Direct Filtration</t>
  </si>
  <si>
    <t>Membrane Filtration</t>
  </si>
  <si>
    <t>Slow Sand Filtration</t>
  </si>
  <si>
    <t>Bag Filtration</t>
  </si>
  <si>
    <t>Diatomaceous Earth Filtration</t>
  </si>
  <si>
    <t>Other (attach description)</t>
  </si>
  <si>
    <t>None</t>
  </si>
  <si>
    <t>Park City</t>
  </si>
  <si>
    <t>Flow (PM &amp; Divide)</t>
  </si>
  <si>
    <t>(gpm)</t>
  </si>
  <si>
    <t>Diameter =</t>
  </si>
  <si>
    <t>Length =</t>
  </si>
  <si>
    <t>Peak Daily</t>
  </si>
  <si>
    <t>Total Number of Turbidity Less Than 0.3 NTU</t>
  </si>
  <si>
    <t>Percent of Turbidity Measurements Less Than 0.3 NTU:</t>
  </si>
  <si>
    <t>&lt;.3 NTU</t>
  </si>
  <si>
    <t>Y</t>
  </si>
  <si>
    <t>July</t>
  </si>
  <si>
    <t>7/1</t>
  </si>
  <si>
    <t>PO</t>
  </si>
  <si>
    <t>7/2</t>
  </si>
  <si>
    <t>7/3</t>
  </si>
  <si>
    <t>7/4</t>
  </si>
  <si>
    <t>7/5</t>
  </si>
  <si>
    <t>7/6</t>
  </si>
  <si>
    <t>7/7</t>
  </si>
  <si>
    <t>7/8</t>
  </si>
  <si>
    <t>7/9</t>
  </si>
  <si>
    <t>7/10</t>
  </si>
  <si>
    <t>7/11</t>
  </si>
  <si>
    <t>7/12</t>
  </si>
  <si>
    <t>7/13</t>
  </si>
  <si>
    <t>7/14</t>
  </si>
  <si>
    <t>7/15</t>
  </si>
  <si>
    <t>7/16</t>
  </si>
  <si>
    <t>7/17</t>
  </si>
  <si>
    <t>7/18</t>
  </si>
  <si>
    <t>7/19</t>
  </si>
  <si>
    <t>7/20</t>
  </si>
  <si>
    <t>7/21</t>
  </si>
  <si>
    <t>7/22</t>
  </si>
  <si>
    <t>7/23</t>
  </si>
  <si>
    <t>7/24</t>
  </si>
  <si>
    <t>7/25</t>
  </si>
  <si>
    <t>7/26</t>
  </si>
  <si>
    <t>7/27</t>
  </si>
  <si>
    <t>7/28</t>
  </si>
  <si>
    <t>7/29</t>
  </si>
  <si>
    <t>7/30</t>
  </si>
  <si>
    <t>7/31</t>
  </si>
  <si>
    <t>Iwona Goodley</t>
  </si>
  <si>
    <t>Virus Log Inactivation Treatment Credit granted by Utah DDW:</t>
  </si>
  <si>
    <t>LT1SWTR MONTHLY REPORT TO EPA FOR COMPLIANCE DETERMINATION</t>
  </si>
  <si>
    <t>(Due to EPA by 10th day of the following month)</t>
  </si>
  <si>
    <t>Month</t>
  </si>
  <si>
    <t>System/Treatment Plant</t>
  </si>
  <si>
    <t>PWSID</t>
  </si>
  <si>
    <t>Year</t>
  </si>
  <si>
    <t>Type of Filtration</t>
  </si>
  <si>
    <t>A.  Total number of Combined Filter Effluent (CFE)  water turbidity measurements =</t>
  </si>
  <si>
    <t xml:space="preserve">C.  The percentage of CFE turbidity measurements meeting 0.3 NTU  = B / A * 100 = </t>
  </si>
  <si>
    <t>%</t>
  </si>
  <si>
    <r>
      <t xml:space="preserve">D.  Record the date and turbidity value for any CFE measurements exceeding </t>
    </r>
    <r>
      <rPr>
        <b/>
        <sz val="10"/>
        <rFont val="Arial"/>
        <family val="2"/>
      </rPr>
      <t>1 NTU</t>
    </r>
    <r>
      <rPr>
        <sz val="10"/>
        <rFont val="Arial"/>
        <family val="2"/>
      </rPr>
      <t xml:space="preserve">:  If </t>
    </r>
    <r>
      <rPr>
        <sz val="10"/>
        <rFont val="Arial"/>
        <family val="2"/>
      </rPr>
      <t>n</t>
    </r>
    <r>
      <rPr>
        <sz val="10"/>
        <rFont val="Arial"/>
        <family val="2"/>
      </rPr>
      <t>one, enter “</t>
    </r>
    <r>
      <rPr>
        <b/>
        <sz val="10"/>
        <rFont val="Arial"/>
        <family val="2"/>
      </rPr>
      <t>none</t>
    </r>
    <r>
      <rPr>
        <sz val="10"/>
        <rFont val="Arial"/>
        <family val="2"/>
      </rPr>
      <t>” below:</t>
    </r>
  </si>
  <si>
    <t>E. Total number of chlorine residual measurements:</t>
  </si>
  <si>
    <t>Time and Date of Exceedance</t>
  </si>
  <si>
    <t>Highest Turbidity (NTU)</t>
  </si>
  <si>
    <t>Time and Date EPA Was Notified</t>
  </si>
  <si>
    <t>Disinfection Performance Criteria</t>
  </si>
  <si>
    <r>
      <t>A.  Point-of-Entry</t>
    </r>
    <r>
      <rPr>
        <sz val="10"/>
        <rFont val="Arial"/>
        <family val="2"/>
      </rPr>
      <t xml:space="preserve"> Minimum Disinfectant Residual Criteria and CT Criteria</t>
    </r>
  </si>
  <si>
    <t>Minimum Disinfectant Residual at Point of Entry to Distribution System (mg/L)</t>
  </si>
  <si>
    <t/>
  </si>
  <si>
    <t>Days where the POE Residual Was &lt; 0.2 mg/L for &gt; 4 hours</t>
  </si>
  <si>
    <t>Time/Day</t>
  </si>
  <si>
    <t>Duration of Low Level (indicate hrs)</t>
  </si>
  <si>
    <t>Time and Date Reported to EPA</t>
  </si>
  <si>
    <r>
      <t>B.  Distribution System</t>
    </r>
    <r>
      <rPr>
        <sz val="10"/>
        <rFont val="Arial"/>
        <family val="2"/>
      </rPr>
      <t xml:space="preserve"> Disinfectant Residual Criteria MEASURED WHEN TAKING TCR (BACT)  SAMPLES</t>
    </r>
  </si>
  <si>
    <t xml:space="preserve">A = # of samples this month that disinfectant residual was measured in distribution system = </t>
  </si>
  <si>
    <t xml:space="preserve">C = # of samples this month that disinfectant residual was NOT detected when you measured = </t>
  </si>
  <si>
    <t>V = C / A * 100 =</t>
  </si>
  <si>
    <t xml:space="preserve">For the previous month, V = </t>
  </si>
  <si>
    <t xml:space="preserve">Prepared by </t>
  </si>
  <si>
    <t>Michelle De Haan</t>
  </si>
  <si>
    <t>Creekside Water Treatment Plant</t>
  </si>
  <si>
    <t>Cartridge Filtration</t>
  </si>
  <si>
    <t>Combined Effluent Turbidity Performance Criteria (Data in 'Turbidity Data' Worksheet)</t>
  </si>
  <si>
    <r>
      <t xml:space="preserve">B.  Total Number of CFE water turbidity measurements that are less than or equal to </t>
    </r>
    <r>
      <rPr>
        <b/>
        <sz val="10"/>
        <rFont val="Arial"/>
        <family val="2"/>
      </rPr>
      <t>0.3 NTU</t>
    </r>
    <r>
      <rPr>
        <sz val="10"/>
        <rFont val="Arial"/>
        <family val="2"/>
      </rPr>
      <t xml:space="preserve"> =</t>
    </r>
  </si>
  <si>
    <r>
      <t xml:space="preserve">The minimum residual concentration must not drop below </t>
    </r>
    <r>
      <rPr>
        <b/>
        <sz val="10"/>
        <rFont val="Arial"/>
        <family val="2"/>
      </rPr>
      <t>0.2</t>
    </r>
    <r>
      <rPr>
        <sz val="10"/>
        <rFont val="Arial"/>
        <family val="2"/>
      </rPr>
      <t xml:space="preserve"> </t>
    </r>
    <r>
      <rPr>
        <b/>
        <sz val="10"/>
        <rFont val="Arial"/>
        <family val="2"/>
      </rPr>
      <t>mg/L</t>
    </r>
    <r>
      <rPr>
        <sz val="10"/>
        <rFont val="Arial"/>
        <family val="2"/>
      </rPr>
      <t xml:space="preserve"> OR the higher value (&gt;0.2 mg/L) needed each day for adequate inactivation of viruses.
</t>
    </r>
  </si>
  <si>
    <t>REQUIRED # OF 4-HOUR TURBIDITY READINGS/DAY =</t>
  </si>
  <si>
    <r>
      <t>(UNLESS PLANT OFF – INDICATE “</t>
    </r>
    <r>
      <rPr>
        <b/>
        <sz val="10"/>
        <rFont val="Arial"/>
        <family val="2"/>
      </rPr>
      <t>PO</t>
    </r>
    <r>
      <rPr>
        <sz val="10"/>
        <rFont val="Arial"/>
        <family val="2"/>
      </rPr>
      <t>” IN EACH CELL)</t>
    </r>
  </si>
  <si>
    <t>**REPORT MAXIMUM TURBIDITY READING THAT DAY, EVEN IF IT WAS BETWEEN 4 HOUR READINGS</t>
  </si>
  <si>
    <t>DO NOT REPORT RESULTS COLLECTED DURING BACKWASH, FILTER-TO-WASTE, OR ANY TIME WATER IS NOT BEING PRODUCED FOR CONSUMPTION</t>
  </si>
  <si>
    <t>Giardia Log Inactivation Treatment Credit granted by Utah DDW:</t>
  </si>
  <si>
    <t>Crypto Log Inactivation Treatment Credit granted by Utah DDW:</t>
  </si>
  <si>
    <t>in.</t>
  </si>
  <si>
    <t>ft.</t>
  </si>
  <si>
    <t>Required Giardia Log Inactivation for UV Disinfection:</t>
  </si>
  <si>
    <t>Required Giardia Log Inactivation for Chlorine Disinfection:</t>
  </si>
  <si>
    <t>Required Crypto Log Inactivation for UV Disinfection:</t>
  </si>
  <si>
    <t>Required Crypto Log Inactivation for Chlorine Disinfection:</t>
  </si>
  <si>
    <t>Required Virus Log Inactivation for UV Disinfection:</t>
  </si>
  <si>
    <t>Required Virus Log Inactivation for Chlorine Disinfection (see table below):</t>
  </si>
  <si>
    <t>(Deg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</si>
</sst>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43" formatCode="_(* #,##0.00_);_(* \(#,##0.00\);_(* &quot;-&quot;??_);_(@_)"/>
    <numFmt numFmtId="164" formatCode="0.000"/>
    <numFmt numFmtId="165" formatCode="0.0"/>
    <numFmt numFmtId="166" formatCode="m/d/yy"/>
    <numFmt numFmtId="167" formatCode="mmmm"/>
    <numFmt numFmtId="168" formatCode="m/d/yy;@"/>
    <numFmt numFmtId="171" formatCode="m/d;@"/>
  </numFmts>
  <fonts count="52" x14ac:knownFonts="1">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sz val="14"/>
      <name val="Times New Roman"/>
      <family val="1"/>
    </font>
    <font>
      <sz val="10"/>
      <name val="Times New Roman"/>
      <family val="1"/>
    </font>
    <font>
      <sz val="10"/>
      <name val="Arial"/>
      <family val="2"/>
    </font>
    <font>
      <b/>
      <sz val="10"/>
      <name val="Times New Roman"/>
      <family val="1"/>
    </font>
    <font>
      <sz val="10"/>
      <color indexed="8"/>
      <name val="Arial"/>
      <family val="2"/>
    </font>
    <font>
      <vertAlign val="subscript"/>
      <sz val="10"/>
      <name val="Arial"/>
      <family val="2"/>
    </font>
    <font>
      <sz val="10"/>
      <color indexed="9"/>
      <name val="Arial"/>
      <family val="2"/>
    </font>
    <font>
      <b/>
      <sz val="10"/>
      <name val="Arial"/>
      <family val="2"/>
    </font>
    <font>
      <b/>
      <sz val="11"/>
      <color indexed="8"/>
      <name val="Arial"/>
      <family val="2"/>
    </font>
    <font>
      <b/>
      <sz val="10"/>
      <color indexed="8"/>
      <name val="Arial"/>
      <family val="2"/>
    </font>
    <font>
      <b/>
      <u/>
      <sz val="10"/>
      <color indexed="8"/>
      <name val="Arial"/>
      <family val="2"/>
    </font>
    <font>
      <vertAlign val="subscript"/>
      <sz val="10"/>
      <color indexed="9"/>
      <name val="Arial"/>
      <family val="2"/>
    </font>
    <font>
      <sz val="10"/>
      <name val="MS Sans Serif"/>
      <family val="2"/>
    </font>
    <font>
      <vertAlign val="subscript"/>
      <sz val="10"/>
      <color indexed="8"/>
      <name val="Arial"/>
      <family val="2"/>
    </font>
    <font>
      <i/>
      <sz val="10"/>
      <name val="Times New Roman"/>
      <family val="1"/>
    </font>
    <font>
      <sz val="10"/>
      <color indexed="12"/>
      <name val="Times New Roman"/>
      <family val="1"/>
    </font>
    <font>
      <sz val="10"/>
      <color indexed="23"/>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indexed="12"/>
      <name val="Arial"/>
      <family val="2"/>
    </font>
    <font>
      <b/>
      <sz val="8"/>
      <name val="Arial"/>
      <family val="2"/>
    </font>
    <font>
      <b/>
      <u/>
      <sz val="10"/>
      <name val="Arial"/>
      <family val="2"/>
    </font>
    <font>
      <u/>
      <sz val="10"/>
      <name val="Arial"/>
      <family val="2"/>
    </font>
    <font>
      <sz val="9"/>
      <name val="Arial"/>
      <family val="2"/>
    </font>
  </fonts>
  <fills count="37">
    <fill>
      <patternFill patternType="none"/>
    </fill>
    <fill>
      <patternFill patternType="gray125"/>
    </fill>
    <fill>
      <patternFill patternType="solid">
        <fgColor indexed="9"/>
        <bgColor indexed="9"/>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s>
  <borders count="62">
    <border>
      <left/>
      <right/>
      <top/>
      <bottom/>
      <diagonal/>
    </border>
    <border>
      <left style="double">
        <color indexed="64"/>
      </left>
      <right style="thin">
        <color indexed="64"/>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style="thin">
        <color indexed="64"/>
      </right>
      <top/>
      <bottom/>
      <diagonal/>
    </border>
    <border>
      <left/>
      <right style="thin">
        <color indexed="64"/>
      </right>
      <top/>
      <bottom/>
      <diagonal/>
    </border>
    <border>
      <left style="double">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style="double">
        <color indexed="64"/>
      </right>
      <top/>
      <bottom style="thin">
        <color indexed="64"/>
      </bottom>
      <diagonal/>
    </border>
    <border>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diagonal/>
    </border>
    <border>
      <left style="double">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top style="double">
        <color indexed="64"/>
      </top>
      <bottom style="thin">
        <color indexed="64"/>
      </bottom>
      <diagonal/>
    </border>
    <border>
      <left style="double">
        <color indexed="64"/>
      </left>
      <right/>
      <top/>
      <bottom style="thin">
        <color indexed="64"/>
      </bottom>
      <diagonal/>
    </border>
    <border>
      <left style="double">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style="double">
        <color indexed="64"/>
      </bottom>
      <diagonal/>
    </border>
    <border>
      <left/>
      <right/>
      <top style="thin">
        <color indexed="64"/>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top style="double">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64"/>
      </left>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diagonal/>
    </border>
  </borders>
  <cellStyleXfs count="278">
    <xf numFmtId="0" fontId="0" fillId="0" borderId="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2" fillId="28" borderId="0" applyNumberFormat="0" applyBorder="0" applyAlignment="0" applyProtection="0"/>
    <xf numFmtId="0" fontId="33" fillId="29" borderId="50" applyNumberFormat="0" applyAlignment="0" applyProtection="0"/>
    <xf numFmtId="0" fontId="34" fillId="30" borderId="51" applyNumberFormat="0" applyAlignment="0" applyProtection="0"/>
    <xf numFmtId="3" fontId="9" fillId="2" borderId="0" applyFont="0" applyFill="0" applyBorder="0" applyAlignment="0" applyProtection="0"/>
    <xf numFmtId="5" fontId="9" fillId="2" borderId="0" applyFont="0" applyFill="0" applyBorder="0" applyAlignment="0" applyProtection="0"/>
    <xf numFmtId="0" fontId="9" fillId="2" borderId="0" applyFont="0" applyFill="0" applyBorder="0" applyAlignment="0" applyProtection="0"/>
    <xf numFmtId="0" fontId="35" fillId="0" borderId="0" applyNumberFormat="0" applyFill="0" applyBorder="0" applyAlignment="0" applyProtection="0"/>
    <xf numFmtId="2" fontId="9" fillId="2" borderId="0" applyFont="0" applyFill="0" applyBorder="0" applyAlignment="0" applyProtection="0"/>
    <xf numFmtId="0" fontId="36" fillId="31" borderId="0" applyNumberFormat="0" applyBorder="0" applyAlignment="0" applyProtection="0"/>
    <xf numFmtId="0" fontId="10" fillId="2" borderId="0" applyFont="0" applyFill="0" applyBorder="0" applyAlignment="0" applyProtection="0"/>
    <xf numFmtId="0" fontId="37" fillId="0" borderId="52" applyNumberFormat="0" applyFill="0" applyAlignment="0" applyProtection="0"/>
    <xf numFmtId="0" fontId="11" fillId="2" borderId="0" applyFont="0" applyFill="0" applyBorder="0" applyAlignment="0" applyProtection="0"/>
    <xf numFmtId="0" fontId="38" fillId="0" borderId="53" applyNumberFormat="0" applyFill="0" applyAlignment="0" applyProtection="0"/>
    <xf numFmtId="0" fontId="39" fillId="0" borderId="54" applyNumberFormat="0" applyFill="0" applyAlignment="0" applyProtection="0"/>
    <xf numFmtId="0" fontId="39" fillId="0" borderId="0" applyNumberFormat="0" applyFill="0" applyBorder="0" applyAlignment="0" applyProtection="0"/>
    <xf numFmtId="0" fontId="40" fillId="32" borderId="50" applyNumberFormat="0" applyAlignment="0" applyProtection="0"/>
    <xf numFmtId="0" fontId="41" fillId="0" borderId="55" applyNumberFormat="0" applyFill="0" applyAlignment="0" applyProtection="0"/>
    <xf numFmtId="0" fontId="42" fillId="33" borderId="0" applyNumberFormat="0" applyBorder="0" applyAlignment="0" applyProtection="0"/>
    <xf numFmtId="0" fontId="9" fillId="0" borderId="0"/>
    <xf numFmtId="0" fontId="29" fillId="0" borderId="0"/>
    <xf numFmtId="0" fontId="9" fillId="0" borderId="0"/>
    <xf numFmtId="0" fontId="24" fillId="0" borderId="0"/>
    <xf numFmtId="0" fontId="9" fillId="0" borderId="0"/>
    <xf numFmtId="0" fontId="30" fillId="34" borderId="56" applyNumberFormat="0" applyFont="0" applyAlignment="0" applyProtection="0"/>
    <xf numFmtId="0" fontId="30" fillId="34" borderId="56" applyNumberFormat="0" applyFont="0" applyAlignment="0" applyProtection="0"/>
    <xf numFmtId="0" fontId="30" fillId="34" borderId="56" applyNumberFormat="0" applyFont="0" applyAlignment="0" applyProtection="0"/>
    <xf numFmtId="0" fontId="30" fillId="34" borderId="56" applyNumberFormat="0" applyFont="0" applyAlignment="0" applyProtection="0"/>
    <xf numFmtId="0" fontId="43" fillId="29" borderId="57" applyNumberFormat="0" applyAlignment="0" applyProtection="0"/>
    <xf numFmtId="0" fontId="44" fillId="0" borderId="0" applyNumberFormat="0" applyFill="0" applyBorder="0" applyAlignment="0" applyProtection="0"/>
    <xf numFmtId="0" fontId="9" fillId="2" borderId="0" applyFont="0" applyFill="0" applyBorder="0" applyAlignment="0" applyProtection="0"/>
    <xf numFmtId="0" fontId="45" fillId="0" borderId="58" applyNumberFormat="0" applyFill="0" applyAlignment="0" applyProtection="0"/>
    <xf numFmtId="0" fontId="46" fillId="0" borderId="0" applyNumberFormat="0" applyFill="0" applyBorder="0" applyAlignment="0" applyProtection="0"/>
    <xf numFmtId="0" fontId="8" fillId="34" borderId="56" applyNumberFormat="0" applyFont="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7" fillId="34" borderId="56" applyNumberFormat="0" applyFont="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5" borderId="0" applyNumberFormat="0" applyBorder="0" applyAlignment="0" applyProtection="0"/>
    <xf numFmtId="0" fontId="6" fillId="34" borderId="56" applyNumberFormat="0" applyFont="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5" fillId="34" borderId="56" applyNumberFormat="0" applyFont="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5"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9" fillId="0" borderId="0"/>
    <xf numFmtId="0" fontId="4" fillId="34" borderId="56" applyNumberFormat="0" applyFont="0" applyAlignment="0" applyProtection="0"/>
    <xf numFmtId="0" fontId="4" fillId="34" borderId="56" applyNumberFormat="0" applyFont="0" applyAlignment="0" applyProtection="0"/>
    <xf numFmtId="0" fontId="4" fillId="34" borderId="56" applyNumberFormat="0" applyFont="0" applyAlignment="0" applyProtection="0"/>
    <xf numFmtId="0" fontId="4" fillId="34" borderId="56" applyNumberFormat="0" applyFont="0" applyAlignment="0" applyProtection="0"/>
    <xf numFmtId="0" fontId="4" fillId="34" borderId="56" applyNumberFormat="0" applyFont="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5" borderId="0" applyNumberFormat="0" applyBorder="0" applyAlignment="0" applyProtection="0"/>
    <xf numFmtId="0" fontId="4" fillId="34" borderId="56" applyNumberFormat="0" applyFont="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5" borderId="0" applyNumberFormat="0" applyBorder="0" applyAlignment="0" applyProtection="0"/>
    <xf numFmtId="0" fontId="4" fillId="34" borderId="56" applyNumberFormat="0" applyFont="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5" borderId="0" applyNumberFormat="0" applyBorder="0" applyAlignment="0" applyProtection="0"/>
    <xf numFmtId="0" fontId="4" fillId="34" borderId="56" applyNumberFormat="0" applyFont="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5" borderId="0" applyNumberFormat="0" applyBorder="0" applyAlignment="0" applyProtection="0"/>
    <xf numFmtId="0" fontId="13" fillId="0" borderId="0"/>
    <xf numFmtId="0" fontId="3" fillId="0" borderId="0"/>
    <xf numFmtId="43" fontId="3" fillId="0" borderId="0" applyFont="0" applyFill="0" applyBorder="0" applyAlignment="0" applyProtection="0"/>
    <xf numFmtId="0" fontId="2" fillId="0" borderId="0"/>
  </cellStyleXfs>
  <cellXfs count="288">
    <xf numFmtId="0" fontId="0" fillId="0" borderId="0" xfId="0"/>
    <xf numFmtId="0" fontId="9" fillId="0" borderId="14" xfId="95" applyBorder="1" applyAlignment="1" applyProtection="1">
      <alignment horizontal="left"/>
      <protection locked="0"/>
    </xf>
    <xf numFmtId="0" fontId="9" fillId="0" borderId="15" xfId="95" applyBorder="1" applyAlignment="1" applyProtection="1">
      <alignment horizontal="left"/>
      <protection locked="0"/>
    </xf>
    <xf numFmtId="0" fontId="20" fillId="0" borderId="0" xfId="95" applyFont="1"/>
    <xf numFmtId="0" fontId="16" fillId="0" borderId="0" xfId="95" applyFont="1"/>
    <xf numFmtId="165" fontId="16" fillId="0" borderId="0" xfId="95" applyNumberFormat="1" applyFont="1"/>
    <xf numFmtId="2" fontId="16" fillId="0" borderId="0" xfId="95" applyNumberFormat="1" applyFont="1"/>
    <xf numFmtId="164" fontId="16" fillId="0" borderId="0" xfId="95" applyNumberFormat="1" applyFont="1"/>
    <xf numFmtId="0" fontId="18" fillId="0" borderId="0" xfId="95" applyFont="1" applyProtection="1">
      <protection hidden="1"/>
    </xf>
    <xf numFmtId="0" fontId="18" fillId="0" borderId="0" xfId="95" applyFont="1" applyBorder="1" applyProtection="1">
      <protection hidden="1"/>
    </xf>
    <xf numFmtId="0" fontId="16" fillId="0" borderId="0" xfId="95" applyFont="1" applyProtection="1">
      <protection locked="0"/>
    </xf>
    <xf numFmtId="165" fontId="16" fillId="0" borderId="0" xfId="95" applyNumberFormat="1" applyFont="1" applyProtection="1">
      <protection locked="0"/>
    </xf>
    <xf numFmtId="2" fontId="16" fillId="0" borderId="0" xfId="95" applyNumberFormat="1" applyFont="1" applyProtection="1">
      <protection locked="0"/>
    </xf>
    <xf numFmtId="164" fontId="16" fillId="0" borderId="0" xfId="95" applyNumberFormat="1" applyFont="1" applyProtection="1">
      <protection locked="0"/>
    </xf>
    <xf numFmtId="0" fontId="16" fillId="0" borderId="0" xfId="95" applyFont="1" applyBorder="1" applyProtection="1">
      <protection locked="0"/>
    </xf>
    <xf numFmtId="2" fontId="16" fillId="0" borderId="0" xfId="95" applyNumberFormat="1" applyFont="1" applyBorder="1" applyProtection="1">
      <protection locked="0"/>
    </xf>
    <xf numFmtId="0" fontId="22" fillId="0" borderId="0" xfId="95" applyFont="1" applyProtection="1"/>
    <xf numFmtId="0" fontId="16" fillId="0" borderId="0" xfId="95" applyFont="1" applyProtection="1"/>
    <xf numFmtId="165" fontId="16" fillId="0" borderId="0" xfId="95" applyNumberFormat="1" applyFont="1" applyProtection="1"/>
    <xf numFmtId="2" fontId="16" fillId="0" borderId="0" xfId="95" applyNumberFormat="1" applyFont="1" applyProtection="1"/>
    <xf numFmtId="164" fontId="16" fillId="0" borderId="0" xfId="95" applyNumberFormat="1" applyFont="1" applyProtection="1"/>
    <xf numFmtId="0" fontId="16" fillId="0" borderId="1" xfId="95" applyFont="1" applyBorder="1" applyAlignment="1" applyProtection="1">
      <alignment horizontal="center"/>
    </xf>
    <xf numFmtId="165" fontId="16" fillId="0" borderId="3" xfId="95" applyNumberFormat="1" applyFont="1" applyBorder="1" applyAlignment="1">
      <alignment horizontal="center"/>
    </xf>
    <xf numFmtId="2" fontId="16" fillId="0" borderId="3" xfId="95" applyNumberFormat="1" applyFont="1" applyBorder="1" applyAlignment="1">
      <alignment horizontal="center"/>
    </xf>
    <xf numFmtId="164" fontId="16" fillId="0" borderId="3" xfId="95" applyNumberFormat="1" applyFont="1" applyBorder="1" applyAlignment="1">
      <alignment horizontal="center"/>
    </xf>
    <xf numFmtId="2" fontId="16" fillId="0" borderId="16" xfId="95" applyNumberFormat="1" applyFont="1" applyBorder="1" applyAlignment="1">
      <alignment horizontal="center"/>
    </xf>
    <xf numFmtId="0" fontId="16" fillId="0" borderId="4" xfId="95" applyFont="1" applyBorder="1" applyAlignment="1" applyProtection="1">
      <alignment horizontal="center" vertical="top"/>
    </xf>
    <xf numFmtId="165" fontId="16" fillId="0" borderId="5" xfId="95" applyNumberFormat="1" applyFont="1" applyBorder="1" applyAlignment="1">
      <alignment horizontal="center"/>
    </xf>
    <xf numFmtId="2" fontId="16" fillId="0" borderId="5" xfId="95" applyNumberFormat="1" applyFont="1" applyBorder="1" applyAlignment="1">
      <alignment horizontal="center"/>
    </xf>
    <xf numFmtId="164" fontId="16" fillId="0" borderId="5" xfId="95" applyNumberFormat="1" applyFont="1" applyBorder="1" applyAlignment="1">
      <alignment horizontal="center"/>
    </xf>
    <xf numFmtId="2" fontId="16" fillId="0" borderId="17" xfId="95" applyNumberFormat="1" applyFont="1" applyBorder="1" applyAlignment="1">
      <alignment horizontal="center"/>
    </xf>
    <xf numFmtId="0" fontId="16" fillId="0" borderId="6" xfId="95" applyFont="1" applyBorder="1" applyAlignment="1" applyProtection="1">
      <alignment horizontal="center"/>
    </xf>
    <xf numFmtId="165" fontId="16" fillId="0" borderId="8" xfId="95" applyNumberFormat="1" applyFont="1" applyBorder="1" applyAlignment="1">
      <alignment horizontal="center"/>
    </xf>
    <xf numFmtId="2" fontId="16" fillId="0" borderId="8" xfId="95" applyNumberFormat="1" applyFont="1" applyBorder="1" applyAlignment="1">
      <alignment horizontal="center"/>
    </xf>
    <xf numFmtId="164" fontId="16" fillId="0" borderId="8" xfId="95" applyNumberFormat="1" applyFont="1" applyBorder="1" applyAlignment="1">
      <alignment horizontal="center"/>
    </xf>
    <xf numFmtId="2" fontId="16" fillId="0" borderId="15" xfId="95" applyNumberFormat="1" applyFont="1" applyBorder="1" applyAlignment="1">
      <alignment horizontal="center"/>
    </xf>
    <xf numFmtId="2" fontId="18" fillId="0" borderId="0" xfId="95" applyNumberFormat="1" applyFont="1" applyBorder="1" applyAlignment="1" applyProtection="1">
      <alignment horizontal="center"/>
      <protection hidden="1"/>
    </xf>
    <xf numFmtId="0" fontId="16" fillId="0" borderId="18" xfId="95" applyFont="1" applyBorder="1" applyAlignment="1" applyProtection="1">
      <alignment horizontal="left"/>
    </xf>
    <xf numFmtId="2" fontId="14" fillId="0" borderId="19" xfId="94" applyNumberFormat="1" applyFont="1" applyBorder="1" applyAlignment="1" applyProtection="1">
      <alignment horizontal="center"/>
      <protection locked="0"/>
    </xf>
    <xf numFmtId="2" fontId="18" fillId="0" borderId="0" xfId="95" applyNumberFormat="1" applyFont="1" applyProtection="1">
      <protection hidden="1"/>
    </xf>
    <xf numFmtId="0" fontId="16" fillId="0" borderId="21" xfId="95" applyFont="1" applyBorder="1" applyAlignment="1" applyProtection="1">
      <alignment horizontal="left"/>
    </xf>
    <xf numFmtId="2" fontId="24" fillId="0" borderId="19" xfId="94" applyNumberFormat="1" applyBorder="1" applyAlignment="1" applyProtection="1">
      <alignment horizontal="center"/>
      <protection locked="0"/>
    </xf>
    <xf numFmtId="0" fontId="16" fillId="0" borderId="4" xfId="95" applyFont="1" applyBorder="1" applyAlignment="1" applyProtection="1">
      <alignment horizontal="center"/>
    </xf>
    <xf numFmtId="2" fontId="21" fillId="3" borderId="22" xfId="95" applyNumberFormat="1" applyFont="1" applyFill="1" applyBorder="1" applyAlignment="1" applyProtection="1">
      <alignment horizontal="center"/>
      <protection hidden="1"/>
    </xf>
    <xf numFmtId="2" fontId="21" fillId="3" borderId="23" xfId="95" applyNumberFormat="1" applyFont="1" applyFill="1" applyBorder="1" applyAlignment="1" applyProtection="1">
      <alignment horizontal="center"/>
      <protection hidden="1"/>
    </xf>
    <xf numFmtId="2" fontId="21" fillId="3" borderId="24" xfId="95" applyNumberFormat="1" applyFont="1" applyFill="1" applyBorder="1" applyAlignment="1" applyProtection="1">
      <alignment horizontal="center"/>
      <protection hidden="1"/>
    </xf>
    <xf numFmtId="2" fontId="21" fillId="3" borderId="12" xfId="95" applyNumberFormat="1" applyFont="1" applyFill="1" applyBorder="1" applyAlignment="1" applyProtection="1">
      <alignment horizontal="center"/>
      <protection hidden="1"/>
    </xf>
    <xf numFmtId="2" fontId="16" fillId="0" borderId="0" xfId="95" applyNumberFormat="1" applyFont="1" applyAlignment="1">
      <alignment horizontal="center"/>
    </xf>
    <xf numFmtId="0" fontId="13" fillId="0" borderId="0" xfId="0" applyFont="1"/>
    <xf numFmtId="0" fontId="0" fillId="0" borderId="0" xfId="0" applyProtection="1">
      <protection locked="0"/>
    </xf>
    <xf numFmtId="0" fontId="0" fillId="0" borderId="0" xfId="0" applyAlignment="1" applyProtection="1">
      <alignment horizontal="center"/>
      <protection locked="0"/>
    </xf>
    <xf numFmtId="0" fontId="0" fillId="0" borderId="0" xfId="0" applyAlignment="1" applyProtection="1">
      <alignment horizontal="right"/>
      <protection locked="0"/>
    </xf>
    <xf numFmtId="0" fontId="0" fillId="0" borderId="0" xfId="0" applyBorder="1" applyProtection="1">
      <protection locked="0"/>
    </xf>
    <xf numFmtId="0" fontId="0" fillId="0" borderId="1"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20" fontId="0" fillId="0" borderId="9" xfId="0" applyNumberFormat="1"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4"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166" fontId="0" fillId="0" borderId="28" xfId="0" applyNumberFormat="1" applyBorder="1" applyAlignment="1" applyProtection="1">
      <alignment horizontal="center"/>
      <protection locked="0"/>
    </xf>
    <xf numFmtId="0" fontId="15" fillId="0" borderId="0" xfId="0" applyFont="1" applyAlignment="1" applyProtection="1">
      <alignment horizontal="right"/>
      <protection locked="0"/>
    </xf>
    <xf numFmtId="0" fontId="9" fillId="0" borderId="0" xfId="95" applyProtection="1">
      <protection locked="0" hidden="1"/>
    </xf>
    <xf numFmtId="0" fontId="9" fillId="0" borderId="0" xfId="95" applyAlignment="1" applyProtection="1">
      <alignment horizontal="right"/>
      <protection locked="0" hidden="1"/>
    </xf>
    <xf numFmtId="0" fontId="0" fillId="0" borderId="29" xfId="0" applyBorder="1" applyProtection="1">
      <protection locked="0"/>
    </xf>
    <xf numFmtId="0" fontId="0" fillId="0" borderId="0" xfId="0" applyProtection="1"/>
    <xf numFmtId="0" fontId="0" fillId="0" borderId="0" xfId="0" applyAlignment="1" applyProtection="1">
      <alignment horizontal="right"/>
    </xf>
    <xf numFmtId="168" fontId="9" fillId="0" borderId="28" xfId="95" quotePrefix="1" applyNumberFormat="1" applyBorder="1" applyAlignment="1" applyProtection="1">
      <alignment horizontal="center"/>
      <protection locked="0"/>
    </xf>
    <xf numFmtId="168" fontId="9" fillId="0" borderId="6" xfId="95" applyNumberFormat="1" applyBorder="1" applyAlignment="1" applyProtection="1">
      <alignment horizontal="center"/>
      <protection locked="0"/>
    </xf>
    <xf numFmtId="165" fontId="9" fillId="0" borderId="22" xfId="95" applyNumberFormat="1" applyBorder="1" applyAlignment="1" applyProtection="1">
      <alignment horizontal="center"/>
      <protection locked="0"/>
    </xf>
    <xf numFmtId="165" fontId="9" fillId="0" borderId="22" xfId="95" quotePrefix="1" applyNumberFormat="1" applyBorder="1" applyAlignment="1" applyProtection="1">
      <alignment horizontal="center"/>
      <protection locked="0"/>
    </xf>
    <xf numFmtId="165" fontId="9" fillId="0" borderId="8" xfId="95" applyNumberFormat="1" applyBorder="1" applyAlignment="1" applyProtection="1">
      <alignment horizontal="center"/>
      <protection locked="0"/>
    </xf>
    <xf numFmtId="168" fontId="9" fillId="0" borderId="22" xfId="95" applyNumberFormat="1" applyBorder="1" applyAlignment="1" applyProtection="1">
      <alignment horizontal="center"/>
      <protection locked="0"/>
    </xf>
    <xf numFmtId="168" fontId="9" fillId="0" borderId="22" xfId="95" quotePrefix="1" applyNumberFormat="1" applyBorder="1" applyAlignment="1" applyProtection="1">
      <alignment horizontal="center"/>
      <protection locked="0"/>
    </xf>
    <xf numFmtId="168" fontId="9" fillId="0" borderId="11" xfId="95" applyNumberFormat="1" applyBorder="1" applyAlignment="1" applyProtection="1">
      <alignment horizontal="center"/>
      <protection locked="0"/>
    </xf>
    <xf numFmtId="2" fontId="9" fillId="0" borderId="37" xfId="95" applyNumberFormat="1" applyBorder="1" applyProtection="1">
      <protection locked="0"/>
    </xf>
    <xf numFmtId="0" fontId="0" fillId="0" borderId="0" xfId="0" applyAlignment="1" applyProtection="1">
      <alignment horizontal="center"/>
    </xf>
    <xf numFmtId="0" fontId="9" fillId="0" borderId="0" xfId="93" applyProtection="1"/>
    <xf numFmtId="0" fontId="9" fillId="0" borderId="0" xfId="95" applyProtection="1"/>
    <xf numFmtId="0" fontId="13" fillId="0" borderId="0" xfId="93" applyFont="1" applyProtection="1"/>
    <xf numFmtId="0" fontId="9" fillId="0" borderId="1" xfId="95" applyBorder="1" applyAlignment="1" applyProtection="1">
      <alignment horizontal="center"/>
    </xf>
    <xf numFmtId="0" fontId="9" fillId="0" borderId="9" xfId="95" applyBorder="1" applyAlignment="1" applyProtection="1">
      <alignment horizontal="center"/>
    </xf>
    <xf numFmtId="0" fontId="9" fillId="0" borderId="2" xfId="95" applyBorder="1" applyProtection="1"/>
    <xf numFmtId="0" fontId="9" fillId="0" borderId="16" xfId="95" applyBorder="1" applyProtection="1"/>
    <xf numFmtId="0" fontId="9" fillId="0" borderId="4" xfId="95" applyBorder="1" applyAlignment="1" applyProtection="1">
      <alignment horizontal="center"/>
    </xf>
    <xf numFmtId="0" fontId="9" fillId="0" borderId="10" xfId="95" applyBorder="1" applyAlignment="1" applyProtection="1">
      <alignment horizontal="center"/>
    </xf>
    <xf numFmtId="0" fontId="9" fillId="0" borderId="0" xfId="95" applyBorder="1" applyProtection="1"/>
    <xf numFmtId="0" fontId="9" fillId="0" borderId="17" xfId="95" applyBorder="1" applyProtection="1"/>
    <xf numFmtId="166" fontId="9" fillId="0" borderId="18" xfId="95" applyNumberFormat="1" applyBorder="1" applyAlignment="1" applyProtection="1">
      <alignment horizontal="center"/>
    </xf>
    <xf numFmtId="166" fontId="9" fillId="0" borderId="28" xfId="95" applyNumberFormat="1" applyBorder="1" applyAlignment="1" applyProtection="1">
      <alignment horizontal="center"/>
    </xf>
    <xf numFmtId="2" fontId="19" fillId="3" borderId="34" xfId="95" applyNumberFormat="1" applyFont="1" applyFill="1" applyBorder="1" applyAlignment="1" applyProtection="1">
      <alignment horizontal="right"/>
    </xf>
    <xf numFmtId="2" fontId="9" fillId="3" borderId="36" xfId="95" applyNumberFormat="1" applyFill="1" applyBorder="1" applyProtection="1"/>
    <xf numFmtId="0" fontId="9" fillId="0" borderId="9" xfId="95" applyBorder="1" applyProtection="1"/>
    <xf numFmtId="0" fontId="9" fillId="0" borderId="3" xfId="95" applyBorder="1" applyAlignment="1" applyProtection="1">
      <alignment horizontal="center"/>
    </xf>
    <xf numFmtId="0" fontId="9" fillId="0" borderId="3" xfId="95" applyBorder="1" applyProtection="1"/>
    <xf numFmtId="0" fontId="9" fillId="0" borderId="10" xfId="95" applyBorder="1" applyProtection="1"/>
    <xf numFmtId="0" fontId="9" fillId="0" borderId="5" xfId="95" applyBorder="1" applyAlignment="1" applyProtection="1">
      <alignment horizontal="center"/>
    </xf>
    <xf numFmtId="0" fontId="9" fillId="0" borderId="5" xfId="95" applyBorder="1" applyProtection="1"/>
    <xf numFmtId="0" fontId="9" fillId="0" borderId="6" xfId="95" applyBorder="1" applyAlignment="1" applyProtection="1">
      <alignment horizontal="center"/>
    </xf>
    <xf numFmtId="0" fontId="9" fillId="0" borderId="11" xfId="95" applyBorder="1" applyProtection="1"/>
    <xf numFmtId="0" fontId="9" fillId="0" borderId="8" xfId="95" applyBorder="1" applyAlignment="1" applyProtection="1">
      <alignment horizontal="center"/>
    </xf>
    <xf numFmtId="0" fontId="9" fillId="0" borderId="7" xfId="95" applyBorder="1" applyProtection="1"/>
    <xf numFmtId="0" fontId="9" fillId="0" borderId="8" xfId="95" applyBorder="1" applyProtection="1"/>
    <xf numFmtId="0" fontId="9" fillId="0" borderId="15" xfId="95" applyBorder="1" applyProtection="1"/>
    <xf numFmtId="0" fontId="9" fillId="0" borderId="40" xfId="95" applyBorder="1" applyProtection="1"/>
    <xf numFmtId="0" fontId="9" fillId="0" borderId="38" xfId="95" applyBorder="1" applyProtection="1"/>
    <xf numFmtId="0" fontId="9" fillId="0" borderId="20" xfId="95" applyBorder="1" applyAlignment="1" applyProtection="1">
      <alignment horizontal="right"/>
    </xf>
    <xf numFmtId="0" fontId="9" fillId="0" borderId="41" xfId="95" applyBorder="1" applyProtection="1"/>
    <xf numFmtId="0" fontId="9" fillId="0" borderId="37" xfId="95" applyBorder="1" applyProtection="1"/>
    <xf numFmtId="0" fontId="9" fillId="0" borderId="19" xfId="95" applyBorder="1" applyAlignment="1" applyProtection="1">
      <alignment horizontal="right"/>
    </xf>
    <xf numFmtId="0" fontId="9" fillId="0" borderId="42" xfId="95" applyBorder="1" applyProtection="1"/>
    <xf numFmtId="0" fontId="9" fillId="0" borderId="8" xfId="95" applyBorder="1" applyAlignment="1" applyProtection="1">
      <alignment horizontal="right"/>
    </xf>
    <xf numFmtId="2" fontId="19" fillId="3" borderId="37" xfId="95" applyNumberFormat="1" applyFont="1" applyFill="1" applyBorder="1" applyProtection="1"/>
    <xf numFmtId="0" fontId="16" fillId="0" borderId="3" xfId="95" applyFont="1" applyBorder="1" applyAlignment="1" applyProtection="1">
      <alignment horizontal="center"/>
    </xf>
    <xf numFmtId="0" fontId="16" fillId="0" borderId="5" xfId="95" applyFont="1" applyBorder="1" applyAlignment="1" applyProtection="1">
      <alignment horizontal="center" vertical="top"/>
    </xf>
    <xf numFmtId="165" fontId="16" fillId="0" borderId="0" xfId="95" applyNumberFormat="1" applyFont="1" applyAlignment="1">
      <alignment horizontal="right"/>
    </xf>
    <xf numFmtId="2" fontId="16" fillId="0" borderId="0" xfId="95" applyNumberFormat="1" applyFont="1" applyAlignment="1">
      <alignment horizontal="right"/>
    </xf>
    <xf numFmtId="2" fontId="14" fillId="0" borderId="0" xfId="94" applyNumberFormat="1" applyFont="1" applyBorder="1" applyAlignment="1" applyProtection="1">
      <alignment horizontal="center"/>
      <protection locked="0"/>
    </xf>
    <xf numFmtId="164" fontId="0" fillId="0" borderId="43" xfId="0" applyNumberFormat="1" applyBorder="1" applyAlignment="1" applyProtection="1">
      <alignment horizontal="center"/>
    </xf>
    <xf numFmtId="2" fontId="21" fillId="3" borderId="43" xfId="95" applyNumberFormat="1" applyFont="1" applyFill="1" applyBorder="1" applyAlignment="1" applyProtection="1">
      <alignment horizontal="center"/>
      <protection hidden="1"/>
    </xf>
    <xf numFmtId="0" fontId="9" fillId="0" borderId="11" xfId="95" applyBorder="1" applyAlignment="1" applyProtection="1">
      <alignment horizontal="center"/>
    </xf>
    <xf numFmtId="0" fontId="9" fillId="0" borderId="0" xfId="0" applyFont="1" applyProtection="1">
      <protection locked="0"/>
    </xf>
    <xf numFmtId="0" fontId="16" fillId="0" borderId="11" xfId="95" applyFont="1" applyBorder="1" applyAlignment="1" applyProtection="1">
      <alignment horizontal="center"/>
    </xf>
    <xf numFmtId="0" fontId="9" fillId="0" borderId="0" xfId="0" applyFont="1" applyAlignment="1" applyProtection="1">
      <alignment horizontal="right"/>
      <protection locked="0"/>
    </xf>
    <xf numFmtId="167" fontId="9" fillId="0" borderId="0" xfId="0" applyNumberFormat="1" applyFont="1" applyBorder="1" applyAlignment="1" applyProtection="1">
      <alignment horizontal="center"/>
      <protection locked="0"/>
    </xf>
    <xf numFmtId="0" fontId="9" fillId="0" borderId="0" xfId="0" applyFont="1" applyBorder="1" applyAlignment="1" applyProtection="1">
      <alignment horizontal="right"/>
      <protection locked="0"/>
    </xf>
    <xf numFmtId="2" fontId="29" fillId="0" borderId="22" xfId="92" applyNumberFormat="1" applyBorder="1" applyAlignment="1">
      <alignment horizontal="center"/>
    </xf>
    <xf numFmtId="2" fontId="9" fillId="0" borderId="24" xfId="95" applyNumberFormat="1" applyFill="1" applyBorder="1" applyAlignment="1" applyProtection="1">
      <alignment horizontal="center"/>
      <protection locked="0"/>
    </xf>
    <xf numFmtId="4" fontId="9" fillId="0" borderId="43" xfId="97" applyNumberFormat="1" applyFont="1" applyFill="1" applyBorder="1" applyAlignment="1">
      <alignment horizontal="right"/>
    </xf>
    <xf numFmtId="4" fontId="9" fillId="0" borderId="22" xfId="91" applyNumberFormat="1" applyFill="1" applyBorder="1" applyAlignment="1">
      <alignment horizontal="right"/>
    </xf>
    <xf numFmtId="4" fontId="9" fillId="0" borderId="22" xfId="97" applyNumberFormat="1" applyFont="1" applyFill="1" applyBorder="1" applyAlignment="1">
      <alignment horizontal="right"/>
    </xf>
    <xf numFmtId="2" fontId="9" fillId="0" borderId="43" xfId="91" applyNumberFormat="1" applyFill="1" applyBorder="1" applyAlignment="1">
      <alignment horizontal="right"/>
    </xf>
    <xf numFmtId="2" fontId="9" fillId="0" borderId="22" xfId="97" applyNumberFormat="1" applyFont="1" applyFill="1" applyBorder="1" applyAlignment="1">
      <alignment horizontal="right"/>
    </xf>
    <xf numFmtId="2" fontId="9" fillId="0" borderId="22" xfId="91" applyNumberFormat="1" applyFill="1" applyBorder="1" applyAlignment="1">
      <alignment horizontal="right"/>
    </xf>
    <xf numFmtId="164" fontId="0" fillId="0" borderId="43" xfId="0" applyNumberFormat="1" applyBorder="1" applyAlignment="1">
      <alignment horizontal="right"/>
    </xf>
    <xf numFmtId="165" fontId="0" fillId="0" borderId="43" xfId="0" applyNumberFormat="1" applyBorder="1" applyAlignment="1">
      <alignment horizontal="right"/>
    </xf>
    <xf numFmtId="164" fontId="0" fillId="0" borderId="0" xfId="0" applyNumberFormat="1" applyAlignment="1">
      <alignment horizontal="right"/>
    </xf>
    <xf numFmtId="164" fontId="0" fillId="0" borderId="22" xfId="0" applyNumberFormat="1" applyBorder="1" applyAlignment="1">
      <alignment horizontal="right"/>
    </xf>
    <xf numFmtId="164" fontId="13" fillId="0" borderId="0" xfId="92" applyNumberFormat="1" applyFont="1" applyAlignment="1">
      <alignment horizontal="right"/>
    </xf>
    <xf numFmtId="164" fontId="0" fillId="0" borderId="22" xfId="0" applyNumberFormat="1" applyFill="1" applyBorder="1" applyAlignment="1">
      <alignment horizontal="right"/>
    </xf>
    <xf numFmtId="2" fontId="29" fillId="0" borderId="22" xfId="92" applyNumberFormat="1" applyBorder="1" applyAlignment="1">
      <alignment horizontal="right"/>
    </xf>
    <xf numFmtId="3" fontId="9" fillId="0" borderId="0" xfId="92" applyNumberFormat="1" applyFont="1" applyAlignment="1">
      <alignment horizontal="right"/>
    </xf>
    <xf numFmtId="164" fontId="13" fillId="0" borderId="43" xfId="0" applyNumberFormat="1" applyFont="1" applyBorder="1" applyAlignment="1" applyProtection="1">
      <alignment horizontal="center"/>
    </xf>
    <xf numFmtId="2" fontId="16" fillId="3" borderId="16" xfId="95" applyNumberFormat="1" applyFont="1" applyFill="1" applyBorder="1" applyAlignment="1" applyProtection="1">
      <alignment horizontal="center"/>
      <protection hidden="1"/>
    </xf>
    <xf numFmtId="2" fontId="16" fillId="3" borderId="23" xfId="95" applyNumberFormat="1" applyFont="1" applyFill="1" applyBorder="1" applyAlignment="1" applyProtection="1">
      <alignment horizontal="center"/>
      <protection hidden="1"/>
    </xf>
    <xf numFmtId="2" fontId="29" fillId="0" borderId="24" xfId="92" applyNumberFormat="1" applyBorder="1" applyAlignment="1">
      <alignment horizontal="center"/>
    </xf>
    <xf numFmtId="0" fontId="16" fillId="0" borderId="33" xfId="95" applyFont="1" applyBorder="1" applyAlignment="1" applyProtection="1">
      <alignment horizontal="left"/>
    </xf>
    <xf numFmtId="166" fontId="0" fillId="0" borderId="28" xfId="0" applyNumberFormat="1" applyBorder="1" applyAlignment="1" applyProtection="1">
      <alignment horizontal="center"/>
      <protection locked="0"/>
    </xf>
    <xf numFmtId="164" fontId="0" fillId="0" borderId="43" xfId="0" applyNumberFormat="1" applyBorder="1" applyAlignment="1" applyProtection="1">
      <alignment horizontal="center"/>
    </xf>
    <xf numFmtId="165" fontId="0" fillId="0" borderId="22" xfId="0" applyNumberFormat="1" applyBorder="1" applyAlignment="1">
      <alignment horizontal="right"/>
    </xf>
    <xf numFmtId="164" fontId="0" fillId="0" borderId="22" xfId="0" applyNumberFormat="1" applyBorder="1" applyAlignment="1">
      <alignment horizontal="right"/>
    </xf>
    <xf numFmtId="2" fontId="16" fillId="3" borderId="12" xfId="95" applyNumberFormat="1" applyFont="1" applyFill="1" applyBorder="1" applyAlignment="1" applyProtection="1">
      <alignment horizontal="center"/>
      <protection hidden="1"/>
    </xf>
    <xf numFmtId="2" fontId="21" fillId="3" borderId="44" xfId="95" applyNumberFormat="1" applyFont="1" applyFill="1" applyBorder="1" applyAlignment="1" applyProtection="1">
      <alignment horizontal="center"/>
      <protection hidden="1"/>
    </xf>
    <xf numFmtId="164" fontId="0" fillId="0" borderId="43" xfId="0" applyNumberFormat="1" applyBorder="1" applyAlignment="1">
      <alignment horizontal="right"/>
    </xf>
    <xf numFmtId="2" fontId="9" fillId="0" borderId="24" xfId="219" applyNumberFormat="1" applyFont="1" applyFill="1" applyBorder="1" applyAlignment="1">
      <alignment horizontal="right"/>
    </xf>
    <xf numFmtId="0" fontId="16" fillId="0" borderId="4" xfId="95" applyFont="1" applyBorder="1" applyAlignment="1" applyProtection="1">
      <alignment horizontal="center"/>
    </xf>
    <xf numFmtId="0" fontId="9" fillId="35" borderId="13" xfId="95" applyFill="1" applyBorder="1" applyAlignment="1" applyProtection="1">
      <alignment horizontal="left"/>
      <protection locked="0"/>
    </xf>
    <xf numFmtId="0" fontId="9" fillId="0" borderId="0" xfId="95" applyFont="1" applyAlignment="1" applyProtection="1">
      <alignment horizontal="right"/>
    </xf>
    <xf numFmtId="165" fontId="9" fillId="0" borderId="37" xfId="95" applyNumberFormat="1" applyFont="1" applyBorder="1" applyAlignment="1" applyProtection="1">
      <alignment horizontal="center"/>
      <protection locked="0"/>
    </xf>
    <xf numFmtId="164" fontId="9" fillId="0" borderId="0" xfId="95" applyNumberFormat="1" applyFont="1" applyProtection="1">
      <protection locked="0"/>
    </xf>
    <xf numFmtId="2" fontId="9" fillId="0" borderId="0" xfId="95" applyNumberFormat="1" applyFont="1" applyProtection="1">
      <protection locked="0"/>
    </xf>
    <xf numFmtId="165" fontId="9" fillId="0" borderId="0" xfId="95" applyNumberFormat="1" applyFont="1" applyBorder="1" applyAlignment="1" applyProtection="1">
      <alignment horizontal="center"/>
      <protection locked="0"/>
    </xf>
    <xf numFmtId="0" fontId="2" fillId="0" borderId="0" xfId="277"/>
    <xf numFmtId="0" fontId="2" fillId="35" borderId="0" xfId="277" applyFill="1" applyProtection="1"/>
    <xf numFmtId="0" fontId="2" fillId="35" borderId="0" xfId="277" applyFill="1"/>
    <xf numFmtId="0" fontId="49" fillId="35" borderId="0" xfId="277" applyFont="1" applyFill="1"/>
    <xf numFmtId="0" fontId="9" fillId="35" borderId="0" xfId="277" applyFont="1" applyFill="1"/>
    <xf numFmtId="0" fontId="9" fillId="35" borderId="0" xfId="277" applyFont="1" applyFill="1" applyAlignment="1"/>
    <xf numFmtId="0" fontId="2" fillId="35" borderId="0" xfId="277" applyFill="1" applyAlignment="1"/>
    <xf numFmtId="0" fontId="50" fillId="35" borderId="0" xfId="277" applyFont="1" applyFill="1" applyAlignment="1"/>
    <xf numFmtId="1" fontId="0" fillId="0" borderId="43" xfId="0" applyNumberFormat="1" applyBorder="1" applyAlignment="1" applyProtection="1">
      <alignment horizontal="center"/>
    </xf>
    <xf numFmtId="0" fontId="0" fillId="0" borderId="22" xfId="0" applyNumberFormat="1" applyBorder="1" applyAlignment="1" applyProtection="1">
      <alignment horizontal="center"/>
    </xf>
    <xf numFmtId="1" fontId="0" fillId="0" borderId="0" xfId="0" applyNumberFormat="1" applyProtection="1">
      <protection locked="0"/>
    </xf>
    <xf numFmtId="2" fontId="29" fillId="0" borderId="24" xfId="92" applyNumberFormat="1" applyBorder="1" applyAlignment="1">
      <alignment horizontal="right"/>
    </xf>
    <xf numFmtId="0" fontId="27" fillId="0" borderId="0" xfId="0" applyNumberFormat="1" applyFont="1" applyBorder="1" applyAlignment="1" applyProtection="1">
      <alignment horizontal="center"/>
      <protection locked="0"/>
    </xf>
    <xf numFmtId="0" fontId="49" fillId="0" borderId="0" xfId="0" applyFont="1" applyProtection="1">
      <protection locked="0"/>
    </xf>
    <xf numFmtId="0" fontId="51" fillId="0" borderId="0" xfId="0" applyFont="1" applyAlignment="1"/>
    <xf numFmtId="0" fontId="49" fillId="0" borderId="0" xfId="0" applyFont="1"/>
    <xf numFmtId="3" fontId="9" fillId="0" borderId="22" xfId="92" applyNumberFormat="1" applyFont="1" applyBorder="1" applyAlignment="1">
      <alignment horizontal="right"/>
    </xf>
    <xf numFmtId="3" fontId="9" fillId="0" borderId="24" xfId="92" applyNumberFormat="1" applyFont="1" applyBorder="1" applyAlignment="1">
      <alignment horizontal="right"/>
    </xf>
    <xf numFmtId="3" fontId="16" fillId="0" borderId="5" xfId="95" applyNumberFormat="1" applyFont="1" applyBorder="1" applyAlignment="1" applyProtection="1">
      <alignment horizontal="right"/>
    </xf>
    <xf numFmtId="2" fontId="21" fillId="3" borderId="43" xfId="95" applyNumberFormat="1" applyFont="1" applyFill="1" applyBorder="1" applyAlignment="1" applyProtection="1">
      <alignment horizontal="right"/>
      <protection hidden="1"/>
    </xf>
    <xf numFmtId="2" fontId="21" fillId="3" borderId="22" xfId="95" applyNumberFormat="1" applyFont="1" applyFill="1" applyBorder="1" applyAlignment="1" applyProtection="1">
      <alignment horizontal="right"/>
      <protection hidden="1"/>
    </xf>
    <xf numFmtId="3" fontId="16" fillId="0" borderId="8" xfId="95" applyNumberFormat="1" applyFont="1" applyBorder="1" applyAlignment="1" applyProtection="1">
      <alignment horizontal="right"/>
    </xf>
    <xf numFmtId="2" fontId="21" fillId="3" borderId="24" xfId="95" applyNumberFormat="1" applyFont="1" applyFill="1" applyBorder="1" applyAlignment="1" applyProtection="1">
      <alignment horizontal="right"/>
      <protection hidden="1"/>
    </xf>
    <xf numFmtId="3" fontId="16" fillId="0" borderId="22" xfId="95" applyNumberFormat="1" applyFont="1" applyBorder="1" applyAlignment="1" applyProtection="1">
      <alignment horizontal="right"/>
    </xf>
    <xf numFmtId="0" fontId="9" fillId="0" borderId="45" xfId="95" applyBorder="1" applyProtection="1"/>
    <xf numFmtId="4" fontId="9" fillId="36" borderId="24" xfId="95" applyNumberFormat="1" applyFill="1" applyBorder="1" applyAlignment="1" applyProtection="1">
      <alignment horizontal="right"/>
      <protection locked="0"/>
    </xf>
    <xf numFmtId="166" fontId="9" fillId="0" borderId="61" xfId="95" applyNumberFormat="1" applyBorder="1" applyAlignment="1" applyProtection="1">
      <alignment horizontal="center"/>
    </xf>
    <xf numFmtId="0" fontId="28" fillId="3" borderId="33" xfId="95" applyFont="1" applyFill="1" applyBorder="1" applyProtection="1"/>
    <xf numFmtId="2" fontId="16" fillId="0" borderId="11" xfId="95" applyNumberFormat="1" applyFont="1" applyBorder="1" applyAlignment="1">
      <alignment horizontal="center"/>
    </xf>
    <xf numFmtId="0" fontId="13" fillId="0" borderId="0" xfId="0" applyFont="1" applyProtection="1">
      <protection locked="0"/>
    </xf>
    <xf numFmtId="0" fontId="2" fillId="35" borderId="0" xfId="277" applyFill="1" applyAlignment="1"/>
    <xf numFmtId="0" fontId="49" fillId="35" borderId="0" xfId="277" applyFont="1" applyFill="1" applyAlignment="1" applyProtection="1">
      <protection locked="0"/>
    </xf>
    <xf numFmtId="0" fontId="9" fillId="35" borderId="0" xfId="277" applyFont="1" applyFill="1" applyAlignment="1">
      <alignment horizontal="right"/>
    </xf>
    <xf numFmtId="0" fontId="2" fillId="35" borderId="0" xfId="277" applyFill="1" applyAlignment="1">
      <alignment horizontal="right"/>
    </xf>
    <xf numFmtId="0" fontId="49" fillId="0" borderId="0" xfId="277" applyFont="1" applyFill="1" applyAlignment="1" applyProtection="1">
      <protection locked="0"/>
    </xf>
    <xf numFmtId="0" fontId="9" fillId="35" borderId="0" xfId="277" applyFont="1" applyFill="1" applyAlignment="1"/>
    <xf numFmtId="0" fontId="19" fillId="35" borderId="0" xfId="277" applyFont="1" applyFill="1" applyAlignment="1">
      <alignment horizontal="center"/>
    </xf>
    <xf numFmtId="0" fontId="2" fillId="35" borderId="0" xfId="277" applyFill="1" applyAlignment="1">
      <alignment horizontal="center"/>
    </xf>
    <xf numFmtId="0" fontId="48" fillId="35" borderId="0" xfId="277" applyFont="1" applyFill="1" applyAlignment="1">
      <alignment horizontal="center"/>
    </xf>
    <xf numFmtId="0" fontId="2" fillId="35" borderId="0" xfId="277" applyFill="1" applyAlignment="1" applyProtection="1">
      <protection locked="0"/>
    </xf>
    <xf numFmtId="0" fontId="2" fillId="35" borderId="30" xfId="277" applyFill="1" applyBorder="1" applyAlignment="1" applyProtection="1">
      <protection locked="0"/>
    </xf>
    <xf numFmtId="0" fontId="2" fillId="35" borderId="46" xfId="277" applyFill="1" applyBorder="1" applyAlignment="1" applyProtection="1">
      <protection locked="0"/>
    </xf>
    <xf numFmtId="0" fontId="2" fillId="35" borderId="31" xfId="277" applyFill="1" applyBorder="1" applyAlignment="1" applyProtection="1">
      <protection locked="0"/>
    </xf>
    <xf numFmtId="2" fontId="50" fillId="35" borderId="0" xfId="277" applyNumberFormat="1" applyFont="1" applyFill="1" applyAlignment="1" applyProtection="1">
      <protection locked="0"/>
    </xf>
    <xf numFmtId="2" fontId="2" fillId="35" borderId="0" xfId="277" applyNumberFormat="1" applyFill="1" applyAlignment="1" applyProtection="1">
      <protection locked="0"/>
    </xf>
    <xf numFmtId="2" fontId="49" fillId="35" borderId="0" xfId="277" applyNumberFormat="1" applyFont="1" applyFill="1" applyAlignment="1" applyProtection="1">
      <alignment horizontal="right"/>
    </xf>
    <xf numFmtId="2" fontId="19" fillId="35" borderId="0" xfId="277" applyNumberFormat="1" applyFont="1" applyFill="1" applyAlignment="1">
      <alignment horizontal="right"/>
    </xf>
    <xf numFmtId="0" fontId="9" fillId="35" borderId="30" xfId="277" applyFont="1" applyFill="1" applyBorder="1" applyAlignment="1">
      <alignment vertical="center"/>
    </xf>
    <xf numFmtId="0" fontId="2" fillId="35" borderId="46" xfId="277" applyFill="1" applyBorder="1" applyAlignment="1"/>
    <xf numFmtId="0" fontId="2" fillId="35" borderId="31" xfId="277" applyFill="1" applyBorder="1" applyAlignment="1"/>
    <xf numFmtId="0" fontId="9" fillId="35" borderId="30" xfId="277" applyFont="1" applyFill="1" applyBorder="1" applyAlignment="1"/>
    <xf numFmtId="0" fontId="2" fillId="35" borderId="22" xfId="277" applyFill="1" applyBorder="1" applyAlignment="1">
      <alignment horizontal="left" wrapText="1"/>
    </xf>
    <xf numFmtId="0" fontId="2" fillId="35" borderId="22" xfId="277" applyFill="1" applyBorder="1" applyAlignment="1">
      <alignment wrapText="1"/>
    </xf>
    <xf numFmtId="0" fontId="51" fillId="35" borderId="22" xfId="277" applyFont="1" applyFill="1" applyBorder="1" applyAlignment="1">
      <alignment horizontal="left" vertical="top" wrapText="1"/>
    </xf>
    <xf numFmtId="0" fontId="49" fillId="35" borderId="0" xfId="277" applyFont="1" applyFill="1" applyAlignment="1"/>
    <xf numFmtId="0" fontId="19" fillId="35" borderId="0" xfId="277" applyFont="1" applyFill="1" applyAlignment="1"/>
    <xf numFmtId="0" fontId="1" fillId="35" borderId="0" xfId="277" applyFont="1" applyFill="1" applyAlignment="1">
      <alignment horizontal="left" vertical="top" wrapText="1"/>
    </xf>
    <xf numFmtId="0" fontId="2" fillId="35" borderId="0" xfId="277" applyFill="1" applyAlignment="1">
      <alignment horizontal="left" vertical="top"/>
    </xf>
    <xf numFmtId="171" fontId="2" fillId="35" borderId="22" xfId="277" applyNumberFormat="1" applyFill="1" applyBorder="1" applyAlignment="1">
      <alignment horizontal="right"/>
    </xf>
    <xf numFmtId="2" fontId="2" fillId="35" borderId="30" xfId="277" applyNumberFormat="1" applyFill="1" applyBorder="1" applyAlignment="1" applyProtection="1">
      <alignment horizontal="right"/>
      <protection locked="0"/>
    </xf>
    <xf numFmtId="2" fontId="2" fillId="35" borderId="46" xfId="277" applyNumberFormat="1" applyFill="1" applyBorder="1" applyAlignment="1" applyProtection="1">
      <alignment horizontal="right"/>
      <protection locked="0"/>
    </xf>
    <xf numFmtId="2" fontId="2" fillId="35" borderId="31" xfId="277" applyNumberFormat="1" applyFill="1" applyBorder="1" applyAlignment="1" applyProtection="1">
      <alignment horizontal="right"/>
      <protection locked="0"/>
    </xf>
    <xf numFmtId="171" fontId="2" fillId="35" borderId="22" xfId="277" applyNumberFormat="1" applyFill="1" applyBorder="1" applyAlignment="1"/>
    <xf numFmtId="0" fontId="2" fillId="35" borderId="22" xfId="277" applyFill="1" applyBorder="1" applyAlignment="1"/>
    <xf numFmtId="0" fontId="2" fillId="35" borderId="22" xfId="277" applyFill="1" applyBorder="1" applyAlignment="1" applyProtection="1">
      <protection locked="0"/>
    </xf>
    <xf numFmtId="2" fontId="2" fillId="35" borderId="22" xfId="277" applyNumberFormat="1" applyFill="1" applyBorder="1" applyAlignment="1"/>
    <xf numFmtId="14" fontId="49" fillId="35" borderId="0" xfId="277" applyNumberFormat="1" applyFont="1" applyFill="1" applyAlignment="1" applyProtection="1">
      <protection locked="0"/>
    </xf>
    <xf numFmtId="2" fontId="50" fillId="35" borderId="0" xfId="277" applyNumberFormat="1" applyFont="1" applyFill="1" applyAlignment="1" applyProtection="1">
      <alignment horizontal="center"/>
      <protection locked="0"/>
    </xf>
    <xf numFmtId="0" fontId="9" fillId="35" borderId="0" xfId="277" applyFont="1" applyFill="1" applyAlignment="1">
      <alignment horizontal="left" indent="2"/>
    </xf>
    <xf numFmtId="0" fontId="2" fillId="35" borderId="0" xfId="277" applyFill="1" applyAlignment="1">
      <alignment horizontal="left" indent="2"/>
    </xf>
    <xf numFmtId="2" fontId="2" fillId="35" borderId="0" xfId="277" applyNumberFormat="1" applyFill="1" applyAlignment="1" applyProtection="1">
      <alignment horizontal="right"/>
    </xf>
    <xf numFmtId="0" fontId="49" fillId="35" borderId="0" xfId="277" applyFont="1" applyFill="1" applyAlignment="1" applyProtection="1">
      <alignment horizontal="right"/>
      <protection locked="0"/>
    </xf>
    <xf numFmtId="0" fontId="2" fillId="35" borderId="0" xfId="277" applyFill="1" applyAlignment="1" applyProtection="1">
      <alignment horizontal="right"/>
      <protection locked="0"/>
    </xf>
    <xf numFmtId="0" fontId="2" fillId="35" borderId="22" xfId="277" applyFill="1" applyBorder="1" applyAlignment="1">
      <alignment horizontal="center"/>
    </xf>
    <xf numFmtId="0" fontId="51" fillId="35" borderId="22" xfId="277" applyFont="1" applyFill="1" applyBorder="1" applyAlignment="1"/>
    <xf numFmtId="0" fontId="12" fillId="0" borderId="0" xfId="0" applyFont="1" applyAlignment="1" applyProtection="1">
      <alignment horizontal="center"/>
      <protection locked="0"/>
    </xf>
    <xf numFmtId="0" fontId="26" fillId="0" borderId="0" xfId="0" applyFont="1" applyAlignment="1" applyProtection="1">
      <alignment horizontal="center"/>
      <protection locked="0"/>
    </xf>
    <xf numFmtId="167" fontId="27" fillId="0" borderId="37" xfId="0" applyNumberFormat="1" applyFont="1" applyBorder="1" applyAlignment="1" applyProtection="1">
      <alignment horizontal="center"/>
    </xf>
    <xf numFmtId="0" fontId="27" fillId="0" borderId="46" xfId="0" applyNumberFormat="1" applyFont="1" applyBorder="1" applyAlignment="1" applyProtection="1">
      <alignment horizontal="center"/>
    </xf>
    <xf numFmtId="0" fontId="27" fillId="0" borderId="37" xfId="0" applyNumberFormat="1" applyFont="1" applyBorder="1" applyAlignment="1" applyProtection="1">
      <alignment horizontal="center"/>
      <protection locked="0"/>
    </xf>
    <xf numFmtId="0" fontId="27" fillId="0" borderId="46" xfId="0" applyNumberFormat="1" applyFont="1" applyBorder="1" applyAlignment="1" applyProtection="1">
      <alignment horizontal="center"/>
      <protection locked="0"/>
    </xf>
    <xf numFmtId="1" fontId="15" fillId="3" borderId="40" xfId="0" applyNumberFormat="1" applyFont="1" applyFill="1" applyBorder="1" applyAlignment="1" applyProtection="1">
      <alignment horizontal="center"/>
    </xf>
    <xf numFmtId="1" fontId="15" fillId="3" borderId="20" xfId="0" applyNumberFormat="1" applyFont="1" applyFill="1" applyBorder="1" applyAlignment="1" applyProtection="1">
      <alignment horizontal="center"/>
    </xf>
    <xf numFmtId="1" fontId="15" fillId="3" borderId="59" xfId="0" applyNumberFormat="1" applyFont="1" applyFill="1" applyBorder="1" applyAlignment="1" applyProtection="1">
      <alignment horizontal="center"/>
    </xf>
    <xf numFmtId="1" fontId="15" fillId="3" borderId="31" xfId="0" applyNumberFormat="1" applyFont="1" applyFill="1" applyBorder="1" applyAlignment="1" applyProtection="1">
      <alignment horizontal="center"/>
    </xf>
    <xf numFmtId="9" fontId="15" fillId="3" borderId="60" xfId="0" applyNumberFormat="1" applyFont="1" applyFill="1" applyBorder="1" applyAlignment="1" applyProtection="1">
      <alignment horizontal="center"/>
    </xf>
    <xf numFmtId="9" fontId="15" fillId="3" borderId="35" xfId="0" applyNumberFormat="1" applyFont="1" applyFill="1" applyBorder="1" applyAlignment="1" applyProtection="1">
      <alignment horizontal="center"/>
    </xf>
    <xf numFmtId="0" fontId="0" fillId="0" borderId="47" xfId="0" applyFill="1" applyBorder="1" applyAlignment="1" applyProtection="1">
      <alignment horizontal="center"/>
      <protection locked="0"/>
    </xf>
    <xf numFmtId="0" fontId="0" fillId="0" borderId="49" xfId="0" applyFill="1" applyBorder="1" applyAlignment="1" applyProtection="1">
      <alignment horizontal="center"/>
      <protection locked="0"/>
    </xf>
    <xf numFmtId="0" fontId="0" fillId="0" borderId="48" xfId="0" applyFill="1" applyBorder="1" applyAlignment="1" applyProtection="1">
      <alignment horizontal="center"/>
      <protection locked="0"/>
    </xf>
    <xf numFmtId="0" fontId="9" fillId="0" borderId="0" xfId="0" applyFont="1" applyAlignment="1">
      <alignment horizontal="left"/>
    </xf>
    <xf numFmtId="0" fontId="19" fillId="0" borderId="0" xfId="0" applyFont="1" applyAlignment="1">
      <alignment horizontal="left" wrapText="1"/>
    </xf>
    <xf numFmtId="2" fontId="19" fillId="3" borderId="39" xfId="95" applyNumberFormat="1" applyFont="1" applyFill="1" applyBorder="1" applyAlignment="1" applyProtection="1">
      <alignment horizontal="center"/>
    </xf>
    <xf numFmtId="2" fontId="19" fillId="3" borderId="13" xfId="95" applyNumberFormat="1" applyFont="1" applyFill="1" applyBorder="1" applyAlignment="1" applyProtection="1">
      <alignment horizontal="center"/>
    </xf>
    <xf numFmtId="2" fontId="19" fillId="3" borderId="30" xfId="95" applyNumberFormat="1" applyFont="1" applyFill="1" applyBorder="1" applyAlignment="1" applyProtection="1">
      <alignment horizontal="center"/>
    </xf>
    <xf numFmtId="2" fontId="19" fillId="3" borderId="32" xfId="95" applyNumberFormat="1" applyFont="1" applyFill="1" applyBorder="1" applyAlignment="1" applyProtection="1">
      <alignment horizontal="center"/>
    </xf>
    <xf numFmtId="2" fontId="19" fillId="3" borderId="34" xfId="95" applyNumberFormat="1" applyFont="1" applyFill="1" applyBorder="1" applyAlignment="1" applyProtection="1">
      <alignment horizontal="center"/>
    </xf>
    <xf numFmtId="2" fontId="19" fillId="3" borderId="36" xfId="95" applyNumberFormat="1" applyFont="1" applyFill="1" applyBorder="1" applyAlignment="1" applyProtection="1">
      <alignment horizontal="center"/>
    </xf>
    <xf numFmtId="0" fontId="12" fillId="0" borderId="0" xfId="0" applyFont="1" applyAlignment="1" applyProtection="1">
      <alignment horizontal="center"/>
    </xf>
    <xf numFmtId="167" fontId="13" fillId="0" borderId="37" xfId="0" applyNumberFormat="1" applyFont="1" applyBorder="1" applyAlignment="1" applyProtection="1">
      <alignment horizontal="center"/>
    </xf>
    <xf numFmtId="167" fontId="0" fillId="0" borderId="37" xfId="0" applyNumberFormat="1" applyBorder="1" applyAlignment="1" applyProtection="1">
      <alignment horizontal="center"/>
    </xf>
    <xf numFmtId="0" fontId="13" fillId="0" borderId="46" xfId="0" applyNumberFormat="1" applyFont="1" applyBorder="1" applyAlignment="1" applyProtection="1">
      <alignment horizontal="center"/>
    </xf>
    <xf numFmtId="0" fontId="27" fillId="0" borderId="46" xfId="0" applyFont="1" applyBorder="1" applyAlignment="1" applyProtection="1">
      <alignment horizontal="center"/>
      <protection locked="0"/>
    </xf>
    <xf numFmtId="0" fontId="9" fillId="0" borderId="34" xfId="95" applyBorder="1" applyAlignment="1" applyProtection="1">
      <alignment horizontal="center"/>
      <protection locked="0"/>
    </xf>
    <xf numFmtId="0" fontId="9" fillId="0" borderId="35" xfId="95" applyBorder="1" applyAlignment="1" applyProtection="1">
      <alignment horizontal="center"/>
      <protection locked="0"/>
    </xf>
    <xf numFmtId="168" fontId="9" fillId="0" borderId="34" xfId="95" applyNumberFormat="1" applyBorder="1" applyAlignment="1" applyProtection="1">
      <alignment horizontal="center"/>
      <protection locked="0"/>
    </xf>
    <xf numFmtId="168" fontId="9" fillId="0" borderId="36" xfId="95" applyNumberFormat="1" applyBorder="1" applyAlignment="1" applyProtection="1">
      <alignment horizontal="center"/>
      <protection locked="0"/>
    </xf>
    <xf numFmtId="0" fontId="0" fillId="0" borderId="37" xfId="0" applyNumberFormat="1" applyBorder="1" applyAlignment="1" applyProtection="1">
      <alignment horizontal="center"/>
    </xf>
    <xf numFmtId="167" fontId="27" fillId="0" borderId="46" xfId="0" applyNumberFormat="1" applyFont="1" applyBorder="1" applyAlignment="1" applyProtection="1">
      <alignment horizontal="center"/>
      <protection locked="0"/>
    </xf>
    <xf numFmtId="0" fontId="9" fillId="0" borderId="39" xfId="95" quotePrefix="1" applyBorder="1" applyAlignment="1" applyProtection="1">
      <alignment horizontal="center"/>
      <protection locked="0"/>
    </xf>
    <xf numFmtId="0" fontId="9" fillId="0" borderId="20" xfId="95" quotePrefix="1" applyBorder="1" applyAlignment="1" applyProtection="1">
      <alignment horizontal="center"/>
      <protection locked="0"/>
    </xf>
    <xf numFmtId="0" fontId="9" fillId="0" borderId="30" xfId="95" quotePrefix="1" applyBorder="1" applyAlignment="1" applyProtection="1">
      <alignment horizontal="center"/>
      <protection locked="0"/>
    </xf>
    <xf numFmtId="0" fontId="9" fillId="0" borderId="31" xfId="95" quotePrefix="1" applyBorder="1" applyAlignment="1" applyProtection="1">
      <alignment horizontal="center"/>
      <protection locked="0"/>
    </xf>
    <xf numFmtId="168" fontId="9" fillId="0" borderId="39" xfId="95" applyNumberFormat="1" applyBorder="1" applyAlignment="1" applyProtection="1">
      <alignment horizontal="center"/>
      <protection locked="0"/>
    </xf>
    <xf numFmtId="168" fontId="9" fillId="0" borderId="13" xfId="95" applyNumberFormat="1" applyBorder="1" applyAlignment="1" applyProtection="1">
      <alignment horizontal="center"/>
      <protection locked="0"/>
    </xf>
    <xf numFmtId="168" fontId="9" fillId="0" borderId="30" xfId="95" quotePrefix="1" applyNumberFormat="1" applyBorder="1" applyAlignment="1" applyProtection="1">
      <alignment horizontal="center"/>
      <protection locked="0"/>
    </xf>
    <xf numFmtId="168" fontId="9" fillId="0" borderId="32" xfId="95" quotePrefix="1" applyNumberFormat="1" applyBorder="1" applyAlignment="1" applyProtection="1">
      <alignment horizontal="center"/>
      <protection locked="0"/>
    </xf>
    <xf numFmtId="167" fontId="47" fillId="0" borderId="0" xfId="0" applyNumberFormat="1" applyFont="1" applyBorder="1" applyAlignment="1" applyProtection="1">
      <alignment horizontal="center"/>
      <protection locked="0"/>
    </xf>
    <xf numFmtId="167" fontId="9" fillId="0" borderId="37" xfId="0" applyNumberFormat="1" applyFont="1" applyBorder="1" applyAlignment="1" applyProtection="1">
      <alignment horizontal="center"/>
    </xf>
    <xf numFmtId="0" fontId="9" fillId="0" borderId="46" xfId="0" applyNumberFormat="1" applyFont="1" applyBorder="1" applyAlignment="1" applyProtection="1">
      <alignment horizontal="center"/>
    </xf>
    <xf numFmtId="167" fontId="47" fillId="0" borderId="37" xfId="0" applyNumberFormat="1" applyFont="1" applyBorder="1" applyAlignment="1" applyProtection="1">
      <alignment horizontal="center"/>
      <protection locked="0"/>
    </xf>
    <xf numFmtId="167" fontId="47" fillId="0" borderId="46" xfId="0" applyNumberFormat="1" applyFont="1" applyBorder="1" applyAlignment="1" applyProtection="1">
      <alignment horizontal="center"/>
      <protection locked="0"/>
    </xf>
  </cellXfs>
  <cellStyles count="278">
    <cellStyle name="20% - Accent1" xfId="1" builtinId="30" customBuiltin="1"/>
    <cellStyle name="20% - Accent1 10" xfId="157" xr:uid="{00000000-0005-0000-0000-000001000000}"/>
    <cellStyle name="20% - Accent1 2" xfId="2" xr:uid="{00000000-0005-0000-0000-000002000000}"/>
    <cellStyle name="20% - Accent1 2 2" xfId="158" xr:uid="{00000000-0005-0000-0000-000003000000}"/>
    <cellStyle name="20% - Accent1 3" xfId="3" xr:uid="{00000000-0005-0000-0000-000004000000}"/>
    <cellStyle name="20% - Accent1 3 2" xfId="159" xr:uid="{00000000-0005-0000-0000-000005000000}"/>
    <cellStyle name="20% - Accent1 4" xfId="4" xr:uid="{00000000-0005-0000-0000-000006000000}"/>
    <cellStyle name="20% - Accent1 4 2" xfId="160" xr:uid="{00000000-0005-0000-0000-000007000000}"/>
    <cellStyle name="20% - Accent1 5" xfId="5" xr:uid="{00000000-0005-0000-0000-000008000000}"/>
    <cellStyle name="20% - Accent1 5 2" xfId="161" xr:uid="{00000000-0005-0000-0000-000009000000}"/>
    <cellStyle name="20% - Accent1 6" xfId="106" xr:uid="{00000000-0005-0000-0000-00000A000000}"/>
    <cellStyle name="20% - Accent1 6 2" xfId="223" xr:uid="{00000000-0005-0000-0000-00000B000000}"/>
    <cellStyle name="20% - Accent1 7" xfId="119" xr:uid="{00000000-0005-0000-0000-00000C000000}"/>
    <cellStyle name="20% - Accent1 7 2" xfId="236" xr:uid="{00000000-0005-0000-0000-00000D000000}"/>
    <cellStyle name="20% - Accent1 8" xfId="132" xr:uid="{00000000-0005-0000-0000-00000E000000}"/>
    <cellStyle name="20% - Accent1 8 2" xfId="249" xr:uid="{00000000-0005-0000-0000-00000F000000}"/>
    <cellStyle name="20% - Accent1 9" xfId="145" xr:uid="{00000000-0005-0000-0000-000010000000}"/>
    <cellStyle name="20% - Accent1 9 2" xfId="262" xr:uid="{00000000-0005-0000-0000-000011000000}"/>
    <cellStyle name="20% - Accent2" xfId="6" builtinId="34" customBuiltin="1"/>
    <cellStyle name="20% - Accent2 10" xfId="162" xr:uid="{00000000-0005-0000-0000-000013000000}"/>
    <cellStyle name="20% - Accent2 2" xfId="7" xr:uid="{00000000-0005-0000-0000-000014000000}"/>
    <cellStyle name="20% - Accent2 2 2" xfId="163" xr:uid="{00000000-0005-0000-0000-000015000000}"/>
    <cellStyle name="20% - Accent2 3" xfId="8" xr:uid="{00000000-0005-0000-0000-000016000000}"/>
    <cellStyle name="20% - Accent2 3 2" xfId="164" xr:uid="{00000000-0005-0000-0000-000017000000}"/>
    <cellStyle name="20% - Accent2 4" xfId="9" xr:uid="{00000000-0005-0000-0000-000018000000}"/>
    <cellStyle name="20% - Accent2 4 2" xfId="165" xr:uid="{00000000-0005-0000-0000-000019000000}"/>
    <cellStyle name="20% - Accent2 5" xfId="10" xr:uid="{00000000-0005-0000-0000-00001A000000}"/>
    <cellStyle name="20% - Accent2 5 2" xfId="166" xr:uid="{00000000-0005-0000-0000-00001B000000}"/>
    <cellStyle name="20% - Accent2 6" xfId="108" xr:uid="{00000000-0005-0000-0000-00001C000000}"/>
    <cellStyle name="20% - Accent2 6 2" xfId="225" xr:uid="{00000000-0005-0000-0000-00001D000000}"/>
    <cellStyle name="20% - Accent2 7" xfId="121" xr:uid="{00000000-0005-0000-0000-00001E000000}"/>
    <cellStyle name="20% - Accent2 7 2" xfId="238" xr:uid="{00000000-0005-0000-0000-00001F000000}"/>
    <cellStyle name="20% - Accent2 8" xfId="134" xr:uid="{00000000-0005-0000-0000-000020000000}"/>
    <cellStyle name="20% - Accent2 8 2" xfId="251" xr:uid="{00000000-0005-0000-0000-000021000000}"/>
    <cellStyle name="20% - Accent2 9" xfId="147" xr:uid="{00000000-0005-0000-0000-000022000000}"/>
    <cellStyle name="20% - Accent2 9 2" xfId="264" xr:uid="{00000000-0005-0000-0000-000023000000}"/>
    <cellStyle name="20% - Accent3" xfId="11" builtinId="38" customBuiltin="1"/>
    <cellStyle name="20% - Accent3 10" xfId="167" xr:uid="{00000000-0005-0000-0000-000025000000}"/>
    <cellStyle name="20% - Accent3 2" xfId="12" xr:uid="{00000000-0005-0000-0000-000026000000}"/>
    <cellStyle name="20% - Accent3 2 2" xfId="168" xr:uid="{00000000-0005-0000-0000-000027000000}"/>
    <cellStyle name="20% - Accent3 3" xfId="13" xr:uid="{00000000-0005-0000-0000-000028000000}"/>
    <cellStyle name="20% - Accent3 3 2" xfId="169" xr:uid="{00000000-0005-0000-0000-000029000000}"/>
    <cellStyle name="20% - Accent3 4" xfId="14" xr:uid="{00000000-0005-0000-0000-00002A000000}"/>
    <cellStyle name="20% - Accent3 4 2" xfId="170" xr:uid="{00000000-0005-0000-0000-00002B000000}"/>
    <cellStyle name="20% - Accent3 5" xfId="15" xr:uid="{00000000-0005-0000-0000-00002C000000}"/>
    <cellStyle name="20% - Accent3 5 2" xfId="171" xr:uid="{00000000-0005-0000-0000-00002D000000}"/>
    <cellStyle name="20% - Accent3 6" xfId="110" xr:uid="{00000000-0005-0000-0000-00002E000000}"/>
    <cellStyle name="20% - Accent3 6 2" xfId="227" xr:uid="{00000000-0005-0000-0000-00002F000000}"/>
    <cellStyle name="20% - Accent3 7" xfId="123" xr:uid="{00000000-0005-0000-0000-000030000000}"/>
    <cellStyle name="20% - Accent3 7 2" xfId="240" xr:uid="{00000000-0005-0000-0000-000031000000}"/>
    <cellStyle name="20% - Accent3 8" xfId="136" xr:uid="{00000000-0005-0000-0000-000032000000}"/>
    <cellStyle name="20% - Accent3 8 2" xfId="253" xr:uid="{00000000-0005-0000-0000-000033000000}"/>
    <cellStyle name="20% - Accent3 9" xfId="149" xr:uid="{00000000-0005-0000-0000-000034000000}"/>
    <cellStyle name="20% - Accent3 9 2" xfId="266" xr:uid="{00000000-0005-0000-0000-000035000000}"/>
    <cellStyle name="20% - Accent4" xfId="16" builtinId="42" customBuiltin="1"/>
    <cellStyle name="20% - Accent4 10" xfId="172" xr:uid="{00000000-0005-0000-0000-000037000000}"/>
    <cellStyle name="20% - Accent4 2" xfId="17" xr:uid="{00000000-0005-0000-0000-000038000000}"/>
    <cellStyle name="20% - Accent4 2 2" xfId="173" xr:uid="{00000000-0005-0000-0000-000039000000}"/>
    <cellStyle name="20% - Accent4 3" xfId="18" xr:uid="{00000000-0005-0000-0000-00003A000000}"/>
    <cellStyle name="20% - Accent4 3 2" xfId="174" xr:uid="{00000000-0005-0000-0000-00003B000000}"/>
    <cellStyle name="20% - Accent4 4" xfId="19" xr:uid="{00000000-0005-0000-0000-00003C000000}"/>
    <cellStyle name="20% - Accent4 4 2" xfId="175" xr:uid="{00000000-0005-0000-0000-00003D000000}"/>
    <cellStyle name="20% - Accent4 5" xfId="20" xr:uid="{00000000-0005-0000-0000-00003E000000}"/>
    <cellStyle name="20% - Accent4 5 2" xfId="176" xr:uid="{00000000-0005-0000-0000-00003F000000}"/>
    <cellStyle name="20% - Accent4 6" xfId="112" xr:uid="{00000000-0005-0000-0000-000040000000}"/>
    <cellStyle name="20% - Accent4 6 2" xfId="229" xr:uid="{00000000-0005-0000-0000-000041000000}"/>
    <cellStyle name="20% - Accent4 7" xfId="125" xr:uid="{00000000-0005-0000-0000-000042000000}"/>
    <cellStyle name="20% - Accent4 7 2" xfId="242" xr:uid="{00000000-0005-0000-0000-000043000000}"/>
    <cellStyle name="20% - Accent4 8" xfId="138" xr:uid="{00000000-0005-0000-0000-000044000000}"/>
    <cellStyle name="20% - Accent4 8 2" xfId="255" xr:uid="{00000000-0005-0000-0000-000045000000}"/>
    <cellStyle name="20% - Accent4 9" xfId="151" xr:uid="{00000000-0005-0000-0000-000046000000}"/>
    <cellStyle name="20% - Accent4 9 2" xfId="268" xr:uid="{00000000-0005-0000-0000-000047000000}"/>
    <cellStyle name="20% - Accent5" xfId="21" builtinId="46" customBuiltin="1"/>
    <cellStyle name="20% - Accent5 10" xfId="177" xr:uid="{00000000-0005-0000-0000-000049000000}"/>
    <cellStyle name="20% - Accent5 2" xfId="22" xr:uid="{00000000-0005-0000-0000-00004A000000}"/>
    <cellStyle name="20% - Accent5 2 2" xfId="178" xr:uid="{00000000-0005-0000-0000-00004B000000}"/>
    <cellStyle name="20% - Accent5 3" xfId="23" xr:uid="{00000000-0005-0000-0000-00004C000000}"/>
    <cellStyle name="20% - Accent5 3 2" xfId="179" xr:uid="{00000000-0005-0000-0000-00004D000000}"/>
    <cellStyle name="20% - Accent5 4" xfId="24" xr:uid="{00000000-0005-0000-0000-00004E000000}"/>
    <cellStyle name="20% - Accent5 4 2" xfId="180" xr:uid="{00000000-0005-0000-0000-00004F000000}"/>
    <cellStyle name="20% - Accent5 5" xfId="25" xr:uid="{00000000-0005-0000-0000-000050000000}"/>
    <cellStyle name="20% - Accent5 5 2" xfId="181" xr:uid="{00000000-0005-0000-0000-000051000000}"/>
    <cellStyle name="20% - Accent5 6" xfId="114" xr:uid="{00000000-0005-0000-0000-000052000000}"/>
    <cellStyle name="20% - Accent5 6 2" xfId="231" xr:uid="{00000000-0005-0000-0000-000053000000}"/>
    <cellStyle name="20% - Accent5 7" xfId="127" xr:uid="{00000000-0005-0000-0000-000054000000}"/>
    <cellStyle name="20% - Accent5 7 2" xfId="244" xr:uid="{00000000-0005-0000-0000-000055000000}"/>
    <cellStyle name="20% - Accent5 8" xfId="140" xr:uid="{00000000-0005-0000-0000-000056000000}"/>
    <cellStyle name="20% - Accent5 8 2" xfId="257" xr:uid="{00000000-0005-0000-0000-000057000000}"/>
    <cellStyle name="20% - Accent5 9" xfId="153" xr:uid="{00000000-0005-0000-0000-000058000000}"/>
    <cellStyle name="20% - Accent5 9 2" xfId="270" xr:uid="{00000000-0005-0000-0000-000059000000}"/>
    <cellStyle name="20% - Accent6" xfId="26" builtinId="50" customBuiltin="1"/>
    <cellStyle name="20% - Accent6 10" xfId="182" xr:uid="{00000000-0005-0000-0000-00005B000000}"/>
    <cellStyle name="20% - Accent6 2" xfId="27" xr:uid="{00000000-0005-0000-0000-00005C000000}"/>
    <cellStyle name="20% - Accent6 2 2" xfId="183" xr:uid="{00000000-0005-0000-0000-00005D000000}"/>
    <cellStyle name="20% - Accent6 3" xfId="28" xr:uid="{00000000-0005-0000-0000-00005E000000}"/>
    <cellStyle name="20% - Accent6 3 2" xfId="184" xr:uid="{00000000-0005-0000-0000-00005F000000}"/>
    <cellStyle name="20% - Accent6 4" xfId="29" xr:uid="{00000000-0005-0000-0000-000060000000}"/>
    <cellStyle name="20% - Accent6 4 2" xfId="185" xr:uid="{00000000-0005-0000-0000-000061000000}"/>
    <cellStyle name="20% - Accent6 5" xfId="30" xr:uid="{00000000-0005-0000-0000-000062000000}"/>
    <cellStyle name="20% - Accent6 5 2" xfId="186" xr:uid="{00000000-0005-0000-0000-000063000000}"/>
    <cellStyle name="20% - Accent6 6" xfId="116" xr:uid="{00000000-0005-0000-0000-000064000000}"/>
    <cellStyle name="20% - Accent6 6 2" xfId="233" xr:uid="{00000000-0005-0000-0000-000065000000}"/>
    <cellStyle name="20% - Accent6 7" xfId="129" xr:uid="{00000000-0005-0000-0000-000066000000}"/>
    <cellStyle name="20% - Accent6 7 2" xfId="246" xr:uid="{00000000-0005-0000-0000-000067000000}"/>
    <cellStyle name="20% - Accent6 8" xfId="142" xr:uid="{00000000-0005-0000-0000-000068000000}"/>
    <cellStyle name="20% - Accent6 8 2" xfId="259" xr:uid="{00000000-0005-0000-0000-000069000000}"/>
    <cellStyle name="20% - Accent6 9" xfId="155" xr:uid="{00000000-0005-0000-0000-00006A000000}"/>
    <cellStyle name="20% - Accent6 9 2" xfId="272" xr:uid="{00000000-0005-0000-0000-00006B000000}"/>
    <cellStyle name="40% - Accent1" xfId="31" builtinId="31" customBuiltin="1"/>
    <cellStyle name="40% - Accent1 10" xfId="187" xr:uid="{00000000-0005-0000-0000-00006D000000}"/>
    <cellStyle name="40% - Accent1 2" xfId="32" xr:uid="{00000000-0005-0000-0000-00006E000000}"/>
    <cellStyle name="40% - Accent1 2 2" xfId="188" xr:uid="{00000000-0005-0000-0000-00006F000000}"/>
    <cellStyle name="40% - Accent1 3" xfId="33" xr:uid="{00000000-0005-0000-0000-000070000000}"/>
    <cellStyle name="40% - Accent1 3 2" xfId="189" xr:uid="{00000000-0005-0000-0000-000071000000}"/>
    <cellStyle name="40% - Accent1 4" xfId="34" xr:uid="{00000000-0005-0000-0000-000072000000}"/>
    <cellStyle name="40% - Accent1 4 2" xfId="190" xr:uid="{00000000-0005-0000-0000-000073000000}"/>
    <cellStyle name="40% - Accent1 5" xfId="35" xr:uid="{00000000-0005-0000-0000-000074000000}"/>
    <cellStyle name="40% - Accent1 5 2" xfId="191" xr:uid="{00000000-0005-0000-0000-000075000000}"/>
    <cellStyle name="40% - Accent1 6" xfId="107" xr:uid="{00000000-0005-0000-0000-000076000000}"/>
    <cellStyle name="40% - Accent1 6 2" xfId="224" xr:uid="{00000000-0005-0000-0000-000077000000}"/>
    <cellStyle name="40% - Accent1 7" xfId="120" xr:uid="{00000000-0005-0000-0000-000078000000}"/>
    <cellStyle name="40% - Accent1 7 2" xfId="237" xr:uid="{00000000-0005-0000-0000-000079000000}"/>
    <cellStyle name="40% - Accent1 8" xfId="133" xr:uid="{00000000-0005-0000-0000-00007A000000}"/>
    <cellStyle name="40% - Accent1 8 2" xfId="250" xr:uid="{00000000-0005-0000-0000-00007B000000}"/>
    <cellStyle name="40% - Accent1 9" xfId="146" xr:uid="{00000000-0005-0000-0000-00007C000000}"/>
    <cellStyle name="40% - Accent1 9 2" xfId="263" xr:uid="{00000000-0005-0000-0000-00007D000000}"/>
    <cellStyle name="40% - Accent2" xfId="36" builtinId="35" customBuiltin="1"/>
    <cellStyle name="40% - Accent2 10" xfId="192" xr:uid="{00000000-0005-0000-0000-00007F000000}"/>
    <cellStyle name="40% - Accent2 2" xfId="37" xr:uid="{00000000-0005-0000-0000-000080000000}"/>
    <cellStyle name="40% - Accent2 2 2" xfId="193" xr:uid="{00000000-0005-0000-0000-000081000000}"/>
    <cellStyle name="40% - Accent2 3" xfId="38" xr:uid="{00000000-0005-0000-0000-000082000000}"/>
    <cellStyle name="40% - Accent2 3 2" xfId="194" xr:uid="{00000000-0005-0000-0000-000083000000}"/>
    <cellStyle name="40% - Accent2 4" xfId="39" xr:uid="{00000000-0005-0000-0000-000084000000}"/>
    <cellStyle name="40% - Accent2 4 2" xfId="195" xr:uid="{00000000-0005-0000-0000-000085000000}"/>
    <cellStyle name="40% - Accent2 5" xfId="40" xr:uid="{00000000-0005-0000-0000-000086000000}"/>
    <cellStyle name="40% - Accent2 5 2" xfId="196" xr:uid="{00000000-0005-0000-0000-000087000000}"/>
    <cellStyle name="40% - Accent2 6" xfId="109" xr:uid="{00000000-0005-0000-0000-000088000000}"/>
    <cellStyle name="40% - Accent2 6 2" xfId="226" xr:uid="{00000000-0005-0000-0000-000089000000}"/>
    <cellStyle name="40% - Accent2 7" xfId="122" xr:uid="{00000000-0005-0000-0000-00008A000000}"/>
    <cellStyle name="40% - Accent2 7 2" xfId="239" xr:uid="{00000000-0005-0000-0000-00008B000000}"/>
    <cellStyle name="40% - Accent2 8" xfId="135" xr:uid="{00000000-0005-0000-0000-00008C000000}"/>
    <cellStyle name="40% - Accent2 8 2" xfId="252" xr:uid="{00000000-0005-0000-0000-00008D000000}"/>
    <cellStyle name="40% - Accent2 9" xfId="148" xr:uid="{00000000-0005-0000-0000-00008E000000}"/>
    <cellStyle name="40% - Accent2 9 2" xfId="265" xr:uid="{00000000-0005-0000-0000-00008F000000}"/>
    <cellStyle name="40% - Accent3" xfId="41" builtinId="39" customBuiltin="1"/>
    <cellStyle name="40% - Accent3 10" xfId="197" xr:uid="{00000000-0005-0000-0000-000091000000}"/>
    <cellStyle name="40% - Accent3 2" xfId="42" xr:uid="{00000000-0005-0000-0000-000092000000}"/>
    <cellStyle name="40% - Accent3 2 2" xfId="198" xr:uid="{00000000-0005-0000-0000-000093000000}"/>
    <cellStyle name="40% - Accent3 3" xfId="43" xr:uid="{00000000-0005-0000-0000-000094000000}"/>
    <cellStyle name="40% - Accent3 3 2" xfId="199" xr:uid="{00000000-0005-0000-0000-000095000000}"/>
    <cellStyle name="40% - Accent3 4" xfId="44" xr:uid="{00000000-0005-0000-0000-000096000000}"/>
    <cellStyle name="40% - Accent3 4 2" xfId="200" xr:uid="{00000000-0005-0000-0000-000097000000}"/>
    <cellStyle name="40% - Accent3 5" xfId="45" xr:uid="{00000000-0005-0000-0000-000098000000}"/>
    <cellStyle name="40% - Accent3 5 2" xfId="201" xr:uid="{00000000-0005-0000-0000-000099000000}"/>
    <cellStyle name="40% - Accent3 6" xfId="111" xr:uid="{00000000-0005-0000-0000-00009A000000}"/>
    <cellStyle name="40% - Accent3 6 2" xfId="228" xr:uid="{00000000-0005-0000-0000-00009B000000}"/>
    <cellStyle name="40% - Accent3 7" xfId="124" xr:uid="{00000000-0005-0000-0000-00009C000000}"/>
    <cellStyle name="40% - Accent3 7 2" xfId="241" xr:uid="{00000000-0005-0000-0000-00009D000000}"/>
    <cellStyle name="40% - Accent3 8" xfId="137" xr:uid="{00000000-0005-0000-0000-00009E000000}"/>
    <cellStyle name="40% - Accent3 8 2" xfId="254" xr:uid="{00000000-0005-0000-0000-00009F000000}"/>
    <cellStyle name="40% - Accent3 9" xfId="150" xr:uid="{00000000-0005-0000-0000-0000A0000000}"/>
    <cellStyle name="40% - Accent3 9 2" xfId="267" xr:uid="{00000000-0005-0000-0000-0000A1000000}"/>
    <cellStyle name="40% - Accent4" xfId="46" builtinId="43" customBuiltin="1"/>
    <cellStyle name="40% - Accent4 10" xfId="202" xr:uid="{00000000-0005-0000-0000-0000A3000000}"/>
    <cellStyle name="40% - Accent4 2" xfId="47" xr:uid="{00000000-0005-0000-0000-0000A4000000}"/>
    <cellStyle name="40% - Accent4 2 2" xfId="203" xr:uid="{00000000-0005-0000-0000-0000A5000000}"/>
    <cellStyle name="40% - Accent4 3" xfId="48" xr:uid="{00000000-0005-0000-0000-0000A6000000}"/>
    <cellStyle name="40% - Accent4 3 2" xfId="204" xr:uid="{00000000-0005-0000-0000-0000A7000000}"/>
    <cellStyle name="40% - Accent4 4" xfId="49" xr:uid="{00000000-0005-0000-0000-0000A8000000}"/>
    <cellStyle name="40% - Accent4 4 2" xfId="205" xr:uid="{00000000-0005-0000-0000-0000A9000000}"/>
    <cellStyle name="40% - Accent4 5" xfId="50" xr:uid="{00000000-0005-0000-0000-0000AA000000}"/>
    <cellStyle name="40% - Accent4 5 2" xfId="206" xr:uid="{00000000-0005-0000-0000-0000AB000000}"/>
    <cellStyle name="40% - Accent4 6" xfId="113" xr:uid="{00000000-0005-0000-0000-0000AC000000}"/>
    <cellStyle name="40% - Accent4 6 2" xfId="230" xr:uid="{00000000-0005-0000-0000-0000AD000000}"/>
    <cellStyle name="40% - Accent4 7" xfId="126" xr:uid="{00000000-0005-0000-0000-0000AE000000}"/>
    <cellStyle name="40% - Accent4 7 2" xfId="243" xr:uid="{00000000-0005-0000-0000-0000AF000000}"/>
    <cellStyle name="40% - Accent4 8" xfId="139" xr:uid="{00000000-0005-0000-0000-0000B0000000}"/>
    <cellStyle name="40% - Accent4 8 2" xfId="256" xr:uid="{00000000-0005-0000-0000-0000B1000000}"/>
    <cellStyle name="40% - Accent4 9" xfId="152" xr:uid="{00000000-0005-0000-0000-0000B2000000}"/>
    <cellStyle name="40% - Accent4 9 2" xfId="269" xr:uid="{00000000-0005-0000-0000-0000B3000000}"/>
    <cellStyle name="40% - Accent5" xfId="51" builtinId="47" customBuiltin="1"/>
    <cellStyle name="40% - Accent5 10" xfId="207" xr:uid="{00000000-0005-0000-0000-0000B5000000}"/>
    <cellStyle name="40% - Accent5 2" xfId="52" xr:uid="{00000000-0005-0000-0000-0000B6000000}"/>
    <cellStyle name="40% - Accent5 2 2" xfId="208" xr:uid="{00000000-0005-0000-0000-0000B7000000}"/>
    <cellStyle name="40% - Accent5 3" xfId="53" xr:uid="{00000000-0005-0000-0000-0000B8000000}"/>
    <cellStyle name="40% - Accent5 3 2" xfId="209" xr:uid="{00000000-0005-0000-0000-0000B9000000}"/>
    <cellStyle name="40% - Accent5 4" xfId="54" xr:uid="{00000000-0005-0000-0000-0000BA000000}"/>
    <cellStyle name="40% - Accent5 4 2" xfId="210" xr:uid="{00000000-0005-0000-0000-0000BB000000}"/>
    <cellStyle name="40% - Accent5 5" xfId="55" xr:uid="{00000000-0005-0000-0000-0000BC000000}"/>
    <cellStyle name="40% - Accent5 5 2" xfId="211" xr:uid="{00000000-0005-0000-0000-0000BD000000}"/>
    <cellStyle name="40% - Accent5 6" xfId="115" xr:uid="{00000000-0005-0000-0000-0000BE000000}"/>
    <cellStyle name="40% - Accent5 6 2" xfId="232" xr:uid="{00000000-0005-0000-0000-0000BF000000}"/>
    <cellStyle name="40% - Accent5 7" xfId="128" xr:uid="{00000000-0005-0000-0000-0000C0000000}"/>
    <cellStyle name="40% - Accent5 7 2" xfId="245" xr:uid="{00000000-0005-0000-0000-0000C1000000}"/>
    <cellStyle name="40% - Accent5 8" xfId="141" xr:uid="{00000000-0005-0000-0000-0000C2000000}"/>
    <cellStyle name="40% - Accent5 8 2" xfId="258" xr:uid="{00000000-0005-0000-0000-0000C3000000}"/>
    <cellStyle name="40% - Accent5 9" xfId="154" xr:uid="{00000000-0005-0000-0000-0000C4000000}"/>
    <cellStyle name="40% - Accent5 9 2" xfId="271" xr:uid="{00000000-0005-0000-0000-0000C5000000}"/>
    <cellStyle name="40% - Accent6" xfId="56" builtinId="51" customBuiltin="1"/>
    <cellStyle name="40% - Accent6 10" xfId="212" xr:uid="{00000000-0005-0000-0000-0000C7000000}"/>
    <cellStyle name="40% - Accent6 2" xfId="57" xr:uid="{00000000-0005-0000-0000-0000C8000000}"/>
    <cellStyle name="40% - Accent6 2 2" xfId="213" xr:uid="{00000000-0005-0000-0000-0000C9000000}"/>
    <cellStyle name="40% - Accent6 3" xfId="58" xr:uid="{00000000-0005-0000-0000-0000CA000000}"/>
    <cellStyle name="40% - Accent6 3 2" xfId="214" xr:uid="{00000000-0005-0000-0000-0000CB000000}"/>
    <cellStyle name="40% - Accent6 4" xfId="59" xr:uid="{00000000-0005-0000-0000-0000CC000000}"/>
    <cellStyle name="40% - Accent6 4 2" xfId="215" xr:uid="{00000000-0005-0000-0000-0000CD000000}"/>
    <cellStyle name="40% - Accent6 5" xfId="60" xr:uid="{00000000-0005-0000-0000-0000CE000000}"/>
    <cellStyle name="40% - Accent6 5 2" xfId="216" xr:uid="{00000000-0005-0000-0000-0000CF000000}"/>
    <cellStyle name="40% - Accent6 6" xfId="117" xr:uid="{00000000-0005-0000-0000-0000D0000000}"/>
    <cellStyle name="40% - Accent6 6 2" xfId="234" xr:uid="{00000000-0005-0000-0000-0000D1000000}"/>
    <cellStyle name="40% - Accent6 7" xfId="130" xr:uid="{00000000-0005-0000-0000-0000D2000000}"/>
    <cellStyle name="40% - Accent6 7 2" xfId="247" xr:uid="{00000000-0005-0000-0000-0000D3000000}"/>
    <cellStyle name="40% - Accent6 8" xfId="143" xr:uid="{00000000-0005-0000-0000-0000D4000000}"/>
    <cellStyle name="40% - Accent6 8 2" xfId="260" xr:uid="{00000000-0005-0000-0000-0000D5000000}"/>
    <cellStyle name="40% - Accent6 9" xfId="156" xr:uid="{00000000-0005-0000-0000-0000D6000000}"/>
    <cellStyle name="40% - Accent6 9 2" xfId="273" xr:uid="{00000000-0005-0000-0000-0000D7000000}"/>
    <cellStyle name="60% - Accent1" xfId="61" builtinId="32" customBuiltin="1"/>
    <cellStyle name="60% - Accent2" xfId="62" builtinId="36" customBuiltin="1"/>
    <cellStyle name="60% - Accent3" xfId="63" builtinId="40" customBuiltin="1"/>
    <cellStyle name="60% - Accent4" xfId="64" builtinId="44" customBuiltin="1"/>
    <cellStyle name="60% - Accent5" xfId="65" builtinId="48" customBuiltin="1"/>
    <cellStyle name="60% - Accent6" xfId="66" builtinId="52" customBuiltin="1"/>
    <cellStyle name="Accent1" xfId="67" builtinId="29" customBuiltin="1"/>
    <cellStyle name="Accent2" xfId="68" builtinId="33" customBuiltin="1"/>
    <cellStyle name="Accent3" xfId="69" builtinId="37" customBuiltin="1"/>
    <cellStyle name="Accent4" xfId="70" builtinId="41" customBuiltin="1"/>
    <cellStyle name="Accent5" xfId="71" builtinId="45" customBuiltin="1"/>
    <cellStyle name="Accent6" xfId="72" builtinId="49" customBuiltin="1"/>
    <cellStyle name="Bad" xfId="73" builtinId="27" customBuiltin="1"/>
    <cellStyle name="Calculation" xfId="74" builtinId="22" customBuiltin="1"/>
    <cellStyle name="Check Cell" xfId="75" builtinId="23" customBuiltin="1"/>
    <cellStyle name="Comma 2" xfId="276" xr:uid="{00000000-0005-0000-0000-0000E7000000}"/>
    <cellStyle name="Comma0" xfId="76" xr:uid="{00000000-0005-0000-0000-0000E8000000}"/>
    <cellStyle name="Currency0" xfId="77" xr:uid="{00000000-0005-0000-0000-0000E9000000}"/>
    <cellStyle name="Date" xfId="78" xr:uid="{00000000-0005-0000-0000-0000EA000000}"/>
    <cellStyle name="Explanatory Text" xfId="79" builtinId="53" customBuiltin="1"/>
    <cellStyle name="Fixed" xfId="80" xr:uid="{00000000-0005-0000-0000-0000EC000000}"/>
    <cellStyle name="Good" xfId="81" builtinId="26" customBuiltin="1"/>
    <cellStyle name="Heading 1" xfId="82" builtinId="16" customBuiltin="1"/>
    <cellStyle name="Heading 1 2" xfId="83" xr:uid="{00000000-0005-0000-0000-0000EF000000}"/>
    <cellStyle name="Heading 2" xfId="84" builtinId="17" customBuiltin="1"/>
    <cellStyle name="Heading 2 2" xfId="85" xr:uid="{00000000-0005-0000-0000-0000F1000000}"/>
    <cellStyle name="Heading 3" xfId="86" builtinId="18" customBuiltin="1"/>
    <cellStyle name="Heading 4" xfId="87" builtinId="19" customBuiltin="1"/>
    <cellStyle name="Input" xfId="88" builtinId="20" customBuiltin="1"/>
    <cellStyle name="Linked Cell" xfId="89" builtinId="24" customBuiltin="1"/>
    <cellStyle name="Neutral" xfId="90" builtinId="28" customBuiltin="1"/>
    <cellStyle name="Normal" xfId="0" builtinId="0"/>
    <cellStyle name="Normal 2" xfId="91" xr:uid="{00000000-0005-0000-0000-0000F8000000}"/>
    <cellStyle name="Normal 3" xfId="92" xr:uid="{00000000-0005-0000-0000-0000F9000000}"/>
    <cellStyle name="Normal 3 2" xfId="217" xr:uid="{00000000-0005-0000-0000-0000FA000000}"/>
    <cellStyle name="Normal 4" xfId="274" xr:uid="{00000000-0005-0000-0000-0000FB000000}"/>
    <cellStyle name="Normal 5" xfId="275" xr:uid="{00000000-0005-0000-0000-0000FC000000}"/>
    <cellStyle name="Normal 6" xfId="277" xr:uid="{00000000-0005-0000-0000-0000FD000000}"/>
    <cellStyle name="Normal_CT_unprotectedMaster" xfId="93" xr:uid="{00000000-0005-0000-0000-0000FE000000}"/>
    <cellStyle name="Normal_CT-BASIN (MASTER COPY)" xfId="94" xr:uid="{00000000-0005-0000-0000-0000FF000000}"/>
    <cellStyle name="Normal_OctoberCT" xfId="95" xr:uid="{00000000-0005-0000-0000-000000010000}"/>
    <cellStyle name="Note 2" xfId="96" xr:uid="{00000000-0005-0000-0000-000001010000}"/>
    <cellStyle name="Note 2 2" xfId="218" xr:uid="{00000000-0005-0000-0000-000002010000}"/>
    <cellStyle name="Note 3" xfId="97" xr:uid="{00000000-0005-0000-0000-000003010000}"/>
    <cellStyle name="Note 3 2" xfId="219" xr:uid="{00000000-0005-0000-0000-000004010000}"/>
    <cellStyle name="Note 4" xfId="98" xr:uid="{00000000-0005-0000-0000-000005010000}"/>
    <cellStyle name="Note 4 2" xfId="220" xr:uid="{00000000-0005-0000-0000-000006010000}"/>
    <cellStyle name="Note 5" xfId="99" xr:uid="{00000000-0005-0000-0000-000007010000}"/>
    <cellStyle name="Note 5 2" xfId="221" xr:uid="{00000000-0005-0000-0000-000008010000}"/>
    <cellStyle name="Note 6" xfId="105" xr:uid="{00000000-0005-0000-0000-000009010000}"/>
    <cellStyle name="Note 6 2" xfId="222" xr:uid="{00000000-0005-0000-0000-00000A010000}"/>
    <cellStyle name="Note 7" xfId="118" xr:uid="{00000000-0005-0000-0000-00000B010000}"/>
    <cellStyle name="Note 7 2" xfId="235" xr:uid="{00000000-0005-0000-0000-00000C010000}"/>
    <cellStyle name="Note 8" xfId="131" xr:uid="{00000000-0005-0000-0000-00000D010000}"/>
    <cellStyle name="Note 8 2" xfId="248" xr:uid="{00000000-0005-0000-0000-00000E010000}"/>
    <cellStyle name="Note 9" xfId="144" xr:uid="{00000000-0005-0000-0000-00000F010000}"/>
    <cellStyle name="Note 9 2" xfId="261" xr:uid="{00000000-0005-0000-0000-000010010000}"/>
    <cellStyle name="Output" xfId="100" builtinId="21" customBuiltin="1"/>
    <cellStyle name="Title" xfId="101" builtinId="15" customBuiltin="1"/>
    <cellStyle name="Total" xfId="102" builtinId="25" customBuiltin="1"/>
    <cellStyle name="Total 2" xfId="103" xr:uid="{00000000-0005-0000-0000-000014010000}"/>
    <cellStyle name="Warning Text" xfId="104" builtinId="11" customBuiltin="1"/>
  </cellStyles>
  <dxfs count="0"/>
  <tableStyles count="1" defaultTableStyle="TableStyleMedium2" defaultPivotStyle="PivotStyleLight16">
    <tableStyle name="MySqlDefault"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68580</xdr:rowOff>
    </xdr:from>
    <xdr:to>
      <xdr:col>12</xdr:col>
      <xdr:colOff>7620</xdr:colOff>
      <xdr:row>57</xdr:row>
      <xdr:rowOff>60960</xdr:rowOff>
    </xdr:to>
    <xdr:sp macro="" textlink="">
      <xdr:nvSpPr>
        <xdr:cNvPr id="3" name="TextBox 2">
          <a:extLst>
            <a:ext uri="{FF2B5EF4-FFF2-40B4-BE49-F238E27FC236}">
              <a16:creationId xmlns:a16="http://schemas.microsoft.com/office/drawing/2014/main" id="{30504404-6F62-4DA6-A990-C994FD254E5E}"/>
            </a:ext>
          </a:extLst>
        </xdr:cNvPr>
        <xdr:cNvSpPr txBox="1"/>
      </xdr:nvSpPr>
      <xdr:spPr>
        <a:xfrm>
          <a:off x="121920" y="68580"/>
          <a:ext cx="7200900" cy="911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0"/>
            </a:spcBef>
            <a:spcAft>
              <a:spcPts val="600"/>
            </a:spcAft>
          </a:pPr>
          <a:r>
            <a:rPr lang="en-US" sz="1100">
              <a:solidFill>
                <a:schemeClr val="dk1"/>
              </a:solidFill>
              <a:effectLst/>
              <a:latin typeface="+mn-lt"/>
              <a:ea typeface="+mn-ea"/>
              <a:cs typeface="+mn-cs"/>
            </a:rPr>
            <a:t>This page provides a brief explanation of the CT reporting tabs in this Excel file, specifically the “Operational Worksheet,” “Disinfection Report,” and “Sequence 1” tabs.</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Background:</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Utah DDW reporting typically utilizes readings taken every 4 hours (6 readings per day). Utah DDW guidelines are based on reporting daily CT performance as the inactivation ratio from the 4-hr increment with the highest (peak) flow.</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intent of using the peak flow is to capture the worst-case condition for CT (i.e. the lowest activation ratio) based on an inherent assumption that the worst case will occur when the flows are highest and detention times lowest.</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CT calculations are based on measured water temperature, flow rate in the combined Park Meadows and Divide pipeline, measured chlorine residual, and volume of water in the pipeline from the Creekside WTP to Boothill Tank.</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Similar to the Quinns Junction WTP, CT reporting for the Creekside WTP uses an hourly calculated CT ratio of actual to required CT using the variables listed in item 3 and reports data at the lowest CT ratio. </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“Operational Worksheet”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purpose of this worksheet is to provide hourly CT calculations for each day of the month, including CTr, CTa, and inactivation (CT) ratio. It also identifies which hour of each day has the lowest inactivation ratio for reporting purposes, and it provides information to the “Sequence 1”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This tab has cells populated by the plant SCADA system. These cells are highlighted yellow and include hourly data for Park Meadows flow rate, Divide flow rate, raw water temperature, and chlorine residual at the chlorine analyzer near Boothill Tank.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Calculations are described in the “Notes, Calculations, and Assumptions” section below the main table.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At the bottom of the worksheet is the lookup table for CTr for 3.5-log virus removal based on temperature. Note that this table is evaluated conservatively. Where a temperature is between values, the CTr for the lower temperature (the higher CTr) is used.</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This tab could have been used to directly provide the required information into the “Disinfection Report” tab. However, Utah DDW uses separate tabs for each sequence, so we have preserved that format.</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“Sequence 1”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purpose of this tab is to provide the daily inactivation ratio, which is based on the data from the hour with the lowest total inactivation ratio identified in the “Operational Worksheet” tab. This tab provides the inactivation (CT) ratio for the “Disinfection Report” tab.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Terminology in this tab was based on terminology in the Utah DDW spreadsheets. Although the table references “peak flow,” the actual condition used is the lowest inactivation ratio for that day (as explained above).</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detention time, chlorine residual, temperature, and CTr are referenced into this tab from the “Operational Worksheet” tab.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pH is not used because it is only required for Giardia and Crypo inactivation, and no additional inactivation is required through chlorine application. </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“Disinfection Report”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This tab is the official disinfection report for Utah DDW. The inactivation ratio for each day is the worst-case inactivation ratio for each day as shown in the “Sequence 1” tab.</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fix\Monica\Vernal\AVWTP%20CT%20Macro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Calculations"/>
      <sheetName val="ChooseNumber"/>
      <sheetName val="CTSelect"/>
      <sheetName val="DateDialog"/>
      <sheetName val="Start"/>
      <sheetName val="WQP"/>
      <sheetName val="QUALITY_REPORT"/>
      <sheetName val="Sequence1_Times"/>
      <sheetName val="DISINFECTIONREPORT"/>
      <sheetName val="TURBIDITY_REPORT"/>
      <sheetName val="Flows"/>
      <sheetName val="SEQUENCE1"/>
      <sheetName val="SEQUENCE2"/>
      <sheetName val="SEQUENCE3"/>
      <sheetName val="SEQUENCE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H800"/>
  <sheetViews>
    <sheetView workbookViewId="0">
      <selection activeCell="AQ10" sqref="AQ10:AW10"/>
    </sheetView>
  </sheetViews>
  <sheetFormatPr defaultColWidth="8.83203125" defaultRowHeight="15" x14ac:dyDescent="0.25"/>
  <cols>
    <col min="1" max="10" width="1.6640625" style="168" customWidth="1" collapsed="1"/>
    <col min="11" max="11" width="3.33203125" style="168" customWidth="1" collapsed="1"/>
    <col min="12" max="12" width="1.6640625" style="168" customWidth="1" collapsed="1"/>
    <col min="13" max="13" width="0.6640625" style="168" customWidth="1" collapsed="1"/>
    <col min="14" max="19" width="1.6640625" style="168" customWidth="1" collapsed="1"/>
    <col min="20" max="20" width="1.1640625" style="168" customWidth="1" collapsed="1"/>
    <col min="21" max="22" width="1.6640625" style="168" customWidth="1" collapsed="1"/>
    <col min="23" max="23" width="3.33203125" style="168" customWidth="1" collapsed="1"/>
    <col min="24" max="24" width="2.33203125" style="168" customWidth="1" collapsed="1"/>
    <col min="25" max="27" width="1.6640625" style="168" customWidth="1" collapsed="1"/>
    <col min="28" max="28" width="3" style="168" customWidth="1" collapsed="1"/>
    <col min="29" max="60" width="1.6640625" style="168" customWidth="1" collapsed="1"/>
    <col min="61" max="16384" width="8.83203125" style="168"/>
  </cols>
  <sheetData>
    <row r="1" spans="1:58" ht="12.75" customHeight="1" x14ac:dyDescent="0.25">
      <c r="A1" s="167"/>
      <c r="B1" s="202" t="s">
        <v>140</v>
      </c>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c r="AR1" s="203"/>
      <c r="AS1" s="203"/>
      <c r="AT1" s="203"/>
      <c r="AU1" s="203"/>
      <c r="AV1" s="203"/>
      <c r="AW1" s="203"/>
      <c r="AX1" s="203"/>
      <c r="AY1" s="203"/>
      <c r="AZ1" s="203"/>
      <c r="BA1" s="203"/>
      <c r="BB1" s="203"/>
      <c r="BC1" s="203"/>
      <c r="BD1" s="203"/>
      <c r="BE1" s="203"/>
      <c r="BF1" s="203"/>
    </row>
    <row r="2" spans="1:58" ht="12.75" customHeight="1" x14ac:dyDescent="0.25">
      <c r="A2" s="167"/>
      <c r="B2" s="202"/>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c r="AV2" s="203"/>
      <c r="AW2" s="203"/>
      <c r="AX2" s="203"/>
      <c r="AY2" s="203"/>
      <c r="AZ2" s="203"/>
      <c r="BA2" s="203"/>
      <c r="BB2" s="203"/>
      <c r="BC2" s="203"/>
      <c r="BD2" s="203"/>
      <c r="BE2" s="203"/>
      <c r="BF2" s="203"/>
    </row>
    <row r="3" spans="1:58" ht="12.75" customHeight="1" x14ac:dyDescent="0.25">
      <c r="A3" s="167"/>
      <c r="B3" s="204" t="s">
        <v>141</v>
      </c>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c r="AP3" s="203"/>
      <c r="AQ3" s="203"/>
      <c r="AR3" s="203"/>
      <c r="AS3" s="203"/>
      <c r="AT3" s="203"/>
      <c r="AU3" s="203"/>
      <c r="AV3" s="203"/>
      <c r="AW3" s="203"/>
      <c r="AX3" s="203"/>
      <c r="AY3" s="203"/>
      <c r="AZ3" s="203"/>
      <c r="BA3" s="203"/>
      <c r="BB3" s="203"/>
      <c r="BC3" s="203"/>
      <c r="BD3" s="203"/>
      <c r="BE3" s="203"/>
      <c r="BF3" s="203"/>
    </row>
    <row r="4" spans="1:58" ht="12.75" customHeight="1" x14ac:dyDescent="0.25">
      <c r="A4" s="167"/>
    </row>
    <row r="5" spans="1:58" ht="12.75" customHeight="1" x14ac:dyDescent="0.25">
      <c r="A5" s="167"/>
      <c r="B5" s="196" t="s">
        <v>142</v>
      </c>
      <c r="C5" s="196"/>
      <c r="D5" s="196"/>
      <c r="E5" s="196"/>
      <c r="F5" s="197">
        <v>7</v>
      </c>
      <c r="G5" s="196"/>
      <c r="H5" s="196"/>
      <c r="I5" s="196"/>
      <c r="J5" s="196"/>
      <c r="K5" s="196"/>
      <c r="L5" s="201" t="s">
        <v>143</v>
      </c>
      <c r="M5" s="196"/>
      <c r="N5" s="196"/>
      <c r="O5" s="196"/>
      <c r="P5" s="196"/>
      <c r="Q5" s="196"/>
      <c r="R5" s="196"/>
      <c r="S5" s="196"/>
      <c r="T5" s="196"/>
      <c r="U5" s="196"/>
      <c r="V5" s="196"/>
      <c r="W5" s="196"/>
      <c r="X5" s="197" t="s">
        <v>170</v>
      </c>
      <c r="Y5" s="197"/>
      <c r="Z5" s="197"/>
      <c r="AA5" s="197"/>
      <c r="AB5" s="197"/>
      <c r="AC5" s="197"/>
      <c r="AD5" s="197"/>
      <c r="AE5" s="197"/>
      <c r="AF5" s="197"/>
      <c r="AG5" s="197"/>
      <c r="AH5" s="197"/>
      <c r="AI5" s="197"/>
      <c r="AJ5" s="197"/>
      <c r="AK5" s="197"/>
      <c r="AL5" s="197"/>
      <c r="AM5" s="197"/>
      <c r="AN5" s="197"/>
      <c r="AO5" s="197"/>
      <c r="AP5" s="197"/>
      <c r="AQ5" s="197"/>
      <c r="AR5" s="197"/>
      <c r="AS5" s="197"/>
      <c r="AT5" s="197"/>
      <c r="AU5" s="197"/>
      <c r="AV5" s="201" t="s">
        <v>144</v>
      </c>
      <c r="AW5" s="196"/>
      <c r="AX5" s="196"/>
      <c r="AY5" s="196"/>
      <c r="AZ5" s="197">
        <v>22011</v>
      </c>
      <c r="BA5" s="205"/>
      <c r="BB5" s="205"/>
      <c r="BC5" s="205"/>
      <c r="BD5" s="205"/>
      <c r="BE5" s="205"/>
      <c r="BF5" s="205"/>
    </row>
    <row r="6" spans="1:58" ht="12.75" customHeight="1" x14ac:dyDescent="0.25">
      <c r="A6" s="167"/>
      <c r="B6" s="196" t="s">
        <v>145</v>
      </c>
      <c r="C6" s="196"/>
      <c r="D6" s="196"/>
      <c r="E6" s="196"/>
      <c r="F6" s="197">
        <v>2017</v>
      </c>
      <c r="G6" s="197"/>
      <c r="H6" s="197"/>
      <c r="I6" s="197"/>
      <c r="J6" s="197"/>
      <c r="K6" s="197"/>
      <c r="L6" s="198" t="s">
        <v>146</v>
      </c>
      <c r="M6" s="199"/>
      <c r="N6" s="199"/>
      <c r="O6" s="199"/>
      <c r="P6" s="199"/>
      <c r="Q6" s="199"/>
      <c r="R6" s="199"/>
      <c r="S6" s="199"/>
      <c r="T6" s="199"/>
      <c r="U6" s="199"/>
      <c r="V6" s="199"/>
      <c r="W6" s="199"/>
      <c r="X6" s="200" t="s">
        <v>171</v>
      </c>
      <c r="Y6" s="200"/>
      <c r="Z6" s="200"/>
      <c r="AA6" s="200"/>
      <c r="AB6" s="200"/>
      <c r="AC6" s="200"/>
      <c r="AD6" s="200"/>
      <c r="AE6" s="200"/>
      <c r="AF6" s="200"/>
      <c r="AG6" s="200"/>
      <c r="AH6" s="200"/>
      <c r="AI6" s="200"/>
      <c r="AJ6" s="200"/>
      <c r="AK6" s="200"/>
      <c r="AL6" s="200"/>
      <c r="AM6" s="200"/>
      <c r="AN6" s="200"/>
      <c r="AO6" s="200"/>
      <c r="AP6" s="200"/>
      <c r="AQ6" s="200"/>
      <c r="AR6" s="200"/>
      <c r="AS6" s="200"/>
      <c r="AT6" s="200"/>
      <c r="AU6" s="200"/>
    </row>
    <row r="7" spans="1:58" ht="12.75" customHeight="1" x14ac:dyDescent="0.25">
      <c r="A7" s="167"/>
    </row>
    <row r="8" spans="1:58" ht="12.75" customHeight="1" x14ac:dyDescent="0.25">
      <c r="A8" s="167"/>
      <c r="B8" s="169" t="s">
        <v>172</v>
      </c>
    </row>
    <row r="9" spans="1:58" ht="12.75" customHeight="1" x14ac:dyDescent="0.25">
      <c r="A9" s="167"/>
      <c r="B9" s="169"/>
    </row>
    <row r="10" spans="1:58" ht="12.75" customHeight="1" x14ac:dyDescent="0.25">
      <c r="A10" s="167"/>
      <c r="B10" s="201" t="s">
        <v>147</v>
      </c>
      <c r="C10" s="196"/>
      <c r="D10" s="196"/>
      <c r="E10" s="196"/>
      <c r="F10" s="196"/>
      <c r="G10" s="196"/>
      <c r="H10" s="196"/>
      <c r="I10" s="196"/>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233">
        <f>'Turbidity Data'!J50</f>
        <v>0</v>
      </c>
      <c r="AR10" s="233"/>
      <c r="AS10" s="233"/>
      <c r="AT10" s="233"/>
      <c r="AU10" s="233"/>
      <c r="AV10" s="233"/>
      <c r="AW10" s="233"/>
    </row>
    <row r="11" spans="1:58" ht="12.75" customHeight="1" x14ac:dyDescent="0.25">
      <c r="A11" s="167"/>
      <c r="B11" s="201" t="s">
        <v>173</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209">
        <f>'Turbidity Data'!J51</f>
        <v>0</v>
      </c>
      <c r="AX11" s="210"/>
      <c r="AY11" s="210"/>
      <c r="AZ11" s="210"/>
      <c r="BA11" s="210"/>
      <c r="BB11" s="210"/>
    </row>
    <row r="12" spans="1:58" ht="12.75" customHeight="1" x14ac:dyDescent="0.25">
      <c r="A12" s="167"/>
      <c r="B12" s="201" t="s">
        <v>148</v>
      </c>
      <c r="C12" s="201"/>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c r="AE12" s="201"/>
      <c r="AF12" s="201"/>
      <c r="AG12" s="201"/>
      <c r="AH12" s="201"/>
      <c r="AI12" s="201"/>
      <c r="AJ12" s="201"/>
      <c r="AK12" s="201"/>
      <c r="AL12" s="201"/>
      <c r="AM12" s="201"/>
      <c r="AN12" s="201"/>
      <c r="AO12" s="201"/>
      <c r="AP12" s="201"/>
      <c r="AQ12" s="201"/>
      <c r="AR12" s="211" t="e">
        <f>IF(AND(ISNUMBER(AQ10),ISNUMBER(AW11)),AW11/AQ10*100,"XX.XX")</f>
        <v>#DIV/0!</v>
      </c>
      <c r="AS12" s="212"/>
      <c r="AT12" s="212"/>
      <c r="AU12" s="212"/>
      <c r="AV12" s="212"/>
      <c r="AW12" s="212"/>
      <c r="AX12" s="170" t="s">
        <v>149</v>
      </c>
    </row>
    <row r="13" spans="1:58" ht="12.75" customHeight="1" x14ac:dyDescent="0.25">
      <c r="A13" s="167"/>
      <c r="B13" s="201" t="s">
        <v>150</v>
      </c>
      <c r="C13" s="196"/>
      <c r="D13" s="196"/>
      <c r="E13" s="196"/>
      <c r="F13" s="196"/>
      <c r="G13" s="196"/>
      <c r="H13" s="196"/>
      <c r="I13" s="196"/>
      <c r="J13" s="196"/>
      <c r="K13" s="196"/>
      <c r="L13" s="196"/>
      <c r="M13" s="196"/>
      <c r="N13" s="196"/>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c r="AT13" s="196"/>
      <c r="AU13" s="196"/>
      <c r="AV13" s="196"/>
      <c r="AW13" s="196"/>
      <c r="AX13" s="196"/>
      <c r="AY13" s="196"/>
      <c r="AZ13" s="196"/>
      <c r="BA13" s="196"/>
      <c r="BB13" s="196"/>
      <c r="BC13" s="196"/>
      <c r="BD13" s="196"/>
      <c r="BE13" s="196"/>
    </row>
    <row r="14" spans="1:58" ht="12.75" customHeight="1" x14ac:dyDescent="0.25">
      <c r="A14" s="167"/>
      <c r="B14" s="171" t="s">
        <v>151</v>
      </c>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3">
        <v>26</v>
      </c>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row>
    <row r="15" spans="1:58" ht="12.75" customHeight="1" x14ac:dyDescent="0.25">
      <c r="A15" s="167"/>
    </row>
    <row r="16" spans="1:58" ht="12.75" customHeight="1" x14ac:dyDescent="0.25">
      <c r="A16" s="167"/>
      <c r="F16" s="213" t="s">
        <v>152</v>
      </c>
      <c r="G16" s="214"/>
      <c r="H16" s="214"/>
      <c r="I16" s="214"/>
      <c r="J16" s="214"/>
      <c r="K16" s="214"/>
      <c r="L16" s="214"/>
      <c r="M16" s="214"/>
      <c r="N16" s="214"/>
      <c r="O16" s="214"/>
      <c r="P16" s="214"/>
      <c r="Q16" s="214"/>
      <c r="R16" s="214"/>
      <c r="S16" s="214"/>
      <c r="T16" s="214"/>
      <c r="U16" s="215"/>
      <c r="V16" s="216" t="s">
        <v>153</v>
      </c>
      <c r="W16" s="214"/>
      <c r="X16" s="214"/>
      <c r="Y16" s="214"/>
      <c r="Z16" s="214"/>
      <c r="AA16" s="214"/>
      <c r="AB16" s="214"/>
      <c r="AC16" s="214"/>
      <c r="AD16" s="214"/>
      <c r="AE16" s="214"/>
      <c r="AF16" s="214"/>
      <c r="AG16" s="214"/>
      <c r="AH16" s="215"/>
      <c r="AI16" s="216" t="s">
        <v>154</v>
      </c>
      <c r="AJ16" s="214"/>
      <c r="AK16" s="214"/>
      <c r="AL16" s="214"/>
      <c r="AM16" s="214"/>
      <c r="AN16" s="214"/>
      <c r="AO16" s="214"/>
      <c r="AP16" s="214"/>
      <c r="AQ16" s="214"/>
      <c r="AR16" s="214"/>
      <c r="AS16" s="214"/>
      <c r="AT16" s="214"/>
      <c r="AU16" s="214"/>
      <c r="AV16" s="214"/>
      <c r="AW16" s="214"/>
      <c r="AX16" s="214"/>
      <c r="AY16" s="214"/>
      <c r="AZ16" s="215"/>
    </row>
    <row r="17" spans="1:58" ht="12.75" customHeight="1" x14ac:dyDescent="0.25">
      <c r="A17" s="167"/>
      <c r="F17" s="206" t="s">
        <v>94</v>
      </c>
      <c r="G17" s="207"/>
      <c r="H17" s="207"/>
      <c r="I17" s="207"/>
      <c r="J17" s="207"/>
      <c r="K17" s="207"/>
      <c r="L17" s="207"/>
      <c r="M17" s="207"/>
      <c r="N17" s="207"/>
      <c r="O17" s="207"/>
      <c r="P17" s="207"/>
      <c r="Q17" s="207"/>
      <c r="R17" s="207"/>
      <c r="S17" s="207"/>
      <c r="T17" s="207"/>
      <c r="U17" s="208"/>
      <c r="V17" s="206"/>
      <c r="W17" s="207"/>
      <c r="X17" s="207"/>
      <c r="Y17" s="207"/>
      <c r="Z17" s="207"/>
      <c r="AA17" s="207"/>
      <c r="AB17" s="207"/>
      <c r="AC17" s="207"/>
      <c r="AD17" s="207"/>
      <c r="AE17" s="207"/>
      <c r="AF17" s="207"/>
      <c r="AG17" s="207"/>
      <c r="AH17" s="208"/>
      <c r="AI17" s="206"/>
      <c r="AJ17" s="207"/>
      <c r="AK17" s="207"/>
      <c r="AL17" s="207"/>
      <c r="AM17" s="207"/>
      <c r="AN17" s="207"/>
      <c r="AO17" s="207"/>
      <c r="AP17" s="207"/>
      <c r="AQ17" s="207"/>
      <c r="AR17" s="207"/>
      <c r="AS17" s="207"/>
      <c r="AT17" s="207"/>
      <c r="AU17" s="207"/>
      <c r="AV17" s="207"/>
      <c r="AW17" s="207"/>
      <c r="AX17" s="207"/>
      <c r="AY17" s="207"/>
      <c r="AZ17" s="208"/>
    </row>
    <row r="18" spans="1:58" ht="12.75" customHeight="1" x14ac:dyDescent="0.25">
      <c r="A18" s="167"/>
      <c r="F18" s="206"/>
      <c r="G18" s="207"/>
      <c r="H18" s="207"/>
      <c r="I18" s="207"/>
      <c r="J18" s="207"/>
      <c r="K18" s="207"/>
      <c r="L18" s="207"/>
      <c r="M18" s="207"/>
      <c r="N18" s="207"/>
      <c r="O18" s="207"/>
      <c r="P18" s="207"/>
      <c r="Q18" s="207"/>
      <c r="R18" s="207"/>
      <c r="S18" s="207"/>
      <c r="T18" s="207"/>
      <c r="U18" s="208"/>
      <c r="V18" s="206"/>
      <c r="W18" s="207"/>
      <c r="X18" s="207"/>
      <c r="Y18" s="207"/>
      <c r="Z18" s="207"/>
      <c r="AA18" s="207"/>
      <c r="AB18" s="207"/>
      <c r="AC18" s="207"/>
      <c r="AD18" s="207"/>
      <c r="AE18" s="207"/>
      <c r="AF18" s="207"/>
      <c r="AG18" s="207"/>
      <c r="AH18" s="208"/>
      <c r="AI18" s="206"/>
      <c r="AJ18" s="207"/>
      <c r="AK18" s="207"/>
      <c r="AL18" s="207"/>
      <c r="AM18" s="207"/>
      <c r="AN18" s="207"/>
      <c r="AO18" s="207"/>
      <c r="AP18" s="207"/>
      <c r="AQ18" s="207"/>
      <c r="AR18" s="207"/>
      <c r="AS18" s="207"/>
      <c r="AT18" s="207"/>
      <c r="AU18" s="207"/>
      <c r="AV18" s="207"/>
      <c r="AW18" s="207"/>
      <c r="AX18" s="207"/>
      <c r="AY18" s="207"/>
      <c r="AZ18" s="208"/>
    </row>
    <row r="19" spans="1:58" ht="12.75" customHeight="1" x14ac:dyDescent="0.25">
      <c r="A19" s="167"/>
      <c r="F19" s="206"/>
      <c r="G19" s="207"/>
      <c r="H19" s="207"/>
      <c r="I19" s="207"/>
      <c r="J19" s="207"/>
      <c r="K19" s="207"/>
      <c r="L19" s="207"/>
      <c r="M19" s="207"/>
      <c r="N19" s="207"/>
      <c r="O19" s="207"/>
      <c r="P19" s="207"/>
      <c r="Q19" s="207"/>
      <c r="R19" s="207"/>
      <c r="S19" s="207"/>
      <c r="T19" s="207"/>
      <c r="U19" s="208"/>
      <c r="V19" s="206"/>
      <c r="W19" s="207"/>
      <c r="X19" s="207"/>
      <c r="Y19" s="207"/>
      <c r="Z19" s="207"/>
      <c r="AA19" s="207"/>
      <c r="AB19" s="207"/>
      <c r="AC19" s="207"/>
      <c r="AD19" s="207"/>
      <c r="AE19" s="207"/>
      <c r="AF19" s="207"/>
      <c r="AG19" s="207"/>
      <c r="AH19" s="208"/>
      <c r="AI19" s="206"/>
      <c r="AJ19" s="207"/>
      <c r="AK19" s="207"/>
      <c r="AL19" s="207"/>
      <c r="AM19" s="207"/>
      <c r="AN19" s="207"/>
      <c r="AO19" s="207"/>
      <c r="AP19" s="207"/>
      <c r="AQ19" s="207"/>
      <c r="AR19" s="207"/>
      <c r="AS19" s="207"/>
      <c r="AT19" s="207"/>
      <c r="AU19" s="207"/>
      <c r="AV19" s="207"/>
      <c r="AW19" s="207"/>
      <c r="AX19" s="207"/>
      <c r="AY19" s="207"/>
      <c r="AZ19" s="208"/>
    </row>
    <row r="20" spans="1:58" ht="12.75" customHeight="1" x14ac:dyDescent="0.25">
      <c r="A20" s="167"/>
    </row>
    <row r="21" spans="1:58" ht="12.75" customHeight="1" x14ac:dyDescent="0.25">
      <c r="A21" s="167"/>
    </row>
    <row r="22" spans="1:58" ht="12.75" customHeight="1" x14ac:dyDescent="0.25">
      <c r="A22" s="167"/>
      <c r="B22" s="220" t="s">
        <v>155</v>
      </c>
      <c r="C22" s="196"/>
      <c r="D22" s="196"/>
      <c r="E22" s="196"/>
      <c r="F22" s="196"/>
      <c r="G22" s="196"/>
      <c r="H22" s="196"/>
      <c r="I22" s="196"/>
      <c r="J22" s="196"/>
      <c r="K22" s="196"/>
      <c r="L22" s="196"/>
      <c r="M22" s="196"/>
      <c r="N22" s="196"/>
      <c r="O22" s="196"/>
      <c r="P22" s="196"/>
      <c r="Q22" s="196"/>
      <c r="R22" s="196"/>
      <c r="S22" s="196"/>
      <c r="T22" s="196"/>
    </row>
    <row r="23" spans="1:58" ht="12.75" customHeight="1" x14ac:dyDescent="0.25">
      <c r="A23" s="167"/>
      <c r="B23" s="221" t="s">
        <v>156</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6"/>
      <c r="AT23" s="196"/>
      <c r="AU23" s="196"/>
      <c r="AV23" s="196"/>
      <c r="AW23" s="196"/>
      <c r="AX23" s="196"/>
      <c r="AY23" s="196"/>
      <c r="AZ23" s="196"/>
      <c r="BA23" s="196"/>
      <c r="BB23" s="196"/>
      <c r="BC23" s="196"/>
      <c r="BD23" s="196"/>
      <c r="BE23" s="196"/>
      <c r="BF23" s="196"/>
    </row>
    <row r="24" spans="1:58" ht="12.75" customHeight="1" x14ac:dyDescent="0.25">
      <c r="A24" s="167"/>
      <c r="B24" s="222" t="s">
        <v>174</v>
      </c>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row>
    <row r="25" spans="1:58" ht="14.45" customHeight="1" x14ac:dyDescent="0.25">
      <c r="A25" s="167"/>
      <c r="B25" s="223"/>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row>
    <row r="26" spans="1:58" ht="12.75" customHeight="1" x14ac:dyDescent="0.25">
      <c r="A26" s="167"/>
    </row>
    <row r="27" spans="1:58" ht="12.75" customHeight="1" x14ac:dyDescent="0.25">
      <c r="A27" s="167"/>
      <c r="B27" s="217" t="s">
        <v>3</v>
      </c>
      <c r="C27" s="218"/>
      <c r="D27" s="218"/>
      <c r="E27" s="218"/>
      <c r="F27" s="219" t="s">
        <v>157</v>
      </c>
      <c r="G27" s="218"/>
      <c r="H27" s="218"/>
      <c r="I27" s="218"/>
      <c r="J27" s="218"/>
      <c r="K27" s="218"/>
      <c r="L27" s="218"/>
      <c r="M27" s="218"/>
      <c r="N27" s="218"/>
      <c r="O27" s="218"/>
      <c r="P27" s="218"/>
      <c r="Q27" s="218"/>
      <c r="R27" s="218"/>
      <c r="S27" s="218"/>
      <c r="T27" s="218"/>
      <c r="U27" s="217" t="s">
        <v>3</v>
      </c>
      <c r="V27" s="218"/>
      <c r="W27" s="218"/>
      <c r="X27" s="218"/>
      <c r="Y27" s="219" t="s">
        <v>157</v>
      </c>
      <c r="Z27" s="218"/>
      <c r="AA27" s="218"/>
      <c r="AB27" s="218"/>
      <c r="AC27" s="218"/>
      <c r="AD27" s="218"/>
      <c r="AE27" s="218"/>
      <c r="AF27" s="218"/>
      <c r="AG27" s="218"/>
      <c r="AH27" s="218"/>
      <c r="AI27" s="218"/>
      <c r="AJ27" s="218"/>
      <c r="AK27" s="218"/>
      <c r="AL27" s="218"/>
      <c r="AM27" s="218"/>
      <c r="AN27" s="217" t="s">
        <v>3</v>
      </c>
      <c r="AO27" s="218"/>
      <c r="AP27" s="218"/>
      <c r="AQ27" s="218"/>
      <c r="AR27" s="219" t="s">
        <v>157</v>
      </c>
      <c r="AS27" s="218"/>
      <c r="AT27" s="218"/>
      <c r="AU27" s="218"/>
      <c r="AV27" s="218"/>
      <c r="AW27" s="218"/>
      <c r="AX27" s="218"/>
      <c r="AY27" s="218"/>
      <c r="AZ27" s="218"/>
      <c r="BA27" s="218"/>
      <c r="BB27" s="218"/>
      <c r="BC27" s="218"/>
      <c r="BD27" s="218"/>
      <c r="BE27" s="218"/>
      <c r="BF27" s="218"/>
    </row>
    <row r="28" spans="1:58" ht="12.75" customHeight="1" x14ac:dyDescent="0.25">
      <c r="A28" s="167"/>
      <c r="B28" s="218"/>
      <c r="C28" s="218"/>
      <c r="D28" s="218"/>
      <c r="E28" s="218"/>
      <c r="F28" s="218"/>
      <c r="G28" s="218"/>
      <c r="H28" s="218"/>
      <c r="I28" s="218"/>
      <c r="J28" s="218"/>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8"/>
      <c r="AL28" s="218"/>
      <c r="AM28" s="218"/>
      <c r="AN28" s="218"/>
      <c r="AO28" s="218"/>
      <c r="AP28" s="218"/>
      <c r="AQ28" s="218"/>
      <c r="AR28" s="218"/>
      <c r="AS28" s="218"/>
      <c r="AT28" s="218"/>
      <c r="AU28" s="218"/>
      <c r="AV28" s="218"/>
      <c r="AW28" s="218"/>
      <c r="AX28" s="218"/>
      <c r="AY28" s="218"/>
      <c r="AZ28" s="218"/>
      <c r="BA28" s="218"/>
      <c r="BB28" s="218"/>
      <c r="BC28" s="218"/>
      <c r="BD28" s="218"/>
      <c r="BE28" s="218"/>
      <c r="BF28" s="218"/>
    </row>
    <row r="29" spans="1:58" ht="12.75" customHeight="1" x14ac:dyDescent="0.25">
      <c r="A29" s="167"/>
      <c r="B29" s="218"/>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row>
    <row r="30" spans="1:58" ht="12.75" customHeight="1" x14ac:dyDescent="0.25">
      <c r="A30" s="167"/>
      <c r="B30" s="224" t="s">
        <v>106</v>
      </c>
      <c r="C30" s="224"/>
      <c r="D30" s="224"/>
      <c r="E30" s="224"/>
      <c r="F30" s="225">
        <v>2.0980155467987061</v>
      </c>
      <c r="G30" s="226"/>
      <c r="H30" s="226"/>
      <c r="I30" s="226"/>
      <c r="J30" s="226"/>
      <c r="K30" s="226"/>
      <c r="L30" s="226"/>
      <c r="M30" s="226"/>
      <c r="N30" s="226"/>
      <c r="O30" s="226"/>
      <c r="P30" s="226"/>
      <c r="Q30" s="226"/>
      <c r="R30" s="226"/>
      <c r="S30" s="226"/>
      <c r="T30" s="227"/>
      <c r="U30" s="228" t="s">
        <v>117</v>
      </c>
      <c r="V30" s="228"/>
      <c r="W30" s="228"/>
      <c r="X30" s="228"/>
      <c r="Y30" s="225">
        <v>2.15334153175354</v>
      </c>
      <c r="Z30" s="226"/>
      <c r="AA30" s="226"/>
      <c r="AB30" s="226"/>
      <c r="AC30" s="226"/>
      <c r="AD30" s="226"/>
      <c r="AE30" s="226"/>
      <c r="AF30" s="226"/>
      <c r="AG30" s="226"/>
      <c r="AH30" s="226"/>
      <c r="AI30" s="226"/>
      <c r="AJ30" s="226"/>
      <c r="AK30" s="226"/>
      <c r="AL30" s="226"/>
      <c r="AM30" s="227"/>
      <c r="AN30" s="228" t="s">
        <v>127</v>
      </c>
      <c r="AO30" s="229"/>
      <c r="AP30" s="229"/>
      <c r="AQ30" s="229"/>
      <c r="AR30" s="225">
        <v>2.11</v>
      </c>
      <c r="AS30" s="226"/>
      <c r="AT30" s="226"/>
      <c r="AU30" s="226"/>
      <c r="AV30" s="226"/>
      <c r="AW30" s="226"/>
      <c r="AX30" s="226"/>
      <c r="AY30" s="226"/>
      <c r="AZ30" s="226"/>
      <c r="BA30" s="226"/>
      <c r="BB30" s="226"/>
      <c r="BC30" s="226"/>
      <c r="BD30" s="226"/>
      <c r="BE30" s="226"/>
      <c r="BF30" s="227"/>
    </row>
    <row r="31" spans="1:58" ht="12.75" customHeight="1" x14ac:dyDescent="0.25">
      <c r="A31" s="167"/>
      <c r="B31" s="224" t="s">
        <v>108</v>
      </c>
      <c r="C31" s="224"/>
      <c r="D31" s="224"/>
      <c r="E31" s="224"/>
      <c r="F31" s="225">
        <v>1.9056057929992676</v>
      </c>
      <c r="G31" s="226"/>
      <c r="H31" s="226"/>
      <c r="I31" s="226"/>
      <c r="J31" s="226"/>
      <c r="K31" s="226"/>
      <c r="L31" s="226"/>
      <c r="M31" s="226"/>
      <c r="N31" s="226"/>
      <c r="O31" s="226"/>
      <c r="P31" s="226"/>
      <c r="Q31" s="226"/>
      <c r="R31" s="226"/>
      <c r="S31" s="226"/>
      <c r="T31" s="227"/>
      <c r="U31" s="228" t="s">
        <v>118</v>
      </c>
      <c r="V31" s="228"/>
      <c r="W31" s="228"/>
      <c r="X31" s="228"/>
      <c r="Y31" s="225">
        <v>1.6929707527160645</v>
      </c>
      <c r="Z31" s="226"/>
      <c r="AA31" s="226"/>
      <c r="AB31" s="226"/>
      <c r="AC31" s="226"/>
      <c r="AD31" s="226"/>
      <c r="AE31" s="226"/>
      <c r="AF31" s="226"/>
      <c r="AG31" s="226"/>
      <c r="AH31" s="226"/>
      <c r="AI31" s="226"/>
      <c r="AJ31" s="226"/>
      <c r="AK31" s="226"/>
      <c r="AL31" s="226"/>
      <c r="AM31" s="227"/>
      <c r="AN31" s="228" t="s">
        <v>128</v>
      </c>
      <c r="AO31" s="229"/>
      <c r="AP31" s="229"/>
      <c r="AQ31" s="229"/>
      <c r="AR31" s="225">
        <v>2.1329019069671631</v>
      </c>
      <c r="AS31" s="226"/>
      <c r="AT31" s="226"/>
      <c r="AU31" s="226"/>
      <c r="AV31" s="226"/>
      <c r="AW31" s="226"/>
      <c r="AX31" s="226"/>
      <c r="AY31" s="226"/>
      <c r="AZ31" s="226"/>
      <c r="BA31" s="226"/>
      <c r="BB31" s="226"/>
      <c r="BC31" s="226"/>
      <c r="BD31" s="226"/>
      <c r="BE31" s="226"/>
      <c r="BF31" s="227"/>
    </row>
    <row r="32" spans="1:58" ht="12.75" customHeight="1" x14ac:dyDescent="0.25">
      <c r="A32" s="167"/>
      <c r="B32" s="224" t="s">
        <v>109</v>
      </c>
      <c r="C32" s="224"/>
      <c r="D32" s="224"/>
      <c r="E32" s="224"/>
      <c r="F32" s="225">
        <v>1.7958102226257324</v>
      </c>
      <c r="G32" s="226"/>
      <c r="H32" s="226"/>
      <c r="I32" s="226"/>
      <c r="J32" s="226"/>
      <c r="K32" s="226"/>
      <c r="L32" s="226"/>
      <c r="M32" s="226"/>
      <c r="N32" s="226"/>
      <c r="O32" s="226"/>
      <c r="P32" s="226"/>
      <c r="Q32" s="226"/>
      <c r="R32" s="226"/>
      <c r="S32" s="226"/>
      <c r="T32" s="227"/>
      <c r="U32" s="228" t="s">
        <v>119</v>
      </c>
      <c r="V32" s="228"/>
      <c r="W32" s="228"/>
      <c r="X32" s="228"/>
      <c r="Y32" s="225">
        <v>1.5627354383468628</v>
      </c>
      <c r="Z32" s="226"/>
      <c r="AA32" s="226"/>
      <c r="AB32" s="226"/>
      <c r="AC32" s="226"/>
      <c r="AD32" s="226"/>
      <c r="AE32" s="226"/>
      <c r="AF32" s="226"/>
      <c r="AG32" s="226"/>
      <c r="AH32" s="226"/>
      <c r="AI32" s="226"/>
      <c r="AJ32" s="226"/>
      <c r="AK32" s="226"/>
      <c r="AL32" s="226"/>
      <c r="AM32" s="227"/>
      <c r="AN32" s="228" t="s">
        <v>129</v>
      </c>
      <c r="AO32" s="229"/>
      <c r="AP32" s="229"/>
      <c r="AQ32" s="229"/>
      <c r="AR32" s="225">
        <v>2.1258389949798584</v>
      </c>
      <c r="AS32" s="226"/>
      <c r="AT32" s="226"/>
      <c r="AU32" s="226"/>
      <c r="AV32" s="226"/>
      <c r="AW32" s="226"/>
      <c r="AX32" s="226"/>
      <c r="AY32" s="226"/>
      <c r="AZ32" s="226"/>
      <c r="BA32" s="226"/>
      <c r="BB32" s="226"/>
      <c r="BC32" s="226"/>
      <c r="BD32" s="226"/>
      <c r="BE32" s="226"/>
      <c r="BF32" s="227"/>
    </row>
    <row r="33" spans="1:58" ht="12.75" customHeight="1" x14ac:dyDescent="0.25">
      <c r="A33" s="167"/>
      <c r="B33" s="224" t="s">
        <v>110</v>
      </c>
      <c r="C33" s="224"/>
      <c r="D33" s="224"/>
      <c r="E33" s="224"/>
      <c r="F33" s="225">
        <v>1.7338496446609497</v>
      </c>
      <c r="G33" s="226"/>
      <c r="H33" s="226"/>
      <c r="I33" s="226"/>
      <c r="J33" s="226"/>
      <c r="K33" s="226"/>
      <c r="L33" s="226"/>
      <c r="M33" s="226"/>
      <c r="N33" s="226"/>
      <c r="O33" s="226"/>
      <c r="P33" s="226"/>
      <c r="Q33" s="226"/>
      <c r="R33" s="226"/>
      <c r="S33" s="226"/>
      <c r="T33" s="227"/>
      <c r="U33" s="228" t="s">
        <v>120</v>
      </c>
      <c r="V33" s="228"/>
      <c r="W33" s="228"/>
      <c r="X33" s="228"/>
      <c r="Y33" s="225">
        <v>1.8991851806640625</v>
      </c>
      <c r="Z33" s="226"/>
      <c r="AA33" s="226"/>
      <c r="AB33" s="226"/>
      <c r="AC33" s="226"/>
      <c r="AD33" s="226"/>
      <c r="AE33" s="226"/>
      <c r="AF33" s="226"/>
      <c r="AG33" s="226"/>
      <c r="AH33" s="226"/>
      <c r="AI33" s="226"/>
      <c r="AJ33" s="226"/>
      <c r="AK33" s="226"/>
      <c r="AL33" s="226"/>
      <c r="AM33" s="227"/>
      <c r="AN33" s="228" t="s">
        <v>130</v>
      </c>
      <c r="AO33" s="229"/>
      <c r="AP33" s="229"/>
      <c r="AQ33" s="229"/>
      <c r="AR33" s="225">
        <v>2.1189901828765869</v>
      </c>
      <c r="AS33" s="226"/>
      <c r="AT33" s="226"/>
      <c r="AU33" s="226"/>
      <c r="AV33" s="226"/>
      <c r="AW33" s="226"/>
      <c r="AX33" s="226"/>
      <c r="AY33" s="226"/>
      <c r="AZ33" s="226"/>
      <c r="BA33" s="226"/>
      <c r="BB33" s="226"/>
      <c r="BC33" s="226"/>
      <c r="BD33" s="226"/>
      <c r="BE33" s="226"/>
      <c r="BF33" s="227"/>
    </row>
    <row r="34" spans="1:58" ht="12.75" customHeight="1" x14ac:dyDescent="0.25">
      <c r="A34" s="167"/>
      <c r="B34" s="224" t="s">
        <v>111</v>
      </c>
      <c r="C34" s="224"/>
      <c r="D34" s="224"/>
      <c r="E34" s="224"/>
      <c r="F34" s="225">
        <v>1.7888543605804443</v>
      </c>
      <c r="G34" s="226"/>
      <c r="H34" s="226"/>
      <c r="I34" s="226"/>
      <c r="J34" s="226"/>
      <c r="K34" s="226"/>
      <c r="L34" s="226"/>
      <c r="M34" s="226"/>
      <c r="N34" s="226"/>
      <c r="O34" s="226"/>
      <c r="P34" s="226"/>
      <c r="Q34" s="226"/>
      <c r="R34" s="226"/>
      <c r="S34" s="226"/>
      <c r="T34" s="227"/>
      <c r="U34" s="228" t="s">
        <v>121</v>
      </c>
      <c r="V34" s="228"/>
      <c r="W34" s="228"/>
      <c r="X34" s="228"/>
      <c r="Y34" s="225">
        <v>1.864940881729126</v>
      </c>
      <c r="Z34" s="226"/>
      <c r="AA34" s="226"/>
      <c r="AB34" s="226"/>
      <c r="AC34" s="226"/>
      <c r="AD34" s="226"/>
      <c r="AE34" s="226"/>
      <c r="AF34" s="226"/>
      <c r="AG34" s="226"/>
      <c r="AH34" s="226"/>
      <c r="AI34" s="226"/>
      <c r="AJ34" s="226"/>
      <c r="AK34" s="226"/>
      <c r="AL34" s="226"/>
      <c r="AM34" s="227"/>
      <c r="AN34" s="228" t="s">
        <v>131</v>
      </c>
      <c r="AO34" s="229"/>
      <c r="AP34" s="229"/>
      <c r="AQ34" s="229"/>
      <c r="AR34" s="225">
        <v>2.0706202983856201</v>
      </c>
      <c r="AS34" s="226"/>
      <c r="AT34" s="226"/>
      <c r="AU34" s="226"/>
      <c r="AV34" s="226"/>
      <c r="AW34" s="226"/>
      <c r="AX34" s="226"/>
      <c r="AY34" s="226"/>
      <c r="AZ34" s="226"/>
      <c r="BA34" s="226"/>
      <c r="BB34" s="226"/>
      <c r="BC34" s="226"/>
      <c r="BD34" s="226"/>
      <c r="BE34" s="226"/>
      <c r="BF34" s="227"/>
    </row>
    <row r="35" spans="1:58" ht="12.75" customHeight="1" x14ac:dyDescent="0.25">
      <c r="A35" s="167"/>
      <c r="B35" s="224">
        <v>42922</v>
      </c>
      <c r="C35" s="224"/>
      <c r="D35" s="224"/>
      <c r="E35" s="224"/>
      <c r="F35" s="225" t="s">
        <v>107</v>
      </c>
      <c r="G35" s="226"/>
      <c r="H35" s="226"/>
      <c r="I35" s="226"/>
      <c r="J35" s="226"/>
      <c r="K35" s="226"/>
      <c r="L35" s="226"/>
      <c r="M35" s="226"/>
      <c r="N35" s="226"/>
      <c r="O35" s="226"/>
      <c r="P35" s="226"/>
      <c r="Q35" s="226"/>
      <c r="R35" s="226"/>
      <c r="S35" s="226"/>
      <c r="T35" s="227"/>
      <c r="U35" s="228" t="s">
        <v>122</v>
      </c>
      <c r="V35" s="228"/>
      <c r="W35" s="228"/>
      <c r="X35" s="228"/>
      <c r="Y35" s="225">
        <v>1.754824161529541</v>
      </c>
      <c r="Z35" s="226"/>
      <c r="AA35" s="226"/>
      <c r="AB35" s="226"/>
      <c r="AC35" s="226"/>
      <c r="AD35" s="226"/>
      <c r="AE35" s="226"/>
      <c r="AF35" s="226"/>
      <c r="AG35" s="226"/>
      <c r="AH35" s="226"/>
      <c r="AI35" s="226"/>
      <c r="AJ35" s="226"/>
      <c r="AK35" s="226"/>
      <c r="AL35" s="226"/>
      <c r="AM35" s="227"/>
      <c r="AN35" s="228" t="s">
        <v>132</v>
      </c>
      <c r="AO35" s="229"/>
      <c r="AP35" s="229"/>
      <c r="AQ35" s="229"/>
      <c r="AR35" s="225">
        <v>1.8023381233215332</v>
      </c>
      <c r="AS35" s="226"/>
      <c r="AT35" s="226"/>
      <c r="AU35" s="226"/>
      <c r="AV35" s="226"/>
      <c r="AW35" s="226"/>
      <c r="AX35" s="226"/>
      <c r="AY35" s="226"/>
      <c r="AZ35" s="226"/>
      <c r="BA35" s="226"/>
      <c r="BB35" s="226"/>
      <c r="BC35" s="226"/>
      <c r="BD35" s="226"/>
      <c r="BE35" s="226"/>
      <c r="BF35" s="227"/>
    </row>
    <row r="36" spans="1:58" ht="12.75" customHeight="1" x14ac:dyDescent="0.25">
      <c r="A36" s="167"/>
      <c r="B36" s="224" t="s">
        <v>113</v>
      </c>
      <c r="C36" s="224"/>
      <c r="D36" s="224"/>
      <c r="E36" s="224"/>
      <c r="F36" s="225" t="s">
        <v>107</v>
      </c>
      <c r="G36" s="226"/>
      <c r="H36" s="226"/>
      <c r="I36" s="226"/>
      <c r="J36" s="226"/>
      <c r="K36" s="226"/>
      <c r="L36" s="226"/>
      <c r="M36" s="226"/>
      <c r="N36" s="226"/>
      <c r="O36" s="226"/>
      <c r="P36" s="226"/>
      <c r="Q36" s="226"/>
      <c r="R36" s="226"/>
      <c r="S36" s="226"/>
      <c r="T36" s="227"/>
      <c r="U36" s="228" t="s">
        <v>123</v>
      </c>
      <c r="V36" s="228"/>
      <c r="W36" s="228"/>
      <c r="X36" s="228"/>
      <c r="Y36" s="225">
        <v>1.8236336708068848</v>
      </c>
      <c r="Z36" s="226"/>
      <c r="AA36" s="226"/>
      <c r="AB36" s="226"/>
      <c r="AC36" s="226"/>
      <c r="AD36" s="226"/>
      <c r="AE36" s="226"/>
      <c r="AF36" s="226"/>
      <c r="AG36" s="226"/>
      <c r="AH36" s="226"/>
      <c r="AI36" s="226"/>
      <c r="AJ36" s="226"/>
      <c r="AK36" s="226"/>
      <c r="AL36" s="226"/>
      <c r="AM36" s="227"/>
      <c r="AN36" s="228" t="s">
        <v>133</v>
      </c>
      <c r="AO36" s="229"/>
      <c r="AP36" s="229"/>
      <c r="AQ36" s="229"/>
      <c r="AR36" s="225">
        <v>1.7679867744445801</v>
      </c>
      <c r="AS36" s="226"/>
      <c r="AT36" s="226"/>
      <c r="AU36" s="226"/>
      <c r="AV36" s="226"/>
      <c r="AW36" s="226"/>
      <c r="AX36" s="226"/>
      <c r="AY36" s="226"/>
      <c r="AZ36" s="226"/>
      <c r="BA36" s="226"/>
      <c r="BB36" s="226"/>
      <c r="BC36" s="226"/>
      <c r="BD36" s="226"/>
      <c r="BE36" s="226"/>
      <c r="BF36" s="227"/>
    </row>
    <row r="37" spans="1:58" ht="12.75" customHeight="1" x14ac:dyDescent="0.25">
      <c r="A37" s="167"/>
      <c r="B37" s="224">
        <v>42924</v>
      </c>
      <c r="C37" s="224"/>
      <c r="D37" s="224"/>
      <c r="E37" s="224"/>
      <c r="F37" s="225" t="s">
        <v>107</v>
      </c>
      <c r="G37" s="226"/>
      <c r="H37" s="226"/>
      <c r="I37" s="226"/>
      <c r="J37" s="226"/>
      <c r="K37" s="226"/>
      <c r="L37" s="226"/>
      <c r="M37" s="226"/>
      <c r="N37" s="226"/>
      <c r="O37" s="226"/>
      <c r="P37" s="226"/>
      <c r="Q37" s="226"/>
      <c r="R37" s="226"/>
      <c r="S37" s="226"/>
      <c r="T37" s="227"/>
      <c r="U37" s="228" t="s">
        <v>124</v>
      </c>
      <c r="V37" s="228"/>
      <c r="W37" s="228"/>
      <c r="X37" s="228"/>
      <c r="Y37" s="225">
        <v>2.0024528503417969</v>
      </c>
      <c r="Z37" s="226"/>
      <c r="AA37" s="226"/>
      <c r="AB37" s="226"/>
      <c r="AC37" s="226"/>
      <c r="AD37" s="226"/>
      <c r="AE37" s="226"/>
      <c r="AF37" s="226"/>
      <c r="AG37" s="226"/>
      <c r="AH37" s="226"/>
      <c r="AI37" s="226"/>
      <c r="AJ37" s="226"/>
      <c r="AK37" s="226"/>
      <c r="AL37" s="226"/>
      <c r="AM37" s="227"/>
      <c r="AN37" s="228" t="s">
        <v>134</v>
      </c>
      <c r="AO37" s="229"/>
      <c r="AP37" s="229"/>
      <c r="AQ37" s="229"/>
      <c r="AR37" s="225">
        <v>1.8710404634475708</v>
      </c>
      <c r="AS37" s="226"/>
      <c r="AT37" s="226"/>
      <c r="AU37" s="226"/>
      <c r="AV37" s="226"/>
      <c r="AW37" s="226"/>
      <c r="AX37" s="226"/>
      <c r="AY37" s="226"/>
      <c r="AZ37" s="226"/>
      <c r="BA37" s="226"/>
      <c r="BB37" s="226"/>
      <c r="BC37" s="226"/>
      <c r="BD37" s="226"/>
      <c r="BE37" s="226"/>
      <c r="BF37" s="227"/>
    </row>
    <row r="38" spans="1:58" ht="12.75" customHeight="1" x14ac:dyDescent="0.25">
      <c r="A38" s="167"/>
      <c r="B38" s="224">
        <v>42925</v>
      </c>
      <c r="C38" s="224"/>
      <c r="D38" s="224"/>
      <c r="E38" s="224"/>
      <c r="F38" s="225" t="s">
        <v>107</v>
      </c>
      <c r="G38" s="226"/>
      <c r="H38" s="226"/>
      <c r="I38" s="226"/>
      <c r="J38" s="226"/>
      <c r="K38" s="226"/>
      <c r="L38" s="226"/>
      <c r="M38" s="226"/>
      <c r="N38" s="226"/>
      <c r="O38" s="226"/>
      <c r="P38" s="226"/>
      <c r="Q38" s="226"/>
      <c r="R38" s="226"/>
      <c r="S38" s="226"/>
      <c r="T38" s="227"/>
      <c r="U38" s="228" t="s">
        <v>125</v>
      </c>
      <c r="V38" s="228"/>
      <c r="W38" s="228"/>
      <c r="X38" s="228"/>
      <c r="Y38" s="225">
        <v>1.3837025165557861</v>
      </c>
      <c r="Z38" s="226"/>
      <c r="AA38" s="226"/>
      <c r="AB38" s="226"/>
      <c r="AC38" s="226"/>
      <c r="AD38" s="226"/>
      <c r="AE38" s="226"/>
      <c r="AF38" s="226"/>
      <c r="AG38" s="226"/>
      <c r="AH38" s="226"/>
      <c r="AI38" s="226"/>
      <c r="AJ38" s="226"/>
      <c r="AK38" s="226"/>
      <c r="AL38" s="226"/>
      <c r="AM38" s="227"/>
      <c r="AN38" s="228" t="s">
        <v>135</v>
      </c>
      <c r="AO38" s="229"/>
      <c r="AP38" s="229"/>
      <c r="AQ38" s="229"/>
      <c r="AR38" s="225">
        <v>1.9881129264831543</v>
      </c>
      <c r="AS38" s="226"/>
      <c r="AT38" s="226"/>
      <c r="AU38" s="226"/>
      <c r="AV38" s="226"/>
      <c r="AW38" s="226"/>
      <c r="AX38" s="226"/>
      <c r="AY38" s="226"/>
      <c r="AZ38" s="226"/>
      <c r="BA38" s="226"/>
      <c r="BB38" s="226"/>
      <c r="BC38" s="226"/>
      <c r="BD38" s="226"/>
      <c r="BE38" s="226"/>
      <c r="BF38" s="227"/>
    </row>
    <row r="39" spans="1:58" ht="12.75" customHeight="1" x14ac:dyDescent="0.25">
      <c r="A39" s="167"/>
      <c r="B39" s="224">
        <v>42926</v>
      </c>
      <c r="C39" s="224"/>
      <c r="D39" s="224"/>
      <c r="E39" s="224"/>
      <c r="F39" s="225" t="s">
        <v>107</v>
      </c>
      <c r="G39" s="226"/>
      <c r="H39" s="226"/>
      <c r="I39" s="226"/>
      <c r="J39" s="226"/>
      <c r="K39" s="226"/>
      <c r="L39" s="226"/>
      <c r="M39" s="226"/>
      <c r="N39" s="226"/>
      <c r="O39" s="226"/>
      <c r="P39" s="226"/>
      <c r="Q39" s="226"/>
      <c r="R39" s="226"/>
      <c r="S39" s="226"/>
      <c r="T39" s="227"/>
      <c r="U39" s="228" t="s">
        <v>126</v>
      </c>
      <c r="V39" s="228"/>
      <c r="W39" s="228"/>
      <c r="X39" s="228"/>
      <c r="Y39" s="225">
        <v>1.6718888282775879</v>
      </c>
      <c r="Z39" s="226"/>
      <c r="AA39" s="226"/>
      <c r="AB39" s="226"/>
      <c r="AC39" s="226"/>
      <c r="AD39" s="226"/>
      <c r="AE39" s="226"/>
      <c r="AF39" s="226"/>
      <c r="AG39" s="226"/>
      <c r="AH39" s="226"/>
      <c r="AI39" s="226"/>
      <c r="AJ39" s="226"/>
      <c r="AK39" s="226"/>
      <c r="AL39" s="226"/>
      <c r="AM39" s="227"/>
      <c r="AN39" s="228" t="s">
        <v>136</v>
      </c>
      <c r="AO39" s="229"/>
      <c r="AP39" s="229"/>
      <c r="AQ39" s="229"/>
      <c r="AR39" s="225">
        <v>1.8367964029312134</v>
      </c>
      <c r="AS39" s="226"/>
      <c r="AT39" s="226"/>
      <c r="AU39" s="226"/>
      <c r="AV39" s="226"/>
      <c r="AW39" s="226"/>
      <c r="AX39" s="226"/>
      <c r="AY39" s="226"/>
      <c r="AZ39" s="226"/>
      <c r="BA39" s="226"/>
      <c r="BB39" s="226"/>
      <c r="BC39" s="226"/>
      <c r="BD39" s="226"/>
      <c r="BE39" s="226"/>
      <c r="BF39" s="227"/>
    </row>
    <row r="40" spans="1:58" ht="12.75" customHeight="1" x14ac:dyDescent="0.25">
      <c r="A40" s="167"/>
      <c r="B40" s="224"/>
      <c r="C40" s="224"/>
      <c r="D40" s="224"/>
      <c r="E40" s="224"/>
      <c r="F40" s="231"/>
      <c r="G40" s="231"/>
      <c r="H40" s="231"/>
      <c r="I40" s="231"/>
      <c r="J40" s="231"/>
      <c r="K40" s="231"/>
      <c r="L40" s="231"/>
      <c r="M40" s="231"/>
      <c r="N40" s="231"/>
      <c r="O40" s="231"/>
      <c r="P40" s="231"/>
      <c r="Q40" s="231"/>
      <c r="R40" s="231"/>
      <c r="S40" s="231"/>
      <c r="T40" s="231"/>
      <c r="U40" s="229"/>
      <c r="V40" s="229"/>
      <c r="W40" s="229"/>
      <c r="X40" s="229"/>
      <c r="Y40" s="231"/>
      <c r="Z40" s="231"/>
      <c r="AA40" s="231"/>
      <c r="AB40" s="231"/>
      <c r="AC40" s="231"/>
      <c r="AD40" s="231"/>
      <c r="AE40" s="231"/>
      <c r="AF40" s="231"/>
      <c r="AG40" s="231"/>
      <c r="AH40" s="231"/>
      <c r="AI40" s="231"/>
      <c r="AJ40" s="231"/>
      <c r="AK40" s="231"/>
      <c r="AL40" s="231"/>
      <c r="AM40" s="231"/>
      <c r="AN40" s="228" t="s">
        <v>137</v>
      </c>
      <c r="AO40" s="229"/>
      <c r="AP40" s="229"/>
      <c r="AQ40" s="229"/>
      <c r="AR40" s="225">
        <v>2.0085525512695313</v>
      </c>
      <c r="AS40" s="226" t="s">
        <v>158</v>
      </c>
      <c r="AT40" s="226" t="s">
        <v>158</v>
      </c>
      <c r="AU40" s="226" t="s">
        <v>158</v>
      </c>
      <c r="AV40" s="226" t="s">
        <v>158</v>
      </c>
      <c r="AW40" s="226" t="s">
        <v>158</v>
      </c>
      <c r="AX40" s="226" t="s">
        <v>158</v>
      </c>
      <c r="AY40" s="226" t="s">
        <v>158</v>
      </c>
      <c r="AZ40" s="226" t="s">
        <v>158</v>
      </c>
      <c r="BA40" s="226" t="s">
        <v>158</v>
      </c>
      <c r="BB40" s="226" t="s">
        <v>158</v>
      </c>
      <c r="BC40" s="226" t="s">
        <v>158</v>
      </c>
      <c r="BD40" s="226" t="s">
        <v>158</v>
      </c>
      <c r="BE40" s="226" t="s">
        <v>158</v>
      </c>
      <c r="BF40" s="227" t="s">
        <v>158</v>
      </c>
    </row>
    <row r="41" spans="1:58" ht="12.75" customHeight="1" x14ac:dyDescent="0.25">
      <c r="A41" s="167"/>
    </row>
    <row r="42" spans="1:58" ht="12.75" customHeight="1" x14ac:dyDescent="0.25">
      <c r="A42" s="167"/>
      <c r="B42" s="239" t="s">
        <v>159</v>
      </c>
      <c r="C42" s="239"/>
      <c r="D42" s="239"/>
      <c r="E42" s="239"/>
      <c r="F42" s="239"/>
      <c r="G42" s="239"/>
      <c r="H42" s="239"/>
      <c r="I42" s="239"/>
      <c r="J42" s="239"/>
      <c r="K42" s="239"/>
      <c r="L42" s="239"/>
      <c r="M42" s="239"/>
      <c r="N42" s="239"/>
      <c r="O42" s="239"/>
      <c r="P42" s="239"/>
      <c r="Q42" s="239"/>
      <c r="R42" s="239"/>
      <c r="S42" s="239"/>
      <c r="T42" s="239"/>
      <c r="U42" s="239"/>
      <c r="V42" s="239"/>
      <c r="W42" s="239"/>
      <c r="X42" s="239"/>
      <c r="Y42" s="239"/>
      <c r="Z42" s="239"/>
      <c r="AA42" s="239"/>
      <c r="AB42" s="239"/>
      <c r="AC42" s="239"/>
      <c r="AD42" s="239"/>
      <c r="AE42" s="239"/>
      <c r="AF42" s="239"/>
      <c r="AG42" s="239"/>
      <c r="AH42" s="239"/>
      <c r="AI42" s="239"/>
      <c r="AJ42" s="239"/>
      <c r="AK42" s="239"/>
      <c r="AL42" s="239"/>
      <c r="AM42" s="239"/>
      <c r="AN42" s="239"/>
      <c r="AO42" s="239"/>
      <c r="AP42" s="239"/>
      <c r="AQ42" s="239"/>
      <c r="AR42" s="239"/>
      <c r="AS42" s="239"/>
      <c r="AT42" s="239"/>
      <c r="AU42" s="239"/>
      <c r="AV42" s="239"/>
      <c r="AW42" s="239"/>
      <c r="AX42" s="239"/>
      <c r="AY42" s="239"/>
      <c r="AZ42" s="239"/>
      <c r="BA42" s="239"/>
      <c r="BB42" s="239"/>
      <c r="BC42" s="239"/>
      <c r="BD42" s="239"/>
      <c r="BE42" s="239"/>
      <c r="BF42" s="239"/>
    </row>
    <row r="43" spans="1:58" ht="12.75" customHeight="1" x14ac:dyDescent="0.25">
      <c r="A43" s="167"/>
      <c r="B43" s="229" t="s">
        <v>160</v>
      </c>
      <c r="C43" s="229"/>
      <c r="D43" s="229"/>
      <c r="E43" s="229"/>
      <c r="F43" s="229"/>
      <c r="G43" s="229"/>
      <c r="H43" s="229"/>
      <c r="I43" s="229"/>
      <c r="J43" s="229"/>
      <c r="K43" s="229"/>
      <c r="L43" s="229"/>
      <c r="M43" s="229"/>
      <c r="N43" s="229"/>
      <c r="O43" s="229"/>
      <c r="P43" s="229"/>
      <c r="Q43" s="229"/>
      <c r="R43" s="229"/>
      <c r="S43" s="229"/>
      <c r="T43" s="229"/>
      <c r="U43" s="240" t="s">
        <v>161</v>
      </c>
      <c r="V43" s="229"/>
      <c r="W43" s="229"/>
      <c r="X43" s="229"/>
      <c r="Y43" s="229"/>
      <c r="Z43" s="229"/>
      <c r="AA43" s="229"/>
      <c r="AB43" s="229"/>
      <c r="AC43" s="229"/>
      <c r="AD43" s="229"/>
      <c r="AE43" s="229"/>
      <c r="AF43" s="229"/>
      <c r="AG43" s="229"/>
      <c r="AH43" s="229"/>
      <c r="AI43" s="229"/>
      <c r="AJ43" s="229"/>
      <c r="AK43" s="229"/>
      <c r="AL43" s="229"/>
      <c r="AM43" s="229"/>
      <c r="AN43" s="240" t="s">
        <v>162</v>
      </c>
      <c r="AO43" s="229"/>
      <c r="AP43" s="229"/>
      <c r="AQ43" s="229"/>
      <c r="AR43" s="229"/>
      <c r="AS43" s="229"/>
      <c r="AT43" s="229"/>
      <c r="AU43" s="229"/>
      <c r="AV43" s="229"/>
      <c r="AW43" s="229"/>
      <c r="AX43" s="229"/>
      <c r="AY43" s="229"/>
      <c r="AZ43" s="229"/>
      <c r="BA43" s="229"/>
      <c r="BB43" s="229"/>
      <c r="BC43" s="229"/>
      <c r="BD43" s="229"/>
      <c r="BE43" s="229"/>
      <c r="BF43" s="229"/>
    </row>
    <row r="44" spans="1:58" ht="12.75" customHeight="1" x14ac:dyDescent="0.25">
      <c r="A44" s="167"/>
      <c r="B44" s="230" t="s">
        <v>94</v>
      </c>
      <c r="C44" s="230"/>
      <c r="D44" s="230"/>
      <c r="E44" s="230"/>
      <c r="F44" s="230"/>
      <c r="G44" s="230"/>
      <c r="H44" s="230"/>
      <c r="I44" s="230"/>
      <c r="J44" s="230"/>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0"/>
      <c r="AR44" s="230"/>
      <c r="AS44" s="230"/>
      <c r="AT44" s="230"/>
      <c r="AU44" s="230"/>
      <c r="AV44" s="230"/>
      <c r="AW44" s="230"/>
      <c r="AX44" s="230"/>
      <c r="AY44" s="230"/>
      <c r="AZ44" s="230"/>
      <c r="BA44" s="230"/>
      <c r="BB44" s="230"/>
      <c r="BC44" s="230"/>
      <c r="BD44" s="230"/>
      <c r="BE44" s="230"/>
      <c r="BF44" s="230"/>
    </row>
    <row r="45" spans="1:58" ht="12.75" customHeight="1" x14ac:dyDescent="0.25">
      <c r="A45" s="167"/>
      <c r="B45" s="230"/>
      <c r="C45" s="230"/>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0"/>
      <c r="AR45" s="230"/>
      <c r="AS45" s="230"/>
      <c r="AT45" s="230"/>
      <c r="AU45" s="230"/>
      <c r="AV45" s="230"/>
      <c r="AW45" s="230"/>
      <c r="AX45" s="230"/>
      <c r="AY45" s="230"/>
      <c r="AZ45" s="230"/>
      <c r="BA45" s="230"/>
      <c r="BB45" s="230"/>
      <c r="BC45" s="230"/>
      <c r="BD45" s="230"/>
      <c r="BE45" s="230"/>
      <c r="BF45" s="230"/>
    </row>
    <row r="46" spans="1:58" ht="12.75" customHeight="1" x14ac:dyDescent="0.25">
      <c r="A46" s="167"/>
      <c r="B46" s="230"/>
      <c r="C46" s="230"/>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0"/>
      <c r="AN46" s="230"/>
      <c r="AO46" s="230"/>
      <c r="AP46" s="230"/>
      <c r="AQ46" s="230"/>
      <c r="AR46" s="230"/>
      <c r="AS46" s="230"/>
      <c r="AT46" s="230"/>
      <c r="AU46" s="230"/>
      <c r="AV46" s="230"/>
      <c r="AW46" s="230"/>
      <c r="AX46" s="230"/>
      <c r="AY46" s="230"/>
      <c r="AZ46" s="230"/>
      <c r="BA46" s="230"/>
      <c r="BB46" s="230"/>
      <c r="BC46" s="230"/>
      <c r="BD46" s="230"/>
      <c r="BE46" s="230"/>
      <c r="BF46" s="230"/>
    </row>
    <row r="47" spans="1:58" ht="12.75" customHeight="1" x14ac:dyDescent="0.25">
      <c r="A47" s="167"/>
    </row>
    <row r="48" spans="1:58" ht="12.75" customHeight="1" x14ac:dyDescent="0.25">
      <c r="A48" s="167"/>
      <c r="B48" s="221" t="s">
        <v>163</v>
      </c>
      <c r="C48" s="196"/>
      <c r="D48" s="196"/>
      <c r="E48" s="196"/>
      <c r="F48" s="196"/>
      <c r="G48" s="196"/>
      <c r="H48" s="196"/>
      <c r="I48" s="196"/>
      <c r="J48" s="196"/>
      <c r="K48" s="196"/>
      <c r="L48" s="196"/>
      <c r="M48" s="196"/>
      <c r="N48" s="196"/>
      <c r="O48" s="196"/>
      <c r="P48" s="196"/>
      <c r="Q48" s="196"/>
      <c r="R48" s="196"/>
      <c r="S48" s="196"/>
      <c r="T48" s="196"/>
      <c r="U48" s="196"/>
      <c r="V48" s="196"/>
      <c r="W48" s="196"/>
      <c r="X48" s="196"/>
      <c r="Y48" s="196"/>
      <c r="Z48" s="196"/>
      <c r="AA48" s="196"/>
      <c r="AB48" s="196"/>
      <c r="AC48" s="196"/>
      <c r="AD48" s="196"/>
      <c r="AE48" s="196"/>
      <c r="AF48" s="196"/>
      <c r="AG48" s="196"/>
      <c r="AH48" s="196"/>
      <c r="AI48" s="196"/>
      <c r="AJ48" s="196"/>
      <c r="AK48" s="196"/>
      <c r="AL48" s="196"/>
      <c r="AM48" s="196"/>
      <c r="AN48" s="196"/>
      <c r="AO48" s="196"/>
      <c r="AP48" s="196"/>
      <c r="AQ48" s="196"/>
      <c r="AR48" s="196"/>
      <c r="AS48" s="196"/>
      <c r="AT48" s="196"/>
      <c r="AU48" s="196"/>
      <c r="AV48" s="196"/>
      <c r="AW48" s="196"/>
      <c r="AX48" s="196"/>
      <c r="AY48" s="196"/>
      <c r="AZ48" s="196"/>
      <c r="BA48" s="196"/>
      <c r="BB48" s="196"/>
      <c r="BC48" s="196"/>
      <c r="BD48" s="196"/>
      <c r="BE48" s="196"/>
      <c r="BF48" s="196"/>
    </row>
    <row r="49" spans="1:58" ht="12.75" customHeight="1" x14ac:dyDescent="0.25">
      <c r="A49" s="167"/>
      <c r="B49" s="234" t="s">
        <v>164</v>
      </c>
      <c r="C49" s="235"/>
      <c r="D49" s="235"/>
      <c r="E49" s="235"/>
      <c r="F49" s="235"/>
      <c r="G49" s="235"/>
      <c r="H49" s="235"/>
      <c r="I49" s="235"/>
      <c r="J49" s="235"/>
      <c r="K49" s="235"/>
      <c r="L49" s="235"/>
      <c r="M49" s="235"/>
      <c r="N49" s="235"/>
      <c r="O49" s="235"/>
      <c r="P49" s="235"/>
      <c r="Q49" s="235"/>
      <c r="R49" s="235"/>
      <c r="S49" s="235"/>
      <c r="T49" s="235"/>
      <c r="U49" s="235"/>
      <c r="V49" s="235"/>
      <c r="W49" s="235"/>
      <c r="X49" s="235"/>
      <c r="Y49" s="235"/>
      <c r="Z49" s="235"/>
      <c r="AA49" s="235"/>
      <c r="AB49" s="235"/>
      <c r="AC49" s="235"/>
      <c r="AD49" s="235"/>
      <c r="AE49" s="235"/>
      <c r="AF49" s="235"/>
      <c r="AG49" s="235"/>
      <c r="AH49" s="235"/>
      <c r="AI49" s="235"/>
      <c r="AJ49" s="235"/>
      <c r="AK49" s="235"/>
      <c r="AL49" s="235"/>
      <c r="AM49" s="235"/>
      <c r="AN49" s="235"/>
      <c r="AO49" s="235"/>
      <c r="AP49" s="235"/>
      <c r="AQ49" s="235"/>
      <c r="AR49" s="235"/>
      <c r="AS49" s="235"/>
      <c r="AT49" s="235"/>
      <c r="AU49" s="235"/>
      <c r="AV49" s="235"/>
      <c r="AW49" s="235"/>
      <c r="AX49" s="235"/>
      <c r="AY49" s="197">
        <v>13</v>
      </c>
      <c r="AZ49" s="205"/>
      <c r="BA49" s="205"/>
      <c r="BB49" s="205"/>
      <c r="BC49" s="205"/>
      <c r="BD49" s="205"/>
      <c r="BE49" s="205"/>
      <c r="BF49" s="205"/>
    </row>
    <row r="50" spans="1:58" ht="12.75" customHeight="1" x14ac:dyDescent="0.25">
      <c r="A50" s="167"/>
      <c r="B50" s="234" t="s">
        <v>165</v>
      </c>
      <c r="C50" s="235"/>
      <c r="D50" s="235"/>
      <c r="E50" s="235"/>
      <c r="F50" s="235"/>
      <c r="G50" s="235"/>
      <c r="H50" s="235"/>
      <c r="I50" s="235"/>
      <c r="J50" s="235"/>
      <c r="K50" s="235"/>
      <c r="L50" s="235"/>
      <c r="M50" s="235"/>
      <c r="N50" s="235"/>
      <c r="O50" s="235"/>
      <c r="P50" s="235"/>
      <c r="Q50" s="235"/>
      <c r="R50" s="235"/>
      <c r="S50" s="235"/>
      <c r="T50" s="235"/>
      <c r="U50" s="235"/>
      <c r="V50" s="235"/>
      <c r="W50" s="235"/>
      <c r="X50" s="235"/>
      <c r="Y50" s="235"/>
      <c r="Z50" s="235"/>
      <c r="AA50" s="235"/>
      <c r="AB50" s="235"/>
      <c r="AC50" s="235"/>
      <c r="AD50" s="235"/>
      <c r="AE50" s="235"/>
      <c r="AF50" s="235"/>
      <c r="AG50" s="235"/>
      <c r="AH50" s="235"/>
      <c r="AI50" s="235"/>
      <c r="AJ50" s="235"/>
      <c r="AK50" s="235"/>
      <c r="AL50" s="235"/>
      <c r="AM50" s="235"/>
      <c r="AN50" s="235"/>
      <c r="AO50" s="235"/>
      <c r="AP50" s="235"/>
      <c r="AQ50" s="235"/>
      <c r="AR50" s="235"/>
      <c r="AS50" s="235"/>
      <c r="AT50" s="235"/>
      <c r="AU50" s="235"/>
      <c r="AV50" s="235"/>
      <c r="AW50" s="235"/>
      <c r="AX50" s="235"/>
      <c r="AY50" s="197">
        <v>13</v>
      </c>
      <c r="AZ50" s="197"/>
      <c r="BA50" s="197"/>
      <c r="BB50" s="197"/>
      <c r="BC50" s="197"/>
      <c r="BD50" s="197"/>
      <c r="BE50" s="197"/>
      <c r="BF50" s="197"/>
    </row>
    <row r="51" spans="1:58" ht="12.75" customHeight="1" x14ac:dyDescent="0.25">
      <c r="A51" s="167"/>
      <c r="B51" s="234" t="s">
        <v>166</v>
      </c>
      <c r="C51" s="234"/>
      <c r="D51" s="234"/>
      <c r="E51" s="234"/>
      <c r="F51" s="234"/>
      <c r="G51" s="234"/>
      <c r="H51" s="234"/>
      <c r="I51" s="234"/>
      <c r="J51" s="234"/>
      <c r="K51" s="234"/>
      <c r="L51" s="234"/>
      <c r="M51" s="234"/>
      <c r="N51" s="211">
        <f>IF(AND(ISNUMBER(AY49),ISNUMBER(AY50)),AY50/AY49*100,"XX.XX")</f>
        <v>100</v>
      </c>
      <c r="O51" s="236"/>
      <c r="P51" s="236"/>
      <c r="Q51" s="236"/>
      <c r="R51" s="236"/>
      <c r="S51" s="236"/>
      <c r="T51" s="236"/>
      <c r="U51" s="236"/>
      <c r="V51" s="172" t="s">
        <v>149</v>
      </c>
      <c r="W51" s="170"/>
      <c r="X51" s="170"/>
      <c r="Y51" s="170"/>
      <c r="Z51" s="201" t="s">
        <v>167</v>
      </c>
      <c r="AA51" s="201"/>
      <c r="AB51" s="201"/>
      <c r="AC51" s="201"/>
      <c r="AD51" s="201"/>
      <c r="AE51" s="201"/>
      <c r="AF51" s="201"/>
      <c r="AG51" s="201"/>
      <c r="AH51" s="201"/>
      <c r="AI51" s="201"/>
      <c r="AJ51" s="201"/>
      <c r="AK51" s="201"/>
      <c r="AL51" s="201"/>
      <c r="AM51" s="201"/>
      <c r="AN51" s="237">
        <v>100</v>
      </c>
      <c r="AO51" s="238"/>
      <c r="AP51" s="238"/>
      <c r="AQ51" s="238"/>
      <c r="AR51" s="238"/>
      <c r="AS51" s="238"/>
      <c r="AT51" s="238"/>
      <c r="AU51" s="238"/>
      <c r="AV51" s="168" t="s">
        <v>149</v>
      </c>
    </row>
    <row r="52" spans="1:58" ht="12.75" customHeight="1" x14ac:dyDescent="0.25">
      <c r="A52" s="167"/>
    </row>
    <row r="53" spans="1:58" ht="12.75" customHeight="1" x14ac:dyDescent="0.25">
      <c r="A53" s="167"/>
    </row>
    <row r="54" spans="1:58" ht="12.75" customHeight="1" x14ac:dyDescent="0.25">
      <c r="A54" s="167"/>
      <c r="B54" s="196" t="s">
        <v>168</v>
      </c>
      <c r="C54" s="196"/>
      <c r="D54" s="196"/>
      <c r="E54" s="196"/>
      <c r="F54" s="196"/>
      <c r="G54" s="196"/>
      <c r="H54" s="196"/>
      <c r="I54" s="197" t="s">
        <v>169</v>
      </c>
      <c r="J54" s="205"/>
      <c r="K54" s="205"/>
      <c r="L54" s="205"/>
      <c r="M54" s="205"/>
      <c r="N54" s="205"/>
      <c r="O54" s="205"/>
      <c r="P54" s="205"/>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196" t="s">
        <v>3</v>
      </c>
      <c r="AT54" s="196"/>
      <c r="AU54" s="196"/>
      <c r="AV54" s="232">
        <v>42949</v>
      </c>
      <c r="AW54" s="205"/>
      <c r="AX54" s="205"/>
      <c r="AY54" s="205"/>
      <c r="AZ54" s="205"/>
      <c r="BA54" s="205"/>
      <c r="BB54" s="205"/>
      <c r="BC54" s="205"/>
      <c r="BD54" s="205"/>
      <c r="BE54" s="205"/>
      <c r="BF54" s="205"/>
    </row>
    <row r="55" spans="1:58" ht="12.75" customHeight="1" x14ac:dyDescent="0.25">
      <c r="A55" s="167"/>
    </row>
    <row r="56" spans="1:58" ht="12.75" customHeight="1" x14ac:dyDescent="0.25">
      <c r="A56" s="167"/>
    </row>
    <row r="57" spans="1:58" ht="12.75" customHeight="1" x14ac:dyDescent="0.25">
      <c r="A57" s="167"/>
    </row>
    <row r="58" spans="1:58" ht="12.75" customHeight="1" x14ac:dyDescent="0.25">
      <c r="A58" s="167"/>
    </row>
    <row r="59" spans="1:58" ht="12.75" customHeight="1" x14ac:dyDescent="0.25">
      <c r="A59" s="167"/>
    </row>
    <row r="60" spans="1:58" ht="12.75" customHeight="1" x14ac:dyDescent="0.25">
      <c r="A60" s="167"/>
    </row>
    <row r="61" spans="1:58" ht="12.75" customHeight="1" x14ac:dyDescent="0.25"/>
    <row r="62" spans="1:58" ht="12.75" customHeight="1" x14ac:dyDescent="0.25"/>
    <row r="63" spans="1:58" ht="12.75" customHeight="1" x14ac:dyDescent="0.25"/>
    <row r="64" spans="1:5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133">
    <mergeCell ref="B54:H54"/>
    <mergeCell ref="I54:AR54"/>
    <mergeCell ref="AS54:AU54"/>
    <mergeCell ref="AV54:BF54"/>
    <mergeCell ref="AQ10:AW10"/>
    <mergeCell ref="B48:BF48"/>
    <mergeCell ref="B49:AX49"/>
    <mergeCell ref="AY49:BF49"/>
    <mergeCell ref="B50:AX50"/>
    <mergeCell ref="AY50:BF50"/>
    <mergeCell ref="B51:M51"/>
    <mergeCell ref="N51:U51"/>
    <mergeCell ref="Z51:AM51"/>
    <mergeCell ref="AN51:AU51"/>
    <mergeCell ref="B45:T45"/>
    <mergeCell ref="U45:AM45"/>
    <mergeCell ref="AN45:BF45"/>
    <mergeCell ref="B46:T46"/>
    <mergeCell ref="U46:AM46"/>
    <mergeCell ref="AN46:BF46"/>
    <mergeCell ref="B42:BF42"/>
    <mergeCell ref="B43:T43"/>
    <mergeCell ref="U43:AM43"/>
    <mergeCell ref="AN43:BF43"/>
    <mergeCell ref="B44:T44"/>
    <mergeCell ref="U44:AM44"/>
    <mergeCell ref="AN44:BF44"/>
    <mergeCell ref="B40:E40"/>
    <mergeCell ref="F40:T40"/>
    <mergeCell ref="U40:X40"/>
    <mergeCell ref="Y40:AM40"/>
    <mergeCell ref="AN40:AQ40"/>
    <mergeCell ref="AR40:BF40"/>
    <mergeCell ref="B39:E39"/>
    <mergeCell ref="F39:T39"/>
    <mergeCell ref="U39:X39"/>
    <mergeCell ref="Y39:AM39"/>
    <mergeCell ref="AN39:AQ39"/>
    <mergeCell ref="AR39:BF39"/>
    <mergeCell ref="B38:E38"/>
    <mergeCell ref="F38:T38"/>
    <mergeCell ref="U38:X38"/>
    <mergeCell ref="Y38:AM38"/>
    <mergeCell ref="AN38:AQ38"/>
    <mergeCell ref="AR38:BF38"/>
    <mergeCell ref="B37:E37"/>
    <mergeCell ref="F37:T37"/>
    <mergeCell ref="U37:X37"/>
    <mergeCell ref="Y37:AM37"/>
    <mergeCell ref="AN37:AQ37"/>
    <mergeCell ref="AR37:BF37"/>
    <mergeCell ref="B36:E36"/>
    <mergeCell ref="F36:T36"/>
    <mergeCell ref="U36:X36"/>
    <mergeCell ref="Y36:AM36"/>
    <mergeCell ref="AN36:AQ36"/>
    <mergeCell ref="AR36:BF36"/>
    <mergeCell ref="B35:E35"/>
    <mergeCell ref="F35:T35"/>
    <mergeCell ref="U35:X35"/>
    <mergeCell ref="Y35:AM35"/>
    <mergeCell ref="AN35:AQ35"/>
    <mergeCell ref="AR35:BF35"/>
    <mergeCell ref="B34:E34"/>
    <mergeCell ref="F34:T34"/>
    <mergeCell ref="U34:X34"/>
    <mergeCell ref="Y34:AM34"/>
    <mergeCell ref="AN34:AQ34"/>
    <mergeCell ref="AR34:BF34"/>
    <mergeCell ref="B33:E33"/>
    <mergeCell ref="F33:T33"/>
    <mergeCell ref="U33:X33"/>
    <mergeCell ref="Y33:AM33"/>
    <mergeCell ref="AN33:AQ33"/>
    <mergeCell ref="AR33:BF33"/>
    <mergeCell ref="B32:E32"/>
    <mergeCell ref="F32:T32"/>
    <mergeCell ref="U32:X32"/>
    <mergeCell ref="Y32:AM32"/>
    <mergeCell ref="AN32:AQ32"/>
    <mergeCell ref="AR32:BF32"/>
    <mergeCell ref="B31:E31"/>
    <mergeCell ref="F31:T31"/>
    <mergeCell ref="U31:X31"/>
    <mergeCell ref="Y31:AM31"/>
    <mergeCell ref="AN31:AQ31"/>
    <mergeCell ref="AR31:BF31"/>
    <mergeCell ref="B30:E30"/>
    <mergeCell ref="F30:T30"/>
    <mergeCell ref="U30:X30"/>
    <mergeCell ref="Y30:AM30"/>
    <mergeCell ref="AN30:AQ30"/>
    <mergeCell ref="AR30:BF30"/>
    <mergeCell ref="B27:E29"/>
    <mergeCell ref="F27:T29"/>
    <mergeCell ref="U27:X29"/>
    <mergeCell ref="Y27:AM29"/>
    <mergeCell ref="AN27:AQ29"/>
    <mergeCell ref="AR27:BF29"/>
    <mergeCell ref="F19:U19"/>
    <mergeCell ref="V19:AH19"/>
    <mergeCell ref="AI19:AZ19"/>
    <mergeCell ref="B22:T22"/>
    <mergeCell ref="B23:BF23"/>
    <mergeCell ref="B24:BF25"/>
    <mergeCell ref="F17:U17"/>
    <mergeCell ref="V17:AH17"/>
    <mergeCell ref="AI17:AZ17"/>
    <mergeCell ref="F18:U18"/>
    <mergeCell ref="V18:AH18"/>
    <mergeCell ref="AI18:AZ18"/>
    <mergeCell ref="B11:AV11"/>
    <mergeCell ref="AW11:BB11"/>
    <mergeCell ref="B12:AQ12"/>
    <mergeCell ref="AR12:AW12"/>
    <mergeCell ref="B13:BE13"/>
    <mergeCell ref="F16:U16"/>
    <mergeCell ref="V16:AH16"/>
    <mergeCell ref="AI16:AZ16"/>
    <mergeCell ref="B6:E6"/>
    <mergeCell ref="F6:K6"/>
    <mergeCell ref="L6:W6"/>
    <mergeCell ref="X6:AU6"/>
    <mergeCell ref="B10:AP10"/>
    <mergeCell ref="B1:BF1"/>
    <mergeCell ref="B2:BF2"/>
    <mergeCell ref="B3:BF3"/>
    <mergeCell ref="B5:E5"/>
    <mergeCell ref="F5:K5"/>
    <mergeCell ref="L5:W5"/>
    <mergeCell ref="X5:AU5"/>
    <mergeCell ref="AV5:AY5"/>
    <mergeCell ref="AZ5:BF5"/>
  </mergeCells>
  <pageMargins left="0.7" right="0.7" top="0.75" bottom="0.75" header="0.3" footer="0.3"/>
  <pageSetup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4"/>
  <sheetViews>
    <sheetView topLeftCell="A13" workbookViewId="0">
      <selection activeCell="U29" sqref="U29"/>
    </sheetView>
  </sheetViews>
  <sheetFormatPr defaultColWidth="9.33203125" defaultRowHeight="12.75" x14ac:dyDescent="0.2"/>
  <cols>
    <col min="1" max="1" width="9" style="49" bestFit="1" customWidth="1" collapsed="1"/>
    <col min="2" max="2" width="10.33203125" style="49" customWidth="1" collapsed="1"/>
    <col min="3" max="8" width="10.83203125" style="49" customWidth="1" collapsed="1"/>
    <col min="9" max="9" width="9.6640625" style="49" bestFit="1" customWidth="1" collapsed="1"/>
    <col min="10" max="10" width="12.33203125" style="49" customWidth="1" collapsed="1"/>
    <col min="11" max="11" width="12" style="49" customWidth="1" collapsed="1"/>
    <col min="12" max="12" width="9.33203125" style="49" customWidth="1" collapsed="1"/>
    <col min="13" max="13" width="9.33203125" style="49" collapsed="1"/>
    <col min="14" max="14" width="9.33203125" style="49"/>
    <col min="15" max="15" width="9.33203125" style="49" hidden="1" customWidth="1" collapsed="1"/>
    <col min="16" max="16384" width="9.33203125" style="49" collapsed="1"/>
  </cols>
  <sheetData>
    <row r="1" spans="1:15" ht="18.75" x14ac:dyDescent="0.3">
      <c r="A1" s="241" t="s">
        <v>8</v>
      </c>
      <c r="B1" s="241"/>
      <c r="C1" s="241"/>
      <c r="D1" s="241"/>
      <c r="E1" s="241"/>
      <c r="F1" s="241"/>
      <c r="G1" s="241"/>
      <c r="H1" s="241"/>
      <c r="I1" s="241"/>
      <c r="J1" s="241"/>
      <c r="K1" s="241"/>
    </row>
    <row r="2" spans="1:15" x14ac:dyDescent="0.2">
      <c r="A2" s="242"/>
      <c r="B2" s="242"/>
      <c r="C2" s="242"/>
      <c r="D2" s="242"/>
      <c r="E2" s="242"/>
      <c r="F2" s="242"/>
      <c r="G2" s="242"/>
      <c r="H2" s="242"/>
      <c r="I2" s="242"/>
      <c r="J2" s="242"/>
    </row>
    <row r="3" spans="1:15" x14ac:dyDescent="0.2">
      <c r="B3" s="51" t="s">
        <v>0</v>
      </c>
      <c r="C3" s="243" t="s">
        <v>105</v>
      </c>
      <c r="D3" s="243"/>
      <c r="E3" s="243"/>
      <c r="H3" s="51" t="s">
        <v>22</v>
      </c>
      <c r="I3" s="245" t="s">
        <v>95</v>
      </c>
      <c r="J3" s="245"/>
      <c r="K3" s="245"/>
      <c r="O3" s="48" t="s">
        <v>86</v>
      </c>
    </row>
    <row r="4" spans="1:15" x14ac:dyDescent="0.2">
      <c r="B4" s="51" t="s">
        <v>2</v>
      </c>
      <c r="C4" s="244">
        <v>2017</v>
      </c>
      <c r="D4" s="244"/>
      <c r="E4" s="244"/>
      <c r="H4" s="51" t="s">
        <v>21</v>
      </c>
      <c r="I4" s="246" t="s">
        <v>170</v>
      </c>
      <c r="J4" s="246"/>
      <c r="K4" s="246"/>
      <c r="O4" s="48" t="s">
        <v>88</v>
      </c>
    </row>
    <row r="5" spans="1:15" x14ac:dyDescent="0.2">
      <c r="B5" s="51" t="s">
        <v>19</v>
      </c>
      <c r="C5" s="244" t="e">
        <f>#REF!</f>
        <v>#REF!</v>
      </c>
      <c r="D5" s="244"/>
      <c r="E5" s="244"/>
      <c r="H5" s="51" t="s">
        <v>1</v>
      </c>
      <c r="I5" s="246" t="s">
        <v>171</v>
      </c>
      <c r="J5" s="246"/>
      <c r="K5" s="246"/>
      <c r="O5" s="48" t="s">
        <v>89</v>
      </c>
    </row>
    <row r="6" spans="1:15" x14ac:dyDescent="0.2">
      <c r="H6" s="51" t="s">
        <v>20</v>
      </c>
      <c r="I6" s="246" t="s">
        <v>138</v>
      </c>
      <c r="J6" s="246"/>
      <c r="K6" s="246"/>
      <c r="O6" s="48" t="s">
        <v>90</v>
      </c>
    </row>
    <row r="7" spans="1:15" x14ac:dyDescent="0.2">
      <c r="H7" s="51"/>
      <c r="I7" s="178"/>
      <c r="J7" s="178"/>
      <c r="K7" s="178"/>
      <c r="O7" s="195" t="s">
        <v>171</v>
      </c>
    </row>
    <row r="8" spans="1:15" x14ac:dyDescent="0.2">
      <c r="A8" s="256" t="s">
        <v>175</v>
      </c>
      <c r="B8" s="256"/>
      <c r="C8" s="256"/>
      <c r="D8" s="256"/>
      <c r="E8" s="256"/>
      <c r="F8" s="179">
        <v>6</v>
      </c>
      <c r="G8" s="256" t="s">
        <v>176</v>
      </c>
      <c r="H8" s="256"/>
      <c r="I8" s="256"/>
      <c r="J8" s="256"/>
      <c r="K8" s="256"/>
      <c r="M8" s="178"/>
      <c r="N8" s="178"/>
      <c r="O8" s="48" t="s">
        <v>91</v>
      </c>
    </row>
    <row r="9" spans="1:15" x14ac:dyDescent="0.2">
      <c r="B9" s="180"/>
      <c r="C9" s="180"/>
      <c r="D9" s="180"/>
      <c r="E9" s="180"/>
      <c r="F9" s="180"/>
      <c r="G9" s="180"/>
      <c r="K9" s="181"/>
      <c r="M9" s="178"/>
      <c r="N9" s="178"/>
      <c r="O9" s="48" t="s">
        <v>92</v>
      </c>
    </row>
    <row r="10" spans="1:15" x14ac:dyDescent="0.2">
      <c r="A10" s="256" t="s">
        <v>177</v>
      </c>
      <c r="B10" s="256"/>
      <c r="C10" s="256"/>
      <c r="D10" s="256"/>
      <c r="E10" s="256"/>
      <c r="F10" s="256"/>
      <c r="G10" s="256"/>
      <c r="H10" s="256"/>
      <c r="I10" s="256"/>
      <c r="J10" s="178"/>
      <c r="K10" s="178"/>
      <c r="O10" s="48" t="s">
        <v>93</v>
      </c>
    </row>
    <row r="11" spans="1:15" x14ac:dyDescent="0.2">
      <c r="B11" s="180"/>
      <c r="C11" s="180"/>
      <c r="D11" s="180"/>
      <c r="E11" s="180"/>
      <c r="F11" s="180"/>
      <c r="G11" s="180"/>
      <c r="H11" s="181"/>
      <c r="I11" s="180"/>
      <c r="J11" s="178"/>
      <c r="K11" s="178"/>
      <c r="L11" s="48"/>
      <c r="O11" s="48" t="s">
        <v>94</v>
      </c>
    </row>
    <row r="12" spans="1:15" ht="13.35" customHeight="1" x14ac:dyDescent="0.2">
      <c r="A12" s="257" t="s">
        <v>178</v>
      </c>
      <c r="B12" s="257"/>
      <c r="C12" s="257"/>
      <c r="D12" s="257"/>
      <c r="E12" s="257"/>
      <c r="F12" s="257"/>
      <c r="G12" s="257"/>
      <c r="H12" s="257"/>
      <c r="I12" s="257"/>
      <c r="J12" s="178"/>
      <c r="K12" s="178"/>
      <c r="L12" s="48"/>
    </row>
    <row r="13" spans="1:15" x14ac:dyDescent="0.2">
      <c r="A13" s="257"/>
      <c r="B13" s="257"/>
      <c r="C13" s="257"/>
      <c r="D13" s="257"/>
      <c r="E13" s="257"/>
      <c r="F13" s="257"/>
      <c r="G13" s="257"/>
      <c r="H13" s="257"/>
      <c r="I13" s="257"/>
      <c r="J13" s="178"/>
      <c r="K13" s="178"/>
      <c r="L13" s="48"/>
    </row>
    <row r="14" spans="1:15" ht="13.35" customHeight="1" thickBot="1" x14ac:dyDescent="0.25">
      <c r="A14" s="50"/>
      <c r="G14" s="51"/>
      <c r="H14" s="52"/>
      <c r="I14" s="52"/>
      <c r="J14" s="52"/>
    </row>
    <row r="15" spans="1:15" ht="14.25" thickTop="1" thickBot="1" x14ac:dyDescent="0.25">
      <c r="A15" s="50"/>
      <c r="B15" s="50"/>
      <c r="C15" s="253" t="s">
        <v>9</v>
      </c>
      <c r="D15" s="254"/>
      <c r="E15" s="254"/>
      <c r="F15" s="254"/>
      <c r="G15" s="254"/>
      <c r="H15" s="255"/>
      <c r="I15" s="52"/>
      <c r="J15" s="52"/>
    </row>
    <row r="16" spans="1:15" s="57" customFormat="1" ht="14.25" customHeight="1" thickTop="1" x14ac:dyDescent="0.2">
      <c r="A16" s="53"/>
      <c r="B16" s="54" t="s">
        <v>12</v>
      </c>
      <c r="C16" s="55" t="s">
        <v>80</v>
      </c>
      <c r="D16" s="55" t="s">
        <v>81</v>
      </c>
      <c r="E16" s="55" t="s">
        <v>82</v>
      </c>
      <c r="F16" s="55" t="s">
        <v>83</v>
      </c>
      <c r="G16" s="55" t="s">
        <v>84</v>
      </c>
      <c r="H16" s="55" t="s">
        <v>85</v>
      </c>
      <c r="I16" s="54" t="s">
        <v>16</v>
      </c>
      <c r="J16" s="54" t="s">
        <v>17</v>
      </c>
      <c r="K16" s="56" t="s">
        <v>17</v>
      </c>
    </row>
    <row r="17" spans="1:11" s="57" customFormat="1" ht="21" customHeight="1" x14ac:dyDescent="0.2">
      <c r="A17" s="58" t="s">
        <v>3</v>
      </c>
      <c r="B17" s="59" t="s">
        <v>13</v>
      </c>
      <c r="C17" s="59" t="s">
        <v>79</v>
      </c>
      <c r="D17" s="59" t="s">
        <v>79</v>
      </c>
      <c r="E17" s="59" t="s">
        <v>79</v>
      </c>
      <c r="F17" s="59" t="s">
        <v>79</v>
      </c>
      <c r="G17" s="59" t="s">
        <v>79</v>
      </c>
      <c r="H17" s="59" t="s">
        <v>79</v>
      </c>
      <c r="I17" s="59" t="s">
        <v>4</v>
      </c>
      <c r="J17" s="59" t="s">
        <v>18</v>
      </c>
      <c r="K17" s="60" t="s">
        <v>5</v>
      </c>
    </row>
    <row r="18" spans="1:11" s="57" customFormat="1" ht="19.5" customHeight="1" thickBot="1" x14ac:dyDescent="0.25">
      <c r="A18" s="61"/>
      <c r="B18" s="62" t="s">
        <v>14</v>
      </c>
      <c r="C18" s="62" t="s">
        <v>15</v>
      </c>
      <c r="D18" s="62" t="s">
        <v>15</v>
      </c>
      <c r="E18" s="62" t="s">
        <v>15</v>
      </c>
      <c r="F18" s="62" t="s">
        <v>15</v>
      </c>
      <c r="G18" s="62" t="s">
        <v>15</v>
      </c>
      <c r="H18" s="62" t="s">
        <v>15</v>
      </c>
      <c r="I18" s="62" t="s">
        <v>6</v>
      </c>
      <c r="J18" s="62" t="s">
        <v>103</v>
      </c>
      <c r="K18" s="63" t="s">
        <v>18</v>
      </c>
    </row>
    <row r="19" spans="1:11" ht="13.5" thickTop="1" x14ac:dyDescent="0.2">
      <c r="A19" s="64" t="s">
        <v>106</v>
      </c>
      <c r="B19" s="139"/>
      <c r="C19" s="157"/>
      <c r="D19" s="157"/>
      <c r="E19" s="138"/>
      <c r="F19" s="138"/>
      <c r="G19" s="140"/>
      <c r="H19" s="138"/>
      <c r="I19" s="122">
        <f>MAX(C19:H19)</f>
        <v>0</v>
      </c>
      <c r="J19" s="174">
        <f>COUNTIF(C19:H19,"&lt;.3")</f>
        <v>0</v>
      </c>
      <c r="K19" s="175">
        <f t="shared" ref="K19:K28" si="0">COUNTIF(C19:H19,"&gt;0")</f>
        <v>0</v>
      </c>
    </row>
    <row r="20" spans="1:11" x14ac:dyDescent="0.2">
      <c r="A20" s="64" t="s">
        <v>108</v>
      </c>
      <c r="B20" s="153"/>
      <c r="C20" s="154"/>
      <c r="D20" s="154"/>
      <c r="E20" s="141"/>
      <c r="F20" s="141"/>
      <c r="G20" s="141"/>
      <c r="H20" s="141"/>
      <c r="I20" s="122">
        <f t="shared" ref="I20:I47" si="1">MAX(C20:H20)</f>
        <v>0</v>
      </c>
      <c r="J20" s="174">
        <f t="shared" ref="J20:J47" si="2">COUNTIF(C20:H20,"&lt;.3")</f>
        <v>0</v>
      </c>
      <c r="K20" s="175">
        <f t="shared" si="0"/>
        <v>0</v>
      </c>
    </row>
    <row r="21" spans="1:11" x14ac:dyDescent="0.2">
      <c r="A21" s="64" t="s">
        <v>109</v>
      </c>
      <c r="B21" s="153"/>
      <c r="C21" s="154"/>
      <c r="D21" s="154"/>
      <c r="E21" s="141"/>
      <c r="F21" s="141"/>
      <c r="G21" s="141"/>
      <c r="H21" s="140"/>
      <c r="I21" s="122">
        <f t="shared" si="1"/>
        <v>0</v>
      </c>
      <c r="J21" s="174">
        <f t="shared" si="2"/>
        <v>0</v>
      </c>
      <c r="K21" s="175">
        <f t="shared" si="0"/>
        <v>0</v>
      </c>
    </row>
    <row r="22" spans="1:11" x14ac:dyDescent="0.2">
      <c r="A22" s="64" t="s">
        <v>110</v>
      </c>
      <c r="B22" s="153"/>
      <c r="C22" s="154"/>
      <c r="D22" s="154"/>
      <c r="E22" s="141"/>
      <c r="F22" s="141"/>
      <c r="G22" s="141"/>
      <c r="H22" s="141"/>
      <c r="I22" s="122">
        <f t="shared" si="1"/>
        <v>0</v>
      </c>
      <c r="J22" s="174">
        <f t="shared" si="2"/>
        <v>0</v>
      </c>
      <c r="K22" s="175">
        <f t="shared" si="0"/>
        <v>0</v>
      </c>
    </row>
    <row r="23" spans="1:11" x14ac:dyDescent="0.2">
      <c r="A23" s="64" t="s">
        <v>111</v>
      </c>
      <c r="B23" s="153"/>
      <c r="C23" s="154"/>
      <c r="D23" s="154"/>
      <c r="E23" s="141"/>
      <c r="F23" s="141"/>
      <c r="G23" s="154"/>
      <c r="H23" s="141"/>
      <c r="I23" s="122">
        <f t="shared" si="1"/>
        <v>0</v>
      </c>
      <c r="J23" s="174">
        <f t="shared" si="2"/>
        <v>0</v>
      </c>
      <c r="K23" s="175">
        <f t="shared" si="0"/>
        <v>0</v>
      </c>
    </row>
    <row r="24" spans="1:11" x14ac:dyDescent="0.2">
      <c r="A24" s="64" t="s">
        <v>112</v>
      </c>
      <c r="B24" s="153"/>
      <c r="C24" s="154"/>
      <c r="D24" s="154"/>
      <c r="E24" s="141"/>
      <c r="F24" s="141"/>
      <c r="G24" s="141"/>
      <c r="H24" s="154"/>
      <c r="I24" s="122">
        <f t="shared" si="1"/>
        <v>0</v>
      </c>
      <c r="J24" s="174">
        <f t="shared" si="2"/>
        <v>0</v>
      </c>
      <c r="K24" s="175">
        <f t="shared" si="0"/>
        <v>0</v>
      </c>
    </row>
    <row r="25" spans="1:11" x14ac:dyDescent="0.2">
      <c r="A25" s="64" t="s">
        <v>113</v>
      </c>
      <c r="B25" s="153"/>
      <c r="C25" s="154"/>
      <c r="D25" s="154"/>
      <c r="E25" s="141"/>
      <c r="F25" s="141"/>
      <c r="G25" s="141"/>
      <c r="H25" s="141"/>
      <c r="I25" s="122">
        <f t="shared" si="1"/>
        <v>0</v>
      </c>
      <c r="J25" s="174">
        <f t="shared" si="2"/>
        <v>0</v>
      </c>
      <c r="K25" s="175">
        <f t="shared" si="0"/>
        <v>0</v>
      </c>
    </row>
    <row r="26" spans="1:11" x14ac:dyDescent="0.2">
      <c r="A26" s="64" t="s">
        <v>114</v>
      </c>
      <c r="B26" s="153"/>
      <c r="C26" s="154"/>
      <c r="D26" s="154"/>
      <c r="E26" s="141"/>
      <c r="F26" s="141"/>
      <c r="G26" s="141"/>
      <c r="H26" s="141"/>
      <c r="I26" s="122">
        <f t="shared" si="1"/>
        <v>0</v>
      </c>
      <c r="J26" s="174">
        <f t="shared" si="2"/>
        <v>0</v>
      </c>
      <c r="K26" s="175">
        <f t="shared" si="0"/>
        <v>0</v>
      </c>
    </row>
    <row r="27" spans="1:11" x14ac:dyDescent="0.2">
      <c r="A27" s="64" t="s">
        <v>115</v>
      </c>
      <c r="B27" s="153"/>
      <c r="C27" s="154"/>
      <c r="D27" s="154"/>
      <c r="E27" s="141"/>
      <c r="F27" s="141"/>
      <c r="G27" s="141"/>
      <c r="H27" s="141"/>
      <c r="I27" s="122">
        <f t="shared" si="1"/>
        <v>0</v>
      </c>
      <c r="J27" s="174">
        <f t="shared" si="2"/>
        <v>0</v>
      </c>
      <c r="K27" s="175">
        <f t="shared" si="0"/>
        <v>0</v>
      </c>
    </row>
    <row r="28" spans="1:11" ht="12.75" customHeight="1" x14ac:dyDescent="0.2">
      <c r="A28" s="64" t="s">
        <v>116</v>
      </c>
      <c r="B28" s="153"/>
      <c r="C28" s="154"/>
      <c r="D28" s="154"/>
      <c r="E28" s="141"/>
      <c r="F28" s="142"/>
      <c r="G28" s="141"/>
      <c r="H28" s="141"/>
      <c r="I28" s="122">
        <f t="shared" si="1"/>
        <v>0</v>
      </c>
      <c r="J28" s="174">
        <f t="shared" si="2"/>
        <v>0</v>
      </c>
      <c r="K28" s="175">
        <f t="shared" si="0"/>
        <v>0</v>
      </c>
    </row>
    <row r="29" spans="1:11" x14ac:dyDescent="0.2">
      <c r="A29" s="64" t="s">
        <v>117</v>
      </c>
      <c r="B29" s="153"/>
      <c r="C29" s="154"/>
      <c r="D29" s="154"/>
      <c r="E29" s="141"/>
      <c r="F29" s="141"/>
      <c r="G29" s="141"/>
      <c r="H29" s="141"/>
      <c r="I29" s="122">
        <f t="shared" si="1"/>
        <v>0</v>
      </c>
      <c r="J29" s="174">
        <f t="shared" si="2"/>
        <v>0</v>
      </c>
      <c r="K29" s="175">
        <f t="shared" ref="K29" si="3">COUNTIF(C29:H29,"&gt;0")</f>
        <v>0</v>
      </c>
    </row>
    <row r="30" spans="1:11" x14ac:dyDescent="0.2">
      <c r="A30" s="64" t="s">
        <v>118</v>
      </c>
      <c r="B30" s="153"/>
      <c r="C30" s="154"/>
      <c r="D30" s="154"/>
      <c r="E30" s="141"/>
      <c r="F30" s="141"/>
      <c r="G30" s="141"/>
      <c r="H30" s="141"/>
      <c r="I30" s="122">
        <f t="shared" si="1"/>
        <v>0</v>
      </c>
      <c r="J30" s="174">
        <f t="shared" si="2"/>
        <v>0</v>
      </c>
      <c r="K30" s="175">
        <f t="shared" ref="K30:K49" si="4">COUNTIF(C30:H30,"&gt;0")</f>
        <v>0</v>
      </c>
    </row>
    <row r="31" spans="1:11" x14ac:dyDescent="0.2">
      <c r="A31" s="64" t="s">
        <v>119</v>
      </c>
      <c r="B31" s="153"/>
      <c r="C31" s="154"/>
      <c r="D31" s="154"/>
      <c r="E31" s="141"/>
      <c r="F31" s="141"/>
      <c r="G31" s="141"/>
      <c r="H31" s="141"/>
      <c r="I31" s="122">
        <f t="shared" si="1"/>
        <v>0</v>
      </c>
      <c r="J31" s="174">
        <f t="shared" si="2"/>
        <v>0</v>
      </c>
      <c r="K31" s="175">
        <f t="shared" si="4"/>
        <v>0</v>
      </c>
    </row>
    <row r="32" spans="1:11" x14ac:dyDescent="0.2">
      <c r="A32" s="64" t="s">
        <v>120</v>
      </c>
      <c r="B32" s="153"/>
      <c r="C32" s="141"/>
      <c r="D32" s="141"/>
      <c r="E32" s="141"/>
      <c r="F32" s="141"/>
      <c r="G32" s="141"/>
      <c r="H32" s="141"/>
      <c r="I32" s="122">
        <f t="shared" si="1"/>
        <v>0</v>
      </c>
      <c r="J32" s="174">
        <f t="shared" si="2"/>
        <v>0</v>
      </c>
      <c r="K32" s="175">
        <f t="shared" si="4"/>
        <v>0</v>
      </c>
    </row>
    <row r="33" spans="1:11" x14ac:dyDescent="0.2">
      <c r="A33" s="64" t="s">
        <v>121</v>
      </c>
      <c r="B33" s="153"/>
      <c r="C33" s="141"/>
      <c r="D33" s="141"/>
      <c r="E33" s="141"/>
      <c r="F33" s="141"/>
      <c r="G33" s="141"/>
      <c r="H33" s="141"/>
      <c r="I33" s="122">
        <f t="shared" si="1"/>
        <v>0</v>
      </c>
      <c r="J33" s="174">
        <f t="shared" si="2"/>
        <v>0</v>
      </c>
      <c r="K33" s="175">
        <f t="shared" si="4"/>
        <v>0</v>
      </c>
    </row>
    <row r="34" spans="1:11" x14ac:dyDescent="0.2">
      <c r="A34" s="64" t="s">
        <v>122</v>
      </c>
      <c r="B34" s="153"/>
      <c r="C34" s="141"/>
      <c r="D34" s="141"/>
      <c r="E34" s="141"/>
      <c r="F34" s="141"/>
      <c r="G34" s="141"/>
      <c r="H34" s="141"/>
      <c r="I34" s="122">
        <f t="shared" si="1"/>
        <v>0</v>
      </c>
      <c r="J34" s="174">
        <f t="shared" si="2"/>
        <v>0</v>
      </c>
      <c r="K34" s="175">
        <f t="shared" si="4"/>
        <v>0</v>
      </c>
    </row>
    <row r="35" spans="1:11" x14ac:dyDescent="0.2">
      <c r="A35" s="64" t="s">
        <v>123</v>
      </c>
      <c r="B35" s="153"/>
      <c r="C35" s="154"/>
      <c r="D35" s="141"/>
      <c r="E35" s="141"/>
      <c r="F35" s="141"/>
      <c r="G35" s="141"/>
      <c r="H35" s="141"/>
      <c r="I35" s="122">
        <f t="shared" si="1"/>
        <v>0</v>
      </c>
      <c r="J35" s="174">
        <f t="shared" si="2"/>
        <v>0</v>
      </c>
      <c r="K35" s="175">
        <f t="shared" si="4"/>
        <v>0</v>
      </c>
    </row>
    <row r="36" spans="1:11" x14ac:dyDescent="0.2">
      <c r="A36" s="64" t="s">
        <v>124</v>
      </c>
      <c r="B36" s="153"/>
      <c r="C36" s="141"/>
      <c r="D36" s="141"/>
      <c r="E36" s="141"/>
      <c r="F36" s="141"/>
      <c r="G36" s="141"/>
      <c r="H36" s="141"/>
      <c r="I36" s="122">
        <f t="shared" si="1"/>
        <v>0</v>
      </c>
      <c r="J36" s="174">
        <f t="shared" si="2"/>
        <v>0</v>
      </c>
      <c r="K36" s="175">
        <f t="shared" si="4"/>
        <v>0</v>
      </c>
    </row>
    <row r="37" spans="1:11" x14ac:dyDescent="0.2">
      <c r="A37" s="64" t="s">
        <v>125</v>
      </c>
      <c r="B37" s="153"/>
      <c r="C37" s="141"/>
      <c r="D37" s="141"/>
      <c r="E37" s="141"/>
      <c r="F37" s="141"/>
      <c r="G37" s="141"/>
      <c r="H37" s="141"/>
      <c r="I37" s="122">
        <f t="shared" si="1"/>
        <v>0</v>
      </c>
      <c r="J37" s="174">
        <f t="shared" si="2"/>
        <v>0</v>
      </c>
      <c r="K37" s="175">
        <f t="shared" si="4"/>
        <v>0</v>
      </c>
    </row>
    <row r="38" spans="1:11" x14ac:dyDescent="0.2">
      <c r="A38" s="64" t="s">
        <v>126</v>
      </c>
      <c r="B38" s="153"/>
      <c r="C38" s="141"/>
      <c r="D38" s="141"/>
      <c r="E38" s="141"/>
      <c r="F38" s="141"/>
      <c r="G38" s="141"/>
      <c r="H38" s="141"/>
      <c r="I38" s="146" t="s">
        <v>107</v>
      </c>
      <c r="J38" s="174">
        <f>COUNTIF(C38:H38,"&lt;.3")</f>
        <v>0</v>
      </c>
      <c r="K38" s="175">
        <f t="shared" si="4"/>
        <v>0</v>
      </c>
    </row>
    <row r="39" spans="1:11" x14ac:dyDescent="0.2">
      <c r="A39" s="64" t="s">
        <v>127</v>
      </c>
      <c r="B39" s="153"/>
      <c r="C39" s="141"/>
      <c r="D39" s="141"/>
      <c r="E39" s="141"/>
      <c r="F39" s="141"/>
      <c r="G39" s="143"/>
      <c r="H39" s="143"/>
      <c r="I39" s="122">
        <f t="shared" si="1"/>
        <v>0</v>
      </c>
      <c r="J39" s="174">
        <f t="shared" si="2"/>
        <v>0</v>
      </c>
      <c r="K39" s="175">
        <f t="shared" si="4"/>
        <v>0</v>
      </c>
    </row>
    <row r="40" spans="1:11" x14ac:dyDescent="0.2">
      <c r="A40" s="64" t="s">
        <v>128</v>
      </c>
      <c r="B40" s="153"/>
      <c r="C40" s="141"/>
      <c r="D40" s="141"/>
      <c r="E40" s="141"/>
      <c r="F40" s="141"/>
      <c r="G40" s="141"/>
      <c r="H40" s="141"/>
      <c r="I40" s="122">
        <f t="shared" si="1"/>
        <v>0</v>
      </c>
      <c r="J40" s="174">
        <f t="shared" si="2"/>
        <v>0</v>
      </c>
      <c r="K40" s="175">
        <f t="shared" si="4"/>
        <v>0</v>
      </c>
    </row>
    <row r="41" spans="1:11" x14ac:dyDescent="0.2">
      <c r="A41" s="64" t="s">
        <v>129</v>
      </c>
      <c r="B41" s="153"/>
      <c r="C41" s="141"/>
      <c r="D41" s="141"/>
      <c r="E41" s="141"/>
      <c r="F41" s="141"/>
      <c r="G41" s="141"/>
      <c r="H41" s="141"/>
      <c r="I41" s="122">
        <f t="shared" si="1"/>
        <v>0</v>
      </c>
      <c r="J41" s="174">
        <f t="shared" si="2"/>
        <v>0</v>
      </c>
      <c r="K41" s="175">
        <f t="shared" si="4"/>
        <v>0</v>
      </c>
    </row>
    <row r="42" spans="1:11" x14ac:dyDescent="0.2">
      <c r="A42" s="64" t="s">
        <v>130</v>
      </c>
      <c r="B42" s="153"/>
      <c r="C42" s="141"/>
      <c r="D42" s="141"/>
      <c r="E42" s="141"/>
      <c r="F42" s="141"/>
      <c r="G42" s="141"/>
      <c r="H42" s="154"/>
      <c r="I42" s="122">
        <f t="shared" si="1"/>
        <v>0</v>
      </c>
      <c r="J42" s="174">
        <f t="shared" si="2"/>
        <v>0</v>
      </c>
      <c r="K42" s="175">
        <f t="shared" si="4"/>
        <v>0</v>
      </c>
    </row>
    <row r="43" spans="1:11" x14ac:dyDescent="0.2">
      <c r="A43" s="64" t="s">
        <v>131</v>
      </c>
      <c r="B43" s="153"/>
      <c r="C43" s="141"/>
      <c r="D43" s="141"/>
      <c r="E43" s="141"/>
      <c r="F43" s="141"/>
      <c r="G43" s="141"/>
      <c r="H43" s="141"/>
      <c r="I43" s="122">
        <f t="shared" si="1"/>
        <v>0</v>
      </c>
      <c r="J43" s="174">
        <f t="shared" si="2"/>
        <v>0</v>
      </c>
      <c r="K43" s="175">
        <f t="shared" si="4"/>
        <v>0</v>
      </c>
    </row>
    <row r="44" spans="1:11" x14ac:dyDescent="0.2">
      <c r="A44" s="64" t="s">
        <v>132</v>
      </c>
      <c r="B44" s="153"/>
      <c r="C44" s="141"/>
      <c r="D44" s="141"/>
      <c r="E44" s="141"/>
      <c r="F44" s="154"/>
      <c r="G44" s="141"/>
      <c r="H44" s="141"/>
      <c r="I44" s="146" t="s">
        <v>107</v>
      </c>
      <c r="J44" s="174">
        <f>COUNTIF(C44:H44,"&lt;.3")</f>
        <v>0</v>
      </c>
      <c r="K44" s="175">
        <f t="shared" si="4"/>
        <v>0</v>
      </c>
    </row>
    <row r="45" spans="1:11" x14ac:dyDescent="0.2">
      <c r="A45" s="64" t="s">
        <v>133</v>
      </c>
      <c r="B45" s="153"/>
      <c r="C45" s="154"/>
      <c r="D45" s="154"/>
      <c r="E45" s="141"/>
      <c r="F45" s="141"/>
      <c r="G45" s="141"/>
      <c r="H45" s="141"/>
      <c r="I45" s="122">
        <f t="shared" si="1"/>
        <v>0</v>
      </c>
      <c r="J45" s="174">
        <f t="shared" si="2"/>
        <v>0</v>
      </c>
      <c r="K45" s="175">
        <f t="shared" si="4"/>
        <v>0</v>
      </c>
    </row>
    <row r="46" spans="1:11" x14ac:dyDescent="0.2">
      <c r="A46" s="64" t="s">
        <v>134</v>
      </c>
      <c r="B46" s="153"/>
      <c r="C46" s="141"/>
      <c r="D46" s="141"/>
      <c r="E46" s="141"/>
      <c r="F46" s="141"/>
      <c r="G46" s="141"/>
      <c r="H46" s="141"/>
      <c r="I46" s="122">
        <f t="shared" si="1"/>
        <v>0</v>
      </c>
      <c r="J46" s="174">
        <f t="shared" si="2"/>
        <v>0</v>
      </c>
      <c r="K46" s="175">
        <f t="shared" si="4"/>
        <v>0</v>
      </c>
    </row>
    <row r="47" spans="1:11" x14ac:dyDescent="0.2">
      <c r="A47" s="64" t="s">
        <v>135</v>
      </c>
      <c r="B47" s="153"/>
      <c r="C47" s="141"/>
      <c r="D47" s="141"/>
      <c r="E47" s="141"/>
      <c r="F47" s="141"/>
      <c r="G47" s="141"/>
      <c r="H47" s="141"/>
      <c r="I47" s="122">
        <f t="shared" si="1"/>
        <v>0</v>
      </c>
      <c r="J47" s="174">
        <f t="shared" si="2"/>
        <v>0</v>
      </c>
      <c r="K47" s="175">
        <f t="shared" si="4"/>
        <v>0</v>
      </c>
    </row>
    <row r="48" spans="1:11" x14ac:dyDescent="0.2">
      <c r="A48" s="64" t="s">
        <v>136</v>
      </c>
      <c r="B48" s="153"/>
      <c r="C48" s="141"/>
      <c r="D48" s="141"/>
      <c r="E48" s="141"/>
      <c r="F48" s="141"/>
      <c r="G48" s="141"/>
      <c r="H48" s="141"/>
      <c r="I48" s="122">
        <f t="shared" ref="I48" si="5">MAX(C48:H48)</f>
        <v>0</v>
      </c>
      <c r="J48" s="174">
        <f t="shared" ref="J48:J49" si="6">COUNTIF(C48:H48,"&lt;.3")</f>
        <v>0</v>
      </c>
      <c r="K48" s="175">
        <f t="shared" si="4"/>
        <v>0</v>
      </c>
    </row>
    <row r="49" spans="1:12" ht="13.5" thickBot="1" x14ac:dyDescent="0.25">
      <c r="A49" s="151" t="s">
        <v>137</v>
      </c>
      <c r="B49" s="153"/>
      <c r="C49" s="154"/>
      <c r="D49" s="154"/>
      <c r="E49" s="154"/>
      <c r="F49" s="154"/>
      <c r="G49" s="154"/>
      <c r="H49" s="154"/>
      <c r="I49" s="152">
        <v>8.8749997317790985E-2</v>
      </c>
      <c r="J49" s="174">
        <f t="shared" si="6"/>
        <v>0</v>
      </c>
      <c r="K49" s="175">
        <f t="shared" si="4"/>
        <v>0</v>
      </c>
    </row>
    <row r="50" spans="1:12" ht="13.5" thickTop="1" x14ac:dyDescent="0.2">
      <c r="I50" s="65" t="s">
        <v>7</v>
      </c>
      <c r="J50" s="247">
        <f>SUM(K19:K49)</f>
        <v>0</v>
      </c>
      <c r="K50" s="248"/>
    </row>
    <row r="51" spans="1:12" x14ac:dyDescent="0.2">
      <c r="I51" s="65" t="s">
        <v>101</v>
      </c>
      <c r="J51" s="249">
        <f>SUM(J19:J49)</f>
        <v>0</v>
      </c>
      <c r="K51" s="250"/>
      <c r="L51" s="176"/>
    </row>
    <row r="52" spans="1:12" ht="13.5" thickBot="1" x14ac:dyDescent="0.25">
      <c r="I52" s="65" t="s">
        <v>102</v>
      </c>
      <c r="J52" s="251" t="e">
        <f>J51/J50</f>
        <v>#DIV/0!</v>
      </c>
      <c r="K52" s="252"/>
    </row>
    <row r="53" spans="1:12" ht="14.25" thickTop="1" thickBot="1" x14ac:dyDescent="0.25"/>
    <row r="54" spans="1:12" ht="13.5" thickBot="1" x14ac:dyDescent="0.25">
      <c r="J54" s="65" t="s">
        <v>87</v>
      </c>
      <c r="K54" s="68" t="s">
        <v>104</v>
      </c>
    </row>
  </sheetData>
  <mergeCells count="17">
    <mergeCell ref="J50:K50"/>
    <mergeCell ref="J51:K51"/>
    <mergeCell ref="J52:K52"/>
    <mergeCell ref="I5:K5"/>
    <mergeCell ref="C15:H15"/>
    <mergeCell ref="I6:K6"/>
    <mergeCell ref="C5:E5"/>
    <mergeCell ref="G8:K8"/>
    <mergeCell ref="A8:E8"/>
    <mergeCell ref="A10:I10"/>
    <mergeCell ref="A12:I13"/>
    <mergeCell ref="A1:K1"/>
    <mergeCell ref="A2:J2"/>
    <mergeCell ref="C3:E3"/>
    <mergeCell ref="C4:E4"/>
    <mergeCell ref="I3:K3"/>
    <mergeCell ref="I4:K4"/>
  </mergeCells>
  <phoneticPr fontId="0" type="noConversion"/>
  <dataValidations count="3">
    <dataValidation type="list" allowBlank="1" showInputMessage="1" showErrorMessage="1" sqref="K54" xr:uid="{00000000-0002-0000-0100-000000000000}">
      <formula1>"Y,N"</formula1>
    </dataValidation>
    <dataValidation type="decimal" operator="greaterThan" allowBlank="1" showInputMessage="1" showErrorMessage="1" errorTitle="Invalid Data Entry" error="Value must be &gt;0 or cell must be blank" sqref="C19:H49" xr:uid="{00000000-0002-0000-0100-000001000000}">
      <formula1>0</formula1>
    </dataValidation>
    <dataValidation type="list" allowBlank="1" showInputMessage="1" showErrorMessage="1" sqref="I5:K5" xr:uid="{00000000-0002-0000-0100-000002000000}">
      <formula1>$O$3:$O$11</formula1>
    </dataValidation>
  </dataValidations>
  <pageMargins left="0.15" right="0.15" top="1" bottom="1" header="0.5" footer="0.5"/>
  <pageSetup scale="90" orientation="portrait" horizontalDpi="300" verticalDpi="300" r:id="rId1"/>
  <headerFooter alignWithMargins="0">
    <oddFooter>&amp;CPage 2 of 4</oddFooter>
  </headerFooter>
  <ignoredErrors>
    <ignoredError sqref="I19:I20 I21:I37 J29:K29 I45:I47 J47 I39:I43 J43 J19 J20 J21 J22 J23 J24 J25 J26 J27 J28 J37 J30 J31 J32 J33 J34 J35 J36 J39 J40 J41 J42 J45 J4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54"/>
  <sheetViews>
    <sheetView tabSelected="1" topLeftCell="A13" workbookViewId="0">
      <selection activeCell="J20" sqref="J20"/>
    </sheetView>
  </sheetViews>
  <sheetFormatPr defaultColWidth="10.33203125" defaultRowHeight="12.75" x14ac:dyDescent="0.2"/>
  <cols>
    <col min="1" max="1" width="9" style="66" customWidth="1" collapsed="1"/>
    <col min="2" max="2" width="11.33203125" style="66" customWidth="1" collapsed="1"/>
    <col min="3" max="3" width="19.1640625" style="66" bestFit="1" customWidth="1" collapsed="1"/>
    <col min="4" max="4" width="12" style="66" customWidth="1" collapsed="1"/>
    <col min="5" max="5" width="10.1640625" style="66" customWidth="1" collapsed="1"/>
    <col min="6" max="6" width="11.33203125" style="66" customWidth="1" collapsed="1"/>
    <col min="7" max="7" width="19.33203125" style="66" customWidth="1" collapsed="1"/>
    <col min="8" max="9" width="10.1640625" style="66" customWidth="1" collapsed="1"/>
    <col min="10" max="10" width="9" style="66" customWidth="1" collapsed="1"/>
    <col min="11" max="11" width="10.33203125" style="66" hidden="1" customWidth="1" collapsed="1"/>
    <col min="12" max="16384" width="10.33203125" style="66" collapsed="1"/>
  </cols>
  <sheetData>
    <row r="1" spans="1:11" ht="18.75" x14ac:dyDescent="0.3">
      <c r="A1" s="264" t="s">
        <v>71</v>
      </c>
      <c r="B1" s="264"/>
      <c r="C1" s="264"/>
      <c r="D1" s="264"/>
      <c r="E1" s="264"/>
      <c r="F1" s="264"/>
      <c r="G1" s="264"/>
      <c r="H1" s="264"/>
      <c r="I1" s="264"/>
    </row>
    <row r="2" spans="1:11" x14ac:dyDescent="0.2">
      <c r="A2" s="80"/>
      <c r="B2" s="69"/>
      <c r="C2" s="69"/>
      <c r="D2" s="69"/>
      <c r="E2" s="69"/>
      <c r="F2" s="69"/>
      <c r="G2" s="69"/>
      <c r="H2" s="69"/>
      <c r="I2" s="69"/>
    </row>
    <row r="3" spans="1:11" x14ac:dyDescent="0.2">
      <c r="A3" s="69"/>
      <c r="B3" s="70" t="s">
        <v>0</v>
      </c>
      <c r="C3" s="265" t="s">
        <v>105</v>
      </c>
      <c r="D3" s="266"/>
      <c r="E3" s="81"/>
      <c r="F3" s="70" t="s">
        <v>22</v>
      </c>
      <c r="G3" s="245" t="s">
        <v>95</v>
      </c>
      <c r="H3" s="245"/>
      <c r="I3" s="69"/>
      <c r="K3" s="48" t="s">
        <v>86</v>
      </c>
    </row>
    <row r="4" spans="1:11" x14ac:dyDescent="0.2">
      <c r="A4" s="69"/>
      <c r="B4" s="70" t="s">
        <v>2</v>
      </c>
      <c r="C4" s="267">
        <v>2017</v>
      </c>
      <c r="D4" s="267"/>
      <c r="E4" s="81"/>
      <c r="F4" s="70" t="s">
        <v>21</v>
      </c>
      <c r="G4" s="274" t="s">
        <v>170</v>
      </c>
      <c r="H4" s="274"/>
      <c r="I4" s="69"/>
      <c r="K4" s="48" t="s">
        <v>88</v>
      </c>
    </row>
    <row r="5" spans="1:11" x14ac:dyDescent="0.2">
      <c r="A5" s="69"/>
      <c r="B5" s="70" t="s">
        <v>19</v>
      </c>
      <c r="C5" s="273">
        <v>22011</v>
      </c>
      <c r="D5" s="273"/>
      <c r="E5" s="81"/>
      <c r="F5" s="70" t="s">
        <v>1</v>
      </c>
      <c r="G5" s="268" t="s">
        <v>171</v>
      </c>
      <c r="H5" s="268"/>
      <c r="I5" s="69"/>
      <c r="K5" s="48" t="s">
        <v>89</v>
      </c>
    </row>
    <row r="6" spans="1:11" x14ac:dyDescent="0.2">
      <c r="A6" s="69"/>
      <c r="B6" s="82"/>
      <c r="C6" s="82"/>
      <c r="D6" s="82"/>
      <c r="E6" s="81"/>
      <c r="F6" s="70" t="s">
        <v>20</v>
      </c>
      <c r="G6" s="274" t="s">
        <v>138</v>
      </c>
      <c r="H6" s="274"/>
      <c r="I6" s="69"/>
      <c r="K6" s="48" t="s">
        <v>90</v>
      </c>
    </row>
    <row r="7" spans="1:11" x14ac:dyDescent="0.2">
      <c r="A7" s="81"/>
      <c r="B7" s="81"/>
      <c r="C7" s="81"/>
      <c r="D7" s="81"/>
      <c r="E7" s="81"/>
      <c r="F7" s="81"/>
      <c r="G7" s="81"/>
      <c r="H7" s="81"/>
      <c r="I7" s="81"/>
      <c r="K7" s="66" t="s">
        <v>171</v>
      </c>
    </row>
    <row r="8" spans="1:11" x14ac:dyDescent="0.2">
      <c r="A8" s="81" t="s">
        <v>25</v>
      </c>
      <c r="B8" s="81" t="s">
        <v>26</v>
      </c>
      <c r="C8" s="81"/>
      <c r="D8" s="81"/>
      <c r="E8" s="81"/>
      <c r="F8" s="81"/>
      <c r="G8" s="81"/>
      <c r="H8" s="81"/>
      <c r="I8" s="81"/>
      <c r="K8" s="48" t="s">
        <v>91</v>
      </c>
    </row>
    <row r="9" spans="1:11" ht="15.95" customHeight="1" x14ac:dyDescent="0.3">
      <c r="A9" s="81"/>
      <c r="B9" s="81" t="s">
        <v>68</v>
      </c>
      <c r="C9" s="81"/>
      <c r="D9" s="81"/>
      <c r="E9" s="81"/>
      <c r="F9" s="81"/>
      <c r="G9" s="81"/>
      <c r="H9" s="81"/>
      <c r="I9" s="81"/>
      <c r="K9" s="48" t="s">
        <v>92</v>
      </c>
    </row>
    <row r="10" spans="1:11" ht="15.95" customHeight="1" thickBot="1" x14ac:dyDescent="0.25">
      <c r="A10" s="81"/>
      <c r="B10" s="81"/>
      <c r="C10" s="83"/>
      <c r="D10" s="81"/>
      <c r="E10" s="81"/>
      <c r="F10" s="81"/>
      <c r="G10" s="81"/>
      <c r="H10" s="81"/>
      <c r="I10" s="81"/>
      <c r="K10" s="48" t="s">
        <v>93</v>
      </c>
    </row>
    <row r="11" spans="1:11" ht="15.95" customHeight="1" thickTop="1" x14ac:dyDescent="0.2">
      <c r="A11" s="82"/>
      <c r="B11" s="84"/>
      <c r="C11" s="85" t="s">
        <v>27</v>
      </c>
      <c r="D11" s="86"/>
      <c r="E11" s="87"/>
      <c r="F11" s="84"/>
      <c r="G11" s="85" t="s">
        <v>27</v>
      </c>
      <c r="H11" s="86"/>
      <c r="I11" s="87"/>
      <c r="K11" s="48" t="s">
        <v>94</v>
      </c>
    </row>
    <row r="12" spans="1:11" ht="15.95" customHeight="1" x14ac:dyDescent="0.3">
      <c r="A12" s="82"/>
      <c r="B12" s="88"/>
      <c r="C12" s="89" t="s">
        <v>69</v>
      </c>
      <c r="D12" s="90" t="s">
        <v>28</v>
      </c>
      <c r="E12" s="91"/>
      <c r="F12" s="88"/>
      <c r="G12" s="89" t="s">
        <v>69</v>
      </c>
      <c r="H12" s="90" t="s">
        <v>28</v>
      </c>
      <c r="I12" s="91"/>
    </row>
    <row r="13" spans="1:11" ht="15.95" customHeight="1" thickBot="1" x14ac:dyDescent="0.25">
      <c r="A13" s="82"/>
      <c r="B13" s="88" t="s">
        <v>3</v>
      </c>
      <c r="C13" s="124" t="s">
        <v>29</v>
      </c>
      <c r="D13" s="190" t="s">
        <v>72</v>
      </c>
      <c r="E13" s="107"/>
      <c r="F13" s="88" t="s">
        <v>3</v>
      </c>
      <c r="G13" s="124" t="s">
        <v>29</v>
      </c>
      <c r="H13" s="90" t="s">
        <v>73</v>
      </c>
      <c r="I13" s="91"/>
    </row>
    <row r="14" spans="1:11" ht="15" customHeight="1" thickTop="1" x14ac:dyDescent="0.2">
      <c r="A14" s="82"/>
      <c r="B14" s="92"/>
      <c r="C14" s="132"/>
      <c r="D14" s="258" t="e">
        <f>IF('SEQUENCE 1'!J23="","PO",'SEQUENCE 1'!J23)</f>
        <v>#REF!</v>
      </c>
      <c r="E14" s="259"/>
      <c r="F14" s="92"/>
      <c r="G14" s="135"/>
      <c r="H14" s="258" t="e">
        <f>IF('SEQUENCE 1'!J38="","PO",'SEQUENCE 1'!J38)</f>
        <v>#REF!</v>
      </c>
      <c r="I14" s="259"/>
    </row>
    <row r="15" spans="1:11" ht="15" customHeight="1" x14ac:dyDescent="0.2">
      <c r="A15" s="82"/>
      <c r="B15" s="93"/>
      <c r="C15" s="132"/>
      <c r="D15" s="260" t="e">
        <f>IF('SEQUENCE 1'!J24="","PO",'SEQUENCE 1'!J24)</f>
        <v>#REF!</v>
      </c>
      <c r="E15" s="261"/>
      <c r="F15" s="93"/>
      <c r="G15" s="136"/>
      <c r="H15" s="260" t="e">
        <f>IF('SEQUENCE 1'!J39="","PO",'SEQUENCE 1'!J39)</f>
        <v>#REF!</v>
      </c>
      <c r="I15" s="261"/>
    </row>
    <row r="16" spans="1:11" ht="15" customHeight="1" x14ac:dyDescent="0.2">
      <c r="A16" s="82"/>
      <c r="B16" s="93"/>
      <c r="C16" s="134"/>
      <c r="D16" s="260" t="e">
        <f>IF('SEQUENCE 1'!J25="","PO",'SEQUENCE 1'!J25)</f>
        <v>#REF!</v>
      </c>
      <c r="E16" s="261"/>
      <c r="F16" s="93"/>
      <c r="G16" s="137"/>
      <c r="H16" s="260" t="e">
        <f>IF('SEQUENCE 1'!J40="","PO",'SEQUENCE 1'!J40)</f>
        <v>#REF!</v>
      </c>
      <c r="I16" s="261"/>
    </row>
    <row r="17" spans="1:9" ht="15" customHeight="1" x14ac:dyDescent="0.2">
      <c r="A17" s="82"/>
      <c r="B17" s="93"/>
      <c r="C17" s="133"/>
      <c r="D17" s="260" t="e">
        <f>IF('SEQUENCE 1'!J26="","PO",'SEQUENCE 1'!J26)</f>
        <v>#REF!</v>
      </c>
      <c r="E17" s="261"/>
      <c r="F17" s="93"/>
      <c r="G17" s="136"/>
      <c r="H17" s="260" t="e">
        <f>IF('SEQUENCE 1'!J41="","PO",'SEQUENCE 1'!J41)</f>
        <v>#REF!</v>
      </c>
      <c r="I17" s="261"/>
    </row>
    <row r="18" spans="1:9" ht="15" customHeight="1" x14ac:dyDescent="0.2">
      <c r="A18" s="82"/>
      <c r="B18" s="93"/>
      <c r="C18" s="134"/>
      <c r="D18" s="260" t="e">
        <f>IF('SEQUENCE 1'!J27="","PO",'SEQUENCE 1'!J27)</f>
        <v>#REF!</v>
      </c>
      <c r="E18" s="261"/>
      <c r="F18" s="93"/>
      <c r="G18" s="137"/>
      <c r="H18" s="260" t="e">
        <f>IF('SEQUENCE 1'!J42="","PO",'SEQUENCE 1'!J42)</f>
        <v>#REF!</v>
      </c>
      <c r="I18" s="261"/>
    </row>
    <row r="19" spans="1:9" ht="15" customHeight="1" x14ac:dyDescent="0.2">
      <c r="A19" s="82"/>
      <c r="B19" s="93"/>
      <c r="C19" s="133"/>
      <c r="D19" s="260" t="e">
        <f>IF('SEQUENCE 1'!J28="","PO",'SEQUENCE 1'!J28)</f>
        <v>#REF!</v>
      </c>
      <c r="E19" s="261"/>
      <c r="F19" s="93"/>
      <c r="G19" s="136"/>
      <c r="H19" s="260" t="e">
        <f>IF('SEQUENCE 1'!J43="","PO",'SEQUENCE 1'!J43)</f>
        <v>#REF!</v>
      </c>
      <c r="I19" s="261"/>
    </row>
    <row r="20" spans="1:9" ht="15" customHeight="1" x14ac:dyDescent="0.2">
      <c r="A20" s="82"/>
      <c r="B20" s="93"/>
      <c r="C20" s="134"/>
      <c r="D20" s="260" t="e">
        <f>IF('SEQUENCE 1'!J29="","PO",'SEQUENCE 1'!J29)</f>
        <v>#REF!</v>
      </c>
      <c r="E20" s="261"/>
      <c r="F20" s="93"/>
      <c r="G20" s="137"/>
      <c r="H20" s="260" t="e">
        <f>IF('SEQUENCE 1'!J44="","PO",'SEQUENCE 1'!J44)</f>
        <v>#REF!</v>
      </c>
      <c r="I20" s="261"/>
    </row>
    <row r="21" spans="1:9" ht="15" customHeight="1" x14ac:dyDescent="0.2">
      <c r="A21" s="82"/>
      <c r="B21" s="93"/>
      <c r="C21" s="133"/>
      <c r="D21" s="260" t="e">
        <f>IF('SEQUENCE 1'!J30="","PO",'SEQUENCE 1'!J30)</f>
        <v>#REF!</v>
      </c>
      <c r="E21" s="261"/>
      <c r="F21" s="93"/>
      <c r="G21" s="137"/>
      <c r="H21" s="260" t="e">
        <f>IF('SEQUENCE 1'!J45="","PO",'SEQUENCE 1'!J45)</f>
        <v>#REF!</v>
      </c>
      <c r="I21" s="261"/>
    </row>
    <row r="22" spans="1:9" ht="15" customHeight="1" x14ac:dyDescent="0.2">
      <c r="A22" s="82"/>
      <c r="B22" s="93"/>
      <c r="C22" s="134"/>
      <c r="D22" s="260" t="e">
        <f>IF('SEQUENCE 1'!J31="","PO",'SEQUENCE 1'!J31)</f>
        <v>#REF!</v>
      </c>
      <c r="E22" s="261"/>
      <c r="F22" s="93"/>
      <c r="G22" s="136"/>
      <c r="H22" s="260" t="e">
        <f>IF('SEQUENCE 1'!J46="","PO",'SEQUENCE 1'!J46)</f>
        <v>#REF!</v>
      </c>
      <c r="I22" s="261"/>
    </row>
    <row r="23" spans="1:9" ht="15" customHeight="1" x14ac:dyDescent="0.2">
      <c r="A23" s="82"/>
      <c r="B23" s="93"/>
      <c r="C23" s="133"/>
      <c r="D23" s="260" t="e">
        <f>IF('SEQUENCE 1'!J32="","PO",'SEQUENCE 1'!J32)</f>
        <v>#REF!</v>
      </c>
      <c r="E23" s="261"/>
      <c r="F23" s="93"/>
      <c r="G23" s="136"/>
      <c r="H23" s="260" t="e">
        <f>IF('SEQUENCE 1'!J47="","PO",'SEQUENCE 1'!J47)</f>
        <v>#REF!</v>
      </c>
      <c r="I23" s="261"/>
    </row>
    <row r="24" spans="1:9" ht="15" customHeight="1" x14ac:dyDescent="0.2">
      <c r="A24" s="82"/>
      <c r="B24" s="93"/>
      <c r="C24" s="134"/>
      <c r="D24" s="260" t="e">
        <f>IF('SEQUENCE 1'!J33="","PO",'SEQUENCE 1'!J33)</f>
        <v>#REF!</v>
      </c>
      <c r="E24" s="261"/>
      <c r="F24" s="93"/>
      <c r="G24" s="137"/>
      <c r="H24" s="260" t="e">
        <f>IF('SEQUENCE 1'!J48="","PO",'SEQUENCE 1'!J48)</f>
        <v>#REF!</v>
      </c>
      <c r="I24" s="261"/>
    </row>
    <row r="25" spans="1:9" ht="15" customHeight="1" x14ac:dyDescent="0.2">
      <c r="A25" s="82"/>
      <c r="B25" s="93"/>
      <c r="C25" s="133"/>
      <c r="D25" s="260" t="e">
        <f>IF('SEQUENCE 1'!J34="","PO",'SEQUENCE 1'!J34)</f>
        <v>#REF!</v>
      </c>
      <c r="E25" s="261"/>
      <c r="F25" s="93"/>
      <c r="G25" s="137"/>
      <c r="H25" s="260" t="e">
        <f>IF('SEQUENCE 1'!J49="","PO",'SEQUENCE 1'!J49)</f>
        <v>#REF!</v>
      </c>
      <c r="I25" s="261"/>
    </row>
    <row r="26" spans="1:9" ht="15" customHeight="1" x14ac:dyDescent="0.2">
      <c r="A26" s="82"/>
      <c r="B26" s="93"/>
      <c r="C26" s="134"/>
      <c r="D26" s="260" t="e">
        <f>IF('SEQUENCE 1'!J35="","PO",'SEQUENCE 1'!J35)</f>
        <v>#REF!</v>
      </c>
      <c r="E26" s="261"/>
      <c r="F26" s="93"/>
      <c r="G26" s="137"/>
      <c r="H26" s="260" t="e">
        <f>IF('SEQUENCE 1'!J50="","PO",'SEQUENCE 1'!J50)</f>
        <v>#REF!</v>
      </c>
      <c r="I26" s="261"/>
    </row>
    <row r="27" spans="1:9" ht="15" customHeight="1" x14ac:dyDescent="0.2">
      <c r="A27" s="82"/>
      <c r="B27" s="93"/>
      <c r="C27" s="133"/>
      <c r="D27" s="260" t="e">
        <f>IF('SEQUENCE 1'!J36="","PO",'SEQUENCE 1'!J36)</f>
        <v>#REF!</v>
      </c>
      <c r="E27" s="261"/>
      <c r="F27" s="93"/>
      <c r="G27" s="136"/>
      <c r="H27" s="260" t="e">
        <f>IF('SEQUENCE 1'!J51="","PO",'SEQUENCE 1'!J51)</f>
        <v>#REF!</v>
      </c>
      <c r="I27" s="261"/>
    </row>
    <row r="28" spans="1:9" ht="15" customHeight="1" x14ac:dyDescent="0.2">
      <c r="A28" s="82"/>
      <c r="B28" s="192"/>
      <c r="C28" s="134"/>
      <c r="D28" s="260" t="e">
        <f>IF('SEQUENCE 1'!J37="","PO",'SEQUENCE 1'!J37)</f>
        <v>#REF!</v>
      </c>
      <c r="E28" s="261"/>
      <c r="F28" s="93"/>
      <c r="G28" s="136"/>
      <c r="H28" s="260" t="e">
        <f>IF('SEQUENCE 1'!J52="","PO",'SEQUENCE 1'!J52)</f>
        <v>#REF!</v>
      </c>
      <c r="I28" s="261"/>
    </row>
    <row r="29" spans="1:9" ht="15" customHeight="1" thickBot="1" x14ac:dyDescent="0.25">
      <c r="A29" s="82"/>
      <c r="B29" s="193"/>
      <c r="C29" s="191"/>
      <c r="D29" s="94"/>
      <c r="E29" s="95"/>
      <c r="F29" s="131"/>
      <c r="G29" s="158"/>
      <c r="H29" s="262" t="e">
        <f>IF('SEQUENCE 1'!J53="","PO",'SEQUENCE 1'!J53)</f>
        <v>#REF!</v>
      </c>
      <c r="I29" s="263"/>
    </row>
    <row r="30" spans="1:9" ht="15.95" customHeight="1" thickTop="1" x14ac:dyDescent="0.2">
      <c r="A30" s="82"/>
      <c r="B30" s="82"/>
      <c r="C30" s="121"/>
      <c r="D30" s="82"/>
      <c r="E30" s="82"/>
      <c r="G30" s="82"/>
      <c r="H30" s="82"/>
      <c r="I30" s="82"/>
    </row>
    <row r="31" spans="1:9" ht="15.95" customHeight="1" x14ac:dyDescent="0.2">
      <c r="A31" s="82" t="s">
        <v>30</v>
      </c>
      <c r="B31" s="82" t="s">
        <v>31</v>
      </c>
      <c r="D31" s="82"/>
      <c r="E31" s="82"/>
      <c r="F31" s="82"/>
      <c r="G31" s="82"/>
      <c r="H31" s="82"/>
      <c r="I31" s="82"/>
    </row>
    <row r="32" spans="1:9" ht="15.95" customHeight="1" x14ac:dyDescent="0.2">
      <c r="A32" s="82"/>
      <c r="B32" s="82" t="s">
        <v>32</v>
      </c>
      <c r="D32" s="82"/>
      <c r="E32" s="82"/>
      <c r="F32" s="82"/>
      <c r="G32" s="82"/>
      <c r="H32" s="82"/>
      <c r="I32" s="82"/>
    </row>
    <row r="33" spans="1:9" ht="15.95" customHeight="1" x14ac:dyDescent="0.2">
      <c r="A33" s="82"/>
      <c r="B33" s="82" t="s">
        <v>33</v>
      </c>
      <c r="D33" s="82"/>
      <c r="E33" s="82"/>
      <c r="F33" s="82"/>
      <c r="G33" s="82"/>
      <c r="H33" s="82"/>
      <c r="I33" s="82"/>
    </row>
    <row r="34" spans="1:9" ht="15.95" customHeight="1" thickBot="1" x14ac:dyDescent="0.25">
      <c r="A34" s="82"/>
      <c r="B34" s="82"/>
      <c r="D34" s="82"/>
      <c r="E34" s="82"/>
      <c r="F34" s="82"/>
      <c r="G34" s="82"/>
      <c r="H34" s="82"/>
      <c r="I34" s="82"/>
    </row>
    <row r="35" spans="1:9" ht="15.95" customHeight="1" thickTop="1" x14ac:dyDescent="0.2">
      <c r="A35" s="82"/>
      <c r="B35" s="84"/>
      <c r="C35" s="97"/>
      <c r="D35" s="97"/>
      <c r="E35" s="86" t="s">
        <v>34</v>
      </c>
      <c r="F35" s="98"/>
      <c r="G35" s="96"/>
      <c r="H35" s="86"/>
      <c r="I35" s="87"/>
    </row>
    <row r="36" spans="1:9" ht="15.95" customHeight="1" x14ac:dyDescent="0.2">
      <c r="A36" s="82"/>
      <c r="B36" s="88" t="s">
        <v>3</v>
      </c>
      <c r="C36" s="41"/>
      <c r="D36" s="100" t="s">
        <v>10</v>
      </c>
      <c r="E36" s="90" t="s">
        <v>28</v>
      </c>
      <c r="F36" s="101"/>
      <c r="G36" s="99" t="s">
        <v>35</v>
      </c>
      <c r="H36" s="90" t="s">
        <v>36</v>
      </c>
      <c r="I36" s="91"/>
    </row>
    <row r="37" spans="1:9" ht="13.5" thickBot="1" x14ac:dyDescent="0.25">
      <c r="A37" s="82"/>
      <c r="B37" s="102"/>
      <c r="C37" s="103"/>
      <c r="D37" s="104" t="s">
        <v>11</v>
      </c>
      <c r="E37" s="105" t="s">
        <v>37</v>
      </c>
      <c r="F37" s="106"/>
      <c r="G37" s="103" t="s">
        <v>38</v>
      </c>
      <c r="H37" s="105" t="s">
        <v>39</v>
      </c>
      <c r="I37" s="107"/>
    </row>
    <row r="38" spans="1:9" ht="13.5" thickTop="1" x14ac:dyDescent="0.2">
      <c r="A38" s="82"/>
      <c r="B38" s="71"/>
      <c r="C38" s="38" t="s">
        <v>94</v>
      </c>
      <c r="D38" s="73"/>
      <c r="E38" s="275"/>
      <c r="F38" s="276"/>
      <c r="G38" s="76"/>
      <c r="H38" s="279"/>
      <c r="I38" s="280"/>
    </row>
    <row r="39" spans="1:9" x14ac:dyDescent="0.2">
      <c r="A39" s="82"/>
      <c r="B39" s="71"/>
      <c r="C39" s="38"/>
      <c r="D39" s="74"/>
      <c r="E39" s="277"/>
      <c r="F39" s="278"/>
      <c r="G39" s="77"/>
      <c r="H39" s="281"/>
      <c r="I39" s="282"/>
    </row>
    <row r="40" spans="1:9" ht="15.95" customHeight="1" x14ac:dyDescent="0.2">
      <c r="A40" s="82"/>
      <c r="B40" s="71"/>
      <c r="C40" s="41"/>
      <c r="D40" s="74"/>
      <c r="E40" s="277"/>
      <c r="F40" s="278"/>
      <c r="G40" s="77"/>
      <c r="H40" s="281"/>
      <c r="I40" s="282"/>
    </row>
    <row r="41" spans="1:9" ht="15.95" customHeight="1" thickBot="1" x14ac:dyDescent="0.25">
      <c r="A41" s="82"/>
      <c r="B41" s="72"/>
      <c r="C41" s="75"/>
      <c r="D41" s="75"/>
      <c r="E41" s="269"/>
      <c r="F41" s="270"/>
      <c r="G41" s="78"/>
      <c r="H41" s="271"/>
      <c r="I41" s="272"/>
    </row>
    <row r="42" spans="1:9" ht="15.95" customHeight="1" thickTop="1" x14ac:dyDescent="0.2">
      <c r="A42" s="82"/>
      <c r="B42" s="82"/>
      <c r="D42" s="82"/>
      <c r="E42" s="82"/>
      <c r="F42" s="82"/>
      <c r="G42" s="82"/>
      <c r="H42" s="82"/>
      <c r="I42" s="82"/>
    </row>
    <row r="43" spans="1:9" ht="15.95" customHeight="1" x14ac:dyDescent="0.2">
      <c r="A43" s="82" t="s">
        <v>40</v>
      </c>
      <c r="B43" s="82" t="s">
        <v>41</v>
      </c>
      <c r="D43" s="82"/>
      <c r="E43" s="82"/>
      <c r="F43" s="82"/>
      <c r="G43" s="82"/>
      <c r="H43" s="82"/>
      <c r="I43" s="82"/>
    </row>
    <row r="44" spans="1:9" ht="15.95" customHeight="1" thickBot="1" x14ac:dyDescent="0.25">
      <c r="A44" s="82"/>
      <c r="B44" s="82"/>
      <c r="D44" s="82"/>
      <c r="E44" s="82"/>
      <c r="F44" s="82"/>
      <c r="G44" s="82"/>
      <c r="H44" s="82"/>
      <c r="I44" s="82"/>
    </row>
    <row r="45" spans="1:9" ht="13.5" thickTop="1" x14ac:dyDescent="0.2">
      <c r="A45" s="82"/>
      <c r="B45" s="108"/>
      <c r="C45" s="109"/>
      <c r="D45" s="109"/>
      <c r="E45" s="109"/>
      <c r="F45" s="109"/>
      <c r="G45" s="110" t="s">
        <v>42</v>
      </c>
      <c r="H45" s="109" t="s">
        <v>43</v>
      </c>
      <c r="I45" s="160">
        <v>13</v>
      </c>
    </row>
    <row r="46" spans="1:9" x14ac:dyDescent="0.2">
      <c r="A46" s="82"/>
      <c r="B46" s="111"/>
      <c r="C46" s="112"/>
      <c r="D46" s="112"/>
      <c r="E46" s="112"/>
      <c r="F46" s="112"/>
      <c r="G46" s="113" t="s">
        <v>44</v>
      </c>
      <c r="H46" s="112" t="s">
        <v>45</v>
      </c>
      <c r="I46" s="1">
        <v>0</v>
      </c>
    </row>
    <row r="47" spans="1:9" x14ac:dyDescent="0.2">
      <c r="A47" s="82"/>
      <c r="B47" s="111"/>
      <c r="C47" s="112"/>
      <c r="D47" s="112"/>
      <c r="E47" s="112"/>
      <c r="F47" s="112"/>
      <c r="G47" s="113" t="s">
        <v>46</v>
      </c>
      <c r="H47" s="112" t="s">
        <v>47</v>
      </c>
      <c r="I47" s="1">
        <v>0</v>
      </c>
    </row>
    <row r="48" spans="1:9" x14ac:dyDescent="0.2">
      <c r="A48" s="82"/>
      <c r="B48" s="111"/>
      <c r="C48" s="112"/>
      <c r="D48" s="112"/>
      <c r="E48" s="112"/>
      <c r="F48" s="112"/>
      <c r="G48" s="113" t="s">
        <v>48</v>
      </c>
      <c r="H48" s="112" t="s">
        <v>49</v>
      </c>
      <c r="I48" s="1">
        <v>0</v>
      </c>
    </row>
    <row r="49" spans="1:9" ht="13.5" thickBot="1" x14ac:dyDescent="0.25">
      <c r="A49" s="82"/>
      <c r="B49" s="114"/>
      <c r="C49" s="105"/>
      <c r="D49" s="105"/>
      <c r="E49" s="105"/>
      <c r="F49" s="105"/>
      <c r="G49" s="115" t="s">
        <v>50</v>
      </c>
      <c r="H49" s="105" t="s">
        <v>51</v>
      </c>
      <c r="I49" s="2">
        <v>0</v>
      </c>
    </row>
    <row r="50" spans="1:9" ht="13.5" thickTop="1" x14ac:dyDescent="0.2">
      <c r="A50" s="82"/>
      <c r="B50" s="82"/>
      <c r="C50" s="82"/>
      <c r="D50" s="82"/>
      <c r="E50" s="82"/>
      <c r="F50" s="82"/>
      <c r="G50" s="82"/>
      <c r="H50" s="82"/>
      <c r="I50" s="82"/>
    </row>
    <row r="51" spans="1:9" x14ac:dyDescent="0.2">
      <c r="A51" s="82"/>
      <c r="B51" s="82" t="s">
        <v>52</v>
      </c>
      <c r="C51" s="82"/>
      <c r="D51" s="82"/>
      <c r="E51" s="116">
        <f>(I47+I48+I49)/(I45+I46)*100</f>
        <v>0</v>
      </c>
      <c r="F51" s="82" t="s">
        <v>53</v>
      </c>
      <c r="G51" s="82"/>
      <c r="H51" s="82"/>
      <c r="I51" s="79">
        <v>0</v>
      </c>
    </row>
    <row r="52" spans="1:9" x14ac:dyDescent="0.2">
      <c r="A52" s="82"/>
      <c r="B52" s="82" t="s">
        <v>54</v>
      </c>
      <c r="C52" s="82"/>
      <c r="D52" s="82"/>
      <c r="E52" s="82"/>
      <c r="F52" s="82"/>
      <c r="G52" s="82"/>
      <c r="H52" s="82"/>
      <c r="I52" s="82"/>
    </row>
    <row r="54" spans="1:9" x14ac:dyDescent="0.2">
      <c r="E54" s="67"/>
    </row>
  </sheetData>
  <mergeCells count="47">
    <mergeCell ref="A1:I1"/>
    <mergeCell ref="C3:D3"/>
    <mergeCell ref="C4:D4"/>
    <mergeCell ref="G5:H5"/>
    <mergeCell ref="E41:F41"/>
    <mergeCell ref="H41:I41"/>
    <mergeCell ref="C5:D5"/>
    <mergeCell ref="G3:H3"/>
    <mergeCell ref="G4:H4"/>
    <mergeCell ref="G6:H6"/>
    <mergeCell ref="E38:F38"/>
    <mergeCell ref="E39:F39"/>
    <mergeCell ref="E40:F40"/>
    <mergeCell ref="H38:I38"/>
    <mergeCell ref="H39:I39"/>
    <mergeCell ref="H40:I40"/>
    <mergeCell ref="D28:E28"/>
    <mergeCell ref="D27:E27"/>
    <mergeCell ref="D26:E26"/>
    <mergeCell ref="D25:E25"/>
    <mergeCell ref="D24:E24"/>
    <mergeCell ref="D23:E23"/>
    <mergeCell ref="D22:E22"/>
    <mergeCell ref="D21:E21"/>
    <mergeCell ref="D20:E20"/>
    <mergeCell ref="D19:E19"/>
    <mergeCell ref="D18:E18"/>
    <mergeCell ref="D17:E17"/>
    <mergeCell ref="D16:E16"/>
    <mergeCell ref="D15:E15"/>
    <mergeCell ref="D14:E14"/>
    <mergeCell ref="H29:I29"/>
    <mergeCell ref="H28:I28"/>
    <mergeCell ref="H27:I27"/>
    <mergeCell ref="H26:I26"/>
    <mergeCell ref="H25:I25"/>
    <mergeCell ref="H24:I24"/>
    <mergeCell ref="H23:I23"/>
    <mergeCell ref="H22:I22"/>
    <mergeCell ref="H21:I21"/>
    <mergeCell ref="H20:I20"/>
    <mergeCell ref="H14:I14"/>
    <mergeCell ref="H19:I19"/>
    <mergeCell ref="H18:I18"/>
    <mergeCell ref="H17:I17"/>
    <mergeCell ref="H16:I16"/>
    <mergeCell ref="H15:I15"/>
  </mergeCells>
  <phoneticPr fontId="9" type="noConversion"/>
  <dataValidations count="1">
    <dataValidation type="list" allowBlank="1" showInputMessage="1" showErrorMessage="1" sqref="G5:H5" xr:uid="{00000000-0002-0000-0300-000000000000}">
      <formula1>$K$3:$K$11</formula1>
    </dataValidation>
  </dataValidations>
  <printOptions horizontalCentered="1" verticalCentered="1"/>
  <pageMargins left="0.21" right="0.5" top="0" bottom="0.25" header="0.14000000000000001" footer="0.5"/>
  <pageSetup scale="85" orientation="portrait" horizontalDpi="300" verticalDpi="300" r:id="rId1"/>
  <headerFooter alignWithMargins="0">
    <oddFooter>&amp;CPage 4 of 4</oddFooter>
  </headerFooter>
  <cellWatches>
    <cellWatch r="G5"/>
  </cellWatch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C58"/>
  <sheetViews>
    <sheetView topLeftCell="C7" workbookViewId="0">
      <selection activeCell="F30" sqref="F30"/>
    </sheetView>
  </sheetViews>
  <sheetFormatPr defaultColWidth="10.33203125" defaultRowHeight="12.75" x14ac:dyDescent="0.2"/>
  <cols>
    <col min="1" max="1" width="8.6640625" style="4" customWidth="1" collapsed="1"/>
    <col min="2" max="2" width="9.1640625" style="4" customWidth="1" collapsed="1"/>
    <col min="3" max="3" width="19.33203125" style="5" customWidth="1" collapsed="1"/>
    <col min="4" max="4" width="15.33203125" style="6" customWidth="1" collapsed="1"/>
    <col min="5" max="5" width="15.33203125" style="6" bestFit="1" customWidth="1" collapsed="1"/>
    <col min="6" max="6" width="17.33203125" style="5" customWidth="1" collapsed="1"/>
    <col min="7" max="7" width="15.1640625" style="7" customWidth="1" collapsed="1"/>
    <col min="8" max="8" width="14.33203125" style="7" customWidth="1" collapsed="1"/>
    <col min="9" max="9" width="16.33203125" style="6" customWidth="1" collapsed="1"/>
    <col min="10" max="10" width="12.33203125" style="4" customWidth="1" collapsed="1"/>
    <col min="11" max="19" width="10.33203125" style="4" bestFit="1" customWidth="1" collapsed="1"/>
    <col min="20" max="20" width="13.33203125" style="4" bestFit="1" customWidth="1" collapsed="1"/>
    <col min="21" max="21" width="15.33203125" style="4" bestFit="1" customWidth="1" collapsed="1"/>
    <col min="22" max="29" width="10.33203125" style="4" bestFit="1" customWidth="1" collapsed="1"/>
    <col min="30" max="16384" width="10.33203125" style="4" collapsed="1"/>
  </cols>
  <sheetData>
    <row r="1" spans="1:28" ht="15" x14ac:dyDescent="0.25">
      <c r="A1" s="3" t="s">
        <v>74</v>
      </c>
      <c r="J1" s="8"/>
      <c r="K1" s="8"/>
      <c r="L1" s="8"/>
      <c r="M1" s="9">
        <v>65.365054175245717</v>
      </c>
      <c r="N1" s="9">
        <v>-25.179873221626607</v>
      </c>
      <c r="O1" s="9">
        <v>5.3729120496109157</v>
      </c>
      <c r="P1" s="9">
        <v>0.13583303373423661</v>
      </c>
      <c r="Q1" s="9">
        <v>-21.060716201986384</v>
      </c>
      <c r="R1" s="9">
        <v>8.7299308764667582</v>
      </c>
      <c r="S1" s="9">
        <v>-1.1982585468728577</v>
      </c>
      <c r="T1" s="9">
        <v>5.3508297760689466E-2</v>
      </c>
      <c r="U1" s="9"/>
      <c r="V1" s="9"/>
      <c r="W1" s="9"/>
      <c r="X1" s="9"/>
      <c r="Y1" s="9"/>
      <c r="Z1" s="9"/>
      <c r="AA1" s="9"/>
      <c r="AB1" s="9"/>
    </row>
    <row r="2" spans="1:28" ht="15" x14ac:dyDescent="0.25">
      <c r="A2" s="3"/>
      <c r="B2" s="127" t="s">
        <v>0</v>
      </c>
      <c r="C2" s="284" t="s">
        <v>105</v>
      </c>
      <c r="D2" s="284"/>
      <c r="E2" s="128"/>
      <c r="F2" s="127" t="s">
        <v>22</v>
      </c>
      <c r="G2" s="286" t="s">
        <v>95</v>
      </c>
      <c r="H2" s="286"/>
      <c r="J2" s="8"/>
      <c r="K2" s="8"/>
      <c r="L2" s="8"/>
      <c r="M2" s="9"/>
      <c r="N2" s="9"/>
      <c r="O2" s="9"/>
      <c r="P2" s="9"/>
      <c r="Q2" s="9"/>
      <c r="R2" s="9"/>
      <c r="S2" s="9"/>
      <c r="T2" s="9"/>
      <c r="U2" s="9"/>
      <c r="V2" s="9"/>
      <c r="W2" s="9"/>
      <c r="X2" s="9"/>
      <c r="Y2" s="9"/>
      <c r="Z2" s="9"/>
      <c r="AA2" s="9"/>
      <c r="AB2" s="9"/>
    </row>
    <row r="3" spans="1:28" ht="15" x14ac:dyDescent="0.25">
      <c r="A3" s="3"/>
      <c r="B3" s="127" t="s">
        <v>2</v>
      </c>
      <c r="C3" s="285">
        <v>2017</v>
      </c>
      <c r="D3" s="285"/>
      <c r="E3" s="128"/>
      <c r="F3" s="127" t="s">
        <v>21</v>
      </c>
      <c r="G3" s="287" t="s">
        <v>170</v>
      </c>
      <c r="H3" s="287"/>
      <c r="J3" s="8"/>
      <c r="K3" s="8"/>
      <c r="L3" s="8"/>
      <c r="M3" s="9"/>
      <c r="N3" s="9"/>
      <c r="O3" s="9"/>
      <c r="P3" s="9"/>
      <c r="Q3" s="9"/>
      <c r="R3" s="9"/>
      <c r="S3" s="9"/>
      <c r="T3" s="9"/>
      <c r="U3" s="9"/>
      <c r="V3" s="9"/>
      <c r="W3" s="9"/>
      <c r="X3" s="9"/>
      <c r="Y3" s="9"/>
      <c r="Z3" s="9"/>
      <c r="AA3" s="9"/>
      <c r="AB3" s="9"/>
    </row>
    <row r="4" spans="1:28" x14ac:dyDescent="0.2">
      <c r="A4" s="10"/>
      <c r="B4" s="127" t="s">
        <v>19</v>
      </c>
      <c r="C4" s="285">
        <v>22011</v>
      </c>
      <c r="D4" s="285"/>
      <c r="E4" s="128"/>
      <c r="F4" s="127" t="s">
        <v>20</v>
      </c>
      <c r="G4" s="287" t="s">
        <v>138</v>
      </c>
      <c r="H4" s="287"/>
      <c r="I4" s="12"/>
      <c r="J4" s="8"/>
      <c r="K4" s="8"/>
      <c r="L4" s="8"/>
      <c r="M4" s="9">
        <v>-204.23986869519717</v>
      </c>
      <c r="N4" s="9">
        <v>169.08849862164206</v>
      </c>
      <c r="O4" s="9">
        <v>-35.818309720175144</v>
      </c>
      <c r="P4" s="9">
        <v>2.3156887492143685</v>
      </c>
      <c r="Q4" s="9">
        <v>40.095675980976566</v>
      </c>
      <c r="R4" s="9">
        <v>-16.79061935828776</v>
      </c>
      <c r="S4" s="9">
        <v>2.3237815987765962</v>
      </c>
      <c r="T4" s="9">
        <v>-0.10630960897585164</v>
      </c>
      <c r="U4" s="9"/>
      <c r="V4" s="9"/>
      <c r="W4" s="9"/>
      <c r="X4" s="9"/>
      <c r="Y4" s="9"/>
      <c r="Z4" s="9"/>
      <c r="AA4" s="9"/>
      <c r="AB4" s="9"/>
    </row>
    <row r="5" spans="1:28" ht="18" customHeight="1" x14ac:dyDescent="0.2">
      <c r="A5" s="14"/>
      <c r="B5" s="125"/>
      <c r="C5" s="125"/>
      <c r="D5" s="125"/>
      <c r="E5" s="128"/>
      <c r="F5" s="129"/>
      <c r="G5" s="283"/>
      <c r="H5" s="283"/>
      <c r="I5" s="15"/>
      <c r="J5" s="8"/>
      <c r="K5" s="8"/>
      <c r="L5" s="8"/>
      <c r="M5" s="9">
        <v>162.86694898046107</v>
      </c>
      <c r="N5" s="9">
        <v>-110.86815206406479</v>
      </c>
      <c r="O5" s="9">
        <v>21.551117841012896</v>
      </c>
      <c r="P5" s="9">
        <v>-1.2712117668139953</v>
      </c>
      <c r="Q5" s="9">
        <v>-22.276997541554536</v>
      </c>
      <c r="R5" s="9">
        <v>9.3492681649418277</v>
      </c>
      <c r="S5" s="9">
        <v>-1.2972273115765207</v>
      </c>
      <c r="T5" s="9">
        <v>5.9385148031709904E-2</v>
      </c>
      <c r="U5" s="9"/>
      <c r="V5" s="9"/>
      <c r="W5" s="9"/>
      <c r="X5" s="9"/>
      <c r="Y5" s="9"/>
      <c r="Z5" s="9"/>
      <c r="AA5" s="9"/>
      <c r="AB5" s="9"/>
    </row>
    <row r="6" spans="1:28" x14ac:dyDescent="0.2">
      <c r="A6" s="10"/>
      <c r="B6" s="10"/>
      <c r="C6" s="11"/>
      <c r="D6" s="12"/>
      <c r="E6" s="12"/>
      <c r="F6" s="11"/>
      <c r="G6" s="13"/>
      <c r="H6" s="161" t="s">
        <v>179</v>
      </c>
      <c r="I6" s="162">
        <v>2.5</v>
      </c>
      <c r="J6" s="8"/>
      <c r="K6" s="8"/>
      <c r="L6" s="8"/>
      <c r="M6" s="9">
        <v>-624.02893980579609</v>
      </c>
      <c r="N6" s="9">
        <v>260.51811592358769</v>
      </c>
      <c r="O6" s="9">
        <v>-36.190633947202365</v>
      </c>
      <c r="P6" s="9">
        <v>1.603583967063531</v>
      </c>
      <c r="Q6" s="9">
        <v>0.94149260565701998</v>
      </c>
      <c r="R6" s="9">
        <v>-0.3895503930840315</v>
      </c>
      <c r="S6" s="9">
        <v>5.3357084042611642E-2</v>
      </c>
      <c r="T6" s="9">
        <v>-2.3786645994113434E-3</v>
      </c>
      <c r="U6" s="9"/>
      <c r="V6" s="9"/>
      <c r="W6" s="9"/>
      <c r="X6" s="9"/>
      <c r="Y6" s="9"/>
      <c r="Z6" s="9"/>
      <c r="AA6" s="9"/>
      <c r="AB6" s="9"/>
    </row>
    <row r="7" spans="1:28" x14ac:dyDescent="0.2">
      <c r="A7" s="10"/>
      <c r="B7" s="10"/>
      <c r="C7" s="11"/>
      <c r="D7" s="12"/>
      <c r="E7" s="12"/>
      <c r="F7" s="11"/>
      <c r="G7" s="13"/>
      <c r="H7" s="161" t="s">
        <v>183</v>
      </c>
      <c r="I7" s="162">
        <v>0.5</v>
      </c>
      <c r="J7" s="8"/>
      <c r="K7" s="8"/>
      <c r="L7" s="8"/>
      <c r="M7" s="9"/>
      <c r="N7" s="9"/>
      <c r="O7" s="9"/>
      <c r="P7" s="9"/>
      <c r="Q7" s="9"/>
      <c r="R7" s="9"/>
      <c r="S7" s="9"/>
      <c r="T7" s="9"/>
      <c r="U7" s="9"/>
      <c r="V7" s="9"/>
      <c r="W7" s="9"/>
      <c r="X7" s="9"/>
      <c r="Y7" s="9"/>
      <c r="Z7" s="9"/>
      <c r="AA7" s="9"/>
      <c r="AB7" s="9"/>
    </row>
    <row r="8" spans="1:28" x14ac:dyDescent="0.2">
      <c r="A8" s="10"/>
      <c r="B8" s="10"/>
      <c r="C8" s="11"/>
      <c r="D8" s="12"/>
      <c r="E8" s="12"/>
      <c r="F8" s="11"/>
      <c r="G8" s="13"/>
      <c r="H8" s="161" t="s">
        <v>184</v>
      </c>
      <c r="I8" s="162" t="s">
        <v>94</v>
      </c>
      <c r="J8" s="8"/>
      <c r="K8" s="8"/>
      <c r="L8" s="8"/>
      <c r="M8" s="9"/>
      <c r="N8" s="9"/>
      <c r="O8" s="9"/>
      <c r="P8" s="9"/>
      <c r="Q8" s="9"/>
      <c r="R8" s="9"/>
      <c r="S8" s="9"/>
      <c r="T8" s="9"/>
      <c r="U8" s="9"/>
      <c r="V8" s="9"/>
      <c r="W8" s="9"/>
      <c r="X8" s="9"/>
      <c r="Y8" s="9"/>
      <c r="Z8" s="9"/>
      <c r="AA8" s="9"/>
      <c r="AB8" s="9"/>
    </row>
    <row r="9" spans="1:28" x14ac:dyDescent="0.2">
      <c r="A9" s="10"/>
      <c r="B9" s="10"/>
      <c r="C9" s="11"/>
      <c r="D9" s="12"/>
      <c r="E9" s="12"/>
      <c r="F9" s="11"/>
      <c r="G9" s="13"/>
      <c r="H9" s="161"/>
      <c r="I9" s="165"/>
      <c r="J9" s="8"/>
      <c r="K9" s="8"/>
      <c r="L9" s="8"/>
      <c r="M9" s="9"/>
      <c r="N9" s="9"/>
      <c r="O9" s="9"/>
      <c r="P9" s="9"/>
      <c r="Q9" s="9"/>
      <c r="R9" s="9"/>
      <c r="S9" s="9"/>
      <c r="T9" s="9"/>
      <c r="U9" s="9"/>
      <c r="V9" s="9"/>
      <c r="W9" s="9"/>
      <c r="X9" s="9"/>
      <c r="Y9" s="9"/>
      <c r="Z9" s="9"/>
      <c r="AA9" s="9"/>
      <c r="AB9" s="9"/>
    </row>
    <row r="10" spans="1:28" x14ac:dyDescent="0.2">
      <c r="A10" s="10"/>
      <c r="B10" s="10"/>
      <c r="C10" s="11"/>
      <c r="D10" s="12"/>
      <c r="E10" s="12"/>
      <c r="F10" s="11"/>
      <c r="G10" s="13"/>
      <c r="H10" s="161" t="s">
        <v>180</v>
      </c>
      <c r="I10" s="162">
        <v>2</v>
      </c>
      <c r="J10" s="8"/>
      <c r="K10" s="8"/>
      <c r="L10" s="8"/>
      <c r="M10" s="9"/>
      <c r="N10" s="9"/>
      <c r="O10" s="9"/>
      <c r="P10" s="9"/>
      <c r="Q10" s="9"/>
      <c r="R10" s="9"/>
      <c r="S10" s="9"/>
      <c r="T10" s="9"/>
      <c r="U10" s="9"/>
      <c r="V10" s="9"/>
      <c r="W10" s="9"/>
      <c r="X10" s="9"/>
      <c r="Y10" s="9"/>
      <c r="Z10" s="9"/>
      <c r="AA10" s="9"/>
      <c r="AB10" s="9"/>
    </row>
    <row r="11" spans="1:28" x14ac:dyDescent="0.2">
      <c r="A11" s="10"/>
      <c r="B11" s="10"/>
      <c r="C11" s="11"/>
      <c r="D11" s="12"/>
      <c r="E11" s="12"/>
      <c r="F11" s="11"/>
      <c r="G11" s="13"/>
      <c r="H11" s="161" t="s">
        <v>185</v>
      </c>
      <c r="I11" s="162">
        <v>3.5</v>
      </c>
      <c r="J11" s="8"/>
      <c r="K11" s="8"/>
      <c r="L11" s="8"/>
      <c r="M11" s="9"/>
      <c r="N11" s="9"/>
      <c r="O11" s="9"/>
      <c r="P11" s="9"/>
      <c r="Q11" s="9"/>
      <c r="R11" s="9"/>
      <c r="S11" s="9"/>
      <c r="T11" s="9"/>
      <c r="U11" s="9"/>
      <c r="V11" s="9"/>
      <c r="W11" s="9"/>
      <c r="X11" s="9"/>
      <c r="Y11" s="9"/>
      <c r="Z11" s="9"/>
      <c r="AA11" s="9"/>
      <c r="AB11" s="9"/>
    </row>
    <row r="12" spans="1:28" x14ac:dyDescent="0.2">
      <c r="A12" s="10"/>
      <c r="B12" s="10"/>
      <c r="C12" s="11"/>
      <c r="D12" s="12"/>
      <c r="E12" s="12"/>
      <c r="F12" s="11"/>
      <c r="G12" s="13"/>
      <c r="H12" s="161" t="s">
        <v>186</v>
      </c>
      <c r="I12" s="162" t="s">
        <v>94</v>
      </c>
      <c r="J12" s="8"/>
      <c r="K12" s="8"/>
      <c r="L12" s="8"/>
      <c r="M12" s="9"/>
      <c r="N12" s="9"/>
      <c r="O12" s="9"/>
      <c r="P12" s="9"/>
      <c r="Q12" s="9"/>
      <c r="R12" s="9"/>
      <c r="S12" s="9"/>
      <c r="T12" s="9"/>
      <c r="U12" s="9"/>
      <c r="V12" s="9"/>
      <c r="W12" s="9"/>
      <c r="X12" s="9"/>
      <c r="Y12" s="9"/>
      <c r="Z12" s="9"/>
      <c r="AA12" s="9"/>
      <c r="AB12" s="9"/>
    </row>
    <row r="13" spans="1:28" x14ac:dyDescent="0.2">
      <c r="A13" s="10"/>
      <c r="B13" s="10"/>
      <c r="C13" s="11"/>
      <c r="D13" s="12"/>
      <c r="E13" s="12"/>
      <c r="F13" s="11"/>
      <c r="G13" s="13"/>
      <c r="H13" s="163"/>
      <c r="I13" s="164"/>
      <c r="J13" s="8"/>
      <c r="K13" s="8"/>
      <c r="L13" s="8"/>
      <c r="M13" s="9"/>
      <c r="N13" s="9"/>
      <c r="O13" s="9"/>
      <c r="P13" s="9"/>
      <c r="Q13" s="9"/>
      <c r="R13" s="9"/>
      <c r="S13" s="9"/>
      <c r="T13" s="9"/>
      <c r="U13" s="9"/>
      <c r="V13" s="9"/>
      <c r="W13" s="9"/>
      <c r="X13" s="9"/>
      <c r="Y13" s="9"/>
      <c r="Z13" s="9"/>
      <c r="AA13" s="9"/>
      <c r="AB13" s="9"/>
    </row>
    <row r="14" spans="1:28" x14ac:dyDescent="0.2">
      <c r="A14" s="16"/>
      <c r="B14" s="17"/>
      <c r="C14" s="17"/>
      <c r="D14" s="18"/>
      <c r="E14" s="19"/>
      <c r="F14" s="19"/>
      <c r="G14" s="18"/>
      <c r="H14" s="161" t="s">
        <v>139</v>
      </c>
      <c r="I14" s="162">
        <v>0</v>
      </c>
      <c r="J14" s="8"/>
      <c r="K14" s="8"/>
      <c r="L14" s="8"/>
      <c r="M14" s="9">
        <v>1141.9862914972177</v>
      </c>
      <c r="N14" s="9">
        <v>-489.74828536763835</v>
      </c>
      <c r="O14" s="9">
        <v>69.431334647313946</v>
      </c>
      <c r="P14" s="9">
        <v>-3.2579878045200621</v>
      </c>
      <c r="Q14" s="9">
        <v>-1.7929069839711658</v>
      </c>
      <c r="R14" s="9">
        <v>0.74862336362142434</v>
      </c>
      <c r="S14" s="9">
        <v>-0.1033107480597953</v>
      </c>
      <c r="T14" s="9">
        <v>4.7131829120457686E-3</v>
      </c>
      <c r="U14" s="9"/>
      <c r="V14" s="9"/>
      <c r="W14" s="9"/>
      <c r="X14" s="9"/>
      <c r="Y14" s="9"/>
      <c r="Z14" s="9"/>
      <c r="AA14" s="9"/>
      <c r="AB14" s="9"/>
    </row>
    <row r="15" spans="1:28" x14ac:dyDescent="0.2">
      <c r="A15" s="16"/>
      <c r="B15" s="17"/>
      <c r="C15" s="17"/>
      <c r="D15" s="18"/>
      <c r="E15" s="19"/>
      <c r="F15" s="19"/>
      <c r="G15" s="18"/>
      <c r="H15" s="161" t="s">
        <v>187</v>
      </c>
      <c r="I15" s="162" t="s">
        <v>94</v>
      </c>
      <c r="J15" s="8"/>
      <c r="K15" s="8"/>
      <c r="L15" s="8"/>
      <c r="M15" s="9"/>
      <c r="N15" s="9"/>
      <c r="O15" s="9"/>
      <c r="P15" s="9"/>
      <c r="Q15" s="9"/>
      <c r="R15" s="9"/>
      <c r="S15" s="9"/>
      <c r="T15" s="9"/>
      <c r="U15" s="9"/>
      <c r="V15" s="9"/>
      <c r="W15" s="9"/>
      <c r="X15" s="9"/>
      <c r="Y15" s="9"/>
      <c r="Z15" s="9"/>
      <c r="AA15" s="9"/>
      <c r="AB15" s="9"/>
    </row>
    <row r="16" spans="1:28" x14ac:dyDescent="0.2">
      <c r="A16" s="17"/>
      <c r="B16" s="17"/>
      <c r="H16" s="161" t="s">
        <v>188</v>
      </c>
      <c r="I16" s="162">
        <f>4-I14</f>
        <v>4</v>
      </c>
      <c r="J16" s="8"/>
      <c r="K16" s="8"/>
      <c r="L16" s="8"/>
      <c r="M16" s="9">
        <v>-599.31809303303498</v>
      </c>
      <c r="N16" s="9">
        <v>259.40686308273467</v>
      </c>
      <c r="O16" s="9">
        <v>-37.103333152812198</v>
      </c>
      <c r="P16" s="9">
        <v>1.7463264561078831</v>
      </c>
      <c r="Q16" s="9">
        <v>1.0000798814029019</v>
      </c>
      <c r="R16" s="9">
        <v>-0.41809573083380691</v>
      </c>
      <c r="S16" s="9">
        <v>5.7795171165106442E-2</v>
      </c>
      <c r="T16" s="9">
        <v>-2.6369522362928621E-3</v>
      </c>
      <c r="U16" s="9"/>
      <c r="V16" s="9"/>
      <c r="W16" s="9"/>
      <c r="X16" s="9"/>
      <c r="Y16" s="9"/>
      <c r="Z16" s="9"/>
      <c r="AA16" s="9"/>
      <c r="AB16" s="9"/>
    </row>
    <row r="17" spans="1:29" x14ac:dyDescent="0.2">
      <c r="A17" s="17"/>
      <c r="B17" s="17"/>
      <c r="H17" s="161"/>
      <c r="I17" s="165"/>
      <c r="J17" s="8"/>
      <c r="K17" s="8"/>
      <c r="L17" s="8"/>
      <c r="M17" s="9"/>
      <c r="N17" s="9"/>
      <c r="O17" s="9"/>
      <c r="P17" s="9"/>
      <c r="Q17" s="9"/>
      <c r="R17" s="9"/>
      <c r="S17" s="9"/>
      <c r="T17" s="9"/>
      <c r="U17" s="9"/>
      <c r="V17" s="9"/>
      <c r="W17" s="9"/>
      <c r="X17" s="9"/>
      <c r="Y17" s="9"/>
      <c r="Z17" s="9"/>
      <c r="AA17" s="9"/>
      <c r="AB17" s="9"/>
    </row>
    <row r="18" spans="1:29" x14ac:dyDescent="0.2">
      <c r="A18" s="17"/>
      <c r="B18" s="17" t="s">
        <v>55</v>
      </c>
      <c r="C18" s="18"/>
      <c r="D18" s="19"/>
      <c r="E18" s="19"/>
      <c r="F18" s="18"/>
      <c r="G18" s="20"/>
      <c r="H18" s="20"/>
      <c r="J18" s="8"/>
      <c r="K18" s="8"/>
      <c r="L18" s="8"/>
      <c r="M18" s="9">
        <v>97.744847961365025</v>
      </c>
      <c r="N18" s="9">
        <v>-42.732800340529444</v>
      </c>
      <c r="O18" s="9">
        <v>6.166558821845106</v>
      </c>
      <c r="P18" s="9">
        <v>-0.29212757598846317</v>
      </c>
      <c r="Q18" s="9">
        <v>-0.1673636653448084</v>
      </c>
      <c r="R18" s="9">
        <v>7.0161266670518557E-2</v>
      </c>
      <c r="S18" s="9">
        <v>-9.7271818519380649E-3</v>
      </c>
      <c r="T18" s="9">
        <v>4.4498503798767421E-4</v>
      </c>
      <c r="U18" s="9"/>
      <c r="V18" s="9"/>
      <c r="W18" s="9"/>
      <c r="X18" s="9"/>
      <c r="Y18" s="9"/>
      <c r="Z18" s="9"/>
      <c r="AA18" s="9"/>
      <c r="AB18" s="9"/>
    </row>
    <row r="19" spans="1:29" ht="13.5" thickBot="1" x14ac:dyDescent="0.25">
      <c r="A19" s="17"/>
      <c r="B19" s="17"/>
      <c r="C19" s="119" t="s">
        <v>98</v>
      </c>
      <c r="D19" s="6">
        <v>12</v>
      </c>
      <c r="E19" s="6" t="s">
        <v>181</v>
      </c>
      <c r="F19" s="120" t="s">
        <v>99</v>
      </c>
      <c r="G19" s="5">
        <f>2875-197.5-360.5+18.333</f>
        <v>2335.3330000000001</v>
      </c>
      <c r="H19" s="7" t="s">
        <v>182</v>
      </c>
      <c r="J19" s="8"/>
      <c r="K19" s="8"/>
      <c r="L19" s="8"/>
      <c r="M19" s="9">
        <v>193.22587428397787</v>
      </c>
      <c r="N19" s="9">
        <v>-80.31125711382667</v>
      </c>
      <c r="O19" s="9">
        <v>11.061071175396783</v>
      </c>
      <c r="P19" s="9">
        <v>-0.49461290733411883</v>
      </c>
      <c r="Q19" s="9">
        <v>-1.4746248776022389E-2</v>
      </c>
      <c r="R19" s="9">
        <v>6.0930547490730567E-3</v>
      </c>
      <c r="S19" s="9">
        <v>-8.3331157542354626E-4</v>
      </c>
      <c r="T19" s="9">
        <v>3.7096024040171369E-5</v>
      </c>
      <c r="U19" s="9"/>
      <c r="V19" s="9"/>
      <c r="W19" s="9"/>
      <c r="X19" s="9"/>
      <c r="Y19" s="9"/>
      <c r="Z19" s="9"/>
      <c r="AA19" s="9"/>
      <c r="AB19" s="9"/>
    </row>
    <row r="20" spans="1:29" ht="16.5" thickTop="1" x14ac:dyDescent="0.3">
      <c r="A20" s="17"/>
      <c r="B20" s="21"/>
      <c r="C20" s="117" t="s">
        <v>100</v>
      </c>
      <c r="D20" s="22" t="s">
        <v>56</v>
      </c>
      <c r="E20" s="23" t="s">
        <v>78</v>
      </c>
      <c r="F20" s="23"/>
      <c r="G20" s="22"/>
      <c r="H20" s="24"/>
      <c r="I20" s="24"/>
      <c r="J20" s="25" t="s">
        <v>57</v>
      </c>
      <c r="K20" s="8"/>
      <c r="L20" s="8"/>
      <c r="M20" s="8"/>
      <c r="N20" s="9">
        <v>-364.40749113276706</v>
      </c>
      <c r="O20" s="9">
        <v>153.42562477634422</v>
      </c>
      <c r="P20" s="9">
        <v>-21.348646059393452</v>
      </c>
      <c r="Q20" s="9">
        <v>0.98197611824334552</v>
      </c>
      <c r="R20" s="9">
        <v>2.7982391878193163E-2</v>
      </c>
      <c r="S20" s="9">
        <v>-1.1661517287189961E-2</v>
      </c>
      <c r="T20" s="9">
        <v>1.6062942750991694E-3</v>
      </c>
      <c r="U20" s="9">
        <v>-7.3151904235792273E-5</v>
      </c>
      <c r="V20" s="9"/>
      <c r="W20" s="9"/>
      <c r="X20" s="9"/>
      <c r="Y20" s="9"/>
      <c r="Z20" s="9"/>
      <c r="AA20" s="9"/>
      <c r="AB20" s="9"/>
      <c r="AC20" s="9"/>
    </row>
    <row r="21" spans="1:29" x14ac:dyDescent="0.2">
      <c r="A21" s="17"/>
      <c r="B21" s="26" t="s">
        <v>3</v>
      </c>
      <c r="C21" s="118" t="s">
        <v>96</v>
      </c>
      <c r="D21" s="27" t="s">
        <v>75</v>
      </c>
      <c r="E21" s="28" t="s">
        <v>61</v>
      </c>
      <c r="F21" s="28"/>
      <c r="G21" s="27" t="s">
        <v>23</v>
      </c>
      <c r="H21" s="29" t="s">
        <v>58</v>
      </c>
      <c r="I21" s="29" t="s">
        <v>59</v>
      </c>
      <c r="J21" s="30" t="s">
        <v>60</v>
      </c>
      <c r="K21" s="8"/>
      <c r="L21" s="8"/>
      <c r="M21" s="8"/>
      <c r="N21" s="9">
        <v>199.44719204439593</v>
      </c>
      <c r="O21" s="9">
        <v>-84.324295514421721</v>
      </c>
      <c r="P21" s="9">
        <v>11.785346869625743</v>
      </c>
      <c r="Q21" s="9">
        <v>-0.54307139278408967</v>
      </c>
      <c r="R21" s="9">
        <v>-1.5596544672137528E-2</v>
      </c>
      <c r="S21" s="9">
        <v>6.5043401772474328E-3</v>
      </c>
      <c r="T21" s="9">
        <v>-8.9704237651118369E-4</v>
      </c>
      <c r="U21" s="9">
        <v>4.084503550348367E-5</v>
      </c>
      <c r="V21" s="9"/>
      <c r="W21" s="9"/>
      <c r="X21" s="9"/>
      <c r="Y21" s="9"/>
      <c r="Z21" s="9"/>
      <c r="AA21" s="9"/>
      <c r="AB21" s="9"/>
      <c r="AC21" s="9"/>
    </row>
    <row r="22" spans="1:29" ht="16.5" thickBot="1" x14ac:dyDescent="0.35">
      <c r="A22" s="17"/>
      <c r="B22" s="31"/>
      <c r="C22" s="126" t="s">
        <v>97</v>
      </c>
      <c r="D22" s="32" t="s">
        <v>76</v>
      </c>
      <c r="E22" s="33" t="s">
        <v>77</v>
      </c>
      <c r="F22" s="194" t="s">
        <v>24</v>
      </c>
      <c r="G22" s="32" t="s">
        <v>189</v>
      </c>
      <c r="H22" s="34" t="s">
        <v>62</v>
      </c>
      <c r="I22" s="34" t="s">
        <v>62</v>
      </c>
      <c r="J22" s="35" t="s">
        <v>63</v>
      </c>
      <c r="K22" s="36" t="s">
        <v>70</v>
      </c>
      <c r="L22" s="36" t="s">
        <v>24</v>
      </c>
      <c r="M22" s="36" t="s">
        <v>64</v>
      </c>
      <c r="N22" s="9">
        <v>-33.215938320342559</v>
      </c>
      <c r="O22" s="9">
        <v>14.116371105921056</v>
      </c>
      <c r="P22" s="9">
        <v>-1.9827996728191422</v>
      </c>
      <c r="Q22" s="9">
        <v>9.1740269991880938E-2</v>
      </c>
      <c r="R22" s="9">
        <v>2.6013898085761023E-3</v>
      </c>
      <c r="S22" s="9">
        <v>-1.0874242982490125E-3</v>
      </c>
      <c r="T22" s="9">
        <v>1.5036762428804313E-4</v>
      </c>
      <c r="U22" s="9">
        <v>-6.8637573195753125E-6</v>
      </c>
      <c r="V22" s="9"/>
      <c r="W22" s="9"/>
      <c r="X22" s="9"/>
      <c r="Y22" s="9"/>
      <c r="Z22" s="9"/>
      <c r="AA22" s="9"/>
      <c r="AB22" s="9"/>
      <c r="AC22" s="9"/>
    </row>
    <row r="23" spans="1:29" ht="15" customHeight="1" thickTop="1" x14ac:dyDescent="0.2">
      <c r="A23" s="17"/>
      <c r="B23" s="37">
        <v>1</v>
      </c>
      <c r="C23" s="145" t="e">
        <f>IF(MIN(#REF!)&gt;0,VLOOKUP(1,#REF!,6,FALSE),"PO")</f>
        <v>#REF!</v>
      </c>
      <c r="D23" s="144" t="e">
        <f t="shared" ref="D23:D53" si="0">IF(C23="PO","PO",$G$19*((PI()*($D$19/12)^2)/4)/(C23/7.48))</f>
        <v>#REF!</v>
      </c>
      <c r="E23" s="130">
        <v>1.25</v>
      </c>
      <c r="F23" s="130" t="e">
        <f>IF(E23="PO","PO",VLOOKUP(1,#REF!,7))</f>
        <v>#REF!</v>
      </c>
      <c r="G23" s="130" t="e">
        <f>IF(F23="PO","PO",(VLOOKUP(1,#REF!,8)-32)/1.8)</f>
        <v>#REF!</v>
      </c>
      <c r="H23" s="130" t="e">
        <f>IF(C23="PO","PO", D23*E23)</f>
        <v>#REF!</v>
      </c>
      <c r="I23" s="130" t="e">
        <f>IF(H23="PO","",VLOOKUP(1,#REF!,10))</f>
        <v>#REF!</v>
      </c>
      <c r="J23" s="147" t="e">
        <f>IF(H23="PO","",H23/I23)</f>
        <v>#REF!</v>
      </c>
      <c r="K23" s="39">
        <f t="shared" ref="K23:K53" si="1">MAX(MIN(E23,3),0.4)</f>
        <v>1.25</v>
      </c>
      <c r="L23" s="39" t="e">
        <f t="shared" ref="L23:L53" si="2">MAX(MIN(F23,9),6)</f>
        <v>#REF!</v>
      </c>
      <c r="M23" s="39" t="e">
        <f t="shared" ref="M23:M53" si="3">MAX(MIN(G23,25),0.5)</f>
        <v>#REF!</v>
      </c>
      <c r="N23" s="9" t="e">
        <f t="shared" ref="N23:N53" si="4">$M$1+$M$6*$M23+$M$19*($M23^2)+$Q$1*($M23^3)+$Q$6*($M23^4)+$Q$19*($M23^5)</f>
        <v>#REF!</v>
      </c>
      <c r="O23" s="9" t="e">
        <f t="shared" ref="O23:O53" si="5">($N$1+$N$6*$M23+$N$19*($M23^2)+$R$1*($M23^3)+$R$6*($M23^4)+$R$19*($M23^5))*$L23</f>
        <v>#REF!</v>
      </c>
      <c r="P23" s="9" t="e">
        <f t="shared" ref="P23:P53" si="6">($O$1+$O$6*$M23+$O$19*($M23^2)+$S$1*($M23^3)+$S$6*($M23^4)+$S$19*($M23^5))*($L23^2)</f>
        <v>#REF!</v>
      </c>
      <c r="Q23" s="9" t="e">
        <f t="shared" ref="Q23:Q53" si="7">($P$1+$P$6*$M23+$P$19*($M23^2)+$T$1*($M23^3)+$T$6*($M23^4)+$T$19*($M23^5))*($L23^3)</f>
        <v>#REF!</v>
      </c>
      <c r="R23" s="9" t="e">
        <f t="shared" ref="R23:R53" si="8">($M$4+$M$14*$M23+$N$20*($M23^2)+$Q$4*($M23^3)+$Q$14*($M23^4)+$R$20*($M23^5))*$K23</f>
        <v>#REF!</v>
      </c>
      <c r="S23" s="9" t="e">
        <f t="shared" ref="S23:S53" si="9">($N$4+$N$14*$M23+$O$20*($M23^2)+$R$4*($M23^3)+$R$14*($M23^4)+$S$20*($M23^5))*$L23*$K23</f>
        <v>#REF!</v>
      </c>
      <c r="T23" s="9" t="e">
        <f t="shared" ref="T23:T53" si="10">($O$4+$O$14*$M23+$P$20*($M23^2)+$S$4*($M23^3)+$S$14*($M23^4)+$T$20*($M23^5))*($L23^2)*$K23</f>
        <v>#REF!</v>
      </c>
      <c r="U23" s="9" t="e">
        <f t="shared" ref="U23:U53" si="11">($P$4+$P$14*$M23+$Q$20*($M23^2)+$T$4*($M23^3)+$T$14*($M23^4)+$U$20*($M23^5))*($L23^3)*$K23</f>
        <v>#REF!</v>
      </c>
      <c r="V23" s="9" t="e">
        <f t="shared" ref="V23:V53" si="12">($M$5+$M$16*$M23+$N$21*($M23^2)+$Q$5*($M23^3)+$Q$16*($M23^4)+$R$21*($M23^5))*($K23^2)</f>
        <v>#REF!</v>
      </c>
      <c r="W23" s="9" t="e">
        <f t="shared" ref="W23:W53" si="13">($N$5+$N$16*$M23+$O$21*($M23^2)+$R$5*($M23^3)+$R$16*($M23^4)+$S$21*($M23^5))*$L23*($K23^2)</f>
        <v>#REF!</v>
      </c>
      <c r="X23" s="9" t="e">
        <f t="shared" ref="X23:X53" si="14">($O$5+$O$16*$M23+$P$21*($M23^2)+$S$5*($M23^3)+$S$16*($M23^4)+$T$21*($M23^5))*($L23^2)*($K23^2)</f>
        <v>#REF!</v>
      </c>
      <c r="Y23" s="9" t="e">
        <f t="shared" ref="Y23:Y53" si="15">($P$5+$P$16*$M23+$Q$21*($M23^2)+$T$5*($M23^3)+$T$16*($M23^4)+$U$21*($M23^5))*($L23^3)*($K23^2)</f>
        <v>#REF!</v>
      </c>
      <c r="Z23" s="9" t="e">
        <f>(#REF!+$M$18*$M23+$N$22*($M23^2)+#REF!*($M23^3)+$Q$18*($M23^4)+$R$22*($M23^5))*($K23^3)</f>
        <v>#REF!</v>
      </c>
      <c r="AA23" s="9" t="e">
        <f>(#REF!+$N$18*$M23+$O$22*($M23^2)+#REF!*($M23^3)+$R$18*($M23^4)+$S$22*($M23^5))*$L23*($K23^3)</f>
        <v>#REF!</v>
      </c>
      <c r="AB23" s="9" t="e">
        <f>(#REF!+$O$18*$M23+$P$22*($M23^2)+#REF!*($M23^3)+$S$18*($M23^4)+$T$22*($M23^5))*($L23^2)*($K23^3)</f>
        <v>#REF!</v>
      </c>
      <c r="AC23" s="9" t="e">
        <f>(#REF!+$P$18*$M23+$Q$22*($M23^2)+#REF!*($M23^3)+$T$18*($M23^4)+$U$22*($M23^5))*($L23^3)*($K23^3)</f>
        <v>#REF!</v>
      </c>
    </row>
    <row r="24" spans="1:29" ht="15" customHeight="1" x14ac:dyDescent="0.2">
      <c r="A24" s="17"/>
      <c r="B24" s="40">
        <v>2</v>
      </c>
      <c r="C24" s="182" t="e">
        <f>IF(MIN(#REF!)&gt;0,VLOOKUP(1,#REF!,6,FALSE),"PO")</f>
        <v>#REF!</v>
      </c>
      <c r="D24" s="144" t="e">
        <f t="shared" si="0"/>
        <v>#REF!</v>
      </c>
      <c r="E24" s="130" t="e">
        <f>IF(D24="PO","PO",VLOOKUP(1,#REF!,9))</f>
        <v>#REF!</v>
      </c>
      <c r="F24" s="130" t="e">
        <f>IF(E24="PO","PO",VLOOKUP(1,#REF!,7))</f>
        <v>#REF!</v>
      </c>
      <c r="G24" s="130" t="e">
        <f>IF(F24="PO","PO",(VLOOKUP(1,#REF!,8)-32)/1.8)</f>
        <v>#REF!</v>
      </c>
      <c r="H24" s="130" t="e">
        <f t="shared" ref="H24:H53" si="16">IF(C24="PO","PO", D24*E24)</f>
        <v>#REF!</v>
      </c>
      <c r="I24" s="130" t="e">
        <f>IF(H24="PO","",VLOOKUP(1,#REF!,10))</f>
        <v>#REF!</v>
      </c>
      <c r="J24" s="148" t="e">
        <f t="shared" ref="J24:J53" si="17">IF(H24="PO","",H24/I24)</f>
        <v>#REF!</v>
      </c>
      <c r="K24" s="39" t="e">
        <f t="shared" si="1"/>
        <v>#REF!</v>
      </c>
      <c r="L24" s="39" t="e">
        <f t="shared" si="2"/>
        <v>#REF!</v>
      </c>
      <c r="M24" s="39" t="e">
        <f t="shared" si="3"/>
        <v>#REF!</v>
      </c>
      <c r="N24" s="9" t="e">
        <f t="shared" si="4"/>
        <v>#REF!</v>
      </c>
      <c r="O24" s="9" t="e">
        <f t="shared" si="5"/>
        <v>#REF!</v>
      </c>
      <c r="P24" s="9" t="e">
        <f t="shared" si="6"/>
        <v>#REF!</v>
      </c>
      <c r="Q24" s="9" t="e">
        <f t="shared" si="7"/>
        <v>#REF!</v>
      </c>
      <c r="R24" s="9" t="e">
        <f t="shared" si="8"/>
        <v>#REF!</v>
      </c>
      <c r="S24" s="9" t="e">
        <f t="shared" si="9"/>
        <v>#REF!</v>
      </c>
      <c r="T24" s="9" t="e">
        <f t="shared" si="10"/>
        <v>#REF!</v>
      </c>
      <c r="U24" s="9" t="e">
        <f t="shared" si="11"/>
        <v>#REF!</v>
      </c>
      <c r="V24" s="9" t="e">
        <f t="shared" si="12"/>
        <v>#REF!</v>
      </c>
      <c r="W24" s="9" t="e">
        <f t="shared" si="13"/>
        <v>#REF!</v>
      </c>
      <c r="X24" s="9" t="e">
        <f t="shared" si="14"/>
        <v>#REF!</v>
      </c>
      <c r="Y24" s="9" t="e">
        <f t="shared" si="15"/>
        <v>#REF!</v>
      </c>
      <c r="Z24" s="9" t="e">
        <f>(#REF!+$M$18*$M24+$N$22*($M24^2)+#REF!*($M24^3)+$Q$18*($M24^4)+$R$22*($M24^5))*($K24^3)</f>
        <v>#REF!</v>
      </c>
      <c r="AA24" s="9" t="e">
        <f>(#REF!+$N$18*$M24+$O$22*($M24^2)+#REF!*($M24^3)+$R$18*($M24^4)+$S$22*($M24^5))*$L24*($K24^3)</f>
        <v>#REF!</v>
      </c>
      <c r="AB24" s="9" t="e">
        <f>(#REF!+$O$18*$M24+$P$22*($M24^2)+#REF!*($M24^3)+$S$18*($M24^4)+$T$22*($M24^5))*($L24^2)*($K24^3)</f>
        <v>#REF!</v>
      </c>
      <c r="AC24" s="9" t="e">
        <f>(#REF!+$P$18*$M24+$Q$22*($M24^2)+#REF!*($M24^3)+$T$18*($M24^4)+$U$22*($M24^5))*($L24^3)*($K24^3)</f>
        <v>#REF!</v>
      </c>
    </row>
    <row r="25" spans="1:29" ht="15" customHeight="1" x14ac:dyDescent="0.2">
      <c r="A25" s="17"/>
      <c r="B25" s="40">
        <v>3</v>
      </c>
      <c r="C25" s="182" t="e">
        <f>IF(MIN(#REF!)&gt;0,VLOOKUP(1,#REF!,6,FALSE),"PO")</f>
        <v>#REF!</v>
      </c>
      <c r="D25" s="144" t="e">
        <f t="shared" si="0"/>
        <v>#REF!</v>
      </c>
      <c r="E25" s="130" t="e">
        <f>IF(D25="PO","PO",VLOOKUP(1,#REF!,9))</f>
        <v>#REF!</v>
      </c>
      <c r="F25" s="130" t="e">
        <f>IF(E25="PO","PO",VLOOKUP(1,#REF!,7))</f>
        <v>#REF!</v>
      </c>
      <c r="G25" s="130" t="e">
        <f>IF(F25="PO","PO",(VLOOKUP(1,#REF!,8)-32)/1.8)</f>
        <v>#REF!</v>
      </c>
      <c r="H25" s="130" t="e">
        <f t="shared" si="16"/>
        <v>#REF!</v>
      </c>
      <c r="I25" s="130" t="e">
        <f>IF(H25="PO","",VLOOKUP(1,#REF!,10))</f>
        <v>#REF!</v>
      </c>
      <c r="J25" s="148" t="e">
        <f t="shared" si="17"/>
        <v>#REF!</v>
      </c>
      <c r="K25" s="39" t="e">
        <f t="shared" si="1"/>
        <v>#REF!</v>
      </c>
      <c r="L25" s="39" t="e">
        <f t="shared" si="2"/>
        <v>#REF!</v>
      </c>
      <c r="M25" s="39" t="e">
        <f t="shared" si="3"/>
        <v>#REF!</v>
      </c>
      <c r="N25" s="9" t="e">
        <f t="shared" si="4"/>
        <v>#REF!</v>
      </c>
      <c r="O25" s="9" t="e">
        <f t="shared" si="5"/>
        <v>#REF!</v>
      </c>
      <c r="P25" s="9" t="e">
        <f t="shared" si="6"/>
        <v>#REF!</v>
      </c>
      <c r="Q25" s="9" t="e">
        <f t="shared" si="7"/>
        <v>#REF!</v>
      </c>
      <c r="R25" s="9" t="e">
        <f t="shared" si="8"/>
        <v>#REF!</v>
      </c>
      <c r="S25" s="9" t="e">
        <f t="shared" si="9"/>
        <v>#REF!</v>
      </c>
      <c r="T25" s="9" t="e">
        <f t="shared" si="10"/>
        <v>#REF!</v>
      </c>
      <c r="U25" s="9" t="e">
        <f t="shared" si="11"/>
        <v>#REF!</v>
      </c>
      <c r="V25" s="9" t="e">
        <f t="shared" si="12"/>
        <v>#REF!</v>
      </c>
      <c r="W25" s="9" t="e">
        <f t="shared" si="13"/>
        <v>#REF!</v>
      </c>
      <c r="X25" s="9" t="e">
        <f t="shared" si="14"/>
        <v>#REF!</v>
      </c>
      <c r="Y25" s="9" t="e">
        <f t="shared" si="15"/>
        <v>#REF!</v>
      </c>
      <c r="Z25" s="9" t="e">
        <f>(#REF!+$M$18*$M25+$N$22*($M25^2)+#REF!*($M25^3)+$Q$18*($M25^4)+$R$22*($M25^5))*($K25^3)</f>
        <v>#REF!</v>
      </c>
      <c r="AA25" s="9" t="e">
        <f>(#REF!+$N$18*$M25+$O$22*($M25^2)+#REF!*($M25^3)+$R$18*($M25^4)+$S$22*($M25^5))*$L25*($K25^3)</f>
        <v>#REF!</v>
      </c>
      <c r="AB25" s="9" t="e">
        <f>(#REF!+$O$18*$M25+$P$22*($M25^2)+#REF!*($M25^3)+$S$18*($M25^4)+$T$22*($M25^5))*($L25^2)*($K25^3)</f>
        <v>#REF!</v>
      </c>
      <c r="AC25" s="9" t="e">
        <f>(#REF!+$P$18*$M25+$Q$22*($M25^2)+#REF!*($M25^3)+$T$18*($M25^4)+$U$22*($M25^5))*($L25^3)*($K25^3)</f>
        <v>#REF!</v>
      </c>
    </row>
    <row r="26" spans="1:29" ht="15" customHeight="1" x14ac:dyDescent="0.2">
      <c r="A26" s="17"/>
      <c r="B26" s="40">
        <v>4</v>
      </c>
      <c r="C26" s="182" t="e">
        <f>IF(MIN(#REF!)&gt;0,VLOOKUP(1,#REF!,6,FALSE),"PO")</f>
        <v>#REF!</v>
      </c>
      <c r="D26" s="144" t="e">
        <f t="shared" si="0"/>
        <v>#REF!</v>
      </c>
      <c r="E26" s="130" t="e">
        <f>IF(D26="PO","PO",VLOOKUP(1,#REF!,9))</f>
        <v>#REF!</v>
      </c>
      <c r="F26" s="130" t="e">
        <f>IF(E26="PO","PO",VLOOKUP(1,#REF!,7))</f>
        <v>#REF!</v>
      </c>
      <c r="G26" s="130" t="e">
        <f>IF(F26="PO","PO",(VLOOKUP(1,#REF!,8)-32)/1.8)</f>
        <v>#REF!</v>
      </c>
      <c r="H26" s="130" t="e">
        <f t="shared" si="16"/>
        <v>#REF!</v>
      </c>
      <c r="I26" s="130" t="e">
        <f>IF(H26="PO","",VLOOKUP(1,#REF!,10))</f>
        <v>#REF!</v>
      </c>
      <c r="J26" s="148" t="e">
        <f t="shared" si="17"/>
        <v>#REF!</v>
      </c>
      <c r="K26" s="39" t="e">
        <f t="shared" si="1"/>
        <v>#REF!</v>
      </c>
      <c r="L26" s="39" t="e">
        <f t="shared" si="2"/>
        <v>#REF!</v>
      </c>
      <c r="M26" s="39" t="e">
        <f t="shared" si="3"/>
        <v>#REF!</v>
      </c>
      <c r="N26" s="9" t="e">
        <f t="shared" si="4"/>
        <v>#REF!</v>
      </c>
      <c r="O26" s="9" t="e">
        <f t="shared" si="5"/>
        <v>#REF!</v>
      </c>
      <c r="P26" s="9" t="e">
        <f t="shared" si="6"/>
        <v>#REF!</v>
      </c>
      <c r="Q26" s="9" t="e">
        <f t="shared" si="7"/>
        <v>#REF!</v>
      </c>
      <c r="R26" s="9" t="e">
        <f t="shared" si="8"/>
        <v>#REF!</v>
      </c>
      <c r="S26" s="9" t="e">
        <f t="shared" si="9"/>
        <v>#REF!</v>
      </c>
      <c r="T26" s="9" t="e">
        <f t="shared" si="10"/>
        <v>#REF!</v>
      </c>
      <c r="U26" s="9" t="e">
        <f t="shared" si="11"/>
        <v>#REF!</v>
      </c>
      <c r="V26" s="9" t="e">
        <f t="shared" si="12"/>
        <v>#REF!</v>
      </c>
      <c r="W26" s="9" t="e">
        <f t="shared" si="13"/>
        <v>#REF!</v>
      </c>
      <c r="X26" s="9" t="e">
        <f t="shared" si="14"/>
        <v>#REF!</v>
      </c>
      <c r="Y26" s="9" t="e">
        <f t="shared" si="15"/>
        <v>#REF!</v>
      </c>
      <c r="Z26" s="9" t="e">
        <f>(#REF!+$M$18*$M26+$N$22*($M26^2)+#REF!*($M26^3)+$Q$18*($M26^4)+$R$22*($M26^5))*($K26^3)</f>
        <v>#REF!</v>
      </c>
      <c r="AA26" s="9" t="e">
        <f>(#REF!+$N$18*$M26+$O$22*($M26^2)+#REF!*($M26^3)+$R$18*($M26^4)+$S$22*($M26^5))*$L26*($K26^3)</f>
        <v>#REF!</v>
      </c>
      <c r="AB26" s="9" t="e">
        <f>(#REF!+$O$18*$M26+$P$22*($M26^2)+#REF!*($M26^3)+$S$18*($M26^4)+$T$22*($M26^5))*($L26^2)*($K26^3)</f>
        <v>#REF!</v>
      </c>
      <c r="AC26" s="9" t="e">
        <f>(#REF!+$P$18*$M26+$Q$22*($M26^2)+#REF!*($M26^3)+$T$18*($M26^4)+$U$22*($M26^5))*($L26^3)*($K26^3)</f>
        <v>#REF!</v>
      </c>
    </row>
    <row r="27" spans="1:29" ht="15" customHeight="1" x14ac:dyDescent="0.2">
      <c r="A27" s="17"/>
      <c r="B27" s="40">
        <v>5</v>
      </c>
      <c r="C27" s="182" t="e">
        <f>IF(MIN(#REF!)&gt;0,VLOOKUP(1,#REF!,6,FALSE),"PO")</f>
        <v>#REF!</v>
      </c>
      <c r="D27" s="144" t="e">
        <f t="shared" si="0"/>
        <v>#REF!</v>
      </c>
      <c r="E27" s="130" t="e">
        <f>IF(D27="PO","PO",VLOOKUP(1,#REF!,9))</f>
        <v>#REF!</v>
      </c>
      <c r="F27" s="130" t="e">
        <f>IF(E27="PO","PO",VLOOKUP(1,#REF!,7))</f>
        <v>#REF!</v>
      </c>
      <c r="G27" s="130" t="e">
        <f>IF(F27="PO","PO",(VLOOKUP(1,#REF!,8)-32)/1.8)</f>
        <v>#REF!</v>
      </c>
      <c r="H27" s="130" t="e">
        <f t="shared" si="16"/>
        <v>#REF!</v>
      </c>
      <c r="I27" s="130" t="e">
        <f>IF(H27="PO","",VLOOKUP(1,#REF!,10))</f>
        <v>#REF!</v>
      </c>
      <c r="J27" s="148" t="e">
        <f t="shared" si="17"/>
        <v>#REF!</v>
      </c>
      <c r="K27" s="39" t="e">
        <f t="shared" si="1"/>
        <v>#REF!</v>
      </c>
      <c r="L27" s="39" t="e">
        <f t="shared" si="2"/>
        <v>#REF!</v>
      </c>
      <c r="M27" s="39" t="e">
        <f t="shared" si="3"/>
        <v>#REF!</v>
      </c>
      <c r="N27" s="9" t="e">
        <f t="shared" si="4"/>
        <v>#REF!</v>
      </c>
      <c r="O27" s="9" t="e">
        <f t="shared" si="5"/>
        <v>#REF!</v>
      </c>
      <c r="P27" s="9" t="e">
        <f t="shared" si="6"/>
        <v>#REF!</v>
      </c>
      <c r="Q27" s="9" t="e">
        <f t="shared" si="7"/>
        <v>#REF!</v>
      </c>
      <c r="R27" s="9" t="e">
        <f t="shared" si="8"/>
        <v>#REF!</v>
      </c>
      <c r="S27" s="9" t="e">
        <f t="shared" si="9"/>
        <v>#REF!</v>
      </c>
      <c r="T27" s="9" t="e">
        <f t="shared" si="10"/>
        <v>#REF!</v>
      </c>
      <c r="U27" s="9" t="e">
        <f t="shared" si="11"/>
        <v>#REF!</v>
      </c>
      <c r="V27" s="9" t="e">
        <f t="shared" si="12"/>
        <v>#REF!</v>
      </c>
      <c r="W27" s="9" t="e">
        <f t="shared" si="13"/>
        <v>#REF!</v>
      </c>
      <c r="X27" s="9" t="e">
        <f t="shared" si="14"/>
        <v>#REF!</v>
      </c>
      <c r="Y27" s="9" t="e">
        <f t="shared" si="15"/>
        <v>#REF!</v>
      </c>
      <c r="Z27" s="9" t="e">
        <f>(#REF!+$M$18*$M27+$N$22*($M27^2)+#REF!*($M27^3)+$Q$18*($M27^4)+$R$22*($M27^5))*($K27^3)</f>
        <v>#REF!</v>
      </c>
      <c r="AA27" s="9" t="e">
        <f>(#REF!+$N$18*$M27+$O$22*($M27^2)+#REF!*($M27^3)+$R$18*($M27^4)+$S$22*($M27^5))*$L27*($K27^3)</f>
        <v>#REF!</v>
      </c>
      <c r="AB27" s="9" t="e">
        <f>(#REF!+$O$18*$M27+$P$22*($M27^2)+#REF!*($M27^3)+$S$18*($M27^4)+$T$22*($M27^5))*($L27^2)*($K27^3)</f>
        <v>#REF!</v>
      </c>
      <c r="AC27" s="9" t="e">
        <f>(#REF!+$P$18*$M27+$Q$22*($M27^2)+#REF!*($M27^3)+$T$18*($M27^4)+$U$22*($M27^5))*($L27^3)*($K27^3)</f>
        <v>#REF!</v>
      </c>
    </row>
    <row r="28" spans="1:29" ht="15" customHeight="1" x14ac:dyDescent="0.2">
      <c r="A28" s="17"/>
      <c r="B28" s="40">
        <v>6</v>
      </c>
      <c r="C28" s="182" t="e">
        <f>IF(MIN(#REF!)&gt;0,VLOOKUP(1,#REF!,6,FALSE),"PO")</f>
        <v>#REF!</v>
      </c>
      <c r="D28" s="144" t="e">
        <f t="shared" si="0"/>
        <v>#REF!</v>
      </c>
      <c r="E28" s="130" t="e">
        <f>IF(D28="PO","PO",VLOOKUP(1,#REF!,9))</f>
        <v>#REF!</v>
      </c>
      <c r="F28" s="130" t="e">
        <f>IF(E28="PO","PO",VLOOKUP(1,#REF!,7))</f>
        <v>#REF!</v>
      </c>
      <c r="G28" s="130" t="e">
        <f>IF(F28="PO","PO",(VLOOKUP(1,#REF!,8)-32)/1.8)</f>
        <v>#REF!</v>
      </c>
      <c r="H28" s="130" t="e">
        <f t="shared" si="16"/>
        <v>#REF!</v>
      </c>
      <c r="I28" s="130" t="e">
        <f>IF(H28="PO","",VLOOKUP(1,#REF!,10))</f>
        <v>#REF!</v>
      </c>
      <c r="J28" s="148" t="e">
        <f t="shared" si="17"/>
        <v>#REF!</v>
      </c>
      <c r="K28" s="39" t="e">
        <f t="shared" si="1"/>
        <v>#REF!</v>
      </c>
      <c r="L28" s="39" t="e">
        <f t="shared" si="2"/>
        <v>#REF!</v>
      </c>
      <c r="M28" s="39" t="e">
        <f t="shared" si="3"/>
        <v>#REF!</v>
      </c>
      <c r="N28" s="9" t="e">
        <f t="shared" si="4"/>
        <v>#REF!</v>
      </c>
      <c r="O28" s="9" t="e">
        <f t="shared" si="5"/>
        <v>#REF!</v>
      </c>
      <c r="P28" s="9" t="e">
        <f t="shared" si="6"/>
        <v>#REF!</v>
      </c>
      <c r="Q28" s="9" t="e">
        <f t="shared" si="7"/>
        <v>#REF!</v>
      </c>
      <c r="R28" s="9" t="e">
        <f t="shared" si="8"/>
        <v>#REF!</v>
      </c>
      <c r="S28" s="9" t="e">
        <f t="shared" si="9"/>
        <v>#REF!</v>
      </c>
      <c r="T28" s="9" t="e">
        <f t="shared" si="10"/>
        <v>#REF!</v>
      </c>
      <c r="U28" s="9" t="e">
        <f t="shared" si="11"/>
        <v>#REF!</v>
      </c>
      <c r="V28" s="9" t="e">
        <f t="shared" si="12"/>
        <v>#REF!</v>
      </c>
      <c r="W28" s="9" t="e">
        <f t="shared" si="13"/>
        <v>#REF!</v>
      </c>
      <c r="X28" s="9" t="e">
        <f t="shared" si="14"/>
        <v>#REF!</v>
      </c>
      <c r="Y28" s="9" t="e">
        <f t="shared" si="15"/>
        <v>#REF!</v>
      </c>
      <c r="Z28" s="9" t="e">
        <f>(#REF!+$M$18*$M28+$N$22*($M28^2)+#REF!*($M28^3)+$Q$18*($M28^4)+$R$22*($M28^5))*($K28^3)</f>
        <v>#REF!</v>
      </c>
      <c r="AA28" s="9" t="e">
        <f>(#REF!+$N$18*$M28+$O$22*($M28^2)+#REF!*($M28^3)+$R$18*($M28^4)+$S$22*($M28^5))*$L28*($K28^3)</f>
        <v>#REF!</v>
      </c>
      <c r="AB28" s="9" t="e">
        <f>(#REF!+$O$18*$M28+$P$22*($M28^2)+#REF!*($M28^3)+$S$18*($M28^4)+$T$22*($M28^5))*($L28^2)*($K28^3)</f>
        <v>#REF!</v>
      </c>
      <c r="AC28" s="9" t="e">
        <f>(#REF!+$P$18*$M28+$Q$22*($M28^2)+#REF!*($M28^3)+$T$18*($M28^4)+$U$22*($M28^5))*($L28^3)*($K28^3)</f>
        <v>#REF!</v>
      </c>
    </row>
    <row r="29" spans="1:29" ht="15" customHeight="1" x14ac:dyDescent="0.2">
      <c r="A29" s="17"/>
      <c r="B29" s="40">
        <v>7</v>
      </c>
      <c r="C29" s="182" t="e">
        <f>IF(MIN(#REF!)&gt;0,VLOOKUP(1,#REF!,6,FALSE),"PO")</f>
        <v>#REF!</v>
      </c>
      <c r="D29" s="144" t="e">
        <f t="shared" si="0"/>
        <v>#REF!</v>
      </c>
      <c r="E29" s="130" t="e">
        <f>IF(D29="PO","PO",VLOOKUP(1,#REF!,9))</f>
        <v>#REF!</v>
      </c>
      <c r="F29" s="130" t="e">
        <f>IF(E29="PO","PO",VLOOKUP(1,#REF!,7))</f>
        <v>#REF!</v>
      </c>
      <c r="G29" s="130" t="e">
        <f>IF(F29="PO","PO",(VLOOKUP(1,#REF!,8)-32)/1.8)</f>
        <v>#REF!</v>
      </c>
      <c r="H29" s="130" t="e">
        <f t="shared" si="16"/>
        <v>#REF!</v>
      </c>
      <c r="I29" s="130" t="e">
        <f>IF(H29="PO","",VLOOKUP(1,#REF!,10))</f>
        <v>#REF!</v>
      </c>
      <c r="J29" s="148" t="e">
        <f t="shared" si="17"/>
        <v>#REF!</v>
      </c>
      <c r="K29" s="39" t="e">
        <f t="shared" si="1"/>
        <v>#REF!</v>
      </c>
      <c r="L29" s="39" t="e">
        <f t="shared" si="2"/>
        <v>#REF!</v>
      </c>
      <c r="M29" s="39" t="e">
        <f t="shared" si="3"/>
        <v>#REF!</v>
      </c>
      <c r="N29" s="9" t="e">
        <f t="shared" si="4"/>
        <v>#REF!</v>
      </c>
      <c r="O29" s="9" t="e">
        <f t="shared" si="5"/>
        <v>#REF!</v>
      </c>
      <c r="P29" s="9" t="e">
        <f t="shared" si="6"/>
        <v>#REF!</v>
      </c>
      <c r="Q29" s="9" t="e">
        <f t="shared" si="7"/>
        <v>#REF!</v>
      </c>
      <c r="R29" s="9" t="e">
        <f t="shared" si="8"/>
        <v>#REF!</v>
      </c>
      <c r="S29" s="9" t="e">
        <f t="shared" si="9"/>
        <v>#REF!</v>
      </c>
      <c r="T29" s="9" t="e">
        <f t="shared" si="10"/>
        <v>#REF!</v>
      </c>
      <c r="U29" s="9" t="e">
        <f t="shared" si="11"/>
        <v>#REF!</v>
      </c>
      <c r="V29" s="9" t="e">
        <f t="shared" si="12"/>
        <v>#REF!</v>
      </c>
      <c r="W29" s="9" t="e">
        <f t="shared" si="13"/>
        <v>#REF!</v>
      </c>
      <c r="X29" s="9" t="e">
        <f t="shared" si="14"/>
        <v>#REF!</v>
      </c>
      <c r="Y29" s="9" t="e">
        <f t="shared" si="15"/>
        <v>#REF!</v>
      </c>
      <c r="Z29" s="9" t="e">
        <f>(#REF!+$M$18*$M29+$N$22*($M29^2)+#REF!*($M29^3)+$Q$18*($M29^4)+$R$22*($M29^5))*($K29^3)</f>
        <v>#REF!</v>
      </c>
      <c r="AA29" s="9" t="e">
        <f>(#REF!+$N$18*$M29+$O$22*($M29^2)+#REF!*($M29^3)+$R$18*($M29^4)+$S$22*($M29^5))*$L29*($K29^3)</f>
        <v>#REF!</v>
      </c>
      <c r="AB29" s="9" t="e">
        <f>(#REF!+$O$18*$M29+$P$22*($M29^2)+#REF!*($M29^3)+$S$18*($M29^4)+$T$22*($M29^5))*($L29^2)*($K29^3)</f>
        <v>#REF!</v>
      </c>
      <c r="AC29" s="9" t="e">
        <f>(#REF!+$P$18*$M29+$Q$22*($M29^2)+#REF!*($M29^3)+$T$18*($M29^4)+$U$22*($M29^5))*($L29^3)*($K29^3)</f>
        <v>#REF!</v>
      </c>
    </row>
    <row r="30" spans="1:29" ht="15" customHeight="1" x14ac:dyDescent="0.2">
      <c r="A30" s="17"/>
      <c r="B30" s="40">
        <v>8</v>
      </c>
      <c r="C30" s="182" t="e">
        <f>IF(MIN(#REF!)&gt;0,VLOOKUP(1,#REF!,6,FALSE),"PO")</f>
        <v>#REF!</v>
      </c>
      <c r="D30" s="144" t="e">
        <f t="shared" si="0"/>
        <v>#REF!</v>
      </c>
      <c r="E30" s="130" t="e">
        <f>IF(D30="PO","PO",VLOOKUP(1,#REF!,9))</f>
        <v>#REF!</v>
      </c>
      <c r="F30" s="130" t="e">
        <f>IF(E30="PO","PO",VLOOKUP(1,#REF!,7))</f>
        <v>#REF!</v>
      </c>
      <c r="G30" s="130" t="e">
        <f>IF(F30="PO","PO",(VLOOKUP(1,#REF!,8)-32)/1.8)</f>
        <v>#REF!</v>
      </c>
      <c r="H30" s="130" t="e">
        <f t="shared" si="16"/>
        <v>#REF!</v>
      </c>
      <c r="I30" s="130" t="e">
        <f>IF(H30="PO","",VLOOKUP(1,#REF!,10))</f>
        <v>#REF!</v>
      </c>
      <c r="J30" s="148" t="e">
        <f t="shared" si="17"/>
        <v>#REF!</v>
      </c>
      <c r="K30" s="39" t="e">
        <f t="shared" si="1"/>
        <v>#REF!</v>
      </c>
      <c r="L30" s="39" t="e">
        <f t="shared" si="2"/>
        <v>#REF!</v>
      </c>
      <c r="M30" s="39" t="e">
        <f t="shared" si="3"/>
        <v>#REF!</v>
      </c>
      <c r="N30" s="9" t="e">
        <f t="shared" si="4"/>
        <v>#REF!</v>
      </c>
      <c r="O30" s="9" t="e">
        <f t="shared" si="5"/>
        <v>#REF!</v>
      </c>
      <c r="P30" s="9" t="e">
        <f t="shared" si="6"/>
        <v>#REF!</v>
      </c>
      <c r="Q30" s="9" t="e">
        <f t="shared" si="7"/>
        <v>#REF!</v>
      </c>
      <c r="R30" s="9" t="e">
        <f t="shared" si="8"/>
        <v>#REF!</v>
      </c>
      <c r="S30" s="9" t="e">
        <f t="shared" si="9"/>
        <v>#REF!</v>
      </c>
      <c r="T30" s="9" t="e">
        <f t="shared" si="10"/>
        <v>#REF!</v>
      </c>
      <c r="U30" s="9" t="e">
        <f t="shared" si="11"/>
        <v>#REF!</v>
      </c>
      <c r="V30" s="9" t="e">
        <f t="shared" si="12"/>
        <v>#REF!</v>
      </c>
      <c r="W30" s="9" t="e">
        <f t="shared" si="13"/>
        <v>#REF!</v>
      </c>
      <c r="X30" s="9" t="e">
        <f t="shared" si="14"/>
        <v>#REF!</v>
      </c>
      <c r="Y30" s="9" t="e">
        <f t="shared" si="15"/>
        <v>#REF!</v>
      </c>
      <c r="Z30" s="9" t="e">
        <f>(#REF!+$M$18*$M30+$N$22*($M30^2)+#REF!*($M30^3)+$Q$18*($M30^4)+$R$22*($M30^5))*($K30^3)</f>
        <v>#REF!</v>
      </c>
      <c r="AA30" s="9" t="e">
        <f>(#REF!+$N$18*$M30+$O$22*($M30^2)+#REF!*($M30^3)+$R$18*($M30^4)+$S$22*($M30^5))*$L30*($K30^3)</f>
        <v>#REF!</v>
      </c>
      <c r="AB30" s="9" t="e">
        <f>(#REF!+$O$18*$M30+$P$22*($M30^2)+#REF!*($M30^3)+$S$18*($M30^4)+$T$22*($M30^5))*($L30^2)*($K30^3)</f>
        <v>#REF!</v>
      </c>
      <c r="AC30" s="9" t="e">
        <f>(#REF!+$P$18*$M30+$Q$22*($M30^2)+#REF!*($M30^3)+$T$18*($M30^4)+$U$22*($M30^5))*($L30^3)*($K30^3)</f>
        <v>#REF!</v>
      </c>
    </row>
    <row r="31" spans="1:29" ht="15" customHeight="1" x14ac:dyDescent="0.2">
      <c r="A31" s="17"/>
      <c r="B31" s="40">
        <v>9</v>
      </c>
      <c r="C31" s="182" t="e">
        <f>IF(MIN(#REF!)&gt;0,VLOOKUP(1,#REF!,6,FALSE),"PO")</f>
        <v>#REF!</v>
      </c>
      <c r="D31" s="144" t="e">
        <f t="shared" si="0"/>
        <v>#REF!</v>
      </c>
      <c r="E31" s="130" t="e">
        <f>IF(D31="PO","PO",VLOOKUP(1,#REF!,9))</f>
        <v>#REF!</v>
      </c>
      <c r="F31" s="130" t="e">
        <f>IF(E31="PO","PO",VLOOKUP(1,#REF!,7))</f>
        <v>#REF!</v>
      </c>
      <c r="G31" s="130" t="e">
        <f>IF(F31="PO","PO",(VLOOKUP(1,#REF!,8)-32)/1.8)</f>
        <v>#REF!</v>
      </c>
      <c r="H31" s="130" t="e">
        <f t="shared" si="16"/>
        <v>#REF!</v>
      </c>
      <c r="I31" s="130" t="e">
        <f>IF(H31="PO","",VLOOKUP(1,#REF!,10))</f>
        <v>#REF!</v>
      </c>
      <c r="J31" s="148" t="e">
        <f t="shared" si="17"/>
        <v>#REF!</v>
      </c>
      <c r="K31" s="39" t="e">
        <f t="shared" si="1"/>
        <v>#REF!</v>
      </c>
      <c r="L31" s="39" t="e">
        <f t="shared" si="2"/>
        <v>#REF!</v>
      </c>
      <c r="M31" s="39" t="e">
        <f t="shared" si="3"/>
        <v>#REF!</v>
      </c>
      <c r="N31" s="9" t="e">
        <f t="shared" si="4"/>
        <v>#REF!</v>
      </c>
      <c r="O31" s="9" t="e">
        <f t="shared" si="5"/>
        <v>#REF!</v>
      </c>
      <c r="P31" s="9" t="e">
        <f t="shared" si="6"/>
        <v>#REF!</v>
      </c>
      <c r="Q31" s="9" t="e">
        <f t="shared" si="7"/>
        <v>#REF!</v>
      </c>
      <c r="R31" s="9" t="e">
        <f t="shared" si="8"/>
        <v>#REF!</v>
      </c>
      <c r="S31" s="9" t="e">
        <f t="shared" si="9"/>
        <v>#REF!</v>
      </c>
      <c r="T31" s="9" t="e">
        <f t="shared" si="10"/>
        <v>#REF!</v>
      </c>
      <c r="U31" s="9" t="e">
        <f t="shared" si="11"/>
        <v>#REF!</v>
      </c>
      <c r="V31" s="9" t="e">
        <f t="shared" si="12"/>
        <v>#REF!</v>
      </c>
      <c r="W31" s="9" t="e">
        <f t="shared" si="13"/>
        <v>#REF!</v>
      </c>
      <c r="X31" s="9" t="e">
        <f t="shared" si="14"/>
        <v>#REF!</v>
      </c>
      <c r="Y31" s="9" t="e">
        <f t="shared" si="15"/>
        <v>#REF!</v>
      </c>
      <c r="Z31" s="9" t="e">
        <f>(#REF!+$M$18*$M31+$N$22*($M31^2)+#REF!*($M31^3)+$Q$18*($M31^4)+$R$22*($M31^5))*($K31^3)</f>
        <v>#REF!</v>
      </c>
      <c r="AA31" s="9" t="e">
        <f>(#REF!+$N$18*$M31+$O$22*($M31^2)+#REF!*($M31^3)+$R$18*($M31^4)+$S$22*($M31^5))*$L31*($K31^3)</f>
        <v>#REF!</v>
      </c>
      <c r="AB31" s="9" t="e">
        <f>(#REF!+$O$18*$M31+$P$22*($M31^2)+#REF!*($M31^3)+$S$18*($M31^4)+$T$22*($M31^5))*($L31^2)*($K31^3)</f>
        <v>#REF!</v>
      </c>
      <c r="AC31" s="9" t="e">
        <f>(#REF!+$P$18*$M31+$Q$22*($M31^2)+#REF!*($M31^3)+$T$18*($M31^4)+$U$22*($M31^5))*($L31^3)*($K31^3)</f>
        <v>#REF!</v>
      </c>
    </row>
    <row r="32" spans="1:29" ht="15" customHeight="1" x14ac:dyDescent="0.2">
      <c r="A32" s="17"/>
      <c r="B32" s="40">
        <v>10</v>
      </c>
      <c r="C32" s="182" t="e">
        <f>IF(MIN(#REF!)&gt;0,VLOOKUP(1,#REF!,6,FALSE),"PO")</f>
        <v>#REF!</v>
      </c>
      <c r="D32" s="144" t="e">
        <f t="shared" si="0"/>
        <v>#REF!</v>
      </c>
      <c r="E32" s="130" t="e">
        <f>IF(D32="PO","PO",VLOOKUP(1,#REF!,9))</f>
        <v>#REF!</v>
      </c>
      <c r="F32" s="130" t="e">
        <f>IF(E32="PO","PO",VLOOKUP(1,#REF!,7))</f>
        <v>#REF!</v>
      </c>
      <c r="G32" s="130" t="e">
        <f>IF(F32="PO","PO",(VLOOKUP(1,#REF!,8)-32)/1.8)</f>
        <v>#REF!</v>
      </c>
      <c r="H32" s="130" t="e">
        <f t="shared" si="16"/>
        <v>#REF!</v>
      </c>
      <c r="I32" s="130" t="e">
        <f>IF(H32="PO","",VLOOKUP(1,#REF!,10))</f>
        <v>#REF!</v>
      </c>
      <c r="J32" s="148" t="e">
        <f t="shared" si="17"/>
        <v>#REF!</v>
      </c>
      <c r="K32" s="39" t="e">
        <f t="shared" si="1"/>
        <v>#REF!</v>
      </c>
      <c r="L32" s="39" t="e">
        <f t="shared" si="2"/>
        <v>#REF!</v>
      </c>
      <c r="M32" s="39" t="e">
        <f t="shared" si="3"/>
        <v>#REF!</v>
      </c>
      <c r="N32" s="9" t="e">
        <f t="shared" si="4"/>
        <v>#REF!</v>
      </c>
      <c r="O32" s="9" t="e">
        <f t="shared" si="5"/>
        <v>#REF!</v>
      </c>
      <c r="P32" s="9" t="e">
        <f t="shared" si="6"/>
        <v>#REF!</v>
      </c>
      <c r="Q32" s="9" t="e">
        <f t="shared" si="7"/>
        <v>#REF!</v>
      </c>
      <c r="R32" s="9" t="e">
        <f t="shared" si="8"/>
        <v>#REF!</v>
      </c>
      <c r="S32" s="9" t="e">
        <f t="shared" si="9"/>
        <v>#REF!</v>
      </c>
      <c r="T32" s="9" t="e">
        <f t="shared" si="10"/>
        <v>#REF!</v>
      </c>
      <c r="U32" s="9" t="e">
        <f t="shared" si="11"/>
        <v>#REF!</v>
      </c>
      <c r="V32" s="9" t="e">
        <f t="shared" si="12"/>
        <v>#REF!</v>
      </c>
      <c r="W32" s="9" t="e">
        <f t="shared" si="13"/>
        <v>#REF!</v>
      </c>
      <c r="X32" s="9" t="e">
        <f t="shared" si="14"/>
        <v>#REF!</v>
      </c>
      <c r="Y32" s="9" t="e">
        <f t="shared" si="15"/>
        <v>#REF!</v>
      </c>
      <c r="Z32" s="9" t="e">
        <f>(#REF!+$M$18*$M32+$N$22*($M32^2)+#REF!*($M32^3)+$Q$18*($M32^4)+$R$22*($M32^5))*($K32^3)</f>
        <v>#REF!</v>
      </c>
      <c r="AA32" s="9" t="e">
        <f>(#REF!+$N$18*$M32+$O$22*($M32^2)+#REF!*($M32^3)+$R$18*($M32^4)+$S$22*($M32^5))*$L32*($K32^3)</f>
        <v>#REF!</v>
      </c>
      <c r="AB32" s="9" t="e">
        <f>(#REF!+$O$18*$M32+$P$22*($M32^2)+#REF!*($M32^3)+$S$18*($M32^4)+$T$22*($M32^5))*($L32^2)*($K32^3)</f>
        <v>#REF!</v>
      </c>
      <c r="AC32" s="9" t="e">
        <f>(#REF!+$P$18*$M32+$Q$22*($M32^2)+#REF!*($M32^3)+$T$18*($M32^4)+$U$22*($M32^5))*($L32^3)*($K32^3)</f>
        <v>#REF!</v>
      </c>
    </row>
    <row r="33" spans="1:29" ht="15" customHeight="1" x14ac:dyDescent="0.2">
      <c r="A33" s="17"/>
      <c r="B33" s="40">
        <v>11</v>
      </c>
      <c r="C33" s="182" t="e">
        <f>IF(MIN(#REF!)&gt;0,VLOOKUP(1,#REF!,6,FALSE),"PO")</f>
        <v>#REF!</v>
      </c>
      <c r="D33" s="144" t="e">
        <f t="shared" si="0"/>
        <v>#REF!</v>
      </c>
      <c r="E33" s="130" t="e">
        <f>IF(D33="PO","PO",VLOOKUP(1,#REF!,9))</f>
        <v>#REF!</v>
      </c>
      <c r="F33" s="130" t="e">
        <f>IF(E33="PO","PO",VLOOKUP(1,#REF!,7))</f>
        <v>#REF!</v>
      </c>
      <c r="G33" s="130" t="e">
        <f>IF(F33="PO","PO",(VLOOKUP(1,#REF!,8)-32)/1.8)</f>
        <v>#REF!</v>
      </c>
      <c r="H33" s="130" t="e">
        <f t="shared" si="16"/>
        <v>#REF!</v>
      </c>
      <c r="I33" s="130" t="e">
        <f>IF(H33="PO","",VLOOKUP(1,#REF!,10))</f>
        <v>#REF!</v>
      </c>
      <c r="J33" s="148" t="e">
        <f t="shared" si="17"/>
        <v>#REF!</v>
      </c>
      <c r="K33" s="39" t="e">
        <f t="shared" si="1"/>
        <v>#REF!</v>
      </c>
      <c r="L33" s="39" t="e">
        <f t="shared" si="2"/>
        <v>#REF!</v>
      </c>
      <c r="M33" s="39" t="e">
        <f t="shared" si="3"/>
        <v>#REF!</v>
      </c>
      <c r="N33" s="9" t="e">
        <f t="shared" si="4"/>
        <v>#REF!</v>
      </c>
      <c r="O33" s="9" t="e">
        <f t="shared" si="5"/>
        <v>#REF!</v>
      </c>
      <c r="P33" s="9" t="e">
        <f t="shared" si="6"/>
        <v>#REF!</v>
      </c>
      <c r="Q33" s="9" t="e">
        <f t="shared" si="7"/>
        <v>#REF!</v>
      </c>
      <c r="R33" s="9" t="e">
        <f t="shared" si="8"/>
        <v>#REF!</v>
      </c>
      <c r="S33" s="9" t="e">
        <f t="shared" si="9"/>
        <v>#REF!</v>
      </c>
      <c r="T33" s="9" t="e">
        <f t="shared" si="10"/>
        <v>#REF!</v>
      </c>
      <c r="U33" s="9" t="e">
        <f t="shared" si="11"/>
        <v>#REF!</v>
      </c>
      <c r="V33" s="9" t="e">
        <f t="shared" si="12"/>
        <v>#REF!</v>
      </c>
      <c r="W33" s="9" t="e">
        <f t="shared" si="13"/>
        <v>#REF!</v>
      </c>
      <c r="X33" s="9" t="e">
        <f t="shared" si="14"/>
        <v>#REF!</v>
      </c>
      <c r="Y33" s="9" t="e">
        <f t="shared" si="15"/>
        <v>#REF!</v>
      </c>
      <c r="Z33" s="9" t="e">
        <f>(#REF!+$M$18*$M33+$N$22*($M33^2)+#REF!*($M33^3)+$Q$18*($M33^4)+$R$22*($M33^5))*($K33^3)</f>
        <v>#REF!</v>
      </c>
      <c r="AA33" s="9" t="e">
        <f>(#REF!+$N$18*$M33+$O$22*($M33^2)+#REF!*($M33^3)+$R$18*($M33^4)+$S$22*($M33^5))*$L33*($K33^3)</f>
        <v>#REF!</v>
      </c>
      <c r="AB33" s="9" t="e">
        <f>(#REF!+$O$18*$M33+$P$22*($M33^2)+#REF!*($M33^3)+$S$18*($M33^4)+$T$22*($M33^5))*($L33^2)*($K33^3)</f>
        <v>#REF!</v>
      </c>
      <c r="AC33" s="9" t="e">
        <f>(#REF!+$P$18*$M33+$Q$22*($M33^2)+#REF!*($M33^3)+$T$18*($M33^4)+$U$22*($M33^5))*($L33^3)*($K33^3)</f>
        <v>#REF!</v>
      </c>
    </row>
    <row r="34" spans="1:29" ht="15" customHeight="1" x14ac:dyDescent="0.2">
      <c r="A34" s="17"/>
      <c r="B34" s="40">
        <v>12</v>
      </c>
      <c r="C34" s="182" t="e">
        <f>IF(MIN(#REF!)&gt;0,VLOOKUP(1,#REF!,6,FALSE),"PO")</f>
        <v>#REF!</v>
      </c>
      <c r="D34" s="144" t="e">
        <f t="shared" si="0"/>
        <v>#REF!</v>
      </c>
      <c r="E34" s="130" t="e">
        <f>IF(D34="PO","PO",VLOOKUP(1,#REF!,9))</f>
        <v>#REF!</v>
      </c>
      <c r="F34" s="130" t="e">
        <f>IF(E34="PO","PO",VLOOKUP(1,#REF!,7))</f>
        <v>#REF!</v>
      </c>
      <c r="G34" s="130" t="e">
        <f>IF(F34="PO","PO",(VLOOKUP(1,#REF!,8)-32)/1.8)</f>
        <v>#REF!</v>
      </c>
      <c r="H34" s="130" t="e">
        <f t="shared" si="16"/>
        <v>#REF!</v>
      </c>
      <c r="I34" s="130" t="e">
        <f>IF(H34="PO","",VLOOKUP(1,#REF!,10))</f>
        <v>#REF!</v>
      </c>
      <c r="J34" s="148" t="e">
        <f t="shared" si="17"/>
        <v>#REF!</v>
      </c>
      <c r="K34" s="39" t="e">
        <f t="shared" si="1"/>
        <v>#REF!</v>
      </c>
      <c r="L34" s="39" t="e">
        <f t="shared" si="2"/>
        <v>#REF!</v>
      </c>
      <c r="M34" s="39" t="e">
        <f t="shared" si="3"/>
        <v>#REF!</v>
      </c>
      <c r="N34" s="9" t="e">
        <f t="shared" si="4"/>
        <v>#REF!</v>
      </c>
      <c r="O34" s="9" t="e">
        <f t="shared" si="5"/>
        <v>#REF!</v>
      </c>
      <c r="P34" s="9" t="e">
        <f t="shared" si="6"/>
        <v>#REF!</v>
      </c>
      <c r="Q34" s="9" t="e">
        <f t="shared" si="7"/>
        <v>#REF!</v>
      </c>
      <c r="R34" s="9" t="e">
        <f t="shared" si="8"/>
        <v>#REF!</v>
      </c>
      <c r="S34" s="9" t="e">
        <f t="shared" si="9"/>
        <v>#REF!</v>
      </c>
      <c r="T34" s="9" t="e">
        <f t="shared" si="10"/>
        <v>#REF!</v>
      </c>
      <c r="U34" s="9" t="e">
        <f t="shared" si="11"/>
        <v>#REF!</v>
      </c>
      <c r="V34" s="9" t="e">
        <f t="shared" si="12"/>
        <v>#REF!</v>
      </c>
      <c r="W34" s="9" t="e">
        <f t="shared" si="13"/>
        <v>#REF!</v>
      </c>
      <c r="X34" s="9" t="e">
        <f t="shared" si="14"/>
        <v>#REF!</v>
      </c>
      <c r="Y34" s="9" t="e">
        <f t="shared" si="15"/>
        <v>#REF!</v>
      </c>
      <c r="Z34" s="9" t="e">
        <f>(#REF!+$M$18*$M34+$N$22*($M34^2)+#REF!*($M34^3)+$Q$18*($M34^4)+$R$22*($M34^5))*($K34^3)</f>
        <v>#REF!</v>
      </c>
      <c r="AA34" s="9" t="e">
        <f>(#REF!+$N$18*$M34+$O$22*($M34^2)+#REF!*($M34^3)+$R$18*($M34^4)+$S$22*($M34^5))*$L34*($K34^3)</f>
        <v>#REF!</v>
      </c>
      <c r="AB34" s="9" t="e">
        <f>(#REF!+$O$18*$M34+$P$22*($M34^2)+#REF!*($M34^3)+$S$18*($M34^4)+$T$22*($M34^5))*($L34^2)*($K34^3)</f>
        <v>#REF!</v>
      </c>
      <c r="AC34" s="9" t="e">
        <f>(#REF!+$P$18*$M34+$Q$22*($M34^2)+#REF!*($M34^3)+$T$18*($M34^4)+$U$22*($M34^5))*($L34^3)*($K34^3)</f>
        <v>#REF!</v>
      </c>
    </row>
    <row r="35" spans="1:29" ht="15" customHeight="1" x14ac:dyDescent="0.2">
      <c r="A35" s="17"/>
      <c r="B35" s="40">
        <v>13</v>
      </c>
      <c r="C35" s="182" t="e">
        <f>IF(MIN(#REF!)&gt;0,VLOOKUP(1,#REF!,6,FALSE),"PO")</f>
        <v>#REF!</v>
      </c>
      <c r="D35" s="144" t="e">
        <f t="shared" si="0"/>
        <v>#REF!</v>
      </c>
      <c r="E35" s="130" t="e">
        <f>IF(D35="PO","PO",VLOOKUP(1,#REF!,9))</f>
        <v>#REF!</v>
      </c>
      <c r="F35" s="130" t="e">
        <f>IF(E35="PO","PO",VLOOKUP(1,#REF!,7))</f>
        <v>#REF!</v>
      </c>
      <c r="G35" s="130" t="e">
        <f>IF(F35="PO","PO",(VLOOKUP(1,#REF!,8)-32)/1.8)</f>
        <v>#REF!</v>
      </c>
      <c r="H35" s="130" t="e">
        <f t="shared" si="16"/>
        <v>#REF!</v>
      </c>
      <c r="I35" s="130" t="e">
        <f>IF(H35="PO","",VLOOKUP(1,#REF!,10))</f>
        <v>#REF!</v>
      </c>
      <c r="J35" s="148" t="e">
        <f t="shared" si="17"/>
        <v>#REF!</v>
      </c>
      <c r="K35" s="39" t="e">
        <f t="shared" si="1"/>
        <v>#REF!</v>
      </c>
      <c r="L35" s="39" t="e">
        <f t="shared" si="2"/>
        <v>#REF!</v>
      </c>
      <c r="M35" s="39" t="e">
        <f t="shared" si="3"/>
        <v>#REF!</v>
      </c>
      <c r="N35" s="9" t="e">
        <f t="shared" si="4"/>
        <v>#REF!</v>
      </c>
      <c r="O35" s="9" t="e">
        <f t="shared" si="5"/>
        <v>#REF!</v>
      </c>
      <c r="P35" s="9" t="e">
        <f t="shared" si="6"/>
        <v>#REF!</v>
      </c>
      <c r="Q35" s="9" t="e">
        <f t="shared" si="7"/>
        <v>#REF!</v>
      </c>
      <c r="R35" s="9" t="e">
        <f t="shared" si="8"/>
        <v>#REF!</v>
      </c>
      <c r="S35" s="9" t="e">
        <f t="shared" si="9"/>
        <v>#REF!</v>
      </c>
      <c r="T35" s="9" t="e">
        <f t="shared" si="10"/>
        <v>#REF!</v>
      </c>
      <c r="U35" s="9" t="e">
        <f t="shared" si="11"/>
        <v>#REF!</v>
      </c>
      <c r="V35" s="9" t="e">
        <f t="shared" si="12"/>
        <v>#REF!</v>
      </c>
      <c r="W35" s="9" t="e">
        <f t="shared" si="13"/>
        <v>#REF!</v>
      </c>
      <c r="X35" s="9" t="e">
        <f t="shared" si="14"/>
        <v>#REF!</v>
      </c>
      <c r="Y35" s="9" t="e">
        <f t="shared" si="15"/>
        <v>#REF!</v>
      </c>
      <c r="Z35" s="9" t="e">
        <f>(#REF!+$M$18*$M35+$N$22*($M35^2)+#REF!*($M35^3)+$Q$18*($M35^4)+$R$22*($M35^5))*($K35^3)</f>
        <v>#REF!</v>
      </c>
      <c r="AA35" s="9" t="e">
        <f>(#REF!+$N$18*$M35+$O$22*($M35^2)+#REF!*($M35^3)+$R$18*($M35^4)+$S$22*($M35^5))*$L35*($K35^3)</f>
        <v>#REF!</v>
      </c>
      <c r="AB35" s="9" t="e">
        <f>(#REF!+$O$18*$M35+$P$22*($M35^2)+#REF!*($M35^3)+$S$18*($M35^4)+$T$22*($M35^5))*($L35^2)*($K35^3)</f>
        <v>#REF!</v>
      </c>
      <c r="AC35" s="9" t="e">
        <f>(#REF!+$P$18*$M35+$Q$22*($M35^2)+#REF!*($M35^3)+$T$18*($M35^4)+$U$22*($M35^5))*($L35^3)*($K35^3)</f>
        <v>#REF!</v>
      </c>
    </row>
    <row r="36" spans="1:29" ht="15" customHeight="1" x14ac:dyDescent="0.2">
      <c r="A36" s="17"/>
      <c r="B36" s="40">
        <v>14</v>
      </c>
      <c r="C36" s="182" t="e">
        <f>IF(MIN(#REF!)&gt;0,VLOOKUP(1,#REF!,6,FALSE),"PO")</f>
        <v>#REF!</v>
      </c>
      <c r="D36" s="144" t="e">
        <f t="shared" si="0"/>
        <v>#REF!</v>
      </c>
      <c r="E36" s="130" t="e">
        <f>IF(D36="PO","PO",VLOOKUP(1,#REF!,9))</f>
        <v>#REF!</v>
      </c>
      <c r="F36" s="130" t="e">
        <f>IF(E36="PO","PO",VLOOKUP(1,#REF!,7))</f>
        <v>#REF!</v>
      </c>
      <c r="G36" s="130" t="e">
        <f>IF(F36="PO","PO",(VLOOKUP(1,#REF!,8)-32)/1.8)</f>
        <v>#REF!</v>
      </c>
      <c r="H36" s="130" t="e">
        <f t="shared" si="16"/>
        <v>#REF!</v>
      </c>
      <c r="I36" s="130" t="e">
        <f>IF(H36="PO","",VLOOKUP(1,#REF!,10))</f>
        <v>#REF!</v>
      </c>
      <c r="J36" s="148" t="e">
        <f t="shared" si="17"/>
        <v>#REF!</v>
      </c>
      <c r="K36" s="39" t="e">
        <f t="shared" si="1"/>
        <v>#REF!</v>
      </c>
      <c r="L36" s="39" t="e">
        <f t="shared" si="2"/>
        <v>#REF!</v>
      </c>
      <c r="M36" s="39" t="e">
        <f t="shared" si="3"/>
        <v>#REF!</v>
      </c>
      <c r="N36" s="9" t="e">
        <f t="shared" si="4"/>
        <v>#REF!</v>
      </c>
      <c r="O36" s="9" t="e">
        <f t="shared" si="5"/>
        <v>#REF!</v>
      </c>
      <c r="P36" s="9" t="e">
        <f t="shared" si="6"/>
        <v>#REF!</v>
      </c>
      <c r="Q36" s="9" t="e">
        <f t="shared" si="7"/>
        <v>#REF!</v>
      </c>
      <c r="R36" s="9" t="e">
        <f t="shared" si="8"/>
        <v>#REF!</v>
      </c>
      <c r="S36" s="9" t="e">
        <f t="shared" si="9"/>
        <v>#REF!</v>
      </c>
      <c r="T36" s="9" t="e">
        <f t="shared" si="10"/>
        <v>#REF!</v>
      </c>
      <c r="U36" s="9" t="e">
        <f t="shared" si="11"/>
        <v>#REF!</v>
      </c>
      <c r="V36" s="9" t="e">
        <f t="shared" si="12"/>
        <v>#REF!</v>
      </c>
      <c r="W36" s="9" t="e">
        <f t="shared" si="13"/>
        <v>#REF!</v>
      </c>
      <c r="X36" s="9" t="e">
        <f t="shared" si="14"/>
        <v>#REF!</v>
      </c>
      <c r="Y36" s="9" t="e">
        <f t="shared" si="15"/>
        <v>#REF!</v>
      </c>
      <c r="Z36" s="9" t="e">
        <f>(#REF!+$M$18*$M36+$N$22*($M36^2)+#REF!*($M36^3)+$Q$18*($M36^4)+$R$22*($M36^5))*($K36^3)</f>
        <v>#REF!</v>
      </c>
      <c r="AA36" s="9" t="e">
        <f>(#REF!+$N$18*$M36+$O$22*($M36^2)+#REF!*($M36^3)+$R$18*($M36^4)+$S$22*($M36^5))*$L36*($K36^3)</f>
        <v>#REF!</v>
      </c>
      <c r="AB36" s="9" t="e">
        <f>(#REF!+$O$18*$M36+$P$22*($M36^2)+#REF!*($M36^3)+$S$18*($M36^4)+$T$22*($M36^5))*($L36^2)*($K36^3)</f>
        <v>#REF!</v>
      </c>
      <c r="AC36" s="9" t="e">
        <f>(#REF!+$P$18*$M36+$Q$22*($M36^2)+#REF!*($M36^3)+$T$18*($M36^4)+$U$22*($M36^5))*($L36^3)*($K36^3)</f>
        <v>#REF!</v>
      </c>
    </row>
    <row r="37" spans="1:29" ht="15" customHeight="1" x14ac:dyDescent="0.2">
      <c r="A37" s="17"/>
      <c r="B37" s="40">
        <v>15</v>
      </c>
      <c r="C37" s="182" t="e">
        <f>IF(MIN(#REF!)&gt;0,VLOOKUP(1,#REF!,6,FALSE),"PO")</f>
        <v>#REF!</v>
      </c>
      <c r="D37" s="144" t="e">
        <f t="shared" si="0"/>
        <v>#REF!</v>
      </c>
      <c r="E37" s="130" t="e">
        <f>IF(D37="PO","PO",VLOOKUP(1,#REF!,9))</f>
        <v>#REF!</v>
      </c>
      <c r="F37" s="130" t="e">
        <f>IF(E37="PO","PO",VLOOKUP(1,#REF!,7))</f>
        <v>#REF!</v>
      </c>
      <c r="G37" s="130" t="e">
        <f>IF(F37="PO","PO",(VLOOKUP(1,#REF!,8)-32)/1.8)</f>
        <v>#REF!</v>
      </c>
      <c r="H37" s="130" t="e">
        <f t="shared" si="16"/>
        <v>#REF!</v>
      </c>
      <c r="I37" s="130" t="e">
        <f>IF(H37="PO","",VLOOKUP(1,#REF!,10))</f>
        <v>#REF!</v>
      </c>
      <c r="J37" s="148" t="e">
        <f t="shared" si="17"/>
        <v>#REF!</v>
      </c>
      <c r="K37" s="39" t="e">
        <f t="shared" si="1"/>
        <v>#REF!</v>
      </c>
      <c r="L37" s="39" t="e">
        <f t="shared" si="2"/>
        <v>#REF!</v>
      </c>
      <c r="M37" s="39" t="e">
        <f t="shared" si="3"/>
        <v>#REF!</v>
      </c>
      <c r="N37" s="9" t="e">
        <f t="shared" si="4"/>
        <v>#REF!</v>
      </c>
      <c r="O37" s="9" t="e">
        <f t="shared" si="5"/>
        <v>#REF!</v>
      </c>
      <c r="P37" s="9" t="e">
        <f t="shared" si="6"/>
        <v>#REF!</v>
      </c>
      <c r="Q37" s="9" t="e">
        <f t="shared" si="7"/>
        <v>#REF!</v>
      </c>
      <c r="R37" s="9" t="e">
        <f t="shared" si="8"/>
        <v>#REF!</v>
      </c>
      <c r="S37" s="9" t="e">
        <f t="shared" si="9"/>
        <v>#REF!</v>
      </c>
      <c r="T37" s="9" t="e">
        <f t="shared" si="10"/>
        <v>#REF!</v>
      </c>
      <c r="U37" s="9" t="e">
        <f t="shared" si="11"/>
        <v>#REF!</v>
      </c>
      <c r="V37" s="9" t="e">
        <f t="shared" si="12"/>
        <v>#REF!</v>
      </c>
      <c r="W37" s="9" t="e">
        <f t="shared" si="13"/>
        <v>#REF!</v>
      </c>
      <c r="X37" s="9" t="e">
        <f t="shared" si="14"/>
        <v>#REF!</v>
      </c>
      <c r="Y37" s="9" t="e">
        <f t="shared" si="15"/>
        <v>#REF!</v>
      </c>
      <c r="Z37" s="9" t="e">
        <f>(#REF!+$M$18*$M37+$N$22*($M37^2)+#REF!*($M37^3)+$Q$18*($M37^4)+$R$22*($M37^5))*($K37^3)</f>
        <v>#REF!</v>
      </c>
      <c r="AA37" s="9" t="e">
        <f>(#REF!+$N$18*$M37+$O$22*($M37^2)+#REF!*($M37^3)+$R$18*($M37^4)+$S$22*($M37^5))*$L37*($K37^3)</f>
        <v>#REF!</v>
      </c>
      <c r="AB37" s="9" t="e">
        <f>(#REF!+$O$18*$M37+$P$22*($M37^2)+#REF!*($M37^3)+$S$18*($M37^4)+$T$22*($M37^5))*($L37^2)*($K37^3)</f>
        <v>#REF!</v>
      </c>
      <c r="AC37" s="9" t="e">
        <f>(#REF!+$P$18*$M37+$Q$22*($M37^2)+#REF!*($M37^3)+$T$18*($M37^4)+$U$22*($M37^5))*($L37^3)*($K37^3)</f>
        <v>#REF!</v>
      </c>
    </row>
    <row r="38" spans="1:29" ht="15" customHeight="1" x14ac:dyDescent="0.2">
      <c r="A38" s="17"/>
      <c r="B38" s="40">
        <v>16</v>
      </c>
      <c r="C38" s="182" t="e">
        <f>IF(MIN(#REF!)&gt;0,VLOOKUP(1,#REF!,6,FALSE),"PO")</f>
        <v>#REF!</v>
      </c>
      <c r="D38" s="144" t="e">
        <f t="shared" si="0"/>
        <v>#REF!</v>
      </c>
      <c r="E38" s="130" t="e">
        <f>IF(D38="PO","PO",VLOOKUP(1,#REF!,9))</f>
        <v>#REF!</v>
      </c>
      <c r="F38" s="130" t="e">
        <f>IF(E38="PO","PO",VLOOKUP(1,#REF!,7))</f>
        <v>#REF!</v>
      </c>
      <c r="G38" s="130" t="e">
        <f>IF(F38="PO","PO",(VLOOKUP(1,#REF!,8)-32)/1.8)</f>
        <v>#REF!</v>
      </c>
      <c r="H38" s="130" t="e">
        <f t="shared" si="16"/>
        <v>#REF!</v>
      </c>
      <c r="I38" s="130" t="e">
        <f>IF(H38="PO","",VLOOKUP(1,#REF!,10))</f>
        <v>#REF!</v>
      </c>
      <c r="J38" s="148" t="e">
        <f t="shared" si="17"/>
        <v>#REF!</v>
      </c>
      <c r="K38" s="39" t="e">
        <f t="shared" si="1"/>
        <v>#REF!</v>
      </c>
      <c r="L38" s="39" t="e">
        <f t="shared" si="2"/>
        <v>#REF!</v>
      </c>
      <c r="M38" s="39" t="e">
        <f t="shared" si="3"/>
        <v>#REF!</v>
      </c>
      <c r="N38" s="9" t="e">
        <f t="shared" si="4"/>
        <v>#REF!</v>
      </c>
      <c r="O38" s="9" t="e">
        <f t="shared" si="5"/>
        <v>#REF!</v>
      </c>
      <c r="P38" s="9" t="e">
        <f t="shared" si="6"/>
        <v>#REF!</v>
      </c>
      <c r="Q38" s="9" t="e">
        <f t="shared" si="7"/>
        <v>#REF!</v>
      </c>
      <c r="R38" s="9" t="e">
        <f t="shared" si="8"/>
        <v>#REF!</v>
      </c>
      <c r="S38" s="9" t="e">
        <f t="shared" si="9"/>
        <v>#REF!</v>
      </c>
      <c r="T38" s="9" t="e">
        <f t="shared" si="10"/>
        <v>#REF!</v>
      </c>
      <c r="U38" s="9" t="e">
        <f t="shared" si="11"/>
        <v>#REF!</v>
      </c>
      <c r="V38" s="9" t="e">
        <f t="shared" si="12"/>
        <v>#REF!</v>
      </c>
      <c r="W38" s="9" t="e">
        <f t="shared" si="13"/>
        <v>#REF!</v>
      </c>
      <c r="X38" s="9" t="e">
        <f t="shared" si="14"/>
        <v>#REF!</v>
      </c>
      <c r="Y38" s="9" t="e">
        <f t="shared" si="15"/>
        <v>#REF!</v>
      </c>
      <c r="Z38" s="9" t="e">
        <f>(#REF!+$M$18*$M38+$N$22*($M38^2)+#REF!*($M38^3)+$Q$18*($M38^4)+$R$22*($M38^5))*($K38^3)</f>
        <v>#REF!</v>
      </c>
      <c r="AA38" s="9" t="e">
        <f>(#REF!+$N$18*$M38+$O$22*($M38^2)+#REF!*($M38^3)+$R$18*($M38^4)+$S$22*($M38^5))*$L38*($K38^3)</f>
        <v>#REF!</v>
      </c>
      <c r="AB38" s="9" t="e">
        <f>(#REF!+$O$18*$M38+$P$22*($M38^2)+#REF!*($M38^3)+$S$18*($M38^4)+$T$22*($M38^5))*($L38^2)*($K38^3)</f>
        <v>#REF!</v>
      </c>
      <c r="AC38" s="9" t="e">
        <f>(#REF!+$P$18*$M38+$Q$22*($M38^2)+#REF!*($M38^3)+$T$18*($M38^4)+$U$22*($M38^5))*($L38^3)*($K38^3)</f>
        <v>#REF!</v>
      </c>
    </row>
    <row r="39" spans="1:29" ht="15" customHeight="1" x14ac:dyDescent="0.2">
      <c r="A39" s="17"/>
      <c r="B39" s="40">
        <v>17</v>
      </c>
      <c r="C39" s="182" t="e">
        <f>IF(MIN(#REF!)&gt;0,VLOOKUP(1,#REF!,6,FALSE),"PO")</f>
        <v>#REF!</v>
      </c>
      <c r="D39" s="144" t="e">
        <f t="shared" si="0"/>
        <v>#REF!</v>
      </c>
      <c r="E39" s="130" t="e">
        <f>IF(D39="PO","PO",VLOOKUP(1,#REF!,9))</f>
        <v>#REF!</v>
      </c>
      <c r="F39" s="130" t="e">
        <f>IF(E39="PO","PO",VLOOKUP(1,#REF!,7))</f>
        <v>#REF!</v>
      </c>
      <c r="G39" s="130" t="e">
        <f>IF(F39="PO","PO",(VLOOKUP(1,#REF!,8)-32)/1.8)</f>
        <v>#REF!</v>
      </c>
      <c r="H39" s="130" t="e">
        <f t="shared" si="16"/>
        <v>#REF!</v>
      </c>
      <c r="I39" s="130" t="e">
        <f>IF(H39="PO","",VLOOKUP(1,#REF!,10))</f>
        <v>#REF!</v>
      </c>
      <c r="J39" s="148" t="e">
        <f t="shared" si="17"/>
        <v>#REF!</v>
      </c>
      <c r="K39" s="39" t="e">
        <f t="shared" si="1"/>
        <v>#REF!</v>
      </c>
      <c r="L39" s="39" t="e">
        <f t="shared" si="2"/>
        <v>#REF!</v>
      </c>
      <c r="M39" s="39" t="e">
        <f t="shared" si="3"/>
        <v>#REF!</v>
      </c>
      <c r="N39" s="9" t="e">
        <f t="shared" si="4"/>
        <v>#REF!</v>
      </c>
      <c r="O39" s="9" t="e">
        <f t="shared" si="5"/>
        <v>#REF!</v>
      </c>
      <c r="P39" s="9" t="e">
        <f t="shared" si="6"/>
        <v>#REF!</v>
      </c>
      <c r="Q39" s="9" t="e">
        <f t="shared" si="7"/>
        <v>#REF!</v>
      </c>
      <c r="R39" s="9" t="e">
        <f t="shared" si="8"/>
        <v>#REF!</v>
      </c>
      <c r="S39" s="9" t="e">
        <f t="shared" si="9"/>
        <v>#REF!</v>
      </c>
      <c r="T39" s="9" t="e">
        <f t="shared" si="10"/>
        <v>#REF!</v>
      </c>
      <c r="U39" s="9" t="e">
        <f t="shared" si="11"/>
        <v>#REF!</v>
      </c>
      <c r="V39" s="9" t="e">
        <f t="shared" si="12"/>
        <v>#REF!</v>
      </c>
      <c r="W39" s="9" t="e">
        <f t="shared" si="13"/>
        <v>#REF!</v>
      </c>
      <c r="X39" s="9" t="e">
        <f t="shared" si="14"/>
        <v>#REF!</v>
      </c>
      <c r="Y39" s="9" t="e">
        <f t="shared" si="15"/>
        <v>#REF!</v>
      </c>
      <c r="Z39" s="9" t="e">
        <f>(#REF!+$M$18*$M39+$N$22*($M39^2)+#REF!*($M39^3)+$Q$18*($M39^4)+$R$22*($M39^5))*($K39^3)</f>
        <v>#REF!</v>
      </c>
      <c r="AA39" s="9" t="e">
        <f>(#REF!+$N$18*$M39+$O$22*($M39^2)+#REF!*($M39^3)+$R$18*($M39^4)+$S$22*($M39^5))*$L39*($K39^3)</f>
        <v>#REF!</v>
      </c>
      <c r="AB39" s="9" t="e">
        <f>(#REF!+$O$18*$M39+$P$22*($M39^2)+#REF!*($M39^3)+$S$18*($M39^4)+$T$22*($M39^5))*($L39^2)*($K39^3)</f>
        <v>#REF!</v>
      </c>
      <c r="AC39" s="9" t="e">
        <f>(#REF!+$P$18*$M39+$Q$22*($M39^2)+#REF!*($M39^3)+$T$18*($M39^4)+$U$22*($M39^5))*($L39^3)*($K39^3)</f>
        <v>#REF!</v>
      </c>
    </row>
    <row r="40" spans="1:29" ht="15" customHeight="1" x14ac:dyDescent="0.2">
      <c r="A40" s="17"/>
      <c r="B40" s="40">
        <v>18</v>
      </c>
      <c r="C40" s="182" t="e">
        <f>IF(MIN(#REF!)&gt;0,VLOOKUP(1,#REF!,6,FALSE),"PO")</f>
        <v>#REF!</v>
      </c>
      <c r="D40" s="144" t="e">
        <f t="shared" si="0"/>
        <v>#REF!</v>
      </c>
      <c r="E40" s="130" t="e">
        <f>IF(D40="PO","PO",VLOOKUP(1,#REF!,9))</f>
        <v>#REF!</v>
      </c>
      <c r="F40" s="130" t="e">
        <f>IF(E40="PO","PO",VLOOKUP(1,#REF!,7))</f>
        <v>#REF!</v>
      </c>
      <c r="G40" s="130" t="e">
        <f>IF(F40="PO","PO",(VLOOKUP(1,#REF!,8)-32)/1.8)</f>
        <v>#REF!</v>
      </c>
      <c r="H40" s="130" t="e">
        <f t="shared" si="16"/>
        <v>#REF!</v>
      </c>
      <c r="I40" s="130" t="e">
        <f>IF(H40="PO","",VLOOKUP(1,#REF!,10))</f>
        <v>#REF!</v>
      </c>
      <c r="J40" s="148" t="e">
        <f t="shared" si="17"/>
        <v>#REF!</v>
      </c>
      <c r="K40" s="39" t="e">
        <f t="shared" si="1"/>
        <v>#REF!</v>
      </c>
      <c r="L40" s="39" t="e">
        <f t="shared" si="2"/>
        <v>#REF!</v>
      </c>
      <c r="M40" s="39" t="e">
        <f t="shared" si="3"/>
        <v>#REF!</v>
      </c>
      <c r="N40" s="9" t="e">
        <f t="shared" si="4"/>
        <v>#REF!</v>
      </c>
      <c r="O40" s="9" t="e">
        <f t="shared" si="5"/>
        <v>#REF!</v>
      </c>
      <c r="P40" s="9" t="e">
        <f t="shared" si="6"/>
        <v>#REF!</v>
      </c>
      <c r="Q40" s="9" t="e">
        <f t="shared" si="7"/>
        <v>#REF!</v>
      </c>
      <c r="R40" s="9" t="e">
        <f t="shared" si="8"/>
        <v>#REF!</v>
      </c>
      <c r="S40" s="9" t="e">
        <f t="shared" si="9"/>
        <v>#REF!</v>
      </c>
      <c r="T40" s="9" t="e">
        <f t="shared" si="10"/>
        <v>#REF!</v>
      </c>
      <c r="U40" s="9" t="e">
        <f t="shared" si="11"/>
        <v>#REF!</v>
      </c>
      <c r="V40" s="9" t="e">
        <f t="shared" si="12"/>
        <v>#REF!</v>
      </c>
      <c r="W40" s="9" t="e">
        <f t="shared" si="13"/>
        <v>#REF!</v>
      </c>
      <c r="X40" s="9" t="e">
        <f t="shared" si="14"/>
        <v>#REF!</v>
      </c>
      <c r="Y40" s="9" t="e">
        <f t="shared" si="15"/>
        <v>#REF!</v>
      </c>
      <c r="Z40" s="9" t="e">
        <f>(#REF!+$M$18*$M40+$N$22*($M40^2)+#REF!*($M40^3)+$Q$18*($M40^4)+$R$22*($M40^5))*($K40^3)</f>
        <v>#REF!</v>
      </c>
      <c r="AA40" s="9" t="e">
        <f>(#REF!+$N$18*$M40+$O$22*($M40^2)+#REF!*($M40^3)+$R$18*($M40^4)+$S$22*($M40^5))*$L40*($K40^3)</f>
        <v>#REF!</v>
      </c>
      <c r="AB40" s="9" t="e">
        <f>(#REF!+$O$18*$M40+$P$22*($M40^2)+#REF!*($M40^3)+$S$18*($M40^4)+$T$22*($M40^5))*($L40^2)*($K40^3)</f>
        <v>#REF!</v>
      </c>
      <c r="AC40" s="9" t="e">
        <f>(#REF!+$P$18*$M40+$Q$22*($M40^2)+#REF!*($M40^3)+$T$18*($M40^4)+$U$22*($M40^5))*($L40^3)*($K40^3)</f>
        <v>#REF!</v>
      </c>
    </row>
    <row r="41" spans="1:29" ht="15" customHeight="1" x14ac:dyDescent="0.2">
      <c r="A41" s="17"/>
      <c r="B41" s="40">
        <v>19</v>
      </c>
      <c r="C41" s="182" t="e">
        <f>IF(MIN(#REF!)&gt;0,VLOOKUP(1,#REF!,6,FALSE),"PO")</f>
        <v>#REF!</v>
      </c>
      <c r="D41" s="144" t="e">
        <f t="shared" si="0"/>
        <v>#REF!</v>
      </c>
      <c r="E41" s="130" t="e">
        <f>IF(D41="PO","PO",VLOOKUP(1,#REF!,9))</f>
        <v>#REF!</v>
      </c>
      <c r="F41" s="130" t="e">
        <f>IF(E41="PO","PO",VLOOKUP(1,#REF!,7))</f>
        <v>#REF!</v>
      </c>
      <c r="G41" s="130" t="e">
        <f>IF(F41="PO","PO",(VLOOKUP(1,#REF!,8)-32)/1.8)</f>
        <v>#REF!</v>
      </c>
      <c r="H41" s="130" t="e">
        <f t="shared" si="16"/>
        <v>#REF!</v>
      </c>
      <c r="I41" s="130" t="e">
        <f>IF(H41="PO","",VLOOKUP(1,#REF!,10))</f>
        <v>#REF!</v>
      </c>
      <c r="J41" s="148" t="e">
        <f t="shared" si="17"/>
        <v>#REF!</v>
      </c>
      <c r="K41" s="39" t="e">
        <f t="shared" si="1"/>
        <v>#REF!</v>
      </c>
      <c r="L41" s="39" t="e">
        <f t="shared" si="2"/>
        <v>#REF!</v>
      </c>
      <c r="M41" s="39" t="e">
        <f t="shared" si="3"/>
        <v>#REF!</v>
      </c>
      <c r="N41" s="9" t="e">
        <f t="shared" si="4"/>
        <v>#REF!</v>
      </c>
      <c r="O41" s="9" t="e">
        <f t="shared" si="5"/>
        <v>#REF!</v>
      </c>
      <c r="P41" s="9" t="e">
        <f t="shared" si="6"/>
        <v>#REF!</v>
      </c>
      <c r="Q41" s="9" t="e">
        <f t="shared" si="7"/>
        <v>#REF!</v>
      </c>
      <c r="R41" s="9" t="e">
        <f t="shared" si="8"/>
        <v>#REF!</v>
      </c>
      <c r="S41" s="9" t="e">
        <f t="shared" si="9"/>
        <v>#REF!</v>
      </c>
      <c r="T41" s="9" t="e">
        <f t="shared" si="10"/>
        <v>#REF!</v>
      </c>
      <c r="U41" s="9" t="e">
        <f t="shared" si="11"/>
        <v>#REF!</v>
      </c>
      <c r="V41" s="9" t="e">
        <f t="shared" si="12"/>
        <v>#REF!</v>
      </c>
      <c r="W41" s="9" t="e">
        <f t="shared" si="13"/>
        <v>#REF!</v>
      </c>
      <c r="X41" s="9" t="e">
        <f t="shared" si="14"/>
        <v>#REF!</v>
      </c>
      <c r="Y41" s="9" t="e">
        <f t="shared" si="15"/>
        <v>#REF!</v>
      </c>
      <c r="Z41" s="9" t="e">
        <f>(#REF!+$M$18*$M41+$N$22*($M41^2)+#REF!*($M41^3)+$Q$18*($M41^4)+$R$22*($M41^5))*($K41^3)</f>
        <v>#REF!</v>
      </c>
      <c r="AA41" s="9" t="e">
        <f>(#REF!+$N$18*$M41+$O$22*($M41^2)+#REF!*($M41^3)+$R$18*($M41^4)+$S$22*($M41^5))*$L41*($K41^3)</f>
        <v>#REF!</v>
      </c>
      <c r="AB41" s="9" t="e">
        <f>(#REF!+$O$18*$M41+$P$22*($M41^2)+#REF!*($M41^3)+$S$18*($M41^4)+$T$22*($M41^5))*($L41^2)*($K41^3)</f>
        <v>#REF!</v>
      </c>
      <c r="AC41" s="9" t="e">
        <f>(#REF!+$P$18*$M41+$Q$22*($M41^2)+#REF!*($M41^3)+$T$18*($M41^4)+$U$22*($M41^5))*($L41^3)*($K41^3)</f>
        <v>#REF!</v>
      </c>
    </row>
    <row r="42" spans="1:29" ht="15" customHeight="1" x14ac:dyDescent="0.2">
      <c r="A42" s="17"/>
      <c r="B42" s="40">
        <v>20</v>
      </c>
      <c r="C42" s="182" t="e">
        <f>IF(MIN(#REF!)&gt;0,VLOOKUP(1,#REF!,6,FALSE),"PO")</f>
        <v>#REF!</v>
      </c>
      <c r="D42" s="144" t="e">
        <f t="shared" si="0"/>
        <v>#REF!</v>
      </c>
      <c r="E42" s="130" t="e">
        <f>IF(D42="PO","PO",VLOOKUP(1,#REF!,9))</f>
        <v>#REF!</v>
      </c>
      <c r="F42" s="130" t="e">
        <f>IF(E42="PO","PO",VLOOKUP(1,#REF!,7))</f>
        <v>#REF!</v>
      </c>
      <c r="G42" s="130" t="e">
        <f>IF(F42="PO","PO",(VLOOKUP(1,#REF!,8)-32)/1.8)</f>
        <v>#REF!</v>
      </c>
      <c r="H42" s="130" t="e">
        <f t="shared" si="16"/>
        <v>#REF!</v>
      </c>
      <c r="I42" s="130" t="e">
        <f>IF(H42="PO","",VLOOKUP(1,#REF!,10))</f>
        <v>#REF!</v>
      </c>
      <c r="J42" s="148" t="e">
        <f t="shared" si="17"/>
        <v>#REF!</v>
      </c>
      <c r="K42" s="39" t="e">
        <f t="shared" si="1"/>
        <v>#REF!</v>
      </c>
      <c r="L42" s="39" t="e">
        <f t="shared" si="2"/>
        <v>#REF!</v>
      </c>
      <c r="M42" s="39" t="e">
        <f t="shared" si="3"/>
        <v>#REF!</v>
      </c>
      <c r="N42" s="9" t="e">
        <f t="shared" si="4"/>
        <v>#REF!</v>
      </c>
      <c r="O42" s="9" t="e">
        <f t="shared" si="5"/>
        <v>#REF!</v>
      </c>
      <c r="P42" s="9" t="e">
        <f t="shared" si="6"/>
        <v>#REF!</v>
      </c>
      <c r="Q42" s="9" t="e">
        <f t="shared" si="7"/>
        <v>#REF!</v>
      </c>
      <c r="R42" s="9" t="e">
        <f t="shared" si="8"/>
        <v>#REF!</v>
      </c>
      <c r="S42" s="9" t="e">
        <f t="shared" si="9"/>
        <v>#REF!</v>
      </c>
      <c r="T42" s="9" t="e">
        <f t="shared" si="10"/>
        <v>#REF!</v>
      </c>
      <c r="U42" s="9" t="e">
        <f t="shared" si="11"/>
        <v>#REF!</v>
      </c>
      <c r="V42" s="9" t="e">
        <f t="shared" si="12"/>
        <v>#REF!</v>
      </c>
      <c r="W42" s="9" t="e">
        <f t="shared" si="13"/>
        <v>#REF!</v>
      </c>
      <c r="X42" s="9" t="e">
        <f t="shared" si="14"/>
        <v>#REF!</v>
      </c>
      <c r="Y42" s="9" t="e">
        <f t="shared" si="15"/>
        <v>#REF!</v>
      </c>
      <c r="Z42" s="9" t="e">
        <f>(#REF!+$M$18*$M42+$N$22*($M42^2)+#REF!*($M42^3)+$Q$18*($M42^4)+$R$22*($M42^5))*($K42^3)</f>
        <v>#REF!</v>
      </c>
      <c r="AA42" s="9" t="e">
        <f>(#REF!+$N$18*$M42+$O$22*($M42^2)+#REF!*($M42^3)+$R$18*($M42^4)+$S$22*($M42^5))*$L42*($K42^3)</f>
        <v>#REF!</v>
      </c>
      <c r="AB42" s="9" t="e">
        <f>(#REF!+$O$18*$M42+$P$22*($M42^2)+#REF!*($M42^3)+$S$18*($M42^4)+$T$22*($M42^5))*($L42^2)*($K42^3)</f>
        <v>#REF!</v>
      </c>
      <c r="AC42" s="9" t="e">
        <f>(#REF!+$P$18*$M42+$Q$22*($M42^2)+#REF!*($M42^3)+$T$18*($M42^4)+$U$22*($M42^5))*($L42^3)*($K42^3)</f>
        <v>#REF!</v>
      </c>
    </row>
    <row r="43" spans="1:29" ht="15" customHeight="1" x14ac:dyDescent="0.2">
      <c r="A43" s="17"/>
      <c r="B43" s="40">
        <v>21</v>
      </c>
      <c r="C43" s="182" t="e">
        <f>IF(MIN(#REF!)&gt;0,VLOOKUP(1,#REF!,6,FALSE),"PO")</f>
        <v>#REF!</v>
      </c>
      <c r="D43" s="144" t="e">
        <f t="shared" si="0"/>
        <v>#REF!</v>
      </c>
      <c r="E43" s="130" t="e">
        <f>IF(D43="PO","PO",VLOOKUP(1,#REF!,9))</f>
        <v>#REF!</v>
      </c>
      <c r="F43" s="130" t="e">
        <f>IF(E43="PO","PO",VLOOKUP(1,#REF!,7))</f>
        <v>#REF!</v>
      </c>
      <c r="G43" s="130" t="e">
        <f>IF(F43="PO","PO",(VLOOKUP(1,#REF!,8)-32)/1.8)</f>
        <v>#REF!</v>
      </c>
      <c r="H43" s="130" t="e">
        <f t="shared" si="16"/>
        <v>#REF!</v>
      </c>
      <c r="I43" s="130" t="e">
        <f>IF(H43="PO","",VLOOKUP(1,#REF!,10))</f>
        <v>#REF!</v>
      </c>
      <c r="J43" s="148" t="e">
        <f t="shared" si="17"/>
        <v>#REF!</v>
      </c>
      <c r="K43" s="39" t="e">
        <f t="shared" si="1"/>
        <v>#REF!</v>
      </c>
      <c r="L43" s="39" t="e">
        <f t="shared" si="2"/>
        <v>#REF!</v>
      </c>
      <c r="M43" s="39" t="e">
        <f t="shared" si="3"/>
        <v>#REF!</v>
      </c>
      <c r="N43" s="9" t="e">
        <f t="shared" si="4"/>
        <v>#REF!</v>
      </c>
      <c r="O43" s="9" t="e">
        <f t="shared" si="5"/>
        <v>#REF!</v>
      </c>
      <c r="P43" s="9" t="e">
        <f t="shared" si="6"/>
        <v>#REF!</v>
      </c>
      <c r="Q43" s="9" t="e">
        <f t="shared" si="7"/>
        <v>#REF!</v>
      </c>
      <c r="R43" s="9" t="e">
        <f t="shared" si="8"/>
        <v>#REF!</v>
      </c>
      <c r="S43" s="9" t="e">
        <f t="shared" si="9"/>
        <v>#REF!</v>
      </c>
      <c r="T43" s="9" t="e">
        <f t="shared" si="10"/>
        <v>#REF!</v>
      </c>
      <c r="U43" s="9" t="e">
        <f t="shared" si="11"/>
        <v>#REF!</v>
      </c>
      <c r="V43" s="9" t="e">
        <f t="shared" si="12"/>
        <v>#REF!</v>
      </c>
      <c r="W43" s="9" t="e">
        <f t="shared" si="13"/>
        <v>#REF!</v>
      </c>
      <c r="X43" s="9" t="e">
        <f t="shared" si="14"/>
        <v>#REF!</v>
      </c>
      <c r="Y43" s="9" t="e">
        <f t="shared" si="15"/>
        <v>#REF!</v>
      </c>
      <c r="Z43" s="9" t="e">
        <f>(#REF!+$M$18*$M43+$N$22*($M43^2)+#REF!*($M43^3)+$Q$18*($M43^4)+$R$22*($M43^5))*($K43^3)</f>
        <v>#REF!</v>
      </c>
      <c r="AA43" s="9" t="e">
        <f>(#REF!+$N$18*$M43+$O$22*($M43^2)+#REF!*($M43^3)+$R$18*($M43^4)+$S$22*($M43^5))*$L43*($K43^3)</f>
        <v>#REF!</v>
      </c>
      <c r="AB43" s="9" t="e">
        <f>(#REF!+$O$18*$M43+$P$22*($M43^2)+#REF!*($M43^3)+$S$18*($M43^4)+$T$22*($M43^5))*($L43^2)*($K43^3)</f>
        <v>#REF!</v>
      </c>
      <c r="AC43" s="9" t="e">
        <f>(#REF!+$P$18*$M43+$Q$22*($M43^2)+#REF!*($M43^3)+$T$18*($M43^4)+$U$22*($M43^5))*($L43^3)*($K43^3)</f>
        <v>#REF!</v>
      </c>
    </row>
    <row r="44" spans="1:29" ht="15" customHeight="1" x14ac:dyDescent="0.2">
      <c r="A44" s="17"/>
      <c r="B44" s="40">
        <v>22</v>
      </c>
      <c r="C44" s="182" t="e">
        <f>IF(MIN(#REF!)&gt;0,VLOOKUP(1,#REF!,6,FALSE),"PO")</f>
        <v>#REF!</v>
      </c>
      <c r="D44" s="144" t="e">
        <f t="shared" si="0"/>
        <v>#REF!</v>
      </c>
      <c r="E44" s="130" t="e">
        <f>IF(D44="PO","PO",VLOOKUP(1,#REF!,9))</f>
        <v>#REF!</v>
      </c>
      <c r="F44" s="130" t="e">
        <f>IF(E44="PO","PO",VLOOKUP(1,#REF!,7))</f>
        <v>#REF!</v>
      </c>
      <c r="G44" s="130" t="e">
        <f>IF(F44="PO","PO",(VLOOKUP(1,#REF!,8)-32)/1.8)</f>
        <v>#REF!</v>
      </c>
      <c r="H44" s="130" t="e">
        <f t="shared" si="16"/>
        <v>#REF!</v>
      </c>
      <c r="I44" s="130" t="e">
        <f>IF(H44="PO","",VLOOKUP(1,#REF!,10))</f>
        <v>#REF!</v>
      </c>
      <c r="J44" s="148" t="e">
        <f t="shared" si="17"/>
        <v>#REF!</v>
      </c>
      <c r="K44" s="39" t="e">
        <f t="shared" si="1"/>
        <v>#REF!</v>
      </c>
      <c r="L44" s="39" t="e">
        <f t="shared" si="2"/>
        <v>#REF!</v>
      </c>
      <c r="M44" s="39" t="e">
        <f t="shared" si="3"/>
        <v>#REF!</v>
      </c>
      <c r="N44" s="9" t="e">
        <f t="shared" si="4"/>
        <v>#REF!</v>
      </c>
      <c r="O44" s="9" t="e">
        <f t="shared" si="5"/>
        <v>#REF!</v>
      </c>
      <c r="P44" s="9" t="e">
        <f t="shared" si="6"/>
        <v>#REF!</v>
      </c>
      <c r="Q44" s="9" t="e">
        <f t="shared" si="7"/>
        <v>#REF!</v>
      </c>
      <c r="R44" s="9" t="e">
        <f t="shared" si="8"/>
        <v>#REF!</v>
      </c>
      <c r="S44" s="9" t="e">
        <f t="shared" si="9"/>
        <v>#REF!</v>
      </c>
      <c r="T44" s="9" t="e">
        <f t="shared" si="10"/>
        <v>#REF!</v>
      </c>
      <c r="U44" s="9" t="e">
        <f t="shared" si="11"/>
        <v>#REF!</v>
      </c>
      <c r="V44" s="9" t="e">
        <f t="shared" si="12"/>
        <v>#REF!</v>
      </c>
      <c r="W44" s="9" t="e">
        <f t="shared" si="13"/>
        <v>#REF!</v>
      </c>
      <c r="X44" s="9" t="e">
        <f t="shared" si="14"/>
        <v>#REF!</v>
      </c>
      <c r="Y44" s="9" t="e">
        <f t="shared" si="15"/>
        <v>#REF!</v>
      </c>
      <c r="Z44" s="9" t="e">
        <f>(#REF!+$M$18*$M44+$N$22*($M44^2)+#REF!*($M44^3)+$Q$18*($M44^4)+$R$22*($M44^5))*($K44^3)</f>
        <v>#REF!</v>
      </c>
      <c r="AA44" s="9" t="e">
        <f>(#REF!+$N$18*$M44+$O$22*($M44^2)+#REF!*($M44^3)+$R$18*($M44^4)+$S$22*($M44^5))*$L44*($K44^3)</f>
        <v>#REF!</v>
      </c>
      <c r="AB44" s="9" t="e">
        <f>(#REF!+$O$18*$M44+$P$22*($M44^2)+#REF!*($M44^3)+$S$18*($M44^4)+$T$22*($M44^5))*($L44^2)*($K44^3)</f>
        <v>#REF!</v>
      </c>
      <c r="AC44" s="9" t="e">
        <f>(#REF!+$P$18*$M44+$Q$22*($M44^2)+#REF!*($M44^3)+$T$18*($M44^4)+$U$22*($M44^5))*($L44^3)*($K44^3)</f>
        <v>#REF!</v>
      </c>
    </row>
    <row r="45" spans="1:29" ht="15" customHeight="1" x14ac:dyDescent="0.2">
      <c r="A45" s="17"/>
      <c r="B45" s="40">
        <v>23</v>
      </c>
      <c r="C45" s="182" t="e">
        <f>IF(MIN(#REF!)&gt;0,VLOOKUP(1,#REF!,6,FALSE),"PO")</f>
        <v>#REF!</v>
      </c>
      <c r="D45" s="144" t="e">
        <f t="shared" si="0"/>
        <v>#REF!</v>
      </c>
      <c r="E45" s="130" t="e">
        <f>IF(D45="PO","PO",VLOOKUP(1,#REF!,9))</f>
        <v>#REF!</v>
      </c>
      <c r="F45" s="130" t="e">
        <f>IF(E45="PO","PO",VLOOKUP(1,#REF!,7))</f>
        <v>#REF!</v>
      </c>
      <c r="G45" s="130" t="e">
        <f>IF(F45="PO","PO",(VLOOKUP(1,#REF!,8)-32)/1.8)</f>
        <v>#REF!</v>
      </c>
      <c r="H45" s="130" t="e">
        <f t="shared" si="16"/>
        <v>#REF!</v>
      </c>
      <c r="I45" s="130" t="e">
        <f>IF(H45="PO","",VLOOKUP(1,#REF!,10))</f>
        <v>#REF!</v>
      </c>
      <c r="J45" s="148" t="e">
        <f t="shared" si="17"/>
        <v>#REF!</v>
      </c>
      <c r="K45" s="39" t="e">
        <f t="shared" si="1"/>
        <v>#REF!</v>
      </c>
      <c r="L45" s="39" t="e">
        <f t="shared" si="2"/>
        <v>#REF!</v>
      </c>
      <c r="M45" s="39" t="e">
        <f t="shared" si="3"/>
        <v>#REF!</v>
      </c>
      <c r="N45" s="9" t="e">
        <f t="shared" si="4"/>
        <v>#REF!</v>
      </c>
      <c r="O45" s="9" t="e">
        <f t="shared" si="5"/>
        <v>#REF!</v>
      </c>
      <c r="P45" s="9" t="e">
        <f t="shared" si="6"/>
        <v>#REF!</v>
      </c>
      <c r="Q45" s="9" t="e">
        <f t="shared" si="7"/>
        <v>#REF!</v>
      </c>
      <c r="R45" s="9" t="e">
        <f t="shared" si="8"/>
        <v>#REF!</v>
      </c>
      <c r="S45" s="9" t="e">
        <f t="shared" si="9"/>
        <v>#REF!</v>
      </c>
      <c r="T45" s="9" t="e">
        <f t="shared" si="10"/>
        <v>#REF!</v>
      </c>
      <c r="U45" s="9" t="e">
        <f t="shared" si="11"/>
        <v>#REF!</v>
      </c>
      <c r="V45" s="9" t="e">
        <f t="shared" si="12"/>
        <v>#REF!</v>
      </c>
      <c r="W45" s="9" t="e">
        <f t="shared" si="13"/>
        <v>#REF!</v>
      </c>
      <c r="X45" s="9" t="e">
        <f t="shared" si="14"/>
        <v>#REF!</v>
      </c>
      <c r="Y45" s="9" t="e">
        <f t="shared" si="15"/>
        <v>#REF!</v>
      </c>
      <c r="Z45" s="9" t="e">
        <f>(#REF!+$M$18*$M45+$N$22*($M45^2)+#REF!*($M45^3)+$Q$18*($M45^4)+$R$22*($M45^5))*($K45^3)</f>
        <v>#REF!</v>
      </c>
      <c r="AA45" s="9" t="e">
        <f>(#REF!+$N$18*$M45+$O$22*($M45^2)+#REF!*($M45^3)+$R$18*($M45^4)+$S$22*($M45^5))*$L45*($K45^3)</f>
        <v>#REF!</v>
      </c>
      <c r="AB45" s="9" t="e">
        <f>(#REF!+$O$18*$M45+$P$22*($M45^2)+#REF!*($M45^3)+$S$18*($M45^4)+$T$22*($M45^5))*($L45^2)*($K45^3)</f>
        <v>#REF!</v>
      </c>
      <c r="AC45" s="9" t="e">
        <f>(#REF!+$P$18*$M45+$Q$22*($M45^2)+#REF!*($M45^3)+$T$18*($M45^4)+$U$22*($M45^5))*($L45^3)*($K45^3)</f>
        <v>#REF!</v>
      </c>
    </row>
    <row r="46" spans="1:29" ht="15" customHeight="1" x14ac:dyDescent="0.2">
      <c r="A46" s="17"/>
      <c r="B46" s="40">
        <v>24</v>
      </c>
      <c r="C46" s="182" t="e">
        <f>IF(MIN(#REF!)&gt;0,VLOOKUP(1,#REF!,6,FALSE),"PO")</f>
        <v>#REF!</v>
      </c>
      <c r="D46" s="144" t="e">
        <f t="shared" si="0"/>
        <v>#REF!</v>
      </c>
      <c r="E46" s="130" t="e">
        <f>IF(D46="PO","PO",VLOOKUP(1,#REF!,9))</f>
        <v>#REF!</v>
      </c>
      <c r="F46" s="130" t="e">
        <f>IF(E46="PO","PO",VLOOKUP(1,#REF!,7))</f>
        <v>#REF!</v>
      </c>
      <c r="G46" s="130" t="e">
        <f>IF(F46="PO","PO",(VLOOKUP(1,#REF!,8)-32)/1.8)</f>
        <v>#REF!</v>
      </c>
      <c r="H46" s="130" t="e">
        <f t="shared" si="16"/>
        <v>#REF!</v>
      </c>
      <c r="I46" s="130" t="e">
        <f>IF(H46="PO","",VLOOKUP(1,#REF!,10))</f>
        <v>#REF!</v>
      </c>
      <c r="J46" s="148" t="e">
        <f t="shared" si="17"/>
        <v>#REF!</v>
      </c>
      <c r="K46" s="39" t="e">
        <f t="shared" si="1"/>
        <v>#REF!</v>
      </c>
      <c r="L46" s="39" t="e">
        <f t="shared" si="2"/>
        <v>#REF!</v>
      </c>
      <c r="M46" s="39" t="e">
        <f t="shared" si="3"/>
        <v>#REF!</v>
      </c>
      <c r="N46" s="9" t="e">
        <f t="shared" si="4"/>
        <v>#REF!</v>
      </c>
      <c r="O46" s="9" t="e">
        <f t="shared" si="5"/>
        <v>#REF!</v>
      </c>
      <c r="P46" s="9" t="e">
        <f t="shared" si="6"/>
        <v>#REF!</v>
      </c>
      <c r="Q46" s="9" t="e">
        <f t="shared" si="7"/>
        <v>#REF!</v>
      </c>
      <c r="R46" s="9" t="e">
        <f t="shared" si="8"/>
        <v>#REF!</v>
      </c>
      <c r="S46" s="9" t="e">
        <f t="shared" si="9"/>
        <v>#REF!</v>
      </c>
      <c r="T46" s="9" t="e">
        <f t="shared" si="10"/>
        <v>#REF!</v>
      </c>
      <c r="U46" s="9" t="e">
        <f t="shared" si="11"/>
        <v>#REF!</v>
      </c>
      <c r="V46" s="9" t="e">
        <f t="shared" si="12"/>
        <v>#REF!</v>
      </c>
      <c r="W46" s="9" t="e">
        <f t="shared" si="13"/>
        <v>#REF!</v>
      </c>
      <c r="X46" s="9" t="e">
        <f t="shared" si="14"/>
        <v>#REF!</v>
      </c>
      <c r="Y46" s="9" t="e">
        <f t="shared" si="15"/>
        <v>#REF!</v>
      </c>
      <c r="Z46" s="9" t="e">
        <f>(#REF!+$M$18*$M46+$N$22*($M46^2)+#REF!*($M46^3)+$Q$18*($M46^4)+$R$22*($M46^5))*($K46^3)</f>
        <v>#REF!</v>
      </c>
      <c r="AA46" s="9" t="e">
        <f>(#REF!+$N$18*$M46+$O$22*($M46^2)+#REF!*($M46^3)+$R$18*($M46^4)+$S$22*($M46^5))*$L46*($K46^3)</f>
        <v>#REF!</v>
      </c>
      <c r="AB46" s="9" t="e">
        <f>(#REF!+$O$18*$M46+$P$22*($M46^2)+#REF!*($M46^3)+$S$18*($M46^4)+$T$22*($M46^5))*($L46^2)*($K46^3)</f>
        <v>#REF!</v>
      </c>
      <c r="AC46" s="9" t="e">
        <f>(#REF!+$P$18*$M46+$Q$22*($M46^2)+#REF!*($M46^3)+$T$18*($M46^4)+$U$22*($M46^5))*($L46^3)*($K46^3)</f>
        <v>#REF!</v>
      </c>
    </row>
    <row r="47" spans="1:29" ht="15" customHeight="1" x14ac:dyDescent="0.2">
      <c r="A47" s="17"/>
      <c r="B47" s="40">
        <v>25</v>
      </c>
      <c r="C47" s="182" t="e">
        <f>IF(MIN(#REF!)&gt;0,VLOOKUP(1,#REF!,6,FALSE),"PO")</f>
        <v>#REF!</v>
      </c>
      <c r="D47" s="144" t="e">
        <f t="shared" si="0"/>
        <v>#REF!</v>
      </c>
      <c r="E47" s="130" t="e">
        <f>IF(D47="PO","PO",VLOOKUP(1,#REF!,9))</f>
        <v>#REF!</v>
      </c>
      <c r="F47" s="130" t="e">
        <f>IF(E47="PO","PO",VLOOKUP(1,#REF!,7))</f>
        <v>#REF!</v>
      </c>
      <c r="G47" s="130" t="e">
        <f>IF(F47="PO","PO",(VLOOKUP(1,#REF!,8)-32)/1.8)</f>
        <v>#REF!</v>
      </c>
      <c r="H47" s="130" t="e">
        <f t="shared" si="16"/>
        <v>#REF!</v>
      </c>
      <c r="I47" s="130" t="e">
        <f>IF(H47="PO","",VLOOKUP(1,#REF!,10))</f>
        <v>#REF!</v>
      </c>
      <c r="J47" s="148" t="e">
        <f t="shared" si="17"/>
        <v>#REF!</v>
      </c>
      <c r="K47" s="39" t="e">
        <f t="shared" si="1"/>
        <v>#REF!</v>
      </c>
      <c r="L47" s="39" t="e">
        <f t="shared" si="2"/>
        <v>#REF!</v>
      </c>
      <c r="M47" s="39" t="e">
        <f t="shared" si="3"/>
        <v>#REF!</v>
      </c>
      <c r="N47" s="9" t="e">
        <f t="shared" si="4"/>
        <v>#REF!</v>
      </c>
      <c r="O47" s="9" t="e">
        <f t="shared" si="5"/>
        <v>#REF!</v>
      </c>
      <c r="P47" s="9" t="e">
        <f t="shared" si="6"/>
        <v>#REF!</v>
      </c>
      <c r="Q47" s="9" t="e">
        <f t="shared" si="7"/>
        <v>#REF!</v>
      </c>
      <c r="R47" s="9" t="e">
        <f t="shared" si="8"/>
        <v>#REF!</v>
      </c>
      <c r="S47" s="9" t="e">
        <f t="shared" si="9"/>
        <v>#REF!</v>
      </c>
      <c r="T47" s="9" t="e">
        <f t="shared" si="10"/>
        <v>#REF!</v>
      </c>
      <c r="U47" s="9" t="e">
        <f t="shared" si="11"/>
        <v>#REF!</v>
      </c>
      <c r="V47" s="9" t="e">
        <f t="shared" si="12"/>
        <v>#REF!</v>
      </c>
      <c r="W47" s="9" t="e">
        <f t="shared" si="13"/>
        <v>#REF!</v>
      </c>
      <c r="X47" s="9" t="e">
        <f t="shared" si="14"/>
        <v>#REF!</v>
      </c>
      <c r="Y47" s="9" t="e">
        <f t="shared" si="15"/>
        <v>#REF!</v>
      </c>
      <c r="Z47" s="9" t="e">
        <f>(#REF!+$M$18*$M47+$N$22*($M47^2)+#REF!*($M47^3)+$Q$18*($M47^4)+$R$22*($M47^5))*($K47^3)</f>
        <v>#REF!</v>
      </c>
      <c r="AA47" s="9" t="e">
        <f>(#REF!+$N$18*$M47+$O$22*($M47^2)+#REF!*($M47^3)+$R$18*($M47^4)+$S$22*($M47^5))*$L47*($K47^3)</f>
        <v>#REF!</v>
      </c>
      <c r="AB47" s="9" t="e">
        <f>(#REF!+$O$18*$M47+$P$22*($M47^2)+#REF!*($M47^3)+$S$18*($M47^4)+$T$22*($M47^5))*($L47^2)*($K47^3)</f>
        <v>#REF!</v>
      </c>
      <c r="AC47" s="9" t="e">
        <f>(#REF!+$P$18*$M47+$Q$22*($M47^2)+#REF!*($M47^3)+$T$18*($M47^4)+$U$22*($M47^5))*($L47^3)*($K47^3)</f>
        <v>#REF!</v>
      </c>
    </row>
    <row r="48" spans="1:29" ht="15" customHeight="1" x14ac:dyDescent="0.2">
      <c r="A48" s="17"/>
      <c r="B48" s="40">
        <v>26</v>
      </c>
      <c r="C48" s="182" t="e">
        <f>IF(MIN(#REF!)&gt;0,VLOOKUP(1,#REF!,6,FALSE),"PO")</f>
        <v>#REF!</v>
      </c>
      <c r="D48" s="144" t="e">
        <f t="shared" si="0"/>
        <v>#REF!</v>
      </c>
      <c r="E48" s="130" t="e">
        <f>IF(D48="PO","PO",VLOOKUP(1,#REF!,9))</f>
        <v>#REF!</v>
      </c>
      <c r="F48" s="130" t="e">
        <f>IF(E48="PO","PO",VLOOKUP(1,#REF!,7))</f>
        <v>#REF!</v>
      </c>
      <c r="G48" s="130" t="e">
        <f>IF(F48="PO","PO",(VLOOKUP(1,#REF!,8)-32)/1.8)</f>
        <v>#REF!</v>
      </c>
      <c r="H48" s="130" t="e">
        <f t="shared" si="16"/>
        <v>#REF!</v>
      </c>
      <c r="I48" s="130" t="e">
        <f>IF(H48="PO","",VLOOKUP(1,#REF!,10))</f>
        <v>#REF!</v>
      </c>
      <c r="J48" s="148" t="e">
        <f t="shared" si="17"/>
        <v>#REF!</v>
      </c>
      <c r="K48" s="39" t="e">
        <f t="shared" si="1"/>
        <v>#REF!</v>
      </c>
      <c r="L48" s="39" t="e">
        <f t="shared" si="2"/>
        <v>#REF!</v>
      </c>
      <c r="M48" s="39" t="e">
        <f t="shared" si="3"/>
        <v>#REF!</v>
      </c>
      <c r="N48" s="9" t="e">
        <f t="shared" si="4"/>
        <v>#REF!</v>
      </c>
      <c r="O48" s="9" t="e">
        <f t="shared" si="5"/>
        <v>#REF!</v>
      </c>
      <c r="P48" s="9" t="e">
        <f t="shared" si="6"/>
        <v>#REF!</v>
      </c>
      <c r="Q48" s="9" t="e">
        <f t="shared" si="7"/>
        <v>#REF!</v>
      </c>
      <c r="R48" s="9" t="e">
        <f t="shared" si="8"/>
        <v>#REF!</v>
      </c>
      <c r="S48" s="9" t="e">
        <f t="shared" si="9"/>
        <v>#REF!</v>
      </c>
      <c r="T48" s="9" t="e">
        <f t="shared" si="10"/>
        <v>#REF!</v>
      </c>
      <c r="U48" s="9" t="e">
        <f t="shared" si="11"/>
        <v>#REF!</v>
      </c>
      <c r="V48" s="9" t="e">
        <f t="shared" si="12"/>
        <v>#REF!</v>
      </c>
      <c r="W48" s="9" t="e">
        <f t="shared" si="13"/>
        <v>#REF!</v>
      </c>
      <c r="X48" s="9" t="e">
        <f t="shared" si="14"/>
        <v>#REF!</v>
      </c>
      <c r="Y48" s="9" t="e">
        <f t="shared" si="15"/>
        <v>#REF!</v>
      </c>
      <c r="Z48" s="9" t="e">
        <f>(#REF!+$M$18*$M48+$N$22*($M48^2)+#REF!*($M48^3)+$Q$18*($M48^4)+$R$22*($M48^5))*($K48^3)</f>
        <v>#REF!</v>
      </c>
      <c r="AA48" s="9" t="e">
        <f>(#REF!+$N$18*$M48+$O$22*($M48^2)+#REF!*($M48^3)+$R$18*($M48^4)+$S$22*($M48^5))*$L48*($K48^3)</f>
        <v>#REF!</v>
      </c>
      <c r="AB48" s="9" t="e">
        <f>(#REF!+$O$18*$M48+$P$22*($M48^2)+#REF!*($M48^3)+$S$18*($M48^4)+$T$22*($M48^5))*($L48^2)*($K48^3)</f>
        <v>#REF!</v>
      </c>
      <c r="AC48" s="9" t="e">
        <f>(#REF!+$P$18*$M48+$Q$22*($M48^2)+#REF!*($M48^3)+$T$18*($M48^4)+$U$22*($M48^5))*($L48^3)*($K48^3)</f>
        <v>#REF!</v>
      </c>
    </row>
    <row r="49" spans="1:29" ht="15" customHeight="1" x14ac:dyDescent="0.2">
      <c r="A49" s="17"/>
      <c r="B49" s="40">
        <v>27</v>
      </c>
      <c r="C49" s="182" t="e">
        <f>IF(MIN(#REF!)&gt;0,VLOOKUP(1,#REF!,6,FALSE),"PO")</f>
        <v>#REF!</v>
      </c>
      <c r="D49" s="144" t="e">
        <f t="shared" si="0"/>
        <v>#REF!</v>
      </c>
      <c r="E49" s="130" t="e">
        <f>IF(D49="PO","PO",VLOOKUP(1,#REF!,9))</f>
        <v>#REF!</v>
      </c>
      <c r="F49" s="130" t="e">
        <f>IF(E49="PO","PO",VLOOKUP(1,#REF!,7))</f>
        <v>#REF!</v>
      </c>
      <c r="G49" s="130" t="e">
        <f>IF(F49="PO","PO",(VLOOKUP(1,#REF!,8)-32)/1.8)</f>
        <v>#REF!</v>
      </c>
      <c r="H49" s="130" t="e">
        <f t="shared" si="16"/>
        <v>#REF!</v>
      </c>
      <c r="I49" s="130" t="e">
        <f>IF(H49="PO","",VLOOKUP(1,#REF!,10))</f>
        <v>#REF!</v>
      </c>
      <c r="J49" s="148" t="e">
        <f t="shared" si="17"/>
        <v>#REF!</v>
      </c>
      <c r="K49" s="39" t="e">
        <f t="shared" si="1"/>
        <v>#REF!</v>
      </c>
      <c r="L49" s="39" t="e">
        <f t="shared" si="2"/>
        <v>#REF!</v>
      </c>
      <c r="M49" s="39" t="e">
        <f t="shared" si="3"/>
        <v>#REF!</v>
      </c>
      <c r="N49" s="9" t="e">
        <f t="shared" si="4"/>
        <v>#REF!</v>
      </c>
      <c r="O49" s="9" t="e">
        <f t="shared" si="5"/>
        <v>#REF!</v>
      </c>
      <c r="P49" s="9" t="e">
        <f t="shared" si="6"/>
        <v>#REF!</v>
      </c>
      <c r="Q49" s="9" t="e">
        <f t="shared" si="7"/>
        <v>#REF!</v>
      </c>
      <c r="R49" s="9" t="e">
        <f t="shared" si="8"/>
        <v>#REF!</v>
      </c>
      <c r="S49" s="9" t="e">
        <f t="shared" si="9"/>
        <v>#REF!</v>
      </c>
      <c r="T49" s="9" t="e">
        <f t="shared" si="10"/>
        <v>#REF!</v>
      </c>
      <c r="U49" s="9" t="e">
        <f t="shared" si="11"/>
        <v>#REF!</v>
      </c>
      <c r="V49" s="9" t="e">
        <f t="shared" si="12"/>
        <v>#REF!</v>
      </c>
      <c r="W49" s="9" t="e">
        <f t="shared" si="13"/>
        <v>#REF!</v>
      </c>
      <c r="X49" s="9" t="e">
        <f t="shared" si="14"/>
        <v>#REF!</v>
      </c>
      <c r="Y49" s="9" t="e">
        <f t="shared" si="15"/>
        <v>#REF!</v>
      </c>
      <c r="Z49" s="9" t="e">
        <f>(#REF!+$M$18*$M49+$N$22*($M49^2)+#REF!*($M49^3)+$Q$18*($M49^4)+$R$22*($M49^5))*($K49^3)</f>
        <v>#REF!</v>
      </c>
      <c r="AA49" s="9" t="e">
        <f>(#REF!+$N$18*$M49+$O$22*($M49^2)+#REF!*($M49^3)+$R$18*($M49^4)+$S$22*($M49^5))*$L49*($K49^3)</f>
        <v>#REF!</v>
      </c>
      <c r="AB49" s="9" t="e">
        <f>(#REF!+$O$18*$M49+$P$22*($M49^2)+#REF!*($M49^3)+$S$18*($M49^4)+$T$22*($M49^5))*($L49^2)*($K49^3)</f>
        <v>#REF!</v>
      </c>
      <c r="AC49" s="9" t="e">
        <f>(#REF!+$P$18*$M49+$Q$22*($M49^2)+#REF!*($M49^3)+$T$18*($M49^4)+$U$22*($M49^5))*($L49^3)*($K49^3)</f>
        <v>#REF!</v>
      </c>
    </row>
    <row r="50" spans="1:29" ht="15" customHeight="1" x14ac:dyDescent="0.2">
      <c r="A50" s="17"/>
      <c r="B50" s="40">
        <v>28</v>
      </c>
      <c r="C50" s="182" t="e">
        <f>IF(MIN(#REF!)&gt;0,VLOOKUP(1,#REF!,6,FALSE),"PO")</f>
        <v>#REF!</v>
      </c>
      <c r="D50" s="144" t="e">
        <f t="shared" si="0"/>
        <v>#REF!</v>
      </c>
      <c r="E50" s="130" t="e">
        <f>IF(D50="PO","PO",VLOOKUP(1,#REF!,9))</f>
        <v>#REF!</v>
      </c>
      <c r="F50" s="130" t="e">
        <f>IF(E50="PO","PO",VLOOKUP(1,#REF!,7))</f>
        <v>#REF!</v>
      </c>
      <c r="G50" s="130" t="e">
        <f>IF(F50="PO","PO",(VLOOKUP(1,#REF!,8)-32)/1.8)</f>
        <v>#REF!</v>
      </c>
      <c r="H50" s="130" t="e">
        <f t="shared" si="16"/>
        <v>#REF!</v>
      </c>
      <c r="I50" s="130" t="e">
        <f>IF(H50="PO","",VLOOKUP(1,#REF!,10))</f>
        <v>#REF!</v>
      </c>
      <c r="J50" s="148" t="e">
        <f t="shared" si="17"/>
        <v>#REF!</v>
      </c>
      <c r="K50" s="39" t="e">
        <f t="shared" si="1"/>
        <v>#REF!</v>
      </c>
      <c r="L50" s="39" t="e">
        <f t="shared" si="2"/>
        <v>#REF!</v>
      </c>
      <c r="M50" s="39" t="e">
        <f t="shared" si="3"/>
        <v>#REF!</v>
      </c>
      <c r="N50" s="9" t="e">
        <f t="shared" si="4"/>
        <v>#REF!</v>
      </c>
      <c r="O50" s="9" t="e">
        <f t="shared" si="5"/>
        <v>#REF!</v>
      </c>
      <c r="P50" s="9" t="e">
        <f t="shared" si="6"/>
        <v>#REF!</v>
      </c>
      <c r="Q50" s="9" t="e">
        <f t="shared" si="7"/>
        <v>#REF!</v>
      </c>
      <c r="R50" s="9" t="e">
        <f t="shared" si="8"/>
        <v>#REF!</v>
      </c>
      <c r="S50" s="9" t="e">
        <f t="shared" si="9"/>
        <v>#REF!</v>
      </c>
      <c r="T50" s="9" t="e">
        <f t="shared" si="10"/>
        <v>#REF!</v>
      </c>
      <c r="U50" s="9" t="e">
        <f t="shared" si="11"/>
        <v>#REF!</v>
      </c>
      <c r="V50" s="9" t="e">
        <f t="shared" si="12"/>
        <v>#REF!</v>
      </c>
      <c r="W50" s="9" t="e">
        <f t="shared" si="13"/>
        <v>#REF!</v>
      </c>
      <c r="X50" s="9" t="e">
        <f t="shared" si="14"/>
        <v>#REF!</v>
      </c>
      <c r="Y50" s="9" t="e">
        <f t="shared" si="15"/>
        <v>#REF!</v>
      </c>
      <c r="Z50" s="9" t="e">
        <f>(#REF!+$M$18*$M50+$N$22*($M50^2)+#REF!*($M50^3)+$Q$18*($M50^4)+$R$22*($M50^5))*($K50^3)</f>
        <v>#REF!</v>
      </c>
      <c r="AA50" s="9" t="e">
        <f>(#REF!+$N$18*$M50+$O$22*($M50^2)+#REF!*($M50^3)+$R$18*($M50^4)+$S$22*($M50^5))*$L50*($K50^3)</f>
        <v>#REF!</v>
      </c>
      <c r="AB50" s="9" t="e">
        <f>(#REF!+$O$18*$M50+$P$22*($M50^2)+#REF!*($M50^3)+$S$18*($M50^4)+$T$22*($M50^5))*($L50^2)*($K50^3)</f>
        <v>#REF!</v>
      </c>
      <c r="AC50" s="9" t="e">
        <f>(#REF!+$P$18*$M50+$Q$22*($M50^2)+#REF!*($M50^3)+$T$18*($M50^4)+$U$22*($M50^5))*($L50^3)*($K50^3)</f>
        <v>#REF!</v>
      </c>
    </row>
    <row r="51" spans="1:29" ht="15" customHeight="1" x14ac:dyDescent="0.2">
      <c r="A51" s="17"/>
      <c r="B51" s="40">
        <v>29</v>
      </c>
      <c r="C51" s="182" t="e">
        <f>IF(MIN(#REF!)&gt;0,VLOOKUP(1,#REF!,6,FALSE),"PO")</f>
        <v>#REF!</v>
      </c>
      <c r="D51" s="144" t="e">
        <f t="shared" si="0"/>
        <v>#REF!</v>
      </c>
      <c r="E51" s="130" t="e">
        <f>IF(D51="PO","PO",VLOOKUP(1,#REF!,9))</f>
        <v>#REF!</v>
      </c>
      <c r="F51" s="130" t="e">
        <f>IF(E51="PO","PO",VLOOKUP(1,#REF!,7))</f>
        <v>#REF!</v>
      </c>
      <c r="G51" s="130" t="e">
        <f>IF(F51="PO","PO",(VLOOKUP(1,#REF!,8)-32)/1.8)</f>
        <v>#REF!</v>
      </c>
      <c r="H51" s="130" t="e">
        <f t="shared" si="16"/>
        <v>#REF!</v>
      </c>
      <c r="I51" s="130" t="e">
        <f>IF(H51="PO","",VLOOKUP(1,#REF!,10))</f>
        <v>#REF!</v>
      </c>
      <c r="J51" s="148" t="e">
        <f t="shared" si="17"/>
        <v>#REF!</v>
      </c>
      <c r="K51" s="39" t="e">
        <f t="shared" ref="K51" si="18">MAX(MIN(E51,3),0.4)</f>
        <v>#REF!</v>
      </c>
      <c r="L51" s="39" t="e">
        <f t="shared" ref="L51" si="19">MAX(MIN(F51,9),6)</f>
        <v>#REF!</v>
      </c>
      <c r="M51" s="39" t="e">
        <f t="shared" ref="M51" si="20">MAX(MIN(G51,25),0.5)</f>
        <v>#REF!</v>
      </c>
      <c r="N51" s="9" t="e">
        <f t="shared" si="4"/>
        <v>#REF!</v>
      </c>
      <c r="O51" s="9" t="e">
        <f t="shared" si="5"/>
        <v>#REF!</v>
      </c>
      <c r="P51" s="9" t="e">
        <f t="shared" si="6"/>
        <v>#REF!</v>
      </c>
      <c r="Q51" s="9" t="e">
        <f t="shared" si="7"/>
        <v>#REF!</v>
      </c>
      <c r="R51" s="9" t="e">
        <f t="shared" si="8"/>
        <v>#REF!</v>
      </c>
      <c r="S51" s="9" t="e">
        <f t="shared" si="9"/>
        <v>#REF!</v>
      </c>
      <c r="T51" s="9" t="e">
        <f t="shared" si="10"/>
        <v>#REF!</v>
      </c>
      <c r="U51" s="9" t="e">
        <f t="shared" si="11"/>
        <v>#REF!</v>
      </c>
      <c r="V51" s="9" t="e">
        <f t="shared" si="12"/>
        <v>#REF!</v>
      </c>
      <c r="W51" s="9" t="e">
        <f t="shared" si="13"/>
        <v>#REF!</v>
      </c>
      <c r="X51" s="9" t="e">
        <f t="shared" si="14"/>
        <v>#REF!</v>
      </c>
      <c r="Y51" s="9" t="e">
        <f t="shared" si="15"/>
        <v>#REF!</v>
      </c>
      <c r="Z51" s="9" t="e">
        <f>(#REF!+$M$18*$M51+$N$22*($M51^2)+#REF!*($M51^3)+$Q$18*($M51^4)+$R$22*($M51^5))*($K51^3)</f>
        <v>#REF!</v>
      </c>
      <c r="AA51" s="9" t="e">
        <f>(#REF!+$N$18*$M51+$O$22*($M51^2)+#REF!*($M51^3)+$R$18*($M51^4)+$S$22*($M51^5))*$L51*($K51^3)</f>
        <v>#REF!</v>
      </c>
      <c r="AB51" s="9" t="e">
        <f>(#REF!+$O$18*$M51+$P$22*($M51^2)+#REF!*($M51^3)+$S$18*($M51^4)+$T$22*($M51^5))*($L51^2)*($K51^3)</f>
        <v>#REF!</v>
      </c>
      <c r="AC51" s="9" t="e">
        <f>(#REF!+$P$18*$M51+$Q$22*($M51^2)+#REF!*($M51^3)+$T$18*($M51^4)+$U$22*($M51^5))*($L51^3)*($K51^3)</f>
        <v>#REF!</v>
      </c>
    </row>
    <row r="52" spans="1:29" ht="15" customHeight="1" x14ac:dyDescent="0.2">
      <c r="A52" s="17"/>
      <c r="B52" s="40">
        <v>30</v>
      </c>
      <c r="C52" s="182" t="e">
        <f>IF(MIN(#REF!)&gt;0,VLOOKUP(1,#REF!,6,FALSE),"PO")</f>
        <v>#REF!</v>
      </c>
      <c r="D52" s="144" t="e">
        <f t="shared" si="0"/>
        <v>#REF!</v>
      </c>
      <c r="E52" s="130" t="e">
        <f>IF(D52="PO","PO",VLOOKUP(1,#REF!,9))</f>
        <v>#REF!</v>
      </c>
      <c r="F52" s="130" t="e">
        <f>IF(E52="PO","PO",VLOOKUP(1,#REF!,7))</f>
        <v>#REF!</v>
      </c>
      <c r="G52" s="130" t="e">
        <f>IF(F52="PO","PO",(VLOOKUP(1,#REF!,8)-32)/1.8)</f>
        <v>#REF!</v>
      </c>
      <c r="H52" s="130" t="e">
        <f t="shared" si="16"/>
        <v>#REF!</v>
      </c>
      <c r="I52" s="130" t="e">
        <f>IF(H52="PO","",VLOOKUP(1,#REF!,10))</f>
        <v>#REF!</v>
      </c>
      <c r="J52" s="148" t="e">
        <f t="shared" si="17"/>
        <v>#REF!</v>
      </c>
      <c r="K52" s="39" t="e">
        <f t="shared" si="1"/>
        <v>#REF!</v>
      </c>
      <c r="L52" s="39" t="e">
        <f t="shared" si="2"/>
        <v>#REF!</v>
      </c>
      <c r="M52" s="39" t="e">
        <f t="shared" si="3"/>
        <v>#REF!</v>
      </c>
      <c r="N52" s="9" t="e">
        <f t="shared" si="4"/>
        <v>#REF!</v>
      </c>
      <c r="O52" s="9" t="e">
        <f t="shared" si="5"/>
        <v>#REF!</v>
      </c>
      <c r="P52" s="9" t="e">
        <f t="shared" si="6"/>
        <v>#REF!</v>
      </c>
      <c r="Q52" s="9" t="e">
        <f t="shared" si="7"/>
        <v>#REF!</v>
      </c>
      <c r="R52" s="9" t="e">
        <f t="shared" si="8"/>
        <v>#REF!</v>
      </c>
      <c r="S52" s="9" t="e">
        <f t="shared" si="9"/>
        <v>#REF!</v>
      </c>
      <c r="T52" s="9" t="e">
        <f t="shared" si="10"/>
        <v>#REF!</v>
      </c>
      <c r="U52" s="9" t="e">
        <f t="shared" si="11"/>
        <v>#REF!</v>
      </c>
      <c r="V52" s="9" t="e">
        <f t="shared" si="12"/>
        <v>#REF!</v>
      </c>
      <c r="W52" s="9" t="e">
        <f t="shared" si="13"/>
        <v>#REF!</v>
      </c>
      <c r="X52" s="9" t="e">
        <f t="shared" si="14"/>
        <v>#REF!</v>
      </c>
      <c r="Y52" s="9" t="e">
        <f t="shared" si="15"/>
        <v>#REF!</v>
      </c>
      <c r="Z52" s="9" t="e">
        <f>(#REF!+$M$18*$M52+$N$22*($M52^2)+#REF!*($M52^3)+$Q$18*($M52^4)+$R$22*($M52^5))*($K52^3)</f>
        <v>#REF!</v>
      </c>
      <c r="AA52" s="9" t="e">
        <f>(#REF!+$N$18*$M52+$O$22*($M52^2)+#REF!*($M52^3)+$R$18*($M52^4)+$S$22*($M52^5))*$L52*($K52^3)</f>
        <v>#REF!</v>
      </c>
      <c r="AB52" s="9" t="e">
        <f>(#REF!+$O$18*$M52+$P$22*($M52^2)+#REF!*($M52^3)+$S$18*($M52^4)+$T$22*($M52^5))*($L52^2)*($K52^3)</f>
        <v>#REF!</v>
      </c>
      <c r="AC52" s="9" t="e">
        <f>(#REF!+$P$18*$M52+$Q$22*($M52^2)+#REF!*($M52^3)+$T$18*($M52^4)+$U$22*($M52^5))*($L52^3)*($K52^3)</f>
        <v>#REF!</v>
      </c>
    </row>
    <row r="53" spans="1:29" ht="15" customHeight="1" thickBot="1" x14ac:dyDescent="0.25">
      <c r="A53" s="17"/>
      <c r="B53" s="150">
        <v>31</v>
      </c>
      <c r="C53" s="183" t="e">
        <f>IF(MIN(#REF!)&gt;0,VLOOKUP(1,#REF!,6,FALSE),"PO")</f>
        <v>#REF!</v>
      </c>
      <c r="D53" s="177" t="e">
        <f t="shared" si="0"/>
        <v>#REF!</v>
      </c>
      <c r="E53" s="149" t="e">
        <f>IF(D53="PO","PO",VLOOKUP(1,#REF!,9))</f>
        <v>#REF!</v>
      </c>
      <c r="F53" s="149" t="e">
        <f>IF(E53="PO","PO",VLOOKUP(1,#REF!,7))</f>
        <v>#REF!</v>
      </c>
      <c r="G53" s="149" t="e">
        <f>IF(F53="PO","PO",(VLOOKUP(1,#REF!,8)-32)/1.8)</f>
        <v>#REF!</v>
      </c>
      <c r="H53" s="149" t="e">
        <f t="shared" si="16"/>
        <v>#REF!</v>
      </c>
      <c r="I53" s="149" t="e">
        <f>IF(H53="PO","",VLOOKUP(1,#REF!,10))</f>
        <v>#REF!</v>
      </c>
      <c r="J53" s="155" t="e">
        <f t="shared" si="17"/>
        <v>#REF!</v>
      </c>
      <c r="K53" s="39" t="e">
        <f t="shared" si="1"/>
        <v>#REF!</v>
      </c>
      <c r="L53" s="39" t="e">
        <f t="shared" si="2"/>
        <v>#REF!</v>
      </c>
      <c r="M53" s="39" t="e">
        <f t="shared" si="3"/>
        <v>#REF!</v>
      </c>
      <c r="N53" s="9" t="e">
        <f t="shared" si="4"/>
        <v>#REF!</v>
      </c>
      <c r="O53" s="9" t="e">
        <f t="shared" si="5"/>
        <v>#REF!</v>
      </c>
      <c r="P53" s="9" t="e">
        <f t="shared" si="6"/>
        <v>#REF!</v>
      </c>
      <c r="Q53" s="9" t="e">
        <f t="shared" si="7"/>
        <v>#REF!</v>
      </c>
      <c r="R53" s="9" t="e">
        <f t="shared" si="8"/>
        <v>#REF!</v>
      </c>
      <c r="S53" s="9" t="e">
        <f t="shared" si="9"/>
        <v>#REF!</v>
      </c>
      <c r="T53" s="9" t="e">
        <f t="shared" si="10"/>
        <v>#REF!</v>
      </c>
      <c r="U53" s="9" t="e">
        <f t="shared" si="11"/>
        <v>#REF!</v>
      </c>
      <c r="V53" s="9" t="e">
        <f t="shared" si="12"/>
        <v>#REF!</v>
      </c>
      <c r="W53" s="9" t="e">
        <f t="shared" si="13"/>
        <v>#REF!</v>
      </c>
      <c r="X53" s="9" t="e">
        <f t="shared" si="14"/>
        <v>#REF!</v>
      </c>
      <c r="Y53" s="9" t="e">
        <f t="shared" si="15"/>
        <v>#REF!</v>
      </c>
      <c r="Z53" s="9" t="e">
        <f>(#REF!+$M$18*$M53+$N$22*($M53^2)+#REF!*($M53^3)+$Q$18*($M53^4)+$R$22*($M53^5))*($K53^3)</f>
        <v>#REF!</v>
      </c>
      <c r="AA53" s="9" t="e">
        <f>(#REF!+$N$18*$M53+$O$22*($M53^2)+#REF!*($M53^3)+$R$18*($M53^4)+$S$22*($M53^5))*$L53*($K53^3)</f>
        <v>#REF!</v>
      </c>
      <c r="AB53" s="9" t="e">
        <f>(#REF!+$O$18*$M53+$P$22*($M53^2)+#REF!*($M53^3)+$S$18*($M53^4)+$T$22*($M53^5))*($L53^2)*($K53^3)</f>
        <v>#REF!</v>
      </c>
      <c r="AC53" s="9" t="e">
        <f>(#REF!+$P$18*$M53+$Q$22*($M53^2)+#REF!*($M53^3)+$T$18*($M53^4)+$U$22*($M53^5))*($L53^3)*($K53^3)</f>
        <v>#REF!</v>
      </c>
    </row>
    <row r="54" spans="1:29" ht="13.5" thickTop="1" x14ac:dyDescent="0.2">
      <c r="A54" s="17"/>
      <c r="B54" s="159" t="s">
        <v>65</v>
      </c>
      <c r="C54" s="184" t="str">
        <f t="shared" ref="C54:H54" si="21">IFERROR(AVERAGE(C23:C53),"")</f>
        <v/>
      </c>
      <c r="D54" s="185" t="str">
        <f t="shared" si="21"/>
        <v/>
      </c>
      <c r="E54" s="123" t="str">
        <f t="shared" si="21"/>
        <v/>
      </c>
      <c r="F54" s="123" t="str">
        <f t="shared" si="21"/>
        <v/>
      </c>
      <c r="G54" s="123" t="str">
        <f t="shared" si="21"/>
        <v/>
      </c>
      <c r="H54" s="123" t="str">
        <f t="shared" si="21"/>
        <v/>
      </c>
      <c r="I54" s="123" t="e">
        <f>AVERAGE(I23:I53)</f>
        <v>#REF!</v>
      </c>
      <c r="J54" s="156" t="str">
        <f>IFERROR(AVERAGE(J23:J53),"")</f>
        <v/>
      </c>
    </row>
    <row r="55" spans="1:29" x14ac:dyDescent="0.2">
      <c r="A55" s="17"/>
      <c r="B55" s="42" t="s">
        <v>66</v>
      </c>
      <c r="C55" s="189" t="e">
        <f t="shared" ref="C55:J55" si="22">MAX(C23:C53)</f>
        <v>#REF!</v>
      </c>
      <c r="D55" s="186" t="e">
        <f t="shared" si="22"/>
        <v>#REF!</v>
      </c>
      <c r="E55" s="43" t="e">
        <f t="shared" si="22"/>
        <v>#REF!</v>
      </c>
      <c r="F55" s="43" t="e">
        <f t="shared" si="22"/>
        <v>#REF!</v>
      </c>
      <c r="G55" s="43" t="e">
        <f t="shared" si="22"/>
        <v>#REF!</v>
      </c>
      <c r="H55" s="43" t="e">
        <f t="shared" si="22"/>
        <v>#REF!</v>
      </c>
      <c r="I55" s="43" t="e">
        <f>MAX(I23:I53)</f>
        <v>#REF!</v>
      </c>
      <c r="J55" s="44" t="e">
        <f t="shared" si="22"/>
        <v>#REF!</v>
      </c>
    </row>
    <row r="56" spans="1:29" ht="13.5" thickBot="1" x14ac:dyDescent="0.25">
      <c r="B56" s="31" t="s">
        <v>67</v>
      </c>
      <c r="C56" s="187" t="e">
        <f t="shared" ref="C56:J56" si="23">MIN(C23:C53)</f>
        <v>#REF!</v>
      </c>
      <c r="D56" s="188" t="e">
        <f t="shared" si="23"/>
        <v>#REF!</v>
      </c>
      <c r="E56" s="45" t="e">
        <f t="shared" si="23"/>
        <v>#REF!</v>
      </c>
      <c r="F56" s="45" t="e">
        <f t="shared" si="23"/>
        <v>#REF!</v>
      </c>
      <c r="G56" s="45" t="e">
        <f t="shared" si="23"/>
        <v>#REF!</v>
      </c>
      <c r="H56" s="45" t="e">
        <f>MIN(H23:H53)</f>
        <v>#REF!</v>
      </c>
      <c r="I56" s="45" t="e">
        <f>MIN(I23:I53)</f>
        <v>#REF!</v>
      </c>
      <c r="J56" s="46" t="e">
        <f t="shared" si="23"/>
        <v>#REF!</v>
      </c>
    </row>
    <row r="57" spans="1:29" ht="13.5" thickTop="1" x14ac:dyDescent="0.2"/>
    <row r="58" spans="1:29" x14ac:dyDescent="0.2">
      <c r="E58" s="47"/>
    </row>
  </sheetData>
  <mergeCells count="7">
    <mergeCell ref="G5:H5"/>
    <mergeCell ref="C2:D2"/>
    <mergeCell ref="C3:D3"/>
    <mergeCell ref="C4:D4"/>
    <mergeCell ref="G2:H2"/>
    <mergeCell ref="G3:H3"/>
    <mergeCell ref="G4:H4"/>
  </mergeCells>
  <phoneticPr fontId="9" type="noConversion"/>
  <printOptions horizontalCentered="1" verticalCentered="1"/>
  <pageMargins left="0.45" right="0.38" top="0.25" bottom="0.5" header="0.5" footer="0.5"/>
  <pageSetup scale="75"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800"/>
  <sheetViews>
    <sheetView workbookViewId="0">
      <selection activeCell="N17" sqref="N17"/>
    </sheetView>
  </sheetViews>
  <sheetFormatPr defaultColWidth="8.83203125" defaultRowHeight="15" x14ac:dyDescent="0.25"/>
  <cols>
    <col min="1" max="16384" width="8.83203125" style="166"/>
  </cols>
  <sheetData>
    <row r="1" ht="12.75" customHeight="1" x14ac:dyDescent="0.25"/>
    <row r="2" ht="12.75" customHeight="1" x14ac:dyDescent="0.25"/>
    <row r="3" ht="12.75" customHeight="1" x14ac:dyDescent="0.25"/>
    <row r="4" ht="12.75" customHeight="1" x14ac:dyDescent="0.25"/>
    <row r="5" ht="12.75" customHeight="1" x14ac:dyDescent="0.25"/>
    <row r="6" ht="12.75" customHeight="1" x14ac:dyDescent="0.25"/>
    <row r="7" ht="12.75" customHeight="1" x14ac:dyDescent="0.25"/>
    <row r="8" ht="12.75" customHeight="1" x14ac:dyDescent="0.25"/>
    <row r="9" ht="12.75" customHeight="1" x14ac:dyDescent="0.25"/>
    <row r="10" ht="12.75" customHeight="1" x14ac:dyDescent="0.25"/>
    <row r="11" ht="12.75" customHeight="1" x14ac:dyDescent="0.25"/>
    <row r="12" ht="12.75" customHeight="1" x14ac:dyDescent="0.25"/>
    <row r="13" ht="12.75" customHeight="1" x14ac:dyDescent="0.25"/>
    <row r="14" ht="12.75" customHeight="1" x14ac:dyDescent="0.25"/>
    <row r="15" ht="12.75" customHeight="1" x14ac:dyDescent="0.25"/>
    <row r="1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pageMargins left="0.7" right="0.7" top="0.75" bottom="0.75" header="0.3" footer="0.3"/>
  <pageSetup scale="7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EPA Monthly Summary</vt:lpstr>
      <vt:lpstr>Turbidity Data</vt:lpstr>
      <vt:lpstr>DISINFECTION REPORT</vt:lpstr>
      <vt:lpstr>SEQUENCE 1</vt:lpstr>
      <vt:lpstr>CT Description</vt:lpstr>
      <vt:lpstr>'SEQUENCE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Nick</cp:lastModifiedBy>
  <cp:lastPrinted>2017-08-02T14:58:25Z</cp:lastPrinted>
  <dcterms:created xsi:type="dcterms:W3CDTF">2002-12-05T20:24:42Z</dcterms:created>
  <dcterms:modified xsi:type="dcterms:W3CDTF">2018-03-23T21:57:09Z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b8811c1c-9559-4bda-adda-9dea8150c0d6</vt:lpwstr>
  </property>
</Properties>
</file>