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gramming\apache-reporting-poi\ReportingApachePOI Combine Test\Reporting Apache POI\reporting-apache-poi-template-gateway\src\main\resources\com\inductiveautomation\apachepoi\"/>
    </mc:Choice>
  </mc:AlternateContent>
  <xr:revisionPtr revIDLastSave="0" documentId="13_ncr:1_{6A6A2705-F10D-4340-8422-DD740054DB2E}" xr6:coauthVersionLast="32" xr6:coauthVersionMax="32" xr10:uidLastSave="{00000000-0000-0000-0000-000000000000}"/>
  <bookViews>
    <workbookView xWindow="-15" yWindow="-15" windowWidth="12045" windowHeight="5730" tabRatio="875" xr2:uid="{00000000-000D-0000-FFFF-FFFF00000000}"/>
  </bookViews>
  <sheets>
    <sheet name="Turb Compliance" sheetId="3" r:id="rId1"/>
    <sheet name="Turb Data" sheetId="2" r:id="rId2"/>
    <sheet name="DISINFECTION REPORT" sheetId="9" r:id="rId3"/>
    <sheet name="Operational Worksheet" sheetId="15" r:id="rId4"/>
    <sheet name="WQP Report" sheetId="4" r:id="rId5"/>
    <sheet name="SEQUENCE 1" sheetId="10" r:id="rId6"/>
  </sheets>
  <externalReferences>
    <externalReference r:id="rId7"/>
  </externalReferences>
  <definedNames>
    <definedName name="date">[1]Calculations!#REF!</definedName>
    <definedName name="_xlnm.Print_Area" localSheetId="3">'Operational Worksheet'!$B$1:$L$206</definedName>
    <definedName name="_xlnm.Print_Area" localSheetId="5">'SEQUENCE 1'!$A$1:$I$49</definedName>
    <definedName name="wrn.Facility._.Report." localSheetId="0" hidden="1">{#N/A,#N/A,FALSE,"TURBIDITY REPORT";#N/A,#N/A,FALSE,"DISINFECTION REPORT";#N/A,#N/A,FALSE,"QUALITY REPORT";#N/A,#N/A,FALSE,"SEQUENCE 1";#N/A,#N/A,FALSE,"SEQUENCE 2";#N/A,#N/A,FALSE,"SEQUENCE 3";#N/A,#N/A,FALSE,"SEQUENCE 4";#N/A,#N/A,FALSE,"SEQUENCE 5"}</definedName>
    <definedName name="wrn.Facility._.Report." hidden="1">{#N/A,#N/A,FALSE,"TURBIDITY REPORT";#N/A,#N/A,FALSE,"DISINFECTION REPORT";#N/A,#N/A,FALSE,"QUALITY REPORT";#N/A,#N/A,FALSE,"SEQUENCE 1";#N/A,#N/A,FALSE,"SEQUENCE 2";#N/A,#N/A,FALSE,"SEQUENCE 3";#N/A,#N/A,FALSE,"SEQUENCE 4";#N/A,#N/A,FALSE,"SEQUENCE 5"}</definedName>
  </definedNames>
  <calcPr calcId="179017"/>
</workbook>
</file>

<file path=xl/calcChain.xml><?xml version="1.0" encoding="utf-8"?>
<calcChain xmlns="http://schemas.openxmlformats.org/spreadsheetml/2006/main">
  <c r="H29" i="9" l="1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I13" i="2" l="1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12" i="2"/>
  <c r="I9" i="15" l="1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58" i="15"/>
  <c r="K259" i="15"/>
  <c r="K260" i="15"/>
  <c r="K261" i="15"/>
  <c r="K262" i="15"/>
  <c r="K263" i="15"/>
  <c r="K264" i="15"/>
  <c r="K265" i="15"/>
  <c r="K266" i="15"/>
  <c r="K267" i="15"/>
  <c r="K268" i="15"/>
  <c r="K269" i="15"/>
  <c r="K270" i="15"/>
  <c r="K271" i="15"/>
  <c r="K272" i="15"/>
  <c r="K273" i="15"/>
  <c r="K274" i="15"/>
  <c r="K275" i="15"/>
  <c r="K276" i="15"/>
  <c r="K277" i="15"/>
  <c r="K278" i="15"/>
  <c r="K279" i="15"/>
  <c r="K280" i="15"/>
  <c r="K281" i="15"/>
  <c r="K282" i="15"/>
  <c r="K283" i="15"/>
  <c r="K284" i="15"/>
  <c r="K285" i="15"/>
  <c r="K286" i="15"/>
  <c r="K287" i="15"/>
  <c r="K288" i="15"/>
  <c r="K289" i="15"/>
  <c r="K290" i="15"/>
  <c r="K291" i="15"/>
  <c r="K292" i="15"/>
  <c r="K293" i="15"/>
  <c r="K294" i="15"/>
  <c r="K295" i="15"/>
  <c r="K296" i="15"/>
  <c r="K297" i="15"/>
  <c r="K298" i="15"/>
  <c r="K299" i="15"/>
  <c r="K300" i="15"/>
  <c r="K301" i="15"/>
  <c r="K302" i="15"/>
  <c r="K303" i="15"/>
  <c r="K304" i="15"/>
  <c r="K305" i="15"/>
  <c r="K306" i="15"/>
  <c r="K307" i="15"/>
  <c r="K308" i="15"/>
  <c r="K309" i="15"/>
  <c r="K310" i="15"/>
  <c r="K311" i="15"/>
  <c r="K312" i="15"/>
  <c r="K313" i="15"/>
  <c r="K314" i="15"/>
  <c r="K315" i="15"/>
  <c r="K316" i="15"/>
  <c r="K317" i="15"/>
  <c r="K318" i="15"/>
  <c r="K319" i="15"/>
  <c r="K320" i="15"/>
  <c r="K321" i="15"/>
  <c r="K322" i="15"/>
  <c r="K323" i="15"/>
  <c r="K324" i="15"/>
  <c r="K325" i="15"/>
  <c r="K326" i="15"/>
  <c r="K327" i="15"/>
  <c r="K328" i="15"/>
  <c r="K329" i="15"/>
  <c r="K330" i="15"/>
  <c r="K331" i="15"/>
  <c r="K332" i="15"/>
  <c r="K333" i="15"/>
  <c r="K334" i="15"/>
  <c r="K335" i="15"/>
  <c r="K336" i="15"/>
  <c r="K337" i="15"/>
  <c r="K338" i="15"/>
  <c r="K339" i="15"/>
  <c r="K340" i="15"/>
  <c r="K341" i="15"/>
  <c r="K342" i="15"/>
  <c r="K343" i="15"/>
  <c r="K344" i="15"/>
  <c r="K345" i="15"/>
  <c r="K346" i="15"/>
  <c r="K347" i="15"/>
  <c r="K348" i="15"/>
  <c r="K349" i="15"/>
  <c r="K350" i="15"/>
  <c r="K351" i="15"/>
  <c r="K352" i="15"/>
  <c r="K353" i="15"/>
  <c r="K354" i="15"/>
  <c r="K355" i="15"/>
  <c r="K356" i="15"/>
  <c r="K357" i="15"/>
  <c r="K358" i="15"/>
  <c r="K359" i="15"/>
  <c r="K360" i="15"/>
  <c r="K361" i="15"/>
  <c r="K362" i="15"/>
  <c r="K363" i="15"/>
  <c r="K364" i="15"/>
  <c r="K365" i="15"/>
  <c r="K366" i="15"/>
  <c r="K367" i="15"/>
  <c r="K368" i="15"/>
  <c r="K369" i="15"/>
  <c r="K370" i="15"/>
  <c r="K371" i="15"/>
  <c r="K372" i="15"/>
  <c r="K373" i="15"/>
  <c r="K374" i="15"/>
  <c r="K375" i="15"/>
  <c r="K376" i="15"/>
  <c r="K377" i="15"/>
  <c r="K378" i="15"/>
  <c r="K379" i="15"/>
  <c r="K380" i="15"/>
  <c r="K381" i="15"/>
  <c r="K382" i="15"/>
  <c r="K383" i="15"/>
  <c r="K384" i="15"/>
  <c r="K385" i="15"/>
  <c r="K386" i="15"/>
  <c r="K387" i="15"/>
  <c r="K388" i="15"/>
  <c r="K389" i="15"/>
  <c r="K390" i="15"/>
  <c r="K391" i="15"/>
  <c r="K392" i="15"/>
  <c r="K393" i="15"/>
  <c r="K394" i="15"/>
  <c r="K395" i="15"/>
  <c r="K396" i="15"/>
  <c r="K397" i="15"/>
  <c r="K398" i="15"/>
  <c r="K399" i="15"/>
  <c r="K400" i="15"/>
  <c r="K401" i="15"/>
  <c r="K402" i="15"/>
  <c r="K403" i="15"/>
  <c r="K404" i="15"/>
  <c r="K405" i="15"/>
  <c r="K406" i="15"/>
  <c r="K407" i="15"/>
  <c r="K408" i="15"/>
  <c r="K409" i="15"/>
  <c r="K410" i="15"/>
  <c r="K411" i="15"/>
  <c r="K412" i="15"/>
  <c r="K413" i="15"/>
  <c r="K414" i="15"/>
  <c r="K415" i="15"/>
  <c r="K416" i="15"/>
  <c r="K417" i="15"/>
  <c r="K418" i="15"/>
  <c r="K419" i="15"/>
  <c r="K420" i="15"/>
  <c r="K421" i="15"/>
  <c r="K422" i="15"/>
  <c r="K423" i="15"/>
  <c r="K424" i="15"/>
  <c r="K425" i="15"/>
  <c r="K426" i="15"/>
  <c r="K427" i="15"/>
  <c r="K428" i="15"/>
  <c r="K429" i="15"/>
  <c r="K430" i="15"/>
  <c r="K431" i="15"/>
  <c r="K432" i="15"/>
  <c r="K433" i="15"/>
  <c r="K434" i="15"/>
  <c r="K435" i="15"/>
  <c r="K436" i="15"/>
  <c r="K437" i="15"/>
  <c r="K438" i="15"/>
  <c r="K439" i="15"/>
  <c r="K440" i="15"/>
  <c r="K441" i="15"/>
  <c r="K442" i="15"/>
  <c r="K443" i="15"/>
  <c r="K444" i="15"/>
  <c r="K445" i="15"/>
  <c r="K446" i="15"/>
  <c r="K447" i="15"/>
  <c r="K448" i="15"/>
  <c r="K449" i="15"/>
  <c r="K450" i="15"/>
  <c r="K451" i="15"/>
  <c r="K452" i="15"/>
  <c r="K453" i="15"/>
  <c r="K454" i="15"/>
  <c r="K455" i="15"/>
  <c r="K456" i="15"/>
  <c r="K457" i="15"/>
  <c r="K458" i="15"/>
  <c r="K459" i="15"/>
  <c r="K460" i="15"/>
  <c r="K461" i="15"/>
  <c r="K462" i="15"/>
  <c r="K463" i="15"/>
  <c r="K464" i="15"/>
  <c r="K465" i="15"/>
  <c r="K466" i="15"/>
  <c r="K467" i="15"/>
  <c r="K468" i="15"/>
  <c r="K469" i="15"/>
  <c r="K470" i="15"/>
  <c r="K471" i="15"/>
  <c r="K472" i="15"/>
  <c r="K473" i="15"/>
  <c r="K474" i="15"/>
  <c r="K475" i="15"/>
  <c r="K476" i="15"/>
  <c r="K477" i="15"/>
  <c r="K478" i="15"/>
  <c r="K479" i="15"/>
  <c r="K480" i="15"/>
  <c r="K481" i="15"/>
  <c r="K482" i="15"/>
  <c r="K483" i="15"/>
  <c r="K484" i="15"/>
  <c r="K485" i="15"/>
  <c r="K486" i="15"/>
  <c r="K487" i="15"/>
  <c r="K488" i="15"/>
  <c r="K489" i="15"/>
  <c r="K490" i="15"/>
  <c r="K491" i="15"/>
  <c r="K492" i="15"/>
  <c r="K493" i="15"/>
  <c r="K494" i="15"/>
  <c r="K495" i="15"/>
  <c r="K496" i="15"/>
  <c r="K497" i="15"/>
  <c r="K498" i="15"/>
  <c r="K499" i="15"/>
  <c r="K500" i="15"/>
  <c r="K501" i="15"/>
  <c r="K502" i="15"/>
  <c r="K503" i="15"/>
  <c r="K504" i="15"/>
  <c r="K505" i="15"/>
  <c r="K506" i="15"/>
  <c r="K507" i="15"/>
  <c r="K508" i="15"/>
  <c r="K509" i="15"/>
  <c r="K510" i="15"/>
  <c r="K511" i="15"/>
  <c r="K512" i="15"/>
  <c r="K513" i="15"/>
  <c r="K514" i="15"/>
  <c r="K515" i="15"/>
  <c r="K516" i="15"/>
  <c r="K517" i="15"/>
  <c r="K518" i="15"/>
  <c r="K519" i="15"/>
  <c r="K520" i="15"/>
  <c r="K521" i="15"/>
  <c r="K522" i="15"/>
  <c r="K523" i="15"/>
  <c r="K524" i="15"/>
  <c r="K525" i="15"/>
  <c r="K526" i="15"/>
  <c r="K527" i="15"/>
  <c r="K528" i="15"/>
  <c r="K529" i="15"/>
  <c r="K530" i="15"/>
  <c r="K531" i="15"/>
  <c r="K532" i="15"/>
  <c r="K533" i="15"/>
  <c r="K534" i="15"/>
  <c r="K535" i="15"/>
  <c r="K536" i="15"/>
  <c r="K537" i="15"/>
  <c r="K538" i="15"/>
  <c r="K539" i="15"/>
  <c r="K540" i="15"/>
  <c r="K541" i="15"/>
  <c r="K542" i="15"/>
  <c r="K543" i="15"/>
  <c r="K544" i="15"/>
  <c r="K545" i="15"/>
  <c r="K546" i="15"/>
  <c r="K547" i="15"/>
  <c r="K548" i="15"/>
  <c r="K549" i="15"/>
  <c r="K550" i="15"/>
  <c r="K551" i="15"/>
  <c r="K552" i="15"/>
  <c r="K553" i="15"/>
  <c r="K554" i="15"/>
  <c r="K555" i="15"/>
  <c r="K556" i="15"/>
  <c r="K557" i="15"/>
  <c r="K558" i="15"/>
  <c r="K559" i="15"/>
  <c r="K560" i="15"/>
  <c r="K561" i="15"/>
  <c r="K562" i="15"/>
  <c r="K563" i="15"/>
  <c r="K564" i="15"/>
  <c r="K565" i="15"/>
  <c r="K566" i="15"/>
  <c r="K567" i="15"/>
  <c r="K568" i="15"/>
  <c r="K569" i="15"/>
  <c r="K570" i="15"/>
  <c r="K571" i="15"/>
  <c r="K572" i="15"/>
  <c r="K573" i="15"/>
  <c r="K574" i="15"/>
  <c r="K575" i="15"/>
  <c r="K576" i="15"/>
  <c r="K577" i="15"/>
  <c r="K578" i="15"/>
  <c r="K579" i="15"/>
  <c r="K580" i="15"/>
  <c r="K581" i="15"/>
  <c r="K582" i="15"/>
  <c r="K583" i="15"/>
  <c r="K584" i="15"/>
  <c r="K585" i="15"/>
  <c r="K586" i="15"/>
  <c r="K587" i="15"/>
  <c r="K588" i="15"/>
  <c r="K589" i="15"/>
  <c r="K590" i="15"/>
  <c r="K591" i="15"/>
  <c r="K592" i="15"/>
  <c r="K593" i="15"/>
  <c r="K594" i="15"/>
  <c r="K595" i="15"/>
  <c r="K596" i="15"/>
  <c r="K597" i="15"/>
  <c r="K598" i="15"/>
  <c r="K599" i="15"/>
  <c r="K600" i="15"/>
  <c r="K601" i="15"/>
  <c r="K602" i="15"/>
  <c r="K603" i="15"/>
  <c r="K604" i="15"/>
  <c r="K605" i="15"/>
  <c r="K606" i="15"/>
  <c r="K607" i="15"/>
  <c r="K608" i="15"/>
  <c r="K609" i="15"/>
  <c r="K610" i="15"/>
  <c r="K611" i="15"/>
  <c r="K612" i="15"/>
  <c r="K613" i="15"/>
  <c r="K614" i="15"/>
  <c r="K615" i="15"/>
  <c r="K616" i="15"/>
  <c r="K617" i="15"/>
  <c r="K618" i="15"/>
  <c r="K619" i="15"/>
  <c r="K620" i="15"/>
  <c r="K621" i="15"/>
  <c r="K622" i="15"/>
  <c r="K623" i="15"/>
  <c r="K624" i="15"/>
  <c r="K625" i="15"/>
  <c r="K626" i="15"/>
  <c r="K627" i="15"/>
  <c r="K628" i="15"/>
  <c r="K629" i="15"/>
  <c r="K630" i="15"/>
  <c r="K631" i="15"/>
  <c r="K632" i="15"/>
  <c r="K633" i="15"/>
  <c r="K634" i="15"/>
  <c r="K635" i="15"/>
  <c r="K636" i="15"/>
  <c r="K637" i="15"/>
  <c r="K638" i="15"/>
  <c r="K639" i="15"/>
  <c r="K640" i="15"/>
  <c r="K641" i="15"/>
  <c r="K642" i="15"/>
  <c r="K643" i="15"/>
  <c r="K644" i="15"/>
  <c r="K645" i="15"/>
  <c r="K646" i="15"/>
  <c r="K647" i="15"/>
  <c r="K648" i="15"/>
  <c r="K649" i="15"/>
  <c r="K650" i="15"/>
  <c r="K651" i="15"/>
  <c r="K652" i="15"/>
  <c r="K653" i="15"/>
  <c r="K654" i="15"/>
  <c r="K655" i="15"/>
  <c r="K656" i="15"/>
  <c r="K657" i="15"/>
  <c r="K658" i="15"/>
  <c r="K659" i="15"/>
  <c r="K660" i="15"/>
  <c r="K661" i="15"/>
  <c r="K662" i="15"/>
  <c r="K663" i="15"/>
  <c r="K664" i="15"/>
  <c r="K665" i="15"/>
  <c r="K666" i="15"/>
  <c r="K667" i="15"/>
  <c r="K668" i="15"/>
  <c r="K669" i="15"/>
  <c r="K670" i="15"/>
  <c r="K671" i="15"/>
  <c r="K672" i="15"/>
  <c r="K673" i="15"/>
  <c r="K674" i="15"/>
  <c r="K675" i="15"/>
  <c r="K676" i="15"/>
  <c r="K677" i="15"/>
  <c r="K678" i="15"/>
  <c r="K679" i="15"/>
  <c r="K680" i="15"/>
  <c r="K681" i="15"/>
  <c r="K682" i="15"/>
  <c r="K683" i="15"/>
  <c r="K684" i="15"/>
  <c r="K685" i="15"/>
  <c r="K686" i="15"/>
  <c r="K687" i="15"/>
  <c r="K688" i="15"/>
  <c r="K689" i="15"/>
  <c r="K690" i="15"/>
  <c r="K691" i="15"/>
  <c r="K692" i="15"/>
  <c r="K693" i="15"/>
  <c r="K694" i="15"/>
  <c r="K695" i="15"/>
  <c r="K696" i="15"/>
  <c r="K697" i="15"/>
  <c r="K698" i="15"/>
  <c r="K699" i="15"/>
  <c r="K700" i="15"/>
  <c r="K701" i="15"/>
  <c r="K702" i="15"/>
  <c r="K703" i="15"/>
  <c r="K704" i="15"/>
  <c r="K705" i="15"/>
  <c r="K706" i="15"/>
  <c r="K707" i="15"/>
  <c r="K708" i="15"/>
  <c r="K709" i="15"/>
  <c r="K710" i="15"/>
  <c r="K711" i="15"/>
  <c r="K712" i="15"/>
  <c r="K713" i="15"/>
  <c r="K714" i="15"/>
  <c r="K715" i="15"/>
  <c r="K716" i="15"/>
  <c r="K717" i="15"/>
  <c r="K718" i="15"/>
  <c r="K719" i="15"/>
  <c r="K720" i="15"/>
  <c r="K721" i="15"/>
  <c r="K722" i="15"/>
  <c r="K723" i="15"/>
  <c r="K724" i="15"/>
  <c r="K725" i="15"/>
  <c r="K726" i="15"/>
  <c r="K727" i="15"/>
  <c r="K728" i="15"/>
  <c r="K729" i="15"/>
  <c r="K730" i="15"/>
  <c r="K731" i="15"/>
  <c r="K732" i="15"/>
  <c r="K733" i="15"/>
  <c r="K734" i="15"/>
  <c r="K735" i="15"/>
  <c r="K736" i="15"/>
  <c r="K737" i="15"/>
  <c r="K738" i="15"/>
  <c r="K739" i="15"/>
  <c r="K740" i="15"/>
  <c r="K741" i="15"/>
  <c r="K742" i="15"/>
  <c r="K743" i="15"/>
  <c r="K744" i="15"/>
  <c r="K745" i="15"/>
  <c r="K746" i="15"/>
  <c r="K747" i="15"/>
  <c r="K748" i="15"/>
  <c r="K749" i="15"/>
  <c r="K750" i="15"/>
  <c r="K751" i="15"/>
  <c r="K752" i="15"/>
  <c r="J9" i="15" l="1"/>
  <c r="I10" i="15"/>
  <c r="J10" i="15" s="1"/>
  <c r="L10" i="15"/>
  <c r="I11" i="15"/>
  <c r="J11" i="15" s="1"/>
  <c r="L11" i="15"/>
  <c r="I12" i="15"/>
  <c r="J12" i="15" s="1"/>
  <c r="L12" i="15"/>
  <c r="I13" i="15"/>
  <c r="J13" i="15" s="1"/>
  <c r="I14" i="15"/>
  <c r="J14" i="15" s="1"/>
  <c r="L14" i="15"/>
  <c r="I15" i="15"/>
  <c r="J15" i="15" s="1"/>
  <c r="L15" i="15"/>
  <c r="I16" i="15"/>
  <c r="J16" i="15" s="1"/>
  <c r="L16" i="15"/>
  <c r="I17" i="15"/>
  <c r="J17" i="15" s="1"/>
  <c r="I18" i="15"/>
  <c r="J18" i="15" s="1"/>
  <c r="L18" i="15"/>
  <c r="I19" i="15"/>
  <c r="J19" i="15" s="1"/>
  <c r="L19" i="15"/>
  <c r="I20" i="15"/>
  <c r="J20" i="15" s="1"/>
  <c r="L20" i="15"/>
  <c r="I21" i="15"/>
  <c r="J21" i="15" s="1"/>
  <c r="I22" i="15"/>
  <c r="J22" i="15" s="1"/>
  <c r="L22" i="15"/>
  <c r="I23" i="15"/>
  <c r="J23" i="15" s="1"/>
  <c r="L23" i="15"/>
  <c r="I24" i="15"/>
  <c r="J24" i="15" s="1"/>
  <c r="L24" i="15"/>
  <c r="I25" i="15"/>
  <c r="J25" i="15" s="1"/>
  <c r="I26" i="15"/>
  <c r="J26" i="15" s="1"/>
  <c r="L26" i="15"/>
  <c r="I27" i="15"/>
  <c r="J27" i="15" s="1"/>
  <c r="L27" i="15"/>
  <c r="I28" i="15"/>
  <c r="J28" i="15" s="1"/>
  <c r="L28" i="15"/>
  <c r="I29" i="15"/>
  <c r="J29" i="15" s="1"/>
  <c r="I30" i="15"/>
  <c r="J30" i="15" s="1"/>
  <c r="L30" i="15"/>
  <c r="I31" i="15"/>
  <c r="J31" i="15" s="1"/>
  <c r="L31" i="15"/>
  <c r="I32" i="15"/>
  <c r="J32" i="15" s="1"/>
  <c r="L32" i="15"/>
  <c r="I33" i="15"/>
  <c r="J33" i="15" s="1"/>
  <c r="L33" i="15"/>
  <c r="I34" i="15"/>
  <c r="J34" i="15" s="1"/>
  <c r="I35" i="15"/>
  <c r="J35" i="15" s="1"/>
  <c r="L35" i="15"/>
  <c r="I36" i="15"/>
  <c r="J36" i="15" s="1"/>
  <c r="I37" i="15"/>
  <c r="J37" i="15" s="1"/>
  <c r="I38" i="15"/>
  <c r="J38" i="15" s="1"/>
  <c r="L38" i="15"/>
  <c r="I39" i="15"/>
  <c r="J39" i="15" s="1"/>
  <c r="L39" i="15"/>
  <c r="I40" i="15"/>
  <c r="J40" i="15" s="1"/>
  <c r="A46" i="15"/>
  <c r="I41" i="15"/>
  <c r="J41" i="15" s="1"/>
  <c r="L41" i="15"/>
  <c r="I42" i="15"/>
  <c r="J42" i="15" s="1"/>
  <c r="L42" i="15"/>
  <c r="I43" i="15"/>
  <c r="J43" i="15" s="1"/>
  <c r="L43" i="15"/>
  <c r="I44" i="15"/>
  <c r="J44" i="15" s="1"/>
  <c r="L44" i="15"/>
  <c r="I45" i="15"/>
  <c r="J45" i="15" s="1"/>
  <c r="I46" i="15"/>
  <c r="J46" i="15" s="1"/>
  <c r="L46" i="15"/>
  <c r="I47" i="15"/>
  <c r="J47" i="15" s="1"/>
  <c r="L47" i="15"/>
  <c r="I48" i="15"/>
  <c r="J48" i="15" s="1"/>
  <c r="L48" i="15"/>
  <c r="I49" i="15"/>
  <c r="J49" i="15" s="1"/>
  <c r="L49" i="15"/>
  <c r="I50" i="15"/>
  <c r="J50" i="15" s="1"/>
  <c r="L50" i="15"/>
  <c r="I51" i="15"/>
  <c r="J51" i="15" s="1"/>
  <c r="L51" i="15"/>
  <c r="I52" i="15"/>
  <c r="J52" i="15" s="1"/>
  <c r="L52" i="15"/>
  <c r="I53" i="15"/>
  <c r="J53" i="15" s="1"/>
  <c r="I54" i="15"/>
  <c r="J54" i="15" s="1"/>
  <c r="I55" i="15"/>
  <c r="J55" i="15" s="1"/>
  <c r="L55" i="15"/>
  <c r="I56" i="15"/>
  <c r="J56" i="15" s="1"/>
  <c r="L56" i="15"/>
  <c r="I57" i="15"/>
  <c r="J57" i="15" s="1"/>
  <c r="L57" i="15"/>
  <c r="I58" i="15"/>
  <c r="J58" i="15" s="1"/>
  <c r="I59" i="15"/>
  <c r="J59" i="15" s="1"/>
  <c r="L59" i="15"/>
  <c r="I60" i="15"/>
  <c r="J60" i="15" s="1"/>
  <c r="L60" i="15"/>
  <c r="I61" i="15"/>
  <c r="J61" i="15" s="1"/>
  <c r="I62" i="15"/>
  <c r="J62" i="15" s="1"/>
  <c r="L62" i="15"/>
  <c r="I63" i="15"/>
  <c r="J63" i="15" s="1"/>
  <c r="L63" i="15"/>
  <c r="I64" i="15"/>
  <c r="J64" i="15" s="1"/>
  <c r="L64" i="15"/>
  <c r="I65" i="15"/>
  <c r="J65" i="15" s="1"/>
  <c r="L65" i="15"/>
  <c r="I66" i="15"/>
  <c r="J66" i="15" s="1"/>
  <c r="L66" i="15"/>
  <c r="I67" i="15"/>
  <c r="J67" i="15" s="1"/>
  <c r="L67" i="15"/>
  <c r="I68" i="15"/>
  <c r="J68" i="15" s="1"/>
  <c r="L68" i="15"/>
  <c r="I69" i="15"/>
  <c r="J69" i="15" s="1"/>
  <c r="L69" i="15"/>
  <c r="I70" i="15"/>
  <c r="J70" i="15" s="1"/>
  <c r="L70" i="15"/>
  <c r="I71" i="15"/>
  <c r="J71" i="15" s="1"/>
  <c r="L71" i="15"/>
  <c r="I72" i="15"/>
  <c r="J72" i="15" s="1"/>
  <c r="L72" i="15"/>
  <c r="I73" i="15"/>
  <c r="J73" i="15" s="1"/>
  <c r="L73" i="15"/>
  <c r="I74" i="15"/>
  <c r="J74" i="15" s="1"/>
  <c r="I75" i="15"/>
  <c r="J75" i="15" s="1"/>
  <c r="L75" i="15"/>
  <c r="I76" i="15"/>
  <c r="J76" i="15" s="1"/>
  <c r="L76" i="15"/>
  <c r="I77" i="15"/>
  <c r="J77" i="15" s="1"/>
  <c r="L77" i="15"/>
  <c r="I78" i="15"/>
  <c r="J78" i="15" s="1"/>
  <c r="L78" i="15"/>
  <c r="I79" i="15"/>
  <c r="J79" i="15" s="1"/>
  <c r="L79" i="15"/>
  <c r="I80" i="15"/>
  <c r="J80" i="15" s="1"/>
  <c r="L80" i="15"/>
  <c r="I81" i="15"/>
  <c r="J81" i="15" s="1"/>
  <c r="I82" i="15"/>
  <c r="J82" i="15" s="1"/>
  <c r="I83" i="15"/>
  <c r="J83" i="15" s="1"/>
  <c r="L83" i="15"/>
  <c r="I84" i="15"/>
  <c r="J84" i="15" s="1"/>
  <c r="I85" i="15"/>
  <c r="J85" i="15" s="1"/>
  <c r="I86" i="15"/>
  <c r="J86" i="15" s="1"/>
  <c r="I87" i="15"/>
  <c r="J87" i="15" s="1"/>
  <c r="L87" i="15"/>
  <c r="I88" i="15"/>
  <c r="J88" i="15" s="1"/>
  <c r="L88" i="15"/>
  <c r="I89" i="15"/>
  <c r="J89" i="15" s="1"/>
  <c r="L89" i="15"/>
  <c r="I90" i="15"/>
  <c r="J90" i="15" s="1"/>
  <c r="L90" i="15"/>
  <c r="I91" i="15"/>
  <c r="J91" i="15" s="1"/>
  <c r="L91" i="15"/>
  <c r="I92" i="15"/>
  <c r="J92" i="15" s="1"/>
  <c r="I93" i="15"/>
  <c r="J93" i="15" s="1"/>
  <c r="I94" i="15"/>
  <c r="J94" i="15" s="1"/>
  <c r="I95" i="15"/>
  <c r="J95" i="15" s="1"/>
  <c r="L95" i="15"/>
  <c r="I96" i="15"/>
  <c r="J96" i="15" s="1"/>
  <c r="L96" i="15"/>
  <c r="I97" i="15"/>
  <c r="J97" i="15" s="1"/>
  <c r="L97" i="15"/>
  <c r="I98" i="15"/>
  <c r="J98" i="15" s="1"/>
  <c r="L98" i="15"/>
  <c r="I99" i="15"/>
  <c r="J99" i="15" s="1"/>
  <c r="L99" i="15"/>
  <c r="I100" i="15"/>
  <c r="J100" i="15" s="1"/>
  <c r="L100" i="15"/>
  <c r="I101" i="15"/>
  <c r="J101" i="15" s="1"/>
  <c r="I102" i="15"/>
  <c r="J102" i="15" s="1"/>
  <c r="I103" i="15"/>
  <c r="J103" i="15" s="1"/>
  <c r="L103" i="15"/>
  <c r="I104" i="15"/>
  <c r="J104" i="15" s="1"/>
  <c r="L104" i="15"/>
  <c r="I105" i="15"/>
  <c r="J105" i="15" s="1"/>
  <c r="L105" i="15"/>
  <c r="I106" i="15"/>
  <c r="J106" i="15" s="1"/>
  <c r="L106" i="15"/>
  <c r="I107" i="15"/>
  <c r="J107" i="15" s="1"/>
  <c r="L107" i="15"/>
  <c r="I108" i="15"/>
  <c r="J108" i="15" s="1"/>
  <c r="L108" i="15"/>
  <c r="I109" i="15"/>
  <c r="J109" i="15" s="1"/>
  <c r="L109" i="15"/>
  <c r="I110" i="15"/>
  <c r="J110" i="15" s="1"/>
  <c r="I111" i="15"/>
  <c r="J111" i="15" s="1"/>
  <c r="L111" i="15"/>
  <c r="I112" i="15"/>
  <c r="J112" i="15" s="1"/>
  <c r="L112" i="15"/>
  <c r="I113" i="15"/>
  <c r="J113" i="15" s="1"/>
  <c r="L113" i="15"/>
  <c r="I114" i="15"/>
  <c r="J114" i="15" s="1"/>
  <c r="L114" i="15"/>
  <c r="I115" i="15"/>
  <c r="J115" i="15" s="1"/>
  <c r="L115" i="15"/>
  <c r="I116" i="15"/>
  <c r="J116" i="15" s="1"/>
  <c r="L116" i="15"/>
  <c r="I117" i="15"/>
  <c r="J117" i="15" s="1"/>
  <c r="L117" i="15"/>
  <c r="I118" i="15"/>
  <c r="J118" i="15" s="1"/>
  <c r="L118" i="15"/>
  <c r="I119" i="15"/>
  <c r="J119" i="15" s="1"/>
  <c r="L119" i="15"/>
  <c r="I120" i="15"/>
  <c r="J120" i="15" s="1"/>
  <c r="L120" i="15"/>
  <c r="I121" i="15"/>
  <c r="J121" i="15" s="1"/>
  <c r="L121" i="15"/>
  <c r="I122" i="15"/>
  <c r="J122" i="15" s="1"/>
  <c r="L122" i="15"/>
  <c r="I123" i="15"/>
  <c r="J123" i="15" s="1"/>
  <c r="L123" i="15"/>
  <c r="I124" i="15"/>
  <c r="J124" i="15" s="1"/>
  <c r="I125" i="15"/>
  <c r="J125" i="15" s="1"/>
  <c r="L125" i="15"/>
  <c r="I126" i="15"/>
  <c r="J126" i="15" s="1"/>
  <c r="L126" i="15"/>
  <c r="I127" i="15"/>
  <c r="J127" i="15" s="1"/>
  <c r="L127" i="15"/>
  <c r="I128" i="15"/>
  <c r="J128" i="15" s="1"/>
  <c r="L128" i="15"/>
  <c r="I129" i="15"/>
  <c r="J129" i="15" s="1"/>
  <c r="I130" i="15"/>
  <c r="J130" i="15" s="1"/>
  <c r="L130" i="15"/>
  <c r="I131" i="15"/>
  <c r="J131" i="15" s="1"/>
  <c r="L131" i="15"/>
  <c r="I132" i="15"/>
  <c r="J132" i="15" s="1"/>
  <c r="L132" i="15"/>
  <c r="I133" i="15"/>
  <c r="J133" i="15" s="1"/>
  <c r="L133" i="15"/>
  <c r="I134" i="15"/>
  <c r="J134" i="15" s="1"/>
  <c r="L134" i="15"/>
  <c r="I135" i="15"/>
  <c r="J135" i="15" s="1"/>
  <c r="L135" i="15"/>
  <c r="I136" i="15"/>
  <c r="J136" i="15" s="1"/>
  <c r="L136" i="15"/>
  <c r="I137" i="15"/>
  <c r="J137" i="15" s="1"/>
  <c r="L137" i="15"/>
  <c r="I138" i="15"/>
  <c r="J138" i="15" s="1"/>
  <c r="L138" i="15"/>
  <c r="I139" i="15"/>
  <c r="J139" i="15" s="1"/>
  <c r="L139" i="15"/>
  <c r="I140" i="15"/>
  <c r="J140" i="15" s="1"/>
  <c r="L140" i="15"/>
  <c r="I141" i="15"/>
  <c r="J141" i="15" s="1"/>
  <c r="L141" i="15"/>
  <c r="I142" i="15"/>
  <c r="J142" i="15" s="1"/>
  <c r="L142" i="15"/>
  <c r="I143" i="15"/>
  <c r="J143" i="15" s="1"/>
  <c r="I144" i="15"/>
  <c r="J144" i="15" s="1"/>
  <c r="L144" i="15"/>
  <c r="I145" i="15"/>
  <c r="J145" i="15" s="1"/>
  <c r="L145" i="15"/>
  <c r="I146" i="15"/>
  <c r="J146" i="15" s="1"/>
  <c r="L146" i="15"/>
  <c r="I147" i="15"/>
  <c r="J147" i="15" s="1"/>
  <c r="L147" i="15"/>
  <c r="I148" i="15"/>
  <c r="J148" i="15" s="1"/>
  <c r="L148" i="15"/>
  <c r="I149" i="15"/>
  <c r="J149" i="15" s="1"/>
  <c r="L149" i="15"/>
  <c r="I150" i="15"/>
  <c r="J150" i="15" s="1"/>
  <c r="L150" i="15"/>
  <c r="I151" i="15"/>
  <c r="J151" i="15" s="1"/>
  <c r="L151" i="15"/>
  <c r="I152" i="15"/>
  <c r="J152" i="15" s="1"/>
  <c r="L152" i="15"/>
  <c r="I153" i="15"/>
  <c r="J153" i="15" s="1"/>
  <c r="L153" i="15"/>
  <c r="I154" i="15"/>
  <c r="J154" i="15" s="1"/>
  <c r="L154" i="15"/>
  <c r="I155" i="15"/>
  <c r="J155" i="15" s="1"/>
  <c r="L155" i="15"/>
  <c r="I156" i="15"/>
  <c r="J156" i="15" s="1"/>
  <c r="L156" i="15"/>
  <c r="I157" i="15"/>
  <c r="J157" i="15" s="1"/>
  <c r="L157" i="15"/>
  <c r="I158" i="15"/>
  <c r="J158" i="15" s="1"/>
  <c r="I159" i="15"/>
  <c r="J159" i="15" s="1"/>
  <c r="L159" i="15"/>
  <c r="I160" i="15"/>
  <c r="J160" i="15" s="1"/>
  <c r="L160" i="15"/>
  <c r="I161" i="15"/>
  <c r="J161" i="15" s="1"/>
  <c r="L161" i="15"/>
  <c r="I162" i="15"/>
  <c r="J162" i="15" s="1"/>
  <c r="L162" i="15"/>
  <c r="I163" i="15"/>
  <c r="J163" i="15" s="1"/>
  <c r="L163" i="15"/>
  <c r="I164" i="15"/>
  <c r="J164" i="15" s="1"/>
  <c r="L164" i="15"/>
  <c r="I165" i="15"/>
  <c r="J165" i="15" s="1"/>
  <c r="L165" i="15"/>
  <c r="I166" i="15"/>
  <c r="J166" i="15" s="1"/>
  <c r="I167" i="15"/>
  <c r="J167" i="15" s="1"/>
  <c r="L167" i="15"/>
  <c r="I168" i="15"/>
  <c r="J168" i="15" s="1"/>
  <c r="L168" i="15"/>
  <c r="I169" i="15"/>
  <c r="J169" i="15" s="1"/>
  <c r="L169" i="15"/>
  <c r="I170" i="15"/>
  <c r="J170" i="15" s="1"/>
  <c r="L170" i="15"/>
  <c r="I171" i="15"/>
  <c r="J171" i="15" s="1"/>
  <c r="L171" i="15"/>
  <c r="I172" i="15"/>
  <c r="J172" i="15" s="1"/>
  <c r="L172" i="15"/>
  <c r="I173" i="15"/>
  <c r="J173" i="15" s="1"/>
  <c r="L173" i="15"/>
  <c r="I174" i="15"/>
  <c r="J174" i="15" s="1"/>
  <c r="L174" i="15"/>
  <c r="I175" i="15"/>
  <c r="J175" i="15" s="1"/>
  <c r="I176" i="15"/>
  <c r="J176" i="15" s="1"/>
  <c r="I177" i="15"/>
  <c r="J177" i="15" s="1"/>
  <c r="L177" i="15"/>
  <c r="I178" i="15"/>
  <c r="J178" i="15" s="1"/>
  <c r="L178" i="15"/>
  <c r="I179" i="15"/>
  <c r="J179" i="15" s="1"/>
  <c r="I180" i="15"/>
  <c r="J180" i="15" s="1"/>
  <c r="L180" i="15"/>
  <c r="I181" i="15"/>
  <c r="J181" i="15" s="1"/>
  <c r="L181" i="15"/>
  <c r="I182" i="15"/>
  <c r="J182" i="15" s="1"/>
  <c r="L182" i="15"/>
  <c r="I183" i="15"/>
  <c r="J183" i="15" s="1"/>
  <c r="L183" i="15"/>
  <c r="I184" i="15"/>
  <c r="J184" i="15" s="1"/>
  <c r="L184" i="15"/>
  <c r="I185" i="15"/>
  <c r="J185" i="15" s="1"/>
  <c r="L185" i="15"/>
  <c r="I186" i="15"/>
  <c r="J186" i="15" s="1"/>
  <c r="L186" i="15"/>
  <c r="I187" i="15"/>
  <c r="J187" i="15" s="1"/>
  <c r="I188" i="15"/>
  <c r="J188" i="15" s="1"/>
  <c r="L188" i="15"/>
  <c r="I189" i="15"/>
  <c r="J189" i="15" s="1"/>
  <c r="L189" i="15"/>
  <c r="I190" i="15"/>
  <c r="J190" i="15" s="1"/>
  <c r="L190" i="15"/>
  <c r="I191" i="15"/>
  <c r="J191" i="15" s="1"/>
  <c r="I192" i="15"/>
  <c r="J192" i="15" s="1"/>
  <c r="L192" i="15"/>
  <c r="I193" i="15"/>
  <c r="J193" i="15" s="1"/>
  <c r="L193" i="15"/>
  <c r="I194" i="15"/>
  <c r="J194" i="15" s="1"/>
  <c r="L194" i="15"/>
  <c r="I195" i="15"/>
  <c r="J195" i="15" s="1"/>
  <c r="I196" i="15"/>
  <c r="J196" i="15" s="1"/>
  <c r="L196" i="15"/>
  <c r="I197" i="15"/>
  <c r="J197" i="15" s="1"/>
  <c r="L197" i="15"/>
  <c r="I198" i="15"/>
  <c r="J198" i="15" s="1"/>
  <c r="L198" i="15"/>
  <c r="I199" i="15"/>
  <c r="J199" i="15" s="1"/>
  <c r="L199" i="15"/>
  <c r="I200" i="15"/>
  <c r="J200" i="15" s="1"/>
  <c r="L200" i="15"/>
  <c r="I201" i="15"/>
  <c r="J201" i="15" s="1"/>
  <c r="L201" i="15"/>
  <c r="I202" i="15"/>
  <c r="J202" i="15" s="1"/>
  <c r="L202" i="15"/>
  <c r="I203" i="15"/>
  <c r="J203" i="15" s="1"/>
  <c r="I204" i="15"/>
  <c r="J204" i="15" s="1"/>
  <c r="L204" i="15"/>
  <c r="I205" i="15"/>
  <c r="J205" i="15" s="1"/>
  <c r="L205" i="15"/>
  <c r="I206" i="15"/>
  <c r="J206" i="15" s="1"/>
  <c r="L206" i="15"/>
  <c r="I207" i="15"/>
  <c r="J207" i="15" s="1"/>
  <c r="I208" i="15"/>
  <c r="J208" i="15" s="1"/>
  <c r="L208" i="15"/>
  <c r="I209" i="15"/>
  <c r="J209" i="15" s="1"/>
  <c r="L209" i="15"/>
  <c r="I210" i="15"/>
  <c r="J210" i="15" s="1"/>
  <c r="L210" i="15"/>
  <c r="I211" i="15"/>
  <c r="J211" i="15" s="1"/>
  <c r="I212" i="15"/>
  <c r="J212" i="15" s="1"/>
  <c r="L212" i="15"/>
  <c r="I213" i="15"/>
  <c r="J213" i="15" s="1"/>
  <c r="L213" i="15"/>
  <c r="I214" i="15"/>
  <c r="J214" i="15" s="1"/>
  <c r="L214" i="15"/>
  <c r="I215" i="15"/>
  <c r="J215" i="15" s="1"/>
  <c r="L215" i="15"/>
  <c r="I216" i="15"/>
  <c r="J216" i="15" s="1"/>
  <c r="L216" i="15"/>
  <c r="I217" i="15"/>
  <c r="J217" i="15" s="1"/>
  <c r="L217" i="15"/>
  <c r="I218" i="15"/>
  <c r="J218" i="15" s="1"/>
  <c r="L218" i="15"/>
  <c r="I219" i="15"/>
  <c r="J219" i="15" s="1"/>
  <c r="I220" i="15"/>
  <c r="J220" i="15" s="1"/>
  <c r="L220" i="15"/>
  <c r="I221" i="15"/>
  <c r="J221" i="15" s="1"/>
  <c r="L221" i="15"/>
  <c r="I222" i="15"/>
  <c r="J222" i="15" s="1"/>
  <c r="L222" i="15"/>
  <c r="I223" i="15"/>
  <c r="J223" i="15" s="1"/>
  <c r="L223" i="15"/>
  <c r="I224" i="15"/>
  <c r="J224" i="15" s="1"/>
  <c r="L224" i="15"/>
  <c r="I225" i="15"/>
  <c r="J225" i="15" s="1"/>
  <c r="I226" i="15"/>
  <c r="J226" i="15" s="1"/>
  <c r="L226" i="15"/>
  <c r="I227" i="15"/>
  <c r="J227" i="15" s="1"/>
  <c r="L227" i="15"/>
  <c r="I228" i="15"/>
  <c r="J228" i="15" s="1"/>
  <c r="L228" i="15"/>
  <c r="I229" i="15"/>
  <c r="J229" i="15" s="1"/>
  <c r="I230" i="15"/>
  <c r="J230" i="15" s="1"/>
  <c r="I231" i="15"/>
  <c r="J231" i="15" s="1"/>
  <c r="L231" i="15"/>
  <c r="I232" i="15"/>
  <c r="J232" i="15" s="1"/>
  <c r="L232" i="15"/>
  <c r="I233" i="15"/>
  <c r="J233" i="15" s="1"/>
  <c r="L233" i="15"/>
  <c r="I234" i="15"/>
  <c r="J234" i="15" s="1"/>
  <c r="L234" i="15"/>
  <c r="I235" i="15"/>
  <c r="J235" i="15" s="1"/>
  <c r="L235" i="15"/>
  <c r="I236" i="15"/>
  <c r="J236" i="15" s="1"/>
  <c r="L236" i="15"/>
  <c r="I237" i="15"/>
  <c r="J237" i="15" s="1"/>
  <c r="L237" i="15"/>
  <c r="I238" i="15"/>
  <c r="J238" i="15" s="1"/>
  <c r="I239" i="15"/>
  <c r="J239" i="15" s="1"/>
  <c r="L239" i="15"/>
  <c r="I240" i="15"/>
  <c r="J240" i="15" s="1"/>
  <c r="L240" i="15"/>
  <c r="I241" i="15"/>
  <c r="J241" i="15" s="1"/>
  <c r="L241" i="15"/>
  <c r="I242" i="15"/>
  <c r="J242" i="15" s="1"/>
  <c r="L242" i="15"/>
  <c r="I243" i="15"/>
  <c r="J243" i="15" s="1"/>
  <c r="L243" i="15"/>
  <c r="I244" i="15"/>
  <c r="J244" i="15" s="1"/>
  <c r="L244" i="15"/>
  <c r="I245" i="15"/>
  <c r="J245" i="15" s="1"/>
  <c r="I246" i="15"/>
  <c r="J246" i="15" s="1"/>
  <c r="I247" i="15"/>
  <c r="J247" i="15" s="1"/>
  <c r="L247" i="15"/>
  <c r="I248" i="15"/>
  <c r="J248" i="15" s="1"/>
  <c r="L248" i="15"/>
  <c r="I249" i="15"/>
  <c r="J249" i="15" s="1"/>
  <c r="L249" i="15"/>
  <c r="I250" i="15"/>
  <c r="J250" i="15" s="1"/>
  <c r="L250" i="15"/>
  <c r="I251" i="15"/>
  <c r="J251" i="15" s="1"/>
  <c r="L251" i="15"/>
  <c r="I252" i="15"/>
  <c r="J252" i="15" s="1"/>
  <c r="L252" i="15"/>
  <c r="I253" i="15"/>
  <c r="J253" i="15" s="1"/>
  <c r="L253" i="15"/>
  <c r="I254" i="15"/>
  <c r="J254" i="15" s="1"/>
  <c r="I255" i="15"/>
  <c r="J255" i="15" s="1"/>
  <c r="L255" i="15"/>
  <c r="I256" i="15"/>
  <c r="J256" i="15" s="1"/>
  <c r="L256" i="15"/>
  <c r="I257" i="15"/>
  <c r="J257" i="15" s="1"/>
  <c r="L257" i="15"/>
  <c r="I258" i="15"/>
  <c r="J258" i="15" s="1"/>
  <c r="L258" i="15"/>
  <c r="I259" i="15"/>
  <c r="J259" i="15" s="1"/>
  <c r="L259" i="15"/>
  <c r="I260" i="15"/>
  <c r="J260" i="15" s="1"/>
  <c r="L260" i="15"/>
  <c r="I261" i="15"/>
  <c r="J261" i="15" s="1"/>
  <c r="L261" i="15"/>
  <c r="I262" i="15"/>
  <c r="J262" i="15" s="1"/>
  <c r="L262" i="15"/>
  <c r="I263" i="15"/>
  <c r="J263" i="15" s="1"/>
  <c r="L263" i="15"/>
  <c r="I264" i="15"/>
  <c r="J264" i="15" s="1"/>
  <c r="L264" i="15"/>
  <c r="I265" i="15"/>
  <c r="J265" i="15" s="1"/>
  <c r="L265" i="15"/>
  <c r="I266" i="15"/>
  <c r="J266" i="15" s="1"/>
  <c r="L266" i="15"/>
  <c r="I267" i="15"/>
  <c r="J267" i="15" s="1"/>
  <c r="L267" i="15"/>
  <c r="I268" i="15"/>
  <c r="J268" i="15" s="1"/>
  <c r="L268" i="15"/>
  <c r="I269" i="15"/>
  <c r="J269" i="15" s="1"/>
  <c r="L269" i="15"/>
  <c r="I270" i="15"/>
  <c r="J270" i="15" s="1"/>
  <c r="L270" i="15"/>
  <c r="I271" i="15"/>
  <c r="J271" i="15" s="1"/>
  <c r="L271" i="15"/>
  <c r="I272" i="15"/>
  <c r="J272" i="15" s="1"/>
  <c r="L272" i="15"/>
  <c r="I273" i="15"/>
  <c r="J273" i="15" s="1"/>
  <c r="L273" i="15"/>
  <c r="I274" i="15"/>
  <c r="J274" i="15" s="1"/>
  <c r="L274" i="15"/>
  <c r="I275" i="15"/>
  <c r="J275" i="15" s="1"/>
  <c r="L275" i="15"/>
  <c r="I276" i="15"/>
  <c r="J276" i="15" s="1"/>
  <c r="L276" i="15"/>
  <c r="I277" i="15"/>
  <c r="J277" i="15" s="1"/>
  <c r="L277" i="15"/>
  <c r="I278" i="15"/>
  <c r="J278" i="15" s="1"/>
  <c r="L278" i="15"/>
  <c r="I279" i="15"/>
  <c r="J279" i="15" s="1"/>
  <c r="L279" i="15"/>
  <c r="I280" i="15"/>
  <c r="J280" i="15" s="1"/>
  <c r="L280" i="15"/>
  <c r="I281" i="15"/>
  <c r="J281" i="15" s="1"/>
  <c r="L281" i="15"/>
  <c r="I282" i="15"/>
  <c r="J282" i="15" s="1"/>
  <c r="I283" i="15"/>
  <c r="J283" i="15" s="1"/>
  <c r="L283" i="15"/>
  <c r="I284" i="15"/>
  <c r="J284" i="15" s="1"/>
  <c r="L284" i="15"/>
  <c r="I285" i="15"/>
  <c r="J285" i="15" s="1"/>
  <c r="L285" i="15"/>
  <c r="I286" i="15"/>
  <c r="J286" i="15" s="1"/>
  <c r="I287" i="15"/>
  <c r="J287" i="15" s="1"/>
  <c r="L287" i="15"/>
  <c r="I288" i="15"/>
  <c r="J288" i="15" s="1"/>
  <c r="L288" i="15"/>
  <c r="I289" i="15"/>
  <c r="J289" i="15" s="1"/>
  <c r="L289" i="15"/>
  <c r="I290" i="15"/>
  <c r="J290" i="15" s="1"/>
  <c r="I291" i="15"/>
  <c r="J291" i="15" s="1"/>
  <c r="L291" i="15"/>
  <c r="I292" i="15"/>
  <c r="J292" i="15" s="1"/>
  <c r="L292" i="15"/>
  <c r="I293" i="15"/>
  <c r="J293" i="15" s="1"/>
  <c r="L293" i="15"/>
  <c r="I294" i="15"/>
  <c r="J294" i="15" s="1"/>
  <c r="I295" i="15"/>
  <c r="J295" i="15" s="1"/>
  <c r="L295" i="15"/>
  <c r="I296" i="15"/>
  <c r="J296" i="15" s="1"/>
  <c r="L296" i="15"/>
  <c r="I297" i="15"/>
  <c r="J297" i="15" s="1"/>
  <c r="L297" i="15"/>
  <c r="I298" i="15"/>
  <c r="J298" i="15" s="1"/>
  <c r="I299" i="15"/>
  <c r="J299" i="15" s="1"/>
  <c r="L299" i="15"/>
  <c r="I300" i="15"/>
  <c r="J300" i="15" s="1"/>
  <c r="L300" i="15"/>
  <c r="I301" i="15"/>
  <c r="J301" i="15" s="1"/>
  <c r="L301" i="15"/>
  <c r="I302" i="15"/>
  <c r="J302" i="15" s="1"/>
  <c r="I303" i="15"/>
  <c r="J303" i="15" s="1"/>
  <c r="L303" i="15"/>
  <c r="I304" i="15"/>
  <c r="J304" i="15" s="1"/>
  <c r="L304" i="15"/>
  <c r="I305" i="15"/>
  <c r="J305" i="15" s="1"/>
  <c r="L305" i="15"/>
  <c r="I306" i="15"/>
  <c r="J306" i="15" s="1"/>
  <c r="I307" i="15"/>
  <c r="J307" i="15" s="1"/>
  <c r="L307" i="15"/>
  <c r="I308" i="15"/>
  <c r="J308" i="15" s="1"/>
  <c r="L308" i="15"/>
  <c r="I309" i="15"/>
  <c r="J309" i="15" s="1"/>
  <c r="L309" i="15"/>
  <c r="I310" i="15"/>
  <c r="J310" i="15" s="1"/>
  <c r="I311" i="15"/>
  <c r="J311" i="15" s="1"/>
  <c r="L311" i="15"/>
  <c r="I312" i="15"/>
  <c r="J312" i="15" s="1"/>
  <c r="L312" i="15"/>
  <c r="I313" i="15"/>
  <c r="J313" i="15" s="1"/>
  <c r="L313" i="15"/>
  <c r="I314" i="15"/>
  <c r="J314" i="15" s="1"/>
  <c r="I315" i="15"/>
  <c r="J315" i="15" s="1"/>
  <c r="L315" i="15"/>
  <c r="I316" i="15"/>
  <c r="J316" i="15" s="1"/>
  <c r="L316" i="15"/>
  <c r="I317" i="15"/>
  <c r="J317" i="15" s="1"/>
  <c r="I318" i="15"/>
  <c r="J318" i="15" s="1"/>
  <c r="L318" i="15"/>
  <c r="I319" i="15"/>
  <c r="J319" i="15" s="1"/>
  <c r="L319" i="15"/>
  <c r="I320" i="15"/>
  <c r="J320" i="15" s="1"/>
  <c r="L320" i="15"/>
  <c r="I321" i="15"/>
  <c r="J321" i="15" s="1"/>
  <c r="L321" i="15"/>
  <c r="I322" i="15"/>
  <c r="J322" i="15" s="1"/>
  <c r="I323" i="15"/>
  <c r="J323" i="15" s="1"/>
  <c r="L323" i="15"/>
  <c r="I324" i="15"/>
  <c r="J324" i="15" s="1"/>
  <c r="L324" i="15"/>
  <c r="I325" i="15"/>
  <c r="J325" i="15" s="1"/>
  <c r="L325" i="15"/>
  <c r="I326" i="15"/>
  <c r="J326" i="15" s="1"/>
  <c r="L326" i="15"/>
  <c r="I327" i="15"/>
  <c r="J327" i="15" s="1"/>
  <c r="L327" i="15"/>
  <c r="I328" i="15"/>
  <c r="J328" i="15" s="1"/>
  <c r="L328" i="15"/>
  <c r="I329" i="15"/>
  <c r="J329" i="15" s="1"/>
  <c r="L329" i="15"/>
  <c r="I330" i="15"/>
  <c r="J330" i="15" s="1"/>
  <c r="I331" i="15"/>
  <c r="J331" i="15" s="1"/>
  <c r="L331" i="15"/>
  <c r="I332" i="15"/>
  <c r="J332" i="15" s="1"/>
  <c r="L332" i="15"/>
  <c r="I333" i="15"/>
  <c r="J333" i="15" s="1"/>
  <c r="L333" i="15"/>
  <c r="I334" i="15"/>
  <c r="J334" i="15" s="1"/>
  <c r="L334" i="15"/>
  <c r="I335" i="15"/>
  <c r="J335" i="15" s="1"/>
  <c r="L335" i="15"/>
  <c r="I336" i="15"/>
  <c r="J336" i="15" s="1"/>
  <c r="L336" i="15"/>
  <c r="I337" i="15"/>
  <c r="J337" i="15" s="1"/>
  <c r="I338" i="15"/>
  <c r="J338" i="15" s="1"/>
  <c r="I339" i="15"/>
  <c r="J339" i="15" s="1"/>
  <c r="L339" i="15"/>
  <c r="I340" i="15"/>
  <c r="J340" i="15" s="1"/>
  <c r="I341" i="15"/>
  <c r="J341" i="15" s="1"/>
  <c r="L341" i="15"/>
  <c r="I342" i="15"/>
  <c r="J342" i="15" s="1"/>
  <c r="L342" i="15"/>
  <c r="I343" i="15"/>
  <c r="J343" i="15" s="1"/>
  <c r="L343" i="15"/>
  <c r="I344" i="15"/>
  <c r="J344" i="15" s="1"/>
  <c r="L344" i="15"/>
  <c r="I345" i="15"/>
  <c r="J345" i="15" s="1"/>
  <c r="L345" i="15"/>
  <c r="I346" i="15"/>
  <c r="J346" i="15" s="1"/>
  <c r="I347" i="15"/>
  <c r="J347" i="15" s="1"/>
  <c r="L347" i="15"/>
  <c r="I348" i="15"/>
  <c r="J348" i="15" s="1"/>
  <c r="L348" i="15"/>
  <c r="I349" i="15"/>
  <c r="J349" i="15" s="1"/>
  <c r="L349" i="15"/>
  <c r="I350" i="15"/>
  <c r="J350" i="15" s="1"/>
  <c r="L350" i="15"/>
  <c r="I351" i="15"/>
  <c r="J351" i="15" s="1"/>
  <c r="L351" i="15"/>
  <c r="I352" i="15"/>
  <c r="J352" i="15" s="1"/>
  <c r="L352" i="15"/>
  <c r="I353" i="15"/>
  <c r="J353" i="15" s="1"/>
  <c r="L353" i="15"/>
  <c r="I354" i="15"/>
  <c r="J354" i="15" s="1"/>
  <c r="I355" i="15"/>
  <c r="J355" i="15" s="1"/>
  <c r="L355" i="15"/>
  <c r="I356" i="15"/>
  <c r="J356" i="15" s="1"/>
  <c r="L356" i="15"/>
  <c r="I357" i="15"/>
  <c r="J357" i="15" s="1"/>
  <c r="L357" i="15"/>
  <c r="I358" i="15"/>
  <c r="J358" i="15" s="1"/>
  <c r="L358" i="15"/>
  <c r="I359" i="15"/>
  <c r="J359" i="15" s="1"/>
  <c r="L359" i="15"/>
  <c r="I360" i="15"/>
  <c r="J360" i="15" s="1"/>
  <c r="L360" i="15"/>
  <c r="I361" i="15"/>
  <c r="J361" i="15" s="1"/>
  <c r="L361" i="15"/>
  <c r="I362" i="15"/>
  <c r="J362" i="15" s="1"/>
  <c r="L362" i="15"/>
  <c r="I363" i="15"/>
  <c r="J363" i="15" s="1"/>
  <c r="L363" i="15"/>
  <c r="I364" i="15"/>
  <c r="J364" i="15" s="1"/>
  <c r="L364" i="15"/>
  <c r="I365" i="15"/>
  <c r="J365" i="15" s="1"/>
  <c r="L365" i="15"/>
  <c r="I366" i="15"/>
  <c r="J366" i="15" s="1"/>
  <c r="L366" i="15"/>
  <c r="I367" i="15"/>
  <c r="J367" i="15" s="1"/>
  <c r="L367" i="15"/>
  <c r="I368" i="15"/>
  <c r="J368" i="15" s="1"/>
  <c r="L368" i="15"/>
  <c r="I369" i="15"/>
  <c r="J369" i="15" s="1"/>
  <c r="L369" i="15"/>
  <c r="I370" i="15"/>
  <c r="J370" i="15" s="1"/>
  <c r="L370" i="15"/>
  <c r="I371" i="15"/>
  <c r="J371" i="15" s="1"/>
  <c r="L371" i="15"/>
  <c r="I372" i="15"/>
  <c r="J372" i="15" s="1"/>
  <c r="L372" i="15"/>
  <c r="I373" i="15"/>
  <c r="J373" i="15" s="1"/>
  <c r="L373" i="15"/>
  <c r="I374" i="15"/>
  <c r="J374" i="15" s="1"/>
  <c r="L374" i="15"/>
  <c r="I375" i="15"/>
  <c r="J375" i="15" s="1"/>
  <c r="L375" i="15"/>
  <c r="I376" i="15"/>
  <c r="J376" i="15" s="1"/>
  <c r="I377" i="15"/>
  <c r="J377" i="15" s="1"/>
  <c r="L377" i="15"/>
  <c r="I378" i="15"/>
  <c r="J378" i="15" s="1"/>
  <c r="L378" i="15"/>
  <c r="I379" i="15"/>
  <c r="J379" i="15" s="1"/>
  <c r="L379" i="15"/>
  <c r="I380" i="15"/>
  <c r="J380" i="15" s="1"/>
  <c r="L380" i="15"/>
  <c r="I381" i="15"/>
  <c r="J381" i="15" s="1"/>
  <c r="L381" i="15"/>
  <c r="I382" i="15"/>
  <c r="J382" i="15" s="1"/>
  <c r="L382" i="15"/>
  <c r="I383" i="15"/>
  <c r="J383" i="15" s="1"/>
  <c r="L383" i="15"/>
  <c r="I384" i="15"/>
  <c r="J384" i="15" s="1"/>
  <c r="L384" i="15"/>
  <c r="I385" i="15"/>
  <c r="J385" i="15" s="1"/>
  <c r="I386" i="15"/>
  <c r="J386" i="15" s="1"/>
  <c r="I387" i="15"/>
  <c r="J387" i="15" s="1"/>
  <c r="L387" i="15"/>
  <c r="I388" i="15"/>
  <c r="J388" i="15" s="1"/>
  <c r="L388" i="15"/>
  <c r="I389" i="15"/>
  <c r="J389" i="15" s="1"/>
  <c r="L389" i="15"/>
  <c r="I390" i="15"/>
  <c r="J390" i="15" s="1"/>
  <c r="L390" i="15"/>
  <c r="I391" i="15"/>
  <c r="J391" i="15" s="1"/>
  <c r="L391" i="15"/>
  <c r="I392" i="15"/>
  <c r="J392" i="15" s="1"/>
  <c r="L392" i="15"/>
  <c r="I393" i="15"/>
  <c r="J393" i="15" s="1"/>
  <c r="I394" i="15"/>
  <c r="J394" i="15" s="1"/>
  <c r="L394" i="15"/>
  <c r="I395" i="15"/>
  <c r="J395" i="15" s="1"/>
  <c r="L395" i="15"/>
  <c r="I396" i="15"/>
  <c r="J396" i="15" s="1"/>
  <c r="L396" i="15"/>
  <c r="I397" i="15"/>
  <c r="J397" i="15" s="1"/>
  <c r="L397" i="15"/>
  <c r="I398" i="15"/>
  <c r="J398" i="15" s="1"/>
  <c r="L398" i="15"/>
  <c r="I399" i="15"/>
  <c r="J399" i="15" s="1"/>
  <c r="L399" i="15"/>
  <c r="I400" i="15"/>
  <c r="J400" i="15" s="1"/>
  <c r="L400" i="15"/>
  <c r="I401" i="15"/>
  <c r="J401" i="15" s="1"/>
  <c r="I402" i="15"/>
  <c r="J402" i="15" s="1"/>
  <c r="L402" i="15"/>
  <c r="I403" i="15"/>
  <c r="J403" i="15" s="1"/>
  <c r="I404" i="15"/>
  <c r="J404" i="15" s="1"/>
  <c r="L404" i="15"/>
  <c r="I405" i="15"/>
  <c r="J405" i="15" s="1"/>
  <c r="L405" i="15"/>
  <c r="I406" i="15"/>
  <c r="J406" i="15" s="1"/>
  <c r="L406" i="15"/>
  <c r="I407" i="15"/>
  <c r="J407" i="15" s="1"/>
  <c r="L407" i="15"/>
  <c r="I408" i="15"/>
  <c r="J408" i="15" s="1"/>
  <c r="L408" i="15"/>
  <c r="I409" i="15"/>
  <c r="J409" i="15" s="1"/>
  <c r="L409" i="15"/>
  <c r="I410" i="15"/>
  <c r="J410" i="15" s="1"/>
  <c r="I411" i="15"/>
  <c r="J411" i="15" s="1"/>
  <c r="L411" i="15"/>
  <c r="I412" i="15"/>
  <c r="J412" i="15" s="1"/>
  <c r="L412" i="15"/>
  <c r="I413" i="15"/>
  <c r="J413" i="15" s="1"/>
  <c r="L413" i="15"/>
  <c r="I414" i="15"/>
  <c r="J414" i="15" s="1"/>
  <c r="L414" i="15"/>
  <c r="I415" i="15"/>
  <c r="J415" i="15" s="1"/>
  <c r="L415" i="15"/>
  <c r="I416" i="15"/>
  <c r="J416" i="15" s="1"/>
  <c r="L416" i="15"/>
  <c r="I417" i="15"/>
  <c r="J417" i="15" s="1"/>
  <c r="L417" i="15"/>
  <c r="I418" i="15"/>
  <c r="J418" i="15" s="1"/>
  <c r="L418" i="15"/>
  <c r="I419" i="15"/>
  <c r="J419" i="15" s="1"/>
  <c r="L419" i="15"/>
  <c r="I420" i="15"/>
  <c r="J420" i="15" s="1"/>
  <c r="L420" i="15"/>
  <c r="I421" i="15"/>
  <c r="J421" i="15" s="1"/>
  <c r="L421" i="15"/>
  <c r="I422" i="15"/>
  <c r="J422" i="15" s="1"/>
  <c r="L422" i="15"/>
  <c r="I423" i="15"/>
  <c r="J423" i="15" s="1"/>
  <c r="L423" i="15"/>
  <c r="I424" i="15"/>
  <c r="J424" i="15" s="1"/>
  <c r="L424" i="15"/>
  <c r="I425" i="15"/>
  <c r="J425" i="15" s="1"/>
  <c r="L425" i="15"/>
  <c r="I426" i="15"/>
  <c r="J426" i="15" s="1"/>
  <c r="L426" i="15"/>
  <c r="I427" i="15"/>
  <c r="J427" i="15" s="1"/>
  <c r="L427" i="15"/>
  <c r="I428" i="15"/>
  <c r="J428" i="15" s="1"/>
  <c r="L428" i="15"/>
  <c r="I429" i="15"/>
  <c r="J429" i="15" s="1"/>
  <c r="L429" i="15"/>
  <c r="I430" i="15"/>
  <c r="J430" i="15" s="1"/>
  <c r="L430" i="15"/>
  <c r="I431" i="15"/>
  <c r="J431" i="15" s="1"/>
  <c r="L431" i="15"/>
  <c r="I432" i="15"/>
  <c r="J432" i="15" s="1"/>
  <c r="L432" i="15"/>
  <c r="I433" i="15"/>
  <c r="J433" i="15" s="1"/>
  <c r="L433" i="15"/>
  <c r="I434" i="15"/>
  <c r="J434" i="15" s="1"/>
  <c r="L434" i="15"/>
  <c r="I435" i="15"/>
  <c r="J435" i="15" s="1"/>
  <c r="L435" i="15"/>
  <c r="I436" i="15"/>
  <c r="J436" i="15" s="1"/>
  <c r="L436" i="15"/>
  <c r="I437" i="15"/>
  <c r="J437" i="15" s="1"/>
  <c r="L437" i="15"/>
  <c r="I438" i="15"/>
  <c r="J438" i="15" s="1"/>
  <c r="I439" i="15"/>
  <c r="J439" i="15" s="1"/>
  <c r="L439" i="15"/>
  <c r="I440" i="15"/>
  <c r="J440" i="15" s="1"/>
  <c r="L440" i="15"/>
  <c r="I441" i="15"/>
  <c r="J441" i="15" s="1"/>
  <c r="I442" i="15"/>
  <c r="J442" i="15" s="1"/>
  <c r="L442" i="15"/>
  <c r="I443" i="15"/>
  <c r="J443" i="15" s="1"/>
  <c r="L443" i="15"/>
  <c r="I444" i="15"/>
  <c r="J444" i="15" s="1"/>
  <c r="L444" i="15"/>
  <c r="I445" i="15"/>
  <c r="J445" i="15" s="1"/>
  <c r="L445" i="15"/>
  <c r="I446" i="15"/>
  <c r="J446" i="15" s="1"/>
  <c r="L446" i="15"/>
  <c r="I447" i="15"/>
  <c r="J447" i="15" s="1"/>
  <c r="L447" i="15"/>
  <c r="I448" i="15"/>
  <c r="J448" i="15" s="1"/>
  <c r="L448" i="15"/>
  <c r="I449" i="15"/>
  <c r="J449" i="15" s="1"/>
  <c r="L449" i="15"/>
  <c r="I450" i="15"/>
  <c r="J450" i="15" s="1"/>
  <c r="L450" i="15"/>
  <c r="I451" i="15"/>
  <c r="J451" i="15" s="1"/>
  <c r="L451" i="15"/>
  <c r="I452" i="15"/>
  <c r="J452" i="15" s="1"/>
  <c r="L452" i="15"/>
  <c r="I453" i="15"/>
  <c r="J453" i="15" s="1"/>
  <c r="L453" i="15"/>
  <c r="I454" i="15"/>
  <c r="J454" i="15" s="1"/>
  <c r="L454" i="15"/>
  <c r="I455" i="15"/>
  <c r="J455" i="15" s="1"/>
  <c r="I456" i="15"/>
  <c r="J456" i="15" s="1"/>
  <c r="L456" i="15"/>
  <c r="I457" i="15"/>
  <c r="J457" i="15" s="1"/>
  <c r="L457" i="15"/>
  <c r="I458" i="15"/>
  <c r="J458" i="15" s="1"/>
  <c r="L458" i="15"/>
  <c r="I459" i="15"/>
  <c r="J459" i="15" s="1"/>
  <c r="L459" i="15"/>
  <c r="I460" i="15"/>
  <c r="J460" i="15" s="1"/>
  <c r="L460" i="15"/>
  <c r="I461" i="15"/>
  <c r="J461" i="15" s="1"/>
  <c r="L461" i="15"/>
  <c r="I462" i="15"/>
  <c r="J462" i="15" s="1"/>
  <c r="L462" i="15"/>
  <c r="I463" i="15"/>
  <c r="J463" i="15" s="1"/>
  <c r="L463" i="15"/>
  <c r="I464" i="15"/>
  <c r="J464" i="15" s="1"/>
  <c r="L464" i="15"/>
  <c r="I465" i="15"/>
  <c r="J465" i="15" s="1"/>
  <c r="L465" i="15"/>
  <c r="I466" i="15"/>
  <c r="J466" i="15" s="1"/>
  <c r="L466" i="15"/>
  <c r="I467" i="15"/>
  <c r="J467" i="15" s="1"/>
  <c r="I468" i="15"/>
  <c r="J468" i="15" s="1"/>
  <c r="I469" i="15"/>
  <c r="J469" i="15" s="1"/>
  <c r="L469" i="15"/>
  <c r="I470" i="15"/>
  <c r="J470" i="15" s="1"/>
  <c r="I471" i="15"/>
  <c r="J471" i="15" s="1"/>
  <c r="L471" i="15"/>
  <c r="I472" i="15"/>
  <c r="J472" i="15" s="1"/>
  <c r="L472" i="15"/>
  <c r="I473" i="15"/>
  <c r="J473" i="15" s="1"/>
  <c r="L473" i="15"/>
  <c r="I474" i="15"/>
  <c r="J474" i="15" s="1"/>
  <c r="L474" i="15"/>
  <c r="I475" i="15"/>
  <c r="J475" i="15" s="1"/>
  <c r="L475" i="15"/>
  <c r="I476" i="15"/>
  <c r="J476" i="15" s="1"/>
  <c r="L476" i="15"/>
  <c r="I477" i="15"/>
  <c r="J477" i="15" s="1"/>
  <c r="L477" i="15"/>
  <c r="I478" i="15"/>
  <c r="J478" i="15" s="1"/>
  <c r="L478" i="15"/>
  <c r="I479" i="15"/>
  <c r="J479" i="15" s="1"/>
  <c r="L479" i="15"/>
  <c r="I480" i="15"/>
  <c r="J480" i="15" s="1"/>
  <c r="I481" i="15"/>
  <c r="J481" i="15" s="1"/>
  <c r="L481" i="15"/>
  <c r="I482" i="15"/>
  <c r="J482" i="15" s="1"/>
  <c r="L482" i="15"/>
  <c r="I483" i="15"/>
  <c r="J483" i="15" s="1"/>
  <c r="I484" i="15"/>
  <c r="J484" i="15" s="1"/>
  <c r="L484" i="15"/>
  <c r="I485" i="15"/>
  <c r="J485" i="15" s="1"/>
  <c r="L485" i="15"/>
  <c r="I486" i="15"/>
  <c r="J486" i="15" s="1"/>
  <c r="L486" i="15"/>
  <c r="I487" i="15"/>
  <c r="J487" i="15" s="1"/>
  <c r="L487" i="15"/>
  <c r="I488" i="15"/>
  <c r="J488" i="15" s="1"/>
  <c r="L488" i="15"/>
  <c r="I489" i="15"/>
  <c r="J489" i="15" s="1"/>
  <c r="L489" i="15"/>
  <c r="I490" i="15"/>
  <c r="J490" i="15" s="1"/>
  <c r="L490" i="15"/>
  <c r="I491" i="15"/>
  <c r="J491" i="15" s="1"/>
  <c r="I492" i="15"/>
  <c r="J492" i="15" s="1"/>
  <c r="L492" i="15"/>
  <c r="I493" i="15"/>
  <c r="J493" i="15" s="1"/>
  <c r="L493" i="15"/>
  <c r="I494" i="15"/>
  <c r="J494" i="15" s="1"/>
  <c r="L494" i="15"/>
  <c r="I495" i="15"/>
  <c r="J495" i="15" s="1"/>
  <c r="L495" i="15"/>
  <c r="I496" i="15"/>
  <c r="J496" i="15" s="1"/>
  <c r="L496" i="15"/>
  <c r="I497" i="15"/>
  <c r="J497" i="15" s="1"/>
  <c r="L497" i="15"/>
  <c r="I498" i="15"/>
  <c r="J498" i="15" s="1"/>
  <c r="L498" i="15"/>
  <c r="I499" i="15"/>
  <c r="J499" i="15" s="1"/>
  <c r="L499" i="15"/>
  <c r="I500" i="15"/>
  <c r="J500" i="15" s="1"/>
  <c r="L500" i="15"/>
  <c r="I501" i="15"/>
  <c r="J501" i="15" s="1"/>
  <c r="L501" i="15"/>
  <c r="I502" i="15"/>
  <c r="J502" i="15" s="1"/>
  <c r="L502" i="15"/>
  <c r="I503" i="15"/>
  <c r="J503" i="15" s="1"/>
  <c r="L503" i="15"/>
  <c r="I504" i="15"/>
  <c r="J504" i="15" s="1"/>
  <c r="L504" i="15"/>
  <c r="I505" i="15"/>
  <c r="J505" i="15" s="1"/>
  <c r="L505" i="15"/>
  <c r="I506" i="15"/>
  <c r="J506" i="15" s="1"/>
  <c r="L506" i="15"/>
  <c r="I507" i="15"/>
  <c r="J507" i="15" s="1"/>
  <c r="L507" i="15"/>
  <c r="I508" i="15"/>
  <c r="J508" i="15" s="1"/>
  <c r="L508" i="15"/>
  <c r="I509" i="15"/>
  <c r="J509" i="15" s="1"/>
  <c r="L509" i="15"/>
  <c r="I510" i="15"/>
  <c r="J510" i="15" s="1"/>
  <c r="L510" i="15"/>
  <c r="I511" i="15"/>
  <c r="J511" i="15" s="1"/>
  <c r="L511" i="15"/>
  <c r="I512" i="15"/>
  <c r="J512" i="15" s="1"/>
  <c r="L512" i="15"/>
  <c r="I513" i="15"/>
  <c r="J513" i="15" s="1"/>
  <c r="L513" i="15"/>
  <c r="I514" i="15"/>
  <c r="J514" i="15" s="1"/>
  <c r="L514" i="15"/>
  <c r="I515" i="15"/>
  <c r="J515" i="15" s="1"/>
  <c r="L515" i="15"/>
  <c r="I516" i="15"/>
  <c r="J516" i="15" s="1"/>
  <c r="L516" i="15"/>
  <c r="I517" i="15"/>
  <c r="J517" i="15" s="1"/>
  <c r="L517" i="15"/>
  <c r="I518" i="15"/>
  <c r="J518" i="15" s="1"/>
  <c r="L518" i="15"/>
  <c r="I519" i="15"/>
  <c r="J519" i="15" s="1"/>
  <c r="L519" i="15"/>
  <c r="I520" i="15"/>
  <c r="J520" i="15" s="1"/>
  <c r="L520" i="15"/>
  <c r="I521" i="15"/>
  <c r="J521" i="15" s="1"/>
  <c r="L521" i="15"/>
  <c r="I522" i="15"/>
  <c r="J522" i="15" s="1"/>
  <c r="L522" i="15"/>
  <c r="I523" i="15"/>
  <c r="J523" i="15" s="1"/>
  <c r="L523" i="15"/>
  <c r="I524" i="15"/>
  <c r="J524" i="15" s="1"/>
  <c r="L524" i="15"/>
  <c r="I525" i="15"/>
  <c r="J525" i="15" s="1"/>
  <c r="L525" i="15"/>
  <c r="I526" i="15"/>
  <c r="J526" i="15" s="1"/>
  <c r="L526" i="15"/>
  <c r="I527" i="15"/>
  <c r="J527" i="15" s="1"/>
  <c r="L527" i="15"/>
  <c r="I528" i="15"/>
  <c r="J528" i="15" s="1"/>
  <c r="L528" i="15"/>
  <c r="I529" i="15"/>
  <c r="J529" i="15" s="1"/>
  <c r="L529" i="15"/>
  <c r="I530" i="15"/>
  <c r="J530" i="15" s="1"/>
  <c r="L530" i="15"/>
  <c r="I531" i="15"/>
  <c r="J531" i="15" s="1"/>
  <c r="L531" i="15"/>
  <c r="I532" i="15"/>
  <c r="J532" i="15" s="1"/>
  <c r="L532" i="15"/>
  <c r="I533" i="15"/>
  <c r="J533" i="15" s="1"/>
  <c r="L533" i="15"/>
  <c r="I534" i="15"/>
  <c r="J534" i="15" s="1"/>
  <c r="L534" i="15"/>
  <c r="I535" i="15"/>
  <c r="J535" i="15" s="1"/>
  <c r="L535" i="15"/>
  <c r="I536" i="15"/>
  <c r="J536" i="15" s="1"/>
  <c r="L536" i="15"/>
  <c r="I537" i="15"/>
  <c r="J537" i="15" s="1"/>
  <c r="L537" i="15"/>
  <c r="I538" i="15"/>
  <c r="J538" i="15" s="1"/>
  <c r="L538" i="15"/>
  <c r="I539" i="15"/>
  <c r="J539" i="15" s="1"/>
  <c r="L539" i="15"/>
  <c r="I540" i="15"/>
  <c r="J540" i="15" s="1"/>
  <c r="L540" i="15"/>
  <c r="I541" i="15"/>
  <c r="J541" i="15" s="1"/>
  <c r="I542" i="15"/>
  <c r="J542" i="15" s="1"/>
  <c r="I543" i="15"/>
  <c r="J543" i="15" s="1"/>
  <c r="I544" i="15"/>
  <c r="J544" i="15" s="1"/>
  <c r="L544" i="15"/>
  <c r="I545" i="15"/>
  <c r="J545" i="15" s="1"/>
  <c r="L545" i="15"/>
  <c r="I546" i="15"/>
  <c r="J546" i="15" s="1"/>
  <c r="L546" i="15"/>
  <c r="I547" i="15"/>
  <c r="J547" i="15" s="1"/>
  <c r="L547" i="15"/>
  <c r="I548" i="15"/>
  <c r="J548" i="15" s="1"/>
  <c r="L548" i="15"/>
  <c r="I549" i="15"/>
  <c r="J549" i="15" s="1"/>
  <c r="I550" i="15"/>
  <c r="J550" i="15" s="1"/>
  <c r="L550" i="15"/>
  <c r="I551" i="15"/>
  <c r="J551" i="15" s="1"/>
  <c r="L551" i="15"/>
  <c r="I552" i="15"/>
  <c r="J552" i="15" s="1"/>
  <c r="L552" i="15"/>
  <c r="I553" i="15"/>
  <c r="J553" i="15" s="1"/>
  <c r="L553" i="15"/>
  <c r="I554" i="15"/>
  <c r="J554" i="15" s="1"/>
  <c r="L554" i="15"/>
  <c r="I555" i="15"/>
  <c r="J555" i="15" s="1"/>
  <c r="L555" i="15"/>
  <c r="I556" i="15"/>
  <c r="J556" i="15" s="1"/>
  <c r="L556" i="15"/>
  <c r="I557" i="15"/>
  <c r="J557" i="15" s="1"/>
  <c r="L557" i="15"/>
  <c r="I558" i="15"/>
  <c r="J558" i="15" s="1"/>
  <c r="I559" i="15"/>
  <c r="J559" i="15" s="1"/>
  <c r="L559" i="15"/>
  <c r="I560" i="15"/>
  <c r="J560" i="15" s="1"/>
  <c r="L560" i="15"/>
  <c r="I561" i="15"/>
  <c r="J561" i="15" s="1"/>
  <c r="I562" i="15"/>
  <c r="J562" i="15" s="1"/>
  <c r="I563" i="15"/>
  <c r="J563" i="15" s="1"/>
  <c r="L563" i="15"/>
  <c r="I564" i="15"/>
  <c r="J564" i="15" s="1"/>
  <c r="I565" i="15"/>
  <c r="J565" i="15" s="1"/>
  <c r="L565" i="15"/>
  <c r="I566" i="15"/>
  <c r="J566" i="15" s="1"/>
  <c r="L566" i="15"/>
  <c r="I567" i="15"/>
  <c r="J567" i="15" s="1"/>
  <c r="L567" i="15"/>
  <c r="I568" i="15"/>
  <c r="J568" i="15" s="1"/>
  <c r="I569" i="15"/>
  <c r="J569" i="15" s="1"/>
  <c r="L569" i="15"/>
  <c r="I570" i="15"/>
  <c r="J570" i="15" s="1"/>
  <c r="L570" i="15"/>
  <c r="I571" i="15"/>
  <c r="J571" i="15" s="1"/>
  <c r="L571" i="15"/>
  <c r="I572" i="15"/>
  <c r="J572" i="15" s="1"/>
  <c r="L572" i="15"/>
  <c r="I573" i="15"/>
  <c r="J573" i="15" s="1"/>
  <c r="L573" i="15"/>
  <c r="I574" i="15"/>
  <c r="J574" i="15" s="1"/>
  <c r="L574" i="15"/>
  <c r="I575" i="15"/>
  <c r="J575" i="15" s="1"/>
  <c r="I576" i="15"/>
  <c r="J576" i="15" s="1"/>
  <c r="L576" i="15"/>
  <c r="I577" i="15"/>
  <c r="J577" i="15" s="1"/>
  <c r="L577" i="15"/>
  <c r="I578" i="15"/>
  <c r="J578" i="15" s="1"/>
  <c r="I579" i="15"/>
  <c r="J579" i="15" s="1"/>
  <c r="L579" i="15"/>
  <c r="I580" i="15"/>
  <c r="J580" i="15" s="1"/>
  <c r="L580" i="15"/>
  <c r="I581" i="15"/>
  <c r="J581" i="15" s="1"/>
  <c r="L581" i="15"/>
  <c r="I582" i="15"/>
  <c r="J582" i="15" s="1"/>
  <c r="L582" i="15"/>
  <c r="I583" i="15"/>
  <c r="J583" i="15" s="1"/>
  <c r="I584" i="15"/>
  <c r="J584" i="15" s="1"/>
  <c r="L584" i="15"/>
  <c r="I585" i="15"/>
  <c r="J585" i="15" s="1"/>
  <c r="L585" i="15"/>
  <c r="I586" i="15"/>
  <c r="J586" i="15" s="1"/>
  <c r="L586" i="15"/>
  <c r="I587" i="15"/>
  <c r="J587" i="15" s="1"/>
  <c r="L587" i="15"/>
  <c r="I588" i="15"/>
  <c r="J588" i="15" s="1"/>
  <c r="L588" i="15"/>
  <c r="I589" i="15"/>
  <c r="J589" i="15" s="1"/>
  <c r="L589" i="15"/>
  <c r="I590" i="15"/>
  <c r="J590" i="15" s="1"/>
  <c r="I591" i="15"/>
  <c r="J591" i="15" s="1"/>
  <c r="L591" i="15"/>
  <c r="I592" i="15"/>
  <c r="J592" i="15" s="1"/>
  <c r="I593" i="15"/>
  <c r="J593" i="15" s="1"/>
  <c r="L593" i="15"/>
  <c r="I594" i="15"/>
  <c r="J594" i="15" s="1"/>
  <c r="L594" i="15"/>
  <c r="I595" i="15"/>
  <c r="J595" i="15" s="1"/>
  <c r="I596" i="15"/>
  <c r="J596" i="15" s="1"/>
  <c r="L596" i="15"/>
  <c r="I597" i="15"/>
  <c r="J597" i="15" s="1"/>
  <c r="I598" i="15"/>
  <c r="J598" i="15" s="1"/>
  <c r="L598" i="15"/>
  <c r="I599" i="15"/>
  <c r="J599" i="15" s="1"/>
  <c r="L599" i="15"/>
  <c r="I600" i="15"/>
  <c r="J600" i="15" s="1"/>
  <c r="L600" i="15"/>
  <c r="I601" i="15"/>
  <c r="J601" i="15" s="1"/>
  <c r="L601" i="15"/>
  <c r="I602" i="15"/>
  <c r="J602" i="15" s="1"/>
  <c r="L602" i="15"/>
  <c r="I603" i="15"/>
  <c r="J603" i="15" s="1"/>
  <c r="I604" i="15"/>
  <c r="J604" i="15" s="1"/>
  <c r="L604" i="15"/>
  <c r="I605" i="15"/>
  <c r="J605" i="15" s="1"/>
  <c r="L605" i="15"/>
  <c r="I606" i="15"/>
  <c r="J606" i="15" s="1"/>
  <c r="L606" i="15"/>
  <c r="I607" i="15"/>
  <c r="J607" i="15" s="1"/>
  <c r="I608" i="15"/>
  <c r="J608" i="15" s="1"/>
  <c r="I609" i="15"/>
  <c r="J609" i="15" s="1"/>
  <c r="L609" i="15"/>
  <c r="I610" i="15"/>
  <c r="J610" i="15" s="1"/>
  <c r="I611" i="15"/>
  <c r="J611" i="15" s="1"/>
  <c r="A613" i="15"/>
  <c r="I612" i="15"/>
  <c r="J612" i="15" s="1"/>
  <c r="I613" i="15"/>
  <c r="J613" i="15" s="1"/>
  <c r="L613" i="15"/>
  <c r="I614" i="15"/>
  <c r="J614" i="15" s="1"/>
  <c r="I615" i="15"/>
  <c r="J615" i="15" s="1"/>
  <c r="I616" i="15"/>
  <c r="J616" i="15" s="1"/>
  <c r="L616" i="15"/>
  <c r="I617" i="15"/>
  <c r="J617" i="15" s="1"/>
  <c r="L617" i="15"/>
  <c r="I618" i="15"/>
  <c r="J618" i="15" s="1"/>
  <c r="I619" i="15"/>
  <c r="J619" i="15" s="1"/>
  <c r="L619" i="15"/>
  <c r="I620" i="15"/>
  <c r="J620" i="15" s="1"/>
  <c r="L620" i="15"/>
  <c r="I621" i="15"/>
  <c r="J621" i="15" s="1"/>
  <c r="L621" i="15"/>
  <c r="I622" i="15"/>
  <c r="J622" i="15" s="1"/>
  <c r="L622" i="15"/>
  <c r="I623" i="15"/>
  <c r="J623" i="15" s="1"/>
  <c r="L623" i="15"/>
  <c r="I624" i="15"/>
  <c r="J624" i="15" s="1"/>
  <c r="L624" i="15"/>
  <c r="I625" i="15"/>
  <c r="J625" i="15" s="1"/>
  <c r="L625" i="15"/>
  <c r="I626" i="15"/>
  <c r="J626" i="15" s="1"/>
  <c r="L626" i="15"/>
  <c r="I627" i="15"/>
  <c r="J627" i="15" s="1"/>
  <c r="L627" i="15"/>
  <c r="I628" i="15"/>
  <c r="J628" i="15" s="1"/>
  <c r="L628" i="15"/>
  <c r="I629" i="15"/>
  <c r="J629" i="15" s="1"/>
  <c r="L629" i="15"/>
  <c r="I630" i="15"/>
  <c r="J630" i="15" s="1"/>
  <c r="L630" i="15"/>
  <c r="I631" i="15"/>
  <c r="J631" i="15" s="1"/>
  <c r="L631" i="15"/>
  <c r="I632" i="15"/>
  <c r="J632" i="15" s="1"/>
  <c r="L632" i="15"/>
  <c r="I633" i="15"/>
  <c r="J633" i="15" s="1"/>
  <c r="L633" i="15"/>
  <c r="I634" i="15"/>
  <c r="J634" i="15" s="1"/>
  <c r="I635" i="15"/>
  <c r="J635" i="15" s="1"/>
  <c r="L635" i="15"/>
  <c r="I636" i="15"/>
  <c r="J636" i="15" s="1"/>
  <c r="L636" i="15"/>
  <c r="I637" i="15"/>
  <c r="J637" i="15" s="1"/>
  <c r="I638" i="15"/>
  <c r="J638" i="15" s="1"/>
  <c r="L638" i="15"/>
  <c r="I639" i="15"/>
  <c r="J639" i="15" s="1"/>
  <c r="L639" i="15"/>
  <c r="I640" i="15"/>
  <c r="J640" i="15" s="1"/>
  <c r="L640" i="15"/>
  <c r="I641" i="15"/>
  <c r="J641" i="15" s="1"/>
  <c r="I642" i="15"/>
  <c r="J642" i="15" s="1"/>
  <c r="L642" i="15"/>
  <c r="I643" i="15"/>
  <c r="J643" i="15" s="1"/>
  <c r="L643" i="15"/>
  <c r="I644" i="15"/>
  <c r="J644" i="15" s="1"/>
  <c r="L644" i="15"/>
  <c r="I645" i="15"/>
  <c r="J645" i="15" s="1"/>
  <c r="L645" i="15"/>
  <c r="I646" i="15"/>
  <c r="J646" i="15" s="1"/>
  <c r="L646" i="15"/>
  <c r="I647" i="15"/>
  <c r="J647" i="15" s="1"/>
  <c r="L647" i="15"/>
  <c r="I648" i="15"/>
  <c r="J648" i="15" s="1"/>
  <c r="L648" i="15"/>
  <c r="I649" i="15"/>
  <c r="J649" i="15" s="1"/>
  <c r="L649" i="15"/>
  <c r="I650" i="15"/>
  <c r="J650" i="15" s="1"/>
  <c r="L650" i="15"/>
  <c r="I651" i="15"/>
  <c r="J651" i="15" s="1"/>
  <c r="L651" i="15"/>
  <c r="I652" i="15"/>
  <c r="J652" i="15" s="1"/>
  <c r="L652" i="15"/>
  <c r="I653" i="15"/>
  <c r="J653" i="15" s="1"/>
  <c r="L653" i="15"/>
  <c r="I654" i="15"/>
  <c r="J654" i="15" s="1"/>
  <c r="L654" i="15"/>
  <c r="I655" i="15"/>
  <c r="J655" i="15" s="1"/>
  <c r="L655" i="15"/>
  <c r="I656" i="15"/>
  <c r="J656" i="15" s="1"/>
  <c r="L656" i="15"/>
  <c r="I657" i="15"/>
  <c r="J657" i="15" s="1"/>
  <c r="L657" i="15"/>
  <c r="I658" i="15"/>
  <c r="J658" i="15" s="1"/>
  <c r="I659" i="15"/>
  <c r="J659" i="15" s="1"/>
  <c r="L659" i="15"/>
  <c r="I660" i="15"/>
  <c r="J660" i="15" s="1"/>
  <c r="L660" i="15"/>
  <c r="I661" i="15"/>
  <c r="J661" i="15" s="1"/>
  <c r="I662" i="15"/>
  <c r="J662" i="15" s="1"/>
  <c r="L662" i="15"/>
  <c r="I663" i="15"/>
  <c r="J663" i="15" s="1"/>
  <c r="L663" i="15"/>
  <c r="I664" i="15"/>
  <c r="J664" i="15" s="1"/>
  <c r="L664" i="15"/>
  <c r="I665" i="15"/>
  <c r="J665" i="15" s="1"/>
  <c r="L665" i="15"/>
  <c r="I666" i="15"/>
  <c r="J666" i="15" s="1"/>
  <c r="L666" i="15"/>
  <c r="I667" i="15"/>
  <c r="J667" i="15" s="1"/>
  <c r="L667" i="15"/>
  <c r="I668" i="15"/>
  <c r="J668" i="15" s="1"/>
  <c r="L668" i="15"/>
  <c r="I669" i="15"/>
  <c r="J669" i="15" s="1"/>
  <c r="L669" i="15"/>
  <c r="I670" i="15"/>
  <c r="J670" i="15" s="1"/>
  <c r="L670" i="15"/>
  <c r="I671" i="15"/>
  <c r="J671" i="15" s="1"/>
  <c r="L671" i="15"/>
  <c r="I672" i="15"/>
  <c r="J672" i="15" s="1"/>
  <c r="L672" i="15"/>
  <c r="I673" i="15"/>
  <c r="J673" i="15" s="1"/>
  <c r="I674" i="15"/>
  <c r="J674" i="15" s="1"/>
  <c r="L674" i="15"/>
  <c r="I675" i="15"/>
  <c r="J675" i="15" s="1"/>
  <c r="L675" i="15"/>
  <c r="I676" i="15"/>
  <c r="J676" i="15" s="1"/>
  <c r="L676" i="15"/>
  <c r="I677" i="15"/>
  <c r="J677" i="15" s="1"/>
  <c r="I678" i="15"/>
  <c r="J678" i="15" s="1"/>
  <c r="L678" i="15"/>
  <c r="I679" i="15"/>
  <c r="J679" i="15" s="1"/>
  <c r="L679" i="15"/>
  <c r="I680" i="15"/>
  <c r="J680" i="15" s="1"/>
  <c r="L680" i="15"/>
  <c r="I681" i="15"/>
  <c r="J681" i="15" s="1"/>
  <c r="I682" i="15"/>
  <c r="J682" i="15" s="1"/>
  <c r="I683" i="15"/>
  <c r="J683" i="15" s="1"/>
  <c r="I684" i="15"/>
  <c r="J684" i="15" s="1"/>
  <c r="I685" i="15"/>
  <c r="J685" i="15" s="1"/>
  <c r="I686" i="15"/>
  <c r="J686" i="15" s="1"/>
  <c r="L686" i="15"/>
  <c r="I687" i="15"/>
  <c r="J687" i="15" s="1"/>
  <c r="L687" i="15"/>
  <c r="I688" i="15"/>
  <c r="J688" i="15" s="1"/>
  <c r="L688" i="15"/>
  <c r="I689" i="15"/>
  <c r="J689" i="15" s="1"/>
  <c r="L689" i="15"/>
  <c r="I690" i="15"/>
  <c r="J690" i="15" s="1"/>
  <c r="L690" i="15"/>
  <c r="I691" i="15"/>
  <c r="J691" i="15" s="1"/>
  <c r="L691" i="15"/>
  <c r="I692" i="15"/>
  <c r="J692" i="15" s="1"/>
  <c r="I693" i="15"/>
  <c r="J693" i="15" s="1"/>
  <c r="L693" i="15"/>
  <c r="I694" i="15"/>
  <c r="J694" i="15" s="1"/>
  <c r="I695" i="15"/>
  <c r="J695" i="15" s="1"/>
  <c r="L695" i="15"/>
  <c r="I696" i="15"/>
  <c r="J696" i="15" s="1"/>
  <c r="I697" i="15"/>
  <c r="J697" i="15" s="1"/>
  <c r="I698" i="15"/>
  <c r="J698" i="15" s="1"/>
  <c r="L698" i="15"/>
  <c r="I699" i="15"/>
  <c r="J699" i="15" s="1"/>
  <c r="L699" i="15"/>
  <c r="I700" i="15"/>
  <c r="J700" i="15" s="1"/>
  <c r="L700" i="15"/>
  <c r="I701" i="15"/>
  <c r="J701" i="15" s="1"/>
  <c r="L701" i="15"/>
  <c r="I702" i="15"/>
  <c r="J702" i="15" s="1"/>
  <c r="L702" i="15"/>
  <c r="I703" i="15"/>
  <c r="J703" i="15" s="1"/>
  <c r="I704" i="15"/>
  <c r="J704" i="15" s="1"/>
  <c r="L704" i="15"/>
  <c r="I705" i="15"/>
  <c r="J705" i="15" s="1"/>
  <c r="I706" i="15"/>
  <c r="J706" i="15" s="1"/>
  <c r="L706" i="15"/>
  <c r="I707" i="15"/>
  <c r="J707" i="15" s="1"/>
  <c r="L707" i="15"/>
  <c r="I708" i="15"/>
  <c r="J708" i="15" s="1"/>
  <c r="I709" i="15"/>
  <c r="J709" i="15" s="1"/>
  <c r="L709" i="15"/>
  <c r="I710" i="15"/>
  <c r="J710" i="15" s="1"/>
  <c r="I711" i="15"/>
  <c r="J711" i="15" s="1"/>
  <c r="L711" i="15"/>
  <c r="I712" i="15"/>
  <c r="J712" i="15" s="1"/>
  <c r="I713" i="15"/>
  <c r="J713" i="15" s="1"/>
  <c r="I714" i="15"/>
  <c r="J714" i="15" s="1"/>
  <c r="L714" i="15"/>
  <c r="I715" i="15"/>
  <c r="J715" i="15" s="1"/>
  <c r="I716" i="15"/>
  <c r="J716" i="15" s="1"/>
  <c r="L716" i="15"/>
  <c r="I717" i="15"/>
  <c r="J717" i="15" s="1"/>
  <c r="L717" i="15"/>
  <c r="I718" i="15"/>
  <c r="J718" i="15" s="1"/>
  <c r="I719" i="15"/>
  <c r="J719" i="15" s="1"/>
  <c r="L719" i="15"/>
  <c r="I720" i="15"/>
  <c r="J720" i="15" s="1"/>
  <c r="L720" i="15"/>
  <c r="I721" i="15"/>
  <c r="J721" i="15" s="1"/>
  <c r="L721" i="15"/>
  <c r="I722" i="15"/>
  <c r="J722" i="15" s="1"/>
  <c r="L722" i="15"/>
  <c r="I723" i="15"/>
  <c r="J723" i="15" s="1"/>
  <c r="I724" i="15"/>
  <c r="J724" i="15" s="1"/>
  <c r="L724" i="15"/>
  <c r="I725" i="15"/>
  <c r="J725" i="15" s="1"/>
  <c r="L725" i="15"/>
  <c r="I726" i="15"/>
  <c r="J726" i="15" s="1"/>
  <c r="I727" i="15"/>
  <c r="J727" i="15" s="1"/>
  <c r="L727" i="15"/>
  <c r="I728" i="15"/>
  <c r="J728" i="15" s="1"/>
  <c r="L728" i="15"/>
  <c r="I729" i="15"/>
  <c r="J729" i="15" s="1"/>
  <c r="L729" i="15"/>
  <c r="I730" i="15"/>
  <c r="J730" i="15" s="1"/>
  <c r="L730" i="15"/>
  <c r="I731" i="15"/>
  <c r="J731" i="15" s="1"/>
  <c r="L731" i="15"/>
  <c r="I732" i="15"/>
  <c r="J732" i="15" s="1"/>
  <c r="L732" i="15"/>
  <c r="I733" i="15"/>
  <c r="J733" i="15" s="1"/>
  <c r="L733" i="15"/>
  <c r="I734" i="15"/>
  <c r="J734" i="15" s="1"/>
  <c r="I735" i="15"/>
  <c r="J735" i="15" s="1"/>
  <c r="L735" i="15"/>
  <c r="I736" i="15"/>
  <c r="J736" i="15" s="1"/>
  <c r="L736" i="15"/>
  <c r="I737" i="15"/>
  <c r="J737" i="15" s="1"/>
  <c r="I738" i="15"/>
  <c r="J738" i="15" s="1"/>
  <c r="L738" i="15"/>
  <c r="I739" i="15"/>
  <c r="J739" i="15" s="1"/>
  <c r="L739" i="15"/>
  <c r="I740" i="15"/>
  <c r="J740" i="15" s="1"/>
  <c r="L740" i="15"/>
  <c r="I741" i="15"/>
  <c r="J741" i="15" s="1"/>
  <c r="L741" i="15"/>
  <c r="I742" i="15"/>
  <c r="J742" i="15" s="1"/>
  <c r="L742" i="15"/>
  <c r="I743" i="15"/>
  <c r="J743" i="15" s="1"/>
  <c r="I744" i="15"/>
  <c r="J744" i="15" s="1"/>
  <c r="L744" i="15"/>
  <c r="I745" i="15"/>
  <c r="J745" i="15" s="1"/>
  <c r="I746" i="15"/>
  <c r="J746" i="15" s="1"/>
  <c r="L746" i="15"/>
  <c r="I747" i="15"/>
  <c r="J747" i="15" s="1"/>
  <c r="L747" i="15"/>
  <c r="I748" i="15"/>
  <c r="J748" i="15" s="1"/>
  <c r="L748" i="15"/>
  <c r="I749" i="15"/>
  <c r="J749" i="15" s="1"/>
  <c r="L749" i="15"/>
  <c r="I750" i="15"/>
  <c r="J750" i="15" s="1"/>
  <c r="L750" i="15"/>
  <c r="I751" i="15"/>
  <c r="J751" i="15" s="1"/>
  <c r="L751" i="15"/>
  <c r="I752" i="15"/>
  <c r="J752" i="15" s="1"/>
  <c r="L752" i="15"/>
  <c r="D770" i="15"/>
  <c r="H75" i="15" s="1"/>
  <c r="E770" i="15"/>
  <c r="F770" i="15"/>
  <c r="G770" i="15"/>
  <c r="H770" i="15"/>
  <c r="I770" i="15"/>
  <c r="J770" i="15"/>
  <c r="L480" i="15"/>
  <c r="L92" i="15"/>
  <c r="L245" i="15"/>
  <c r="L618" i="15"/>
  <c r="L685" i="15"/>
  <c r="L681" i="15"/>
  <c r="L713" i="15"/>
  <c r="L705" i="15"/>
  <c r="L673" i="15"/>
  <c r="L467" i="15"/>
  <c r="H333" i="15"/>
  <c r="H284" i="15"/>
  <c r="H316" i="15"/>
  <c r="H571" i="15"/>
  <c r="H590" i="15"/>
  <c r="H603" i="15"/>
  <c r="L615" i="15"/>
  <c r="L583" i="15"/>
  <c r="L549" i="15"/>
  <c r="H659" i="15"/>
  <c r="L607" i="15"/>
  <c r="L340" i="15"/>
  <c r="L603" i="15"/>
  <c r="L595" i="15"/>
  <c r="L558" i="15"/>
  <c r="L254" i="15"/>
  <c r="L441" i="15"/>
  <c r="L401" i="15"/>
  <c r="L385" i="15"/>
  <c r="L298" i="15"/>
  <c r="L393" i="15"/>
  <c r="L322" i="15"/>
  <c r="L346" i="15"/>
  <c r="L338" i="15"/>
  <c r="L376" i="15"/>
  <c r="L314" i="15"/>
  <c r="L330" i="15"/>
  <c r="L282" i="15"/>
  <c r="L158" i="15"/>
  <c r="L306" i="15"/>
  <c r="L230" i="15"/>
  <c r="L310" i="15"/>
  <c r="L302" i="15"/>
  <c r="L294" i="15"/>
  <c r="L286" i="15"/>
  <c r="L246" i="15"/>
  <c r="L176" i="15"/>
  <c r="L238" i="15"/>
  <c r="L225" i="15"/>
  <c r="L179" i="15"/>
  <c r="L219" i="15"/>
  <c r="L211" i="15"/>
  <c r="L207" i="15"/>
  <c r="L191" i="15"/>
  <c r="L61" i="15"/>
  <c r="L195" i="15"/>
  <c r="L175" i="15"/>
  <c r="L166" i="15"/>
  <c r="L84" i="15"/>
  <c r="L101" i="15"/>
  <c r="L93" i="15"/>
  <c r="L143" i="15"/>
  <c r="L85" i="15"/>
  <c r="L110" i="15"/>
  <c r="L102" i="15"/>
  <c r="L94" i="15"/>
  <c r="L74" i="15"/>
  <c r="L29" i="15"/>
  <c r="L53" i="15"/>
  <c r="L21" i="15"/>
  <c r="L45" i="15"/>
  <c r="L13" i="15"/>
  <c r="L37" i="15"/>
  <c r="L25" i="15"/>
  <c r="L17" i="15"/>
  <c r="L58" i="15"/>
  <c r="L34" i="15"/>
  <c r="C2" i="10"/>
  <c r="C3" i="10"/>
  <c r="C4" i="10"/>
  <c r="K15" i="10"/>
  <c r="G16" i="10"/>
  <c r="J16" i="10"/>
  <c r="K16" i="10"/>
  <c r="L16" i="10"/>
  <c r="M16" i="10"/>
  <c r="G17" i="10"/>
  <c r="J17" i="10"/>
  <c r="K17" i="10"/>
  <c r="L17" i="10"/>
  <c r="M17" i="10" s="1"/>
  <c r="G18" i="10"/>
  <c r="J18" i="10"/>
  <c r="K18" i="10"/>
  <c r="L18" i="10"/>
  <c r="M18" i="10" s="1"/>
  <c r="G19" i="10"/>
  <c r="J19" i="10"/>
  <c r="K19" i="10"/>
  <c r="L19" i="10"/>
  <c r="M19" i="10"/>
  <c r="G20" i="10"/>
  <c r="J20" i="10"/>
  <c r="K20" i="10"/>
  <c r="L20" i="10"/>
  <c r="M20" i="10"/>
  <c r="G21" i="10"/>
  <c r="J21" i="10"/>
  <c r="K21" i="10"/>
  <c r="L21" i="10"/>
  <c r="U21" i="10" s="1"/>
  <c r="M21" i="10"/>
  <c r="G22" i="10"/>
  <c r="J22" i="10"/>
  <c r="K22" i="10"/>
  <c r="L22" i="10"/>
  <c r="M22" i="10"/>
  <c r="G23" i="10"/>
  <c r="J23" i="10"/>
  <c r="S23" i="10" s="1"/>
  <c r="K23" i="10"/>
  <c r="L23" i="10"/>
  <c r="M23" i="10"/>
  <c r="G24" i="10"/>
  <c r="J24" i="10"/>
  <c r="K24" i="10"/>
  <c r="L24" i="10"/>
  <c r="G25" i="10"/>
  <c r="J25" i="10"/>
  <c r="K25" i="10"/>
  <c r="L25" i="10"/>
  <c r="M25" i="10" s="1"/>
  <c r="G26" i="10"/>
  <c r="J26" i="10"/>
  <c r="K26" i="10"/>
  <c r="L26" i="10"/>
  <c r="U26" i="10" s="1"/>
  <c r="M26" i="10"/>
  <c r="G27" i="10"/>
  <c r="J27" i="10"/>
  <c r="K27" i="10"/>
  <c r="L27" i="10"/>
  <c r="G28" i="10"/>
  <c r="J28" i="10"/>
  <c r="K28" i="10"/>
  <c r="L28" i="10"/>
  <c r="M28" i="10" s="1"/>
  <c r="G29" i="10"/>
  <c r="J29" i="10"/>
  <c r="K29" i="10"/>
  <c r="L29" i="10"/>
  <c r="M29" i="10"/>
  <c r="G30" i="10"/>
  <c r="J30" i="10"/>
  <c r="K30" i="10"/>
  <c r="L30" i="10"/>
  <c r="M30" i="10" s="1"/>
  <c r="G31" i="10"/>
  <c r="J31" i="10"/>
  <c r="K31" i="10"/>
  <c r="L31" i="10"/>
  <c r="S31" i="10" s="1"/>
  <c r="G32" i="10"/>
  <c r="J32" i="10"/>
  <c r="K32" i="10"/>
  <c r="L32" i="10"/>
  <c r="M32" i="10" s="1"/>
  <c r="G33" i="10"/>
  <c r="J33" i="10"/>
  <c r="K33" i="10"/>
  <c r="L33" i="10"/>
  <c r="M33" i="10" s="1"/>
  <c r="G34" i="10"/>
  <c r="J34" i="10"/>
  <c r="K34" i="10"/>
  <c r="L34" i="10"/>
  <c r="M34" i="10"/>
  <c r="G35" i="10"/>
  <c r="J35" i="10"/>
  <c r="K35" i="10"/>
  <c r="L35" i="10"/>
  <c r="M35" i="10" s="1"/>
  <c r="G36" i="10"/>
  <c r="J36" i="10"/>
  <c r="K36" i="10"/>
  <c r="L36" i="10"/>
  <c r="X36" i="10" s="1"/>
  <c r="M36" i="10"/>
  <c r="G37" i="10"/>
  <c r="J37" i="10"/>
  <c r="K37" i="10"/>
  <c r="L37" i="10"/>
  <c r="G38" i="10"/>
  <c r="J38" i="10"/>
  <c r="K38" i="10"/>
  <c r="L38" i="10"/>
  <c r="M38" i="10" s="1"/>
  <c r="G39" i="10"/>
  <c r="J39" i="10"/>
  <c r="K39" i="10"/>
  <c r="L39" i="10"/>
  <c r="M39" i="10"/>
  <c r="G40" i="10"/>
  <c r="J40" i="10"/>
  <c r="K40" i="10"/>
  <c r="L40" i="10"/>
  <c r="M40" i="10" s="1"/>
  <c r="G41" i="10"/>
  <c r="J41" i="10"/>
  <c r="K41" i="10"/>
  <c r="L41" i="10"/>
  <c r="Q41" i="10" s="1"/>
  <c r="M41" i="10"/>
  <c r="G42" i="10"/>
  <c r="J42" i="10"/>
  <c r="K42" i="10"/>
  <c r="L42" i="10"/>
  <c r="M42" i="10"/>
  <c r="G43" i="10"/>
  <c r="J43" i="10"/>
  <c r="Q43" i="10" s="1"/>
  <c r="K43" i="10"/>
  <c r="L43" i="10"/>
  <c r="M43" i="10"/>
  <c r="G44" i="10"/>
  <c r="J44" i="10"/>
  <c r="K44" i="10"/>
  <c r="L44" i="10"/>
  <c r="M44" i="10"/>
  <c r="G45" i="10"/>
  <c r="J45" i="10"/>
  <c r="K45" i="10"/>
  <c r="L45" i="10"/>
  <c r="M45" i="10" s="1"/>
  <c r="E46" i="10"/>
  <c r="E47" i="10"/>
  <c r="E48" i="10"/>
  <c r="C3" i="4"/>
  <c r="C4" i="4"/>
  <c r="C5" i="4"/>
  <c r="A13" i="4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B44" i="4"/>
  <c r="C44" i="4"/>
  <c r="D44" i="4"/>
  <c r="E44" i="4"/>
  <c r="G44" i="4"/>
  <c r="B45" i="4"/>
  <c r="C45" i="4"/>
  <c r="D45" i="4"/>
  <c r="E45" i="4"/>
  <c r="G45" i="4"/>
  <c r="B46" i="4"/>
  <c r="C46" i="4"/>
  <c r="D46" i="4"/>
  <c r="E46" i="4"/>
  <c r="G46" i="4"/>
  <c r="C3" i="9"/>
  <c r="C4" i="9"/>
  <c r="C5" i="9"/>
  <c r="B14" i="9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E51" i="9"/>
  <c r="C3" i="2"/>
  <c r="C4" i="2"/>
  <c r="C5" i="2"/>
  <c r="F13" i="4"/>
  <c r="J12" i="2"/>
  <c r="K12" i="2"/>
  <c r="F14" i="4"/>
  <c r="J13" i="2"/>
  <c r="K13" i="2"/>
  <c r="F15" i="4"/>
  <c r="J14" i="2"/>
  <c r="K14" i="2"/>
  <c r="F16" i="4"/>
  <c r="J15" i="2"/>
  <c r="K15" i="2"/>
  <c r="F17" i="4"/>
  <c r="J16" i="2"/>
  <c r="K16" i="2"/>
  <c r="F18" i="4"/>
  <c r="J17" i="2"/>
  <c r="K17" i="2"/>
  <c r="F19" i="4"/>
  <c r="J18" i="2"/>
  <c r="K18" i="2"/>
  <c r="F20" i="4"/>
  <c r="J19" i="2"/>
  <c r="K19" i="2"/>
  <c r="F21" i="4"/>
  <c r="J20" i="2"/>
  <c r="K20" i="2"/>
  <c r="F22" i="4"/>
  <c r="J21" i="2"/>
  <c r="K21" i="2"/>
  <c r="F23" i="4"/>
  <c r="J22" i="2"/>
  <c r="K22" i="2"/>
  <c r="F24" i="4"/>
  <c r="J23" i="2"/>
  <c r="K23" i="2"/>
  <c r="F25" i="4"/>
  <c r="J24" i="2"/>
  <c r="K24" i="2"/>
  <c r="F26" i="4"/>
  <c r="J25" i="2"/>
  <c r="K25" i="2"/>
  <c r="F27" i="4"/>
  <c r="J26" i="2"/>
  <c r="K26" i="2"/>
  <c r="F28" i="4"/>
  <c r="J27" i="2"/>
  <c r="K27" i="2"/>
  <c r="F29" i="4"/>
  <c r="J28" i="2"/>
  <c r="K28" i="2"/>
  <c r="F30" i="4"/>
  <c r="J29" i="2"/>
  <c r="K29" i="2"/>
  <c r="F31" i="4"/>
  <c r="J30" i="2"/>
  <c r="K30" i="2"/>
  <c r="F32" i="4"/>
  <c r="J31" i="2"/>
  <c r="K31" i="2"/>
  <c r="F33" i="4"/>
  <c r="J32" i="2"/>
  <c r="K32" i="2"/>
  <c r="F34" i="4"/>
  <c r="J33" i="2"/>
  <c r="K33" i="2"/>
  <c r="F35" i="4"/>
  <c r="J34" i="2"/>
  <c r="K34" i="2"/>
  <c r="F36" i="4"/>
  <c r="J35" i="2"/>
  <c r="K35" i="2"/>
  <c r="F37" i="4"/>
  <c r="J36" i="2"/>
  <c r="K36" i="2"/>
  <c r="F38" i="4"/>
  <c r="J37" i="2"/>
  <c r="K37" i="2"/>
  <c r="F39" i="4"/>
  <c r="J38" i="2"/>
  <c r="K38" i="2"/>
  <c r="F40" i="4"/>
  <c r="J39" i="2"/>
  <c r="K39" i="2"/>
  <c r="F41" i="4"/>
  <c r="J40" i="2"/>
  <c r="K40" i="2"/>
  <c r="F42" i="4"/>
  <c r="J41" i="2"/>
  <c r="K41" i="2"/>
  <c r="F43" i="4"/>
  <c r="J42" i="2"/>
  <c r="K42" i="2"/>
  <c r="U27" i="10"/>
  <c r="N19" i="10"/>
  <c r="Q35" i="10"/>
  <c r="Q30" i="10"/>
  <c r="S42" i="10"/>
  <c r="Q25" i="10"/>
  <c r="V42" i="10"/>
  <c r="S22" i="10"/>
  <c r="Q26" i="10"/>
  <c r="R39" i="10"/>
  <c r="Z30" i="10"/>
  <c r="T29" i="10"/>
  <c r="R22" i="10"/>
  <c r="S21" i="10"/>
  <c r="U20" i="10"/>
  <c r="R20" i="10"/>
  <c r="Q34" i="10"/>
  <c r="U35" i="10"/>
  <c r="P39" i="10"/>
  <c r="P43" i="10"/>
  <c r="V20" i="10"/>
  <c r="AA22" i="10"/>
  <c r="U25" i="10"/>
  <c r="U42" i="10"/>
  <c r="Q40" i="10"/>
  <c r="X41" i="10"/>
  <c r="P37" i="10"/>
  <c r="Y34" i="10"/>
  <c r="X19" i="10"/>
  <c r="O20" i="10"/>
  <c r="Y20" i="10"/>
  <c r="S20" i="10"/>
  <c r="Q20" i="10"/>
  <c r="X44" i="10"/>
  <c r="R30" i="10"/>
  <c r="Z45" i="10"/>
  <c r="Z37" i="10"/>
  <c r="P34" i="10"/>
  <c r="Y25" i="10"/>
  <c r="AB29" i="10"/>
  <c r="AB22" i="10"/>
  <c r="O42" i="10"/>
  <c r="N42" i="10"/>
  <c r="AB41" i="10"/>
  <c r="Y39" i="10"/>
  <c r="V37" i="10"/>
  <c r="V30" i="10"/>
  <c r="S29" i="10"/>
  <c r="N27" i="10"/>
  <c r="Z26" i="10"/>
  <c r="P24" i="10"/>
  <c r="U40" i="10"/>
  <c r="Y40" i="10"/>
  <c r="N37" i="10"/>
  <c r="Z36" i="10"/>
  <c r="Y35" i="10"/>
  <c r="Z32" i="10"/>
  <c r="Q32" i="10"/>
  <c r="Z27" i="10"/>
  <c r="X29" i="10"/>
  <c r="X26" i="10"/>
  <c r="W23" i="10"/>
  <c r="X16" i="10"/>
  <c r="U34" i="10"/>
  <c r="S35" i="10"/>
  <c r="N33" i="10"/>
  <c r="R34" i="10"/>
  <c r="O35" i="10"/>
  <c r="P42" i="10"/>
  <c r="Z42" i="10"/>
  <c r="Q39" i="10"/>
  <c r="N43" i="10"/>
  <c r="P44" i="10"/>
  <c r="Q45" i="10"/>
  <c r="P32" i="10"/>
  <c r="N32" i="10"/>
  <c r="S19" i="10"/>
  <c r="T19" i="10"/>
  <c r="AB19" i="10"/>
  <c r="P20" i="10"/>
  <c r="Z20" i="10"/>
  <c r="W22" i="10"/>
  <c r="P27" i="10"/>
  <c r="AA20" i="10"/>
  <c r="Q22" i="10"/>
  <c r="Z22" i="10"/>
  <c r="N25" i="10"/>
  <c r="S25" i="10"/>
  <c r="W25" i="10"/>
  <c r="O29" i="10"/>
  <c r="W31" i="10"/>
  <c r="V45" i="10"/>
  <c r="R44" i="10"/>
  <c r="W43" i="10"/>
  <c r="O43" i="10"/>
  <c r="S39" i="10"/>
  <c r="O38" i="10"/>
  <c r="AB37" i="10"/>
  <c r="X37" i="10"/>
  <c r="T37" i="10"/>
  <c r="O37" i="10"/>
  <c r="AB35" i="10"/>
  <c r="P35" i="10"/>
  <c r="V34" i="10"/>
  <c r="V32" i="10"/>
  <c r="O27" i="10"/>
  <c r="R25" i="10"/>
  <c r="N24" i="10"/>
  <c r="T22" i="10"/>
  <c r="AB45" i="10"/>
  <c r="X45" i="10"/>
  <c r="O45" i="10"/>
  <c r="T45" i="10"/>
  <c r="Z44" i="10"/>
  <c r="U44" i="10"/>
  <c r="O44" i="10"/>
  <c r="T44" i="10"/>
  <c r="Q44" i="10"/>
  <c r="AB44" i="10"/>
  <c r="Y44" i="10"/>
  <c r="V44" i="10"/>
  <c r="Y42" i="10"/>
  <c r="Z40" i="10"/>
  <c r="X40" i="10"/>
  <c r="O40" i="10"/>
  <c r="AA39" i="10"/>
  <c r="W39" i="10"/>
  <c r="O39" i="10"/>
  <c r="U39" i="10"/>
  <c r="R37" i="10"/>
  <c r="Q37" i="10"/>
  <c r="M37" i="10"/>
  <c r="S37" i="10"/>
  <c r="V35" i="10"/>
  <c r="Z35" i="10"/>
  <c r="X35" i="10"/>
  <c r="N35" i="10"/>
  <c r="AB40" i="10"/>
  <c r="V40" i="10"/>
  <c r="R40" i="10"/>
  <c r="T40" i="10"/>
  <c r="AB36" i="10"/>
  <c r="Z34" i="10"/>
  <c r="O34" i="10"/>
  <c r="U32" i="10"/>
  <c r="AB32" i="10"/>
  <c r="Y32" i="10"/>
  <c r="O32" i="10"/>
  <c r="S30" i="10"/>
  <c r="W30" i="10"/>
  <c r="AA29" i="10"/>
  <c r="N29" i="10"/>
  <c r="W29" i="10"/>
  <c r="X32" i="10"/>
  <c r="T32" i="10"/>
  <c r="V31" i="10"/>
  <c r="AA30" i="10"/>
  <c r="Y27" i="10"/>
  <c r="X27" i="10"/>
  <c r="R27" i="10"/>
  <c r="M27" i="10"/>
  <c r="V27" i="10"/>
  <c r="O26" i="10"/>
  <c r="AA25" i="10"/>
  <c r="V25" i="10"/>
  <c r="O25" i="10"/>
  <c r="AA24" i="10"/>
  <c r="W24" i="10"/>
  <c r="S24" i="10"/>
  <c r="O24" i="10"/>
  <c r="Y24" i="10"/>
  <c r="U24" i="10"/>
  <c r="Q24" i="10"/>
  <c r="M24" i="10"/>
  <c r="R24" i="10"/>
  <c r="O23" i="10"/>
  <c r="Y21" i="10"/>
  <c r="X17" i="10"/>
  <c r="T17" i="10"/>
  <c r="AB17" i="10"/>
  <c r="AB16" i="10"/>
  <c r="T16" i="10"/>
  <c r="Y19" i="10"/>
  <c r="P17" i="10"/>
  <c r="U19" i="10"/>
  <c r="V18" i="10"/>
  <c r="Z17" i="10"/>
  <c r="V17" i="10"/>
  <c r="R17" i="10"/>
  <c r="N17" i="10"/>
  <c r="Z16" i="10"/>
  <c r="V16" i="10"/>
  <c r="P16" i="10"/>
  <c r="R16" i="10"/>
  <c r="O36" i="10"/>
  <c r="O33" i="10"/>
  <c r="N22" i="10"/>
  <c r="O19" i="10"/>
  <c r="N16" i="10"/>
  <c r="N30" i="10"/>
  <c r="S34" i="10"/>
  <c r="W34" i="10"/>
  <c r="AA34" i="10"/>
  <c r="P33" i="10"/>
  <c r="N34" i="10"/>
  <c r="R35" i="10"/>
  <c r="P40" i="10"/>
  <c r="T42" i="10"/>
  <c r="X42" i="10"/>
  <c r="AB42" i="10"/>
  <c r="N39" i="10"/>
  <c r="N40" i="10"/>
  <c r="O41" i="10"/>
  <c r="Q42" i="10"/>
  <c r="N44" i="10"/>
  <c r="P45" i="10"/>
  <c r="N45" i="10"/>
  <c r="S45" i="10"/>
  <c r="S32" i="10"/>
  <c r="R32" i="10"/>
  <c r="P19" i="10"/>
  <c r="V19" i="10"/>
  <c r="Z19" i="10"/>
  <c r="Q19" i="10"/>
  <c r="T20" i="10"/>
  <c r="X20" i="10"/>
  <c r="AB20" i="10"/>
  <c r="U22" i="10"/>
  <c r="Y22" i="10"/>
  <c r="P23" i="10"/>
  <c r="P25" i="10"/>
  <c r="S27" i="10"/>
  <c r="W27" i="10"/>
  <c r="AA27" i="10"/>
  <c r="T27" i="10"/>
  <c r="AB27" i="10"/>
  <c r="N20" i="10"/>
  <c r="W20" i="10"/>
  <c r="O22" i="10"/>
  <c r="V22" i="10"/>
  <c r="N23" i="10"/>
  <c r="Z23" i="10"/>
  <c r="Q27" i="10"/>
  <c r="X28" i="10"/>
  <c r="R29" i="10"/>
  <c r="V29" i="10"/>
  <c r="Z29" i="10"/>
  <c r="Q29" i="10"/>
  <c r="O30" i="10"/>
  <c r="T30" i="10"/>
  <c r="X30" i="10"/>
  <c r="AB30" i="10"/>
  <c r="AA45" i="10"/>
  <c r="Y45" i="10"/>
  <c r="W45" i="10"/>
  <c r="U45" i="10"/>
  <c r="R45" i="10"/>
  <c r="AA44" i="10"/>
  <c r="W44" i="10"/>
  <c r="S44" i="10"/>
  <c r="AA42" i="10"/>
  <c r="W42" i="10"/>
  <c r="R42" i="10"/>
  <c r="AA41" i="10"/>
  <c r="Y41" i="10"/>
  <c r="AA40" i="10"/>
  <c r="W40" i="10"/>
  <c r="S40" i="10"/>
  <c r="AB39" i="10"/>
  <c r="Z39" i="10"/>
  <c r="X39" i="10"/>
  <c r="V39" i="10"/>
  <c r="T39" i="10"/>
  <c r="V38" i="10"/>
  <c r="AA37" i="10"/>
  <c r="Y37" i="10"/>
  <c r="W37" i="10"/>
  <c r="U37" i="10"/>
  <c r="W36" i="10"/>
  <c r="U36" i="10"/>
  <c r="AA35" i="10"/>
  <c r="W35" i="10"/>
  <c r="T35" i="10"/>
  <c r="AB34" i="10"/>
  <c r="X34" i="10"/>
  <c r="T34" i="10"/>
  <c r="AA33" i="10"/>
  <c r="AA32" i="10"/>
  <c r="W32" i="10"/>
  <c r="AB31" i="10"/>
  <c r="Z31" i="10"/>
  <c r="Y30" i="10"/>
  <c r="U30" i="10"/>
  <c r="P30" i="10"/>
  <c r="Y29" i="10"/>
  <c r="U29" i="10"/>
  <c r="P29" i="10"/>
  <c r="Y28" i="10"/>
  <c r="AB25" i="10"/>
  <c r="Z25" i="10"/>
  <c r="X25" i="10"/>
  <c r="T25" i="10"/>
  <c r="AB24" i="10"/>
  <c r="Z24" i="10"/>
  <c r="X24" i="10"/>
  <c r="V24" i="10"/>
  <c r="T24" i="10"/>
  <c r="X22" i="10"/>
  <c r="P22" i="10"/>
  <c r="AA19" i="10"/>
  <c r="W19" i="10"/>
  <c r="R19" i="10"/>
  <c r="S18" i="10"/>
  <c r="AA17" i="10"/>
  <c r="Y17" i="10"/>
  <c r="W17" i="10"/>
  <c r="U17" i="10"/>
  <c r="S17" i="10"/>
  <c r="Q17" i="10"/>
  <c r="O17" i="10"/>
  <c r="AA16" i="10"/>
  <c r="Y16" i="10"/>
  <c r="W16" i="10"/>
  <c r="U16" i="10"/>
  <c r="S16" i="10"/>
  <c r="Q16" i="10"/>
  <c r="O16" i="10"/>
  <c r="H41" i="10"/>
  <c r="I41" i="10"/>
  <c r="H40" i="10"/>
  <c r="I40" i="10"/>
  <c r="H45" i="10"/>
  <c r="I45" i="10"/>
  <c r="H33" i="10"/>
  <c r="I33" i="10"/>
  <c r="H32" i="10"/>
  <c r="I32" i="10"/>
  <c r="H29" i="10"/>
  <c r="I29" i="10"/>
  <c r="H24" i="10"/>
  <c r="I24" i="10"/>
  <c r="H25" i="10"/>
  <c r="I25" i="10"/>
  <c r="H43" i="10"/>
  <c r="I43" i="10"/>
  <c r="H31" i="10"/>
  <c r="I31" i="10"/>
  <c r="H23" i="10"/>
  <c r="I23" i="10"/>
  <c r="H22" i="10"/>
  <c r="I22" i="10"/>
  <c r="H21" i="10"/>
  <c r="I21" i="10"/>
  <c r="H20" i="10"/>
  <c r="I20" i="10"/>
  <c r="H44" i="10"/>
  <c r="I44" i="10"/>
  <c r="H42" i="10"/>
  <c r="I42" i="10"/>
  <c r="H30" i="10"/>
  <c r="I30" i="10"/>
  <c r="H39" i="10"/>
  <c r="I39" i="10"/>
  <c r="H38" i="10"/>
  <c r="I38" i="10"/>
  <c r="H37" i="10"/>
  <c r="I37" i="10"/>
  <c r="H36" i="10"/>
  <c r="I36" i="10"/>
  <c r="H35" i="10"/>
  <c r="I35" i="10"/>
  <c r="H34" i="10"/>
  <c r="I34" i="10"/>
  <c r="H26" i="10"/>
  <c r="I26" i="10"/>
  <c r="H28" i="10"/>
  <c r="I28" i="10"/>
  <c r="H27" i="10"/>
  <c r="I27" i="10"/>
  <c r="H19" i="10"/>
  <c r="I19" i="10"/>
  <c r="H18" i="10"/>
  <c r="I18" i="10"/>
  <c r="H17" i="10"/>
  <c r="I17" i="10"/>
  <c r="H16" i="10"/>
  <c r="I16" i="10"/>
  <c r="I43" i="2" l="1"/>
  <c r="I44" i="2"/>
  <c r="F44" i="4"/>
  <c r="F46" i="4"/>
  <c r="F45" i="4"/>
  <c r="T28" i="10"/>
  <c r="W18" i="10"/>
  <c r="Y36" i="10"/>
  <c r="Z38" i="10"/>
  <c r="O28" i="10"/>
  <c r="AB21" i="10"/>
  <c r="P21" i="10"/>
  <c r="R36" i="10"/>
  <c r="V21" i="10"/>
  <c r="V26" i="10"/>
  <c r="T31" i="10"/>
  <c r="V33" i="10"/>
  <c r="Y38" i="10"/>
  <c r="R41" i="10"/>
  <c r="O31" i="10"/>
  <c r="R26" i="10"/>
  <c r="Y31" i="10"/>
  <c r="T41" i="10"/>
  <c r="Z21" i="10"/>
  <c r="S33" i="10"/>
  <c r="U38" i="10"/>
  <c r="Y18" i="10"/>
  <c r="T26" i="10"/>
  <c r="AA36" i="10"/>
  <c r="AB38" i="10"/>
  <c r="X21" i="10"/>
  <c r="Q36" i="10"/>
  <c r="Q21" i="10"/>
  <c r="Y26" i="10"/>
  <c r="M31" i="10"/>
  <c r="Z33" i="10"/>
  <c r="T38" i="10"/>
  <c r="N38" i="10"/>
  <c r="V36" i="10"/>
  <c r="V41" i="10"/>
  <c r="R21" i="10"/>
  <c r="AA21" i="10"/>
  <c r="R28" i="10"/>
  <c r="Z18" i="10"/>
  <c r="AA18" i="10"/>
  <c r="W26" i="10"/>
  <c r="R33" i="10"/>
  <c r="P41" i="10"/>
  <c r="S26" i="10"/>
  <c r="T21" i="10"/>
  <c r="Q38" i="10"/>
  <c r="P18" i="10"/>
  <c r="T18" i="10"/>
  <c r="O21" i="10"/>
  <c r="AB26" i="10"/>
  <c r="T33" i="10"/>
  <c r="R31" i="10"/>
  <c r="R38" i="10"/>
  <c r="W38" i="10"/>
  <c r="N41" i="10"/>
  <c r="Z41" i="10"/>
  <c r="V28" i="10"/>
  <c r="P38" i="10"/>
  <c r="P31" i="10"/>
  <c r="U18" i="10"/>
  <c r="AA26" i="10"/>
  <c r="U33" i="10"/>
  <c r="S41" i="10"/>
  <c r="U31" i="10"/>
  <c r="N26" i="10"/>
  <c r="N21" i="10"/>
  <c r="P26" i="10"/>
  <c r="X18" i="10"/>
  <c r="AB18" i="10"/>
  <c r="W21" i="10"/>
  <c r="AA31" i="10"/>
  <c r="AA38" i="10"/>
  <c r="S28" i="10"/>
  <c r="Q28" i="10"/>
  <c r="N36" i="10"/>
  <c r="X33" i="10"/>
  <c r="S38" i="10"/>
  <c r="O18" i="10"/>
  <c r="P28" i="10"/>
  <c r="W33" i="10"/>
  <c r="U41" i="10"/>
  <c r="Q31" i="10"/>
  <c r="Q33" i="10"/>
  <c r="N18" i="10"/>
  <c r="N28" i="10"/>
  <c r="T36" i="10"/>
  <c r="N31" i="10"/>
  <c r="AA28" i="10"/>
  <c r="AB33" i="10"/>
  <c r="Z28" i="10"/>
  <c r="X38" i="10"/>
  <c r="Q18" i="10"/>
  <c r="U28" i="10"/>
  <c r="X31" i="10"/>
  <c r="Y33" i="10"/>
  <c r="S36" i="10"/>
  <c r="W41" i="10"/>
  <c r="AB28" i="10"/>
  <c r="P36" i="10"/>
  <c r="R18" i="10"/>
  <c r="W28" i="10"/>
  <c r="Y23" i="10"/>
  <c r="Q23" i="10"/>
  <c r="T43" i="10"/>
  <c r="V23" i="10"/>
  <c r="AA43" i="10"/>
  <c r="X23" i="10"/>
  <c r="V43" i="10"/>
  <c r="AA23" i="10"/>
  <c r="X43" i="10"/>
  <c r="U23" i="10"/>
  <c r="AB23" i="10"/>
  <c r="U43" i="10"/>
  <c r="T23" i="10"/>
  <c r="Z43" i="10"/>
  <c r="R43" i="10"/>
  <c r="R23" i="10"/>
  <c r="S43" i="10"/>
  <c r="Y43" i="10"/>
  <c r="AB43" i="10"/>
  <c r="H628" i="15"/>
  <c r="H435" i="15"/>
  <c r="H440" i="15"/>
  <c r="H534" i="15"/>
  <c r="H323" i="15"/>
  <c r="H599" i="15"/>
  <c r="H449" i="15"/>
  <c r="H255" i="15"/>
  <c r="H732" i="15"/>
  <c r="H568" i="15"/>
  <c r="H425" i="15"/>
  <c r="H158" i="15"/>
  <c r="H656" i="15"/>
  <c r="H388" i="15"/>
  <c r="H660" i="15"/>
  <c r="H684" i="15"/>
  <c r="H661" i="15"/>
  <c r="H591" i="15"/>
  <c r="H645" i="15"/>
  <c r="H648" i="15"/>
  <c r="H595" i="15"/>
  <c r="H535" i="15"/>
  <c r="H419" i="15"/>
  <c r="H563" i="15"/>
  <c r="H486" i="15"/>
  <c r="H427" i="15"/>
  <c r="H417" i="15"/>
  <c r="H232" i="15"/>
  <c r="H303" i="15"/>
  <c r="H243" i="15"/>
  <c r="H392" i="15"/>
  <c r="H325" i="15"/>
  <c r="H315" i="15"/>
  <c r="H217" i="15"/>
  <c r="H188" i="15"/>
  <c r="H59" i="15"/>
  <c r="H612" i="15"/>
  <c r="H736" i="15"/>
  <c r="H688" i="15"/>
  <c r="H706" i="15"/>
  <c r="H583" i="15"/>
  <c r="H637" i="15"/>
  <c r="H600" i="15"/>
  <c r="H587" i="15"/>
  <c r="H533" i="15"/>
  <c r="H536" i="15"/>
  <c r="H555" i="15"/>
  <c r="H461" i="15"/>
  <c r="H556" i="15"/>
  <c r="H409" i="15"/>
  <c r="H129" i="15"/>
  <c r="H450" i="15"/>
  <c r="H445" i="15"/>
  <c r="H384" i="15"/>
  <c r="H262" i="15"/>
  <c r="H299" i="15"/>
  <c r="H223" i="15"/>
  <c r="H133" i="15"/>
  <c r="H11" i="15"/>
  <c r="H687" i="15"/>
  <c r="H744" i="15"/>
  <c r="H693" i="15"/>
  <c r="H714" i="15"/>
  <c r="H658" i="15"/>
  <c r="H629" i="15"/>
  <c r="H592" i="15"/>
  <c r="H670" i="15"/>
  <c r="H530" i="15"/>
  <c r="H528" i="15"/>
  <c r="H507" i="15"/>
  <c r="H422" i="15"/>
  <c r="H548" i="15"/>
  <c r="H311" i="15"/>
  <c r="H463" i="15"/>
  <c r="H442" i="15"/>
  <c r="H397" i="15"/>
  <c r="H373" i="15"/>
  <c r="H248" i="15"/>
  <c r="H369" i="15"/>
  <c r="H170" i="15"/>
  <c r="H149" i="15"/>
  <c r="H9" i="15"/>
  <c r="H689" i="15"/>
  <c r="H356" i="15"/>
  <c r="H752" i="15"/>
  <c r="H741" i="15"/>
  <c r="H722" i="15"/>
  <c r="H650" i="15"/>
  <c r="H581" i="15"/>
  <c r="H584" i="15"/>
  <c r="H662" i="15"/>
  <c r="H468" i="15"/>
  <c r="H520" i="15"/>
  <c r="H499" i="15"/>
  <c r="H529" i="15"/>
  <c r="H540" i="15"/>
  <c r="H292" i="15"/>
  <c r="H415" i="15"/>
  <c r="H434" i="15"/>
  <c r="H389" i="15"/>
  <c r="H322" i="15"/>
  <c r="H376" i="15"/>
  <c r="H353" i="15"/>
  <c r="H103" i="15"/>
  <c r="H125" i="15"/>
  <c r="H68" i="15"/>
  <c r="H749" i="15"/>
  <c r="H663" i="15"/>
  <c r="H642" i="15"/>
  <c r="H575" i="15"/>
  <c r="H495" i="15"/>
  <c r="H654" i="15"/>
  <c r="H517" i="15"/>
  <c r="H476" i="15"/>
  <c r="H491" i="15"/>
  <c r="H521" i="15"/>
  <c r="H492" i="15"/>
  <c r="H452" i="15"/>
  <c r="H407" i="15"/>
  <c r="H386" i="15"/>
  <c r="H365" i="15"/>
  <c r="H314" i="15"/>
  <c r="H312" i="15"/>
  <c r="H321" i="15"/>
  <c r="H208" i="15"/>
  <c r="H105" i="15"/>
  <c r="H20" i="15"/>
  <c r="H596" i="15"/>
  <c r="H748" i="15"/>
  <c r="H655" i="15"/>
  <c r="H594" i="15"/>
  <c r="H573" i="15"/>
  <c r="H477" i="15"/>
  <c r="H606" i="15"/>
  <c r="H509" i="15"/>
  <c r="H473" i="15"/>
  <c r="H550" i="15"/>
  <c r="H513" i="15"/>
  <c r="H484" i="15"/>
  <c r="H404" i="15"/>
  <c r="H399" i="15"/>
  <c r="H374" i="15"/>
  <c r="H456" i="15"/>
  <c r="H306" i="15"/>
  <c r="H304" i="15"/>
  <c r="H244" i="15"/>
  <c r="H114" i="15"/>
  <c r="H89" i="15"/>
  <c r="H724" i="15"/>
  <c r="H609" i="15"/>
  <c r="H647" i="15"/>
  <c r="H586" i="15"/>
  <c r="H664" i="15"/>
  <c r="H378" i="15"/>
  <c r="H598" i="15"/>
  <c r="H438" i="15"/>
  <c r="H453" i="15"/>
  <c r="H542" i="15"/>
  <c r="H460" i="15"/>
  <c r="H469" i="15"/>
  <c r="H396" i="15"/>
  <c r="H327" i="15"/>
  <c r="H370" i="15"/>
  <c r="H448" i="15"/>
  <c r="H341" i="15"/>
  <c r="H296" i="15"/>
  <c r="H228" i="15"/>
  <c r="H88" i="15"/>
  <c r="H116" i="15"/>
  <c r="K9" i="15"/>
  <c r="L611" i="15"/>
  <c r="H696" i="15"/>
  <c r="H737" i="15"/>
  <c r="H641" i="15"/>
  <c r="H701" i="15"/>
  <c r="H382" i="15"/>
  <c r="H675" i="15"/>
  <c r="H730" i="15"/>
  <c r="H639" i="15"/>
  <c r="H514" i="15"/>
  <c r="H634" i="15"/>
  <c r="H565" i="15"/>
  <c r="H621" i="15"/>
  <c r="H557" i="15"/>
  <c r="H640" i="15"/>
  <c r="H577" i="15"/>
  <c r="H643" i="15"/>
  <c r="H551" i="15"/>
  <c r="H646" i="15"/>
  <c r="H582" i="15"/>
  <c r="H527" i="15"/>
  <c r="H501" i="15"/>
  <c r="H403" i="15"/>
  <c r="H512" i="15"/>
  <c r="H451" i="15"/>
  <c r="H547" i="15"/>
  <c r="H483" i="15"/>
  <c r="H526" i="15"/>
  <c r="H406" i="15"/>
  <c r="H505" i="15"/>
  <c r="H411" i="15"/>
  <c r="H532" i="15"/>
  <c r="H459" i="15"/>
  <c r="H401" i="15"/>
  <c r="H444" i="15"/>
  <c r="H354" i="15"/>
  <c r="H455" i="15"/>
  <c r="H391" i="15"/>
  <c r="H273" i="15"/>
  <c r="H426" i="15"/>
  <c r="H366" i="15"/>
  <c r="H437" i="15"/>
  <c r="H308" i="15"/>
  <c r="H432" i="15"/>
  <c r="H364" i="15"/>
  <c r="H298" i="15"/>
  <c r="H309" i="15"/>
  <c r="H368" i="15"/>
  <c r="H280" i="15"/>
  <c r="H283" i="15"/>
  <c r="H305" i="15"/>
  <c r="H239" i="15"/>
  <c r="H136" i="15"/>
  <c r="H95" i="15"/>
  <c r="H172" i="15"/>
  <c r="H109" i="15"/>
  <c r="H100" i="15"/>
  <c r="H54" i="15"/>
  <c r="H585" i="15"/>
  <c r="H569" i="15"/>
  <c r="H745" i="15"/>
  <c r="H739" i="15"/>
  <c r="H704" i="15"/>
  <c r="H651" i="15"/>
  <c r="H709" i="15"/>
  <c r="H446" i="15"/>
  <c r="H680" i="15"/>
  <c r="H738" i="15"/>
  <c r="H631" i="15"/>
  <c r="H503" i="15"/>
  <c r="H626" i="15"/>
  <c r="H562" i="15"/>
  <c r="H613" i="15"/>
  <c r="H553" i="15"/>
  <c r="H632" i="15"/>
  <c r="H570" i="15"/>
  <c r="H635" i="15"/>
  <c r="H546" i="15"/>
  <c r="H638" i="15"/>
  <c r="H561" i="15"/>
  <c r="H525" i="15"/>
  <c r="H493" i="15"/>
  <c r="H387" i="15"/>
  <c r="H504" i="15"/>
  <c r="H358" i="15"/>
  <c r="H539" i="15"/>
  <c r="H481" i="15"/>
  <c r="H518" i="15"/>
  <c r="H390" i="15"/>
  <c r="H497" i="15"/>
  <c r="H395" i="15"/>
  <c r="H524" i="15"/>
  <c r="H375" i="15"/>
  <c r="H393" i="15"/>
  <c r="H436" i="15"/>
  <c r="H346" i="15"/>
  <c r="H447" i="15"/>
  <c r="H383" i="15"/>
  <c r="H272" i="15"/>
  <c r="H418" i="15"/>
  <c r="H359" i="15"/>
  <c r="H429" i="15"/>
  <c r="H295" i="15"/>
  <c r="H424" i="15"/>
  <c r="H319" i="15"/>
  <c r="H290" i="15"/>
  <c r="H301" i="15"/>
  <c r="H360" i="15"/>
  <c r="H221" i="15"/>
  <c r="H326" i="15"/>
  <c r="H254" i="15"/>
  <c r="H193" i="15"/>
  <c r="H183" i="15"/>
  <c r="H106" i="15"/>
  <c r="H82" i="15"/>
  <c r="H115" i="15"/>
  <c r="H53" i="15"/>
  <c r="H81" i="15"/>
  <c r="H604" i="15"/>
  <c r="A148" i="15"/>
  <c r="A380" i="15"/>
  <c r="H712" i="15"/>
  <c r="H487" i="15"/>
  <c r="H652" i="15"/>
  <c r="H717" i="15"/>
  <c r="H559" i="15"/>
  <c r="H682" i="15"/>
  <c r="H746" i="15"/>
  <c r="H623" i="15"/>
  <c r="H471" i="15"/>
  <c r="H618" i="15"/>
  <c r="H490" i="15"/>
  <c r="H605" i="15"/>
  <c r="H519" i="15"/>
  <c r="H624" i="15"/>
  <c r="H567" i="15"/>
  <c r="H627" i="15"/>
  <c r="H467" i="15"/>
  <c r="H630" i="15"/>
  <c r="H543" i="15"/>
  <c r="H522" i="15"/>
  <c r="H485" i="15"/>
  <c r="H350" i="15"/>
  <c r="H496" i="15"/>
  <c r="H300" i="15"/>
  <c r="H531" i="15"/>
  <c r="H470" i="15"/>
  <c r="H510" i="15"/>
  <c r="H324" i="15"/>
  <c r="H489" i="15"/>
  <c r="H287" i="15"/>
  <c r="H516" i="15"/>
  <c r="H372" i="15"/>
  <c r="H385" i="15"/>
  <c r="H428" i="15"/>
  <c r="H338" i="15"/>
  <c r="H439" i="15"/>
  <c r="H381" i="15"/>
  <c r="H474" i="15"/>
  <c r="H410" i="15"/>
  <c r="H351" i="15"/>
  <c r="H421" i="15"/>
  <c r="H480" i="15"/>
  <c r="H416" i="15"/>
  <c r="H270" i="15"/>
  <c r="H282" i="15"/>
  <c r="H293" i="15"/>
  <c r="H344" i="15"/>
  <c r="H176" i="15"/>
  <c r="H310" i="15"/>
  <c r="H238" i="15"/>
  <c r="H266" i="15"/>
  <c r="H163" i="15"/>
  <c r="H87" i="15"/>
  <c r="H167" i="15"/>
  <c r="H99" i="15"/>
  <c r="H37" i="15"/>
  <c r="H65" i="15"/>
  <c r="H653" i="15"/>
  <c r="H720" i="15"/>
  <c r="H669" i="15"/>
  <c r="H725" i="15"/>
  <c r="H560" i="15"/>
  <c r="H690" i="15"/>
  <c r="H740" i="15"/>
  <c r="H615" i="15"/>
  <c r="H342" i="15"/>
  <c r="H610" i="15"/>
  <c r="H454" i="15"/>
  <c r="H597" i="15"/>
  <c r="H443" i="15"/>
  <c r="H616" i="15"/>
  <c r="H552" i="15"/>
  <c r="H619" i="15"/>
  <c r="H686" i="15"/>
  <c r="H622" i="15"/>
  <c r="H541" i="15"/>
  <c r="H511" i="15"/>
  <c r="H462" i="15"/>
  <c r="H256" i="15"/>
  <c r="H488" i="15"/>
  <c r="H179" i="15"/>
  <c r="H523" i="15"/>
  <c r="H465" i="15"/>
  <c r="H502" i="15"/>
  <c r="H545" i="15"/>
  <c r="H478" i="15"/>
  <c r="H572" i="15"/>
  <c r="H508" i="15"/>
  <c r="H340" i="15"/>
  <c r="H367" i="15"/>
  <c r="H420" i="15"/>
  <c r="H332" i="15"/>
  <c r="H431" i="15"/>
  <c r="H379" i="15"/>
  <c r="H466" i="15"/>
  <c r="H402" i="15"/>
  <c r="H343" i="15"/>
  <c r="H413" i="15"/>
  <c r="H472" i="15"/>
  <c r="H408" i="15"/>
  <c r="H160" i="15"/>
  <c r="H357" i="15"/>
  <c r="H285" i="15"/>
  <c r="H336" i="15"/>
  <c r="H363" i="15"/>
  <c r="H294" i="15"/>
  <c r="H249" i="15"/>
  <c r="H203" i="15"/>
  <c r="H189" i="15"/>
  <c r="H182" i="15"/>
  <c r="H128" i="15"/>
  <c r="H102" i="15"/>
  <c r="H64" i="15"/>
  <c r="H17" i="15"/>
  <c r="H695" i="15"/>
  <c r="H728" i="15"/>
  <c r="H549" i="15"/>
  <c r="H674" i="15"/>
  <c r="H733" i="15"/>
  <c r="H566" i="15"/>
  <c r="H698" i="15"/>
  <c r="H671" i="15"/>
  <c r="H607" i="15"/>
  <c r="H666" i="15"/>
  <c r="H602" i="15"/>
  <c r="H348" i="15"/>
  <c r="H589" i="15"/>
  <c r="H672" i="15"/>
  <c r="H608" i="15"/>
  <c r="H506" i="15"/>
  <c r="H611" i="15"/>
  <c r="H678" i="15"/>
  <c r="H614" i="15"/>
  <c r="H538" i="15"/>
  <c r="H482" i="15"/>
  <c r="H457" i="15"/>
  <c r="H544" i="15"/>
  <c r="H479" i="15"/>
  <c r="H579" i="15"/>
  <c r="H515" i="15"/>
  <c r="H558" i="15"/>
  <c r="H494" i="15"/>
  <c r="H537" i="15"/>
  <c r="H475" i="15"/>
  <c r="H564" i="15"/>
  <c r="H500" i="15"/>
  <c r="H433" i="15"/>
  <c r="H362" i="15"/>
  <c r="H412" i="15"/>
  <c r="H279" i="15"/>
  <c r="H423" i="15"/>
  <c r="H335" i="15"/>
  <c r="H458" i="15"/>
  <c r="H394" i="15"/>
  <c r="H334" i="15"/>
  <c r="H405" i="15"/>
  <c r="H464" i="15"/>
  <c r="H400" i="15"/>
  <c r="H330" i="15"/>
  <c r="H349" i="15"/>
  <c r="H264" i="15"/>
  <c r="H320" i="15"/>
  <c r="H347" i="15"/>
  <c r="H186" i="15"/>
  <c r="H233" i="15"/>
  <c r="H269" i="15"/>
  <c r="H178" i="15"/>
  <c r="H168" i="15"/>
  <c r="H120" i="15"/>
  <c r="H86" i="15"/>
  <c r="H48" i="15"/>
  <c r="H703" i="15"/>
  <c r="A215" i="15"/>
  <c r="A52" i="15"/>
  <c r="L129" i="15"/>
  <c r="A224" i="15"/>
  <c r="A387" i="15"/>
  <c r="A86" i="15"/>
  <c r="A89" i="15"/>
  <c r="A33" i="15"/>
  <c r="L40" i="15"/>
  <c r="A218" i="15"/>
  <c r="A386" i="15"/>
  <c r="A635" i="15"/>
  <c r="A39" i="15"/>
  <c r="A205" i="15"/>
  <c r="L203" i="15"/>
  <c r="A216" i="15"/>
  <c r="A50" i="15"/>
  <c r="A51" i="15"/>
  <c r="A143" i="15"/>
  <c r="A221" i="15"/>
  <c r="A377" i="15"/>
  <c r="A311" i="15"/>
  <c r="A36" i="15"/>
  <c r="A211" i="15"/>
  <c r="A202" i="15"/>
  <c r="A371" i="15"/>
  <c r="A317" i="15"/>
  <c r="A73" i="15"/>
  <c r="A381" i="15"/>
  <c r="A58" i="15"/>
  <c r="A43" i="15"/>
  <c r="A56" i="15"/>
  <c r="A63" i="15"/>
  <c r="A265" i="15"/>
  <c r="A302" i="15"/>
  <c r="A479" i="15"/>
  <c r="A256" i="15"/>
  <c r="A66" i="15"/>
  <c r="A49" i="15"/>
  <c r="A57" i="15"/>
  <c r="A53" i="15"/>
  <c r="A40" i="15"/>
  <c r="A61" i="15"/>
  <c r="A246" i="15"/>
  <c r="A306" i="15"/>
  <c r="L317" i="15"/>
  <c r="A269" i="15"/>
  <c r="L36" i="15"/>
  <c r="A72" i="15"/>
  <c r="A41" i="15"/>
  <c r="A67" i="15"/>
  <c r="A74" i="15"/>
  <c r="A80" i="15"/>
  <c r="A65" i="15"/>
  <c r="A236" i="15"/>
  <c r="A488" i="15"/>
  <c r="A76" i="15"/>
  <c r="A69" i="15"/>
  <c r="A64" i="15"/>
  <c r="A62" i="15"/>
  <c r="A75" i="15"/>
  <c r="A71" i="15"/>
  <c r="A248" i="15"/>
  <c r="A242" i="15"/>
  <c r="A473" i="15"/>
  <c r="A48" i="15"/>
  <c r="A78" i="15"/>
  <c r="A70" i="15"/>
  <c r="L86" i="15"/>
  <c r="A79" i="15"/>
  <c r="A232" i="15"/>
  <c r="A308" i="15"/>
  <c r="A465" i="15"/>
  <c r="A413" i="15"/>
  <c r="A34" i="15"/>
  <c r="A59" i="15"/>
  <c r="A90" i="15"/>
  <c r="A68" i="15"/>
  <c r="A258" i="15"/>
  <c r="A572" i="15"/>
  <c r="A42" i="15"/>
  <c r="A38" i="15"/>
  <c r="A37" i="15"/>
  <c r="A77" i="15"/>
  <c r="A45" i="15"/>
  <c r="L82" i="15"/>
  <c r="A60" i="15"/>
  <c r="A170" i="15"/>
  <c r="L483" i="15"/>
  <c r="A483" i="15"/>
  <c r="L470" i="15"/>
  <c r="A470" i="15"/>
  <c r="A98" i="15"/>
  <c r="A88" i="15"/>
  <c r="A87" i="15"/>
  <c r="A103" i="15"/>
  <c r="A213" i="15"/>
  <c r="A212" i="15"/>
  <c r="A220" i="15"/>
  <c r="A238" i="15"/>
  <c r="A266" i="15"/>
  <c r="A268" i="15"/>
  <c r="A250" i="15"/>
  <c r="A318" i="15"/>
  <c r="A407" i="15"/>
  <c r="A210" i="15"/>
  <c r="A379" i="15"/>
  <c r="A319" i="15"/>
  <c r="A378" i="15"/>
  <c r="A370" i="15"/>
  <c r="A272" i="15"/>
  <c r="A468" i="15"/>
  <c r="A487" i="15"/>
  <c r="A482" i="15"/>
  <c r="H705" i="15"/>
  <c r="H692" i="15"/>
  <c r="H751" i="15"/>
  <c r="H719" i="15"/>
  <c r="H649" i="15"/>
  <c r="H441" i="15"/>
  <c r="H28" i="15"/>
  <c r="H25" i="15"/>
  <c r="H14" i="15"/>
  <c r="H19" i="15"/>
  <c r="H83" i="15"/>
  <c r="H72" i="15"/>
  <c r="H61" i="15"/>
  <c r="H124" i="15"/>
  <c r="H113" i="15"/>
  <c r="H110" i="15"/>
  <c r="H15" i="15"/>
  <c r="H26" i="15"/>
  <c r="H138" i="15"/>
  <c r="H131" i="15"/>
  <c r="H122" i="15"/>
  <c r="H79" i="15"/>
  <c r="H98" i="15"/>
  <c r="H184" i="15"/>
  <c r="H152" i="15"/>
  <c r="H147" i="15"/>
  <c r="H112" i="15"/>
  <c r="H197" i="15"/>
  <c r="H187" i="15"/>
  <c r="H173" i="15"/>
  <c r="H229" i="15"/>
  <c r="H212" i="15"/>
  <c r="H204" i="15"/>
  <c r="H263" i="15"/>
  <c r="H252" i="15"/>
  <c r="H257" i="15"/>
  <c r="H227" i="15"/>
  <c r="H329" i="15"/>
  <c r="H240" i="15"/>
  <c r="H196" i="15"/>
  <c r="H593" i="15"/>
  <c r="H716" i="15"/>
  <c r="H676" i="15"/>
  <c r="H636" i="15"/>
  <c r="H36" i="15"/>
  <c r="H33" i="15"/>
  <c r="H22" i="15"/>
  <c r="H27" i="15"/>
  <c r="H16" i="15"/>
  <c r="H80" i="15"/>
  <c r="H69" i="15"/>
  <c r="H132" i="15"/>
  <c r="H18" i="15"/>
  <c r="H118" i="15"/>
  <c r="H47" i="15"/>
  <c r="H55" i="15"/>
  <c r="H146" i="15"/>
  <c r="H135" i="15"/>
  <c r="H140" i="15"/>
  <c r="H123" i="15"/>
  <c r="H126" i="15"/>
  <c r="H190" i="15"/>
  <c r="H153" i="15"/>
  <c r="H162" i="15"/>
  <c r="H130" i="15"/>
  <c r="H205" i="15"/>
  <c r="H194" i="15"/>
  <c r="H191" i="15"/>
  <c r="H237" i="15"/>
  <c r="H234" i="15"/>
  <c r="H213" i="15"/>
  <c r="H271" i="15"/>
  <c r="H260" i="15"/>
  <c r="H265" i="15"/>
  <c r="H275" i="15"/>
  <c r="H337" i="15"/>
  <c r="H251" i="15"/>
  <c r="H225" i="15"/>
  <c r="H331" i="15"/>
  <c r="H235" i="15"/>
  <c r="H328" i="15"/>
  <c r="H259" i="15"/>
  <c r="H317" i="15"/>
  <c r="H729" i="15"/>
  <c r="H697" i="15"/>
  <c r="H683" i="15"/>
  <c r="H580" i="15"/>
  <c r="H743" i="15"/>
  <c r="H430" i="15"/>
  <c r="H44" i="15"/>
  <c r="H41" i="15"/>
  <c r="H30" i="15"/>
  <c r="H35" i="15"/>
  <c r="H24" i="15"/>
  <c r="H13" i="15"/>
  <c r="H42" i="15"/>
  <c r="H31" i="15"/>
  <c r="H50" i="15"/>
  <c r="H39" i="15"/>
  <c r="H70" i="15"/>
  <c r="H66" i="15"/>
  <c r="H154" i="15"/>
  <c r="H143" i="15"/>
  <c r="H148" i="15"/>
  <c r="H134" i="15"/>
  <c r="H127" i="15"/>
  <c r="H198" i="15"/>
  <c r="H171" i="15"/>
  <c r="H169" i="15"/>
  <c r="H144" i="15"/>
  <c r="H34" i="15"/>
  <c r="H202" i="15"/>
  <c r="H199" i="15"/>
  <c r="H245" i="15"/>
  <c r="H242" i="15"/>
  <c r="H224" i="15"/>
  <c r="H209" i="15"/>
  <c r="H268" i="15"/>
  <c r="H165" i="15"/>
  <c r="H281" i="15"/>
  <c r="H345" i="15"/>
  <c r="H286" i="15"/>
  <c r="H278" i="15"/>
  <c r="H339" i="15"/>
  <c r="H276" i="15"/>
  <c r="H576" i="15"/>
  <c r="H708" i="15"/>
  <c r="H711" i="15"/>
  <c r="H52" i="15"/>
  <c r="H49" i="15"/>
  <c r="H38" i="15"/>
  <c r="H43" i="15"/>
  <c r="H32" i="15"/>
  <c r="H21" i="15"/>
  <c r="H71" i="15"/>
  <c r="H63" i="15"/>
  <c r="H77" i="15"/>
  <c r="H78" i="15"/>
  <c r="H93" i="15"/>
  <c r="H85" i="15"/>
  <c r="H74" i="15"/>
  <c r="H151" i="15"/>
  <c r="H156" i="15"/>
  <c r="H142" i="15"/>
  <c r="H155" i="15"/>
  <c r="H206" i="15"/>
  <c r="H174" i="15"/>
  <c r="H192" i="15"/>
  <c r="H145" i="15"/>
  <c r="H111" i="15"/>
  <c r="H210" i="15"/>
  <c r="H207" i="15"/>
  <c r="H253" i="15"/>
  <c r="H250" i="15"/>
  <c r="H226" i="15"/>
  <c r="H219" i="15"/>
  <c r="H90" i="15"/>
  <c r="H220" i="15"/>
  <c r="H289" i="15"/>
  <c r="H685" i="15"/>
  <c r="H721" i="15"/>
  <c r="H644" i="15"/>
  <c r="H735" i="15"/>
  <c r="H617" i="15"/>
  <c r="H60" i="15"/>
  <c r="H57" i="15"/>
  <c r="H46" i="15"/>
  <c r="H51" i="15"/>
  <c r="H40" i="15"/>
  <c r="H29" i="15"/>
  <c r="H92" i="15"/>
  <c r="H76" i="15"/>
  <c r="H84" i="15"/>
  <c r="H91" i="15"/>
  <c r="H101" i="15"/>
  <c r="H141" i="15"/>
  <c r="H119" i="15"/>
  <c r="H159" i="15"/>
  <c r="H164" i="15"/>
  <c r="H150" i="15"/>
  <c r="H161" i="15"/>
  <c r="H214" i="15"/>
  <c r="H195" i="15"/>
  <c r="H200" i="15"/>
  <c r="H166" i="15"/>
  <c r="H139" i="15"/>
  <c r="H218" i="15"/>
  <c r="H215" i="15"/>
  <c r="H261" i="15"/>
  <c r="H258" i="15"/>
  <c r="H231" i="15"/>
  <c r="H222" i="15"/>
  <c r="H201" i="15"/>
  <c r="H230" i="15"/>
  <c r="H297" i="15"/>
  <c r="H361" i="15"/>
  <c r="H302" i="15"/>
  <c r="H291" i="15"/>
  <c r="H355" i="15"/>
  <c r="H288" i="15"/>
  <c r="H352" i="15"/>
  <c r="H267" i="15"/>
  <c r="H713" i="15"/>
  <c r="H625" i="15"/>
  <c r="H414" i="15"/>
  <c r="H700" i="15"/>
  <c r="H554" i="15"/>
  <c r="H727" i="15"/>
  <c r="H12" i="15"/>
  <c r="H73" i="15"/>
  <c r="H62" i="15"/>
  <c r="H67" i="15"/>
  <c r="H56" i="15"/>
  <c r="H45" i="15"/>
  <c r="H108" i="15"/>
  <c r="H97" i="15"/>
  <c r="H94" i="15"/>
  <c r="H107" i="15"/>
  <c r="H117" i="15"/>
  <c r="H157" i="15"/>
  <c r="H121" i="15"/>
  <c r="H175" i="15"/>
  <c r="H180" i="15"/>
  <c r="H58" i="15"/>
  <c r="H177" i="15"/>
  <c r="H96" i="15"/>
  <c r="H104" i="15"/>
  <c r="H216" i="15"/>
  <c r="H185" i="15"/>
  <c r="H181" i="15"/>
  <c r="H137" i="15"/>
  <c r="H211" i="15"/>
  <c r="H277" i="15"/>
  <c r="H274" i="15"/>
  <c r="H247" i="15"/>
  <c r="H236" i="15"/>
  <c r="H241" i="15"/>
  <c r="H246" i="15"/>
  <c r="H313" i="15"/>
  <c r="H377" i="15"/>
  <c r="H318" i="15"/>
  <c r="H307" i="15"/>
  <c r="H371" i="15"/>
  <c r="A92" i="15"/>
  <c r="A94" i="15"/>
  <c r="A163" i="15"/>
  <c r="A164" i="15"/>
  <c r="A209" i="15"/>
  <c r="A243" i="15"/>
  <c r="A240" i="15"/>
  <c r="A222" i="15"/>
  <c r="A214" i="15"/>
  <c r="A255" i="15"/>
  <c r="A219" i="15"/>
  <c r="A270" i="15"/>
  <c r="A373" i="15"/>
  <c r="A314" i="15"/>
  <c r="A303" i="15"/>
  <c r="A383" i="15"/>
  <c r="A392" i="15"/>
  <c r="A267" i="15"/>
  <c r="A512" i="15"/>
  <c r="A526" i="15"/>
  <c r="A539" i="15"/>
  <c r="A474" i="15"/>
  <c r="A478" i="15"/>
  <c r="A492" i="15"/>
  <c r="A82" i="15"/>
  <c r="A83" i="15"/>
  <c r="A96" i="15"/>
  <c r="A204" i="15"/>
  <c r="A235" i="15"/>
  <c r="A234" i="15"/>
  <c r="A223" i="15"/>
  <c r="A257" i="15"/>
  <c r="A201" i="15"/>
  <c r="A382" i="15"/>
  <c r="A301" i="15"/>
  <c r="A310" i="15"/>
  <c r="A309" i="15"/>
  <c r="A389" i="15"/>
  <c r="A388" i="15"/>
  <c r="A481" i="15"/>
  <c r="A313" i="15"/>
  <c r="A298" i="15"/>
  <c r="A385" i="15"/>
  <c r="A369" i="15"/>
  <c r="A471" i="15"/>
  <c r="A264" i="15"/>
  <c r="A587" i="15"/>
  <c r="A509" i="15"/>
  <c r="L614" i="15"/>
  <c r="A631" i="15"/>
  <c r="A570" i="15"/>
  <c r="A575" i="15"/>
  <c r="L562" i="15"/>
  <c r="A562" i="15"/>
  <c r="A99" i="15"/>
  <c r="A85" i="15"/>
  <c r="A101" i="15"/>
  <c r="A84" i="15"/>
  <c r="A207" i="15"/>
  <c r="A227" i="15"/>
  <c r="A259" i="15"/>
  <c r="A247" i="15"/>
  <c r="A233" i="15"/>
  <c r="A262" i="15"/>
  <c r="A206" i="15"/>
  <c r="A228" i="15"/>
  <c r="A252" i="15"/>
  <c r="A312" i="15"/>
  <c r="A391" i="15"/>
  <c r="A469" i="15"/>
  <c r="A300" i="15"/>
  <c r="A305" i="15"/>
  <c r="A315" i="15"/>
  <c r="A376" i="15"/>
  <c r="A476" i="15"/>
  <c r="A390" i="15"/>
  <c r="A506" i="15"/>
  <c r="A261" i="15"/>
  <c r="A497" i="15"/>
  <c r="A588" i="15"/>
  <c r="L637" i="15"/>
  <c r="A634" i="15"/>
  <c r="A655" i="15"/>
  <c r="A226" i="15"/>
  <c r="L229" i="15"/>
  <c r="A91" i="15"/>
  <c r="A102" i="15"/>
  <c r="A203" i="15"/>
  <c r="A225" i="15"/>
  <c r="A251" i="15"/>
  <c r="A260" i="15"/>
  <c r="A237" i="15"/>
  <c r="A231" i="15"/>
  <c r="A208" i="15"/>
  <c r="A230" i="15"/>
  <c r="A304" i="15"/>
  <c r="A374" i="15"/>
  <c r="A393" i="15"/>
  <c r="A475" i="15"/>
  <c r="A316" i="15"/>
  <c r="A307" i="15"/>
  <c r="A477" i="15"/>
  <c r="A375" i="15"/>
  <c r="A253" i="15"/>
  <c r="A652" i="15"/>
  <c r="A485" i="15"/>
  <c r="A466" i="15"/>
  <c r="A467" i="15"/>
  <c r="A484" i="15"/>
  <c r="A472" i="15"/>
  <c r="A486" i="15"/>
  <c r="A81" i="15"/>
  <c r="A104" i="15"/>
  <c r="A95" i="15"/>
  <c r="A93" i="15"/>
  <c r="A249" i="15"/>
  <c r="A263" i="15"/>
  <c r="A244" i="15"/>
  <c r="A271" i="15"/>
  <c r="A217" i="15"/>
  <c r="A297" i="15"/>
  <c r="A299" i="15"/>
  <c r="A372" i="15"/>
  <c r="A254" i="15"/>
  <c r="A669" i="15"/>
  <c r="L491" i="15"/>
  <c r="A500" i="15"/>
  <c r="H742" i="15"/>
  <c r="A152" i="15"/>
  <c r="A580" i="15"/>
  <c r="A569" i="15"/>
  <c r="A97" i="15"/>
  <c r="A100" i="15"/>
  <c r="L81" i="15"/>
  <c r="A147" i="15"/>
  <c r="A130" i="15"/>
  <c r="A129" i="15"/>
  <c r="A132" i="15"/>
  <c r="A441" i="15"/>
  <c r="A566" i="15"/>
  <c r="A565" i="15"/>
  <c r="L468" i="15"/>
  <c r="A480" i="15"/>
  <c r="A145" i="15"/>
  <c r="A135" i="15"/>
  <c r="A151" i="15"/>
  <c r="A142" i="15"/>
  <c r="A291" i="15"/>
  <c r="A564" i="15"/>
  <c r="A561" i="15"/>
  <c r="A583" i="15"/>
  <c r="A581" i="15"/>
  <c r="A576" i="15"/>
  <c r="A579" i="15"/>
  <c r="L54" i="15"/>
  <c r="A54" i="15"/>
  <c r="A131" i="15"/>
  <c r="A140" i="15"/>
  <c r="A137" i="15"/>
  <c r="A141" i="15"/>
  <c r="A568" i="15"/>
  <c r="A584" i="15"/>
  <c r="A146" i="15"/>
  <c r="A150" i="15"/>
  <c r="A136" i="15"/>
  <c r="L575" i="15"/>
  <c r="A577" i="15"/>
  <c r="A245" i="15"/>
  <c r="A241" i="15"/>
  <c r="A229" i="15"/>
  <c r="A239" i="15"/>
  <c r="A44" i="15"/>
  <c r="A47" i="15"/>
  <c r="A35" i="15"/>
  <c r="A55" i="15"/>
  <c r="A138" i="15"/>
  <c r="A149" i="15"/>
  <c r="A449" i="15"/>
  <c r="A139" i="15"/>
  <c r="A133" i="15"/>
  <c r="A144" i="15"/>
  <c r="H673" i="15"/>
  <c r="H718" i="15"/>
  <c r="A623" i="15"/>
  <c r="A545" i="15"/>
  <c r="A461" i="15"/>
  <c r="H691" i="15"/>
  <c r="H726" i="15"/>
  <c r="H578" i="15"/>
  <c r="L718" i="15"/>
  <c r="A718" i="15"/>
  <c r="L683" i="15"/>
  <c r="A694" i="15"/>
  <c r="L661" i="15"/>
  <c r="A680" i="15"/>
  <c r="A670" i="15"/>
  <c r="L543" i="15"/>
  <c r="A543" i="15"/>
  <c r="L403" i="15"/>
  <c r="A400" i="15"/>
  <c r="A172" i="15"/>
  <c r="A166" i="15"/>
  <c r="A176" i="15"/>
  <c r="A409" i="15"/>
  <c r="A442" i="15"/>
  <c r="A528" i="15"/>
  <c r="A553" i="15"/>
  <c r="L597" i="15"/>
  <c r="A600" i="15"/>
  <c r="A597" i="15"/>
  <c r="A159" i="15"/>
  <c r="A157" i="15"/>
  <c r="A171" i="15"/>
  <c r="A402" i="15"/>
  <c r="A529" i="15"/>
  <c r="A456" i="15"/>
  <c r="A515" i="15"/>
  <c r="A445" i="15"/>
  <c r="A397" i="15"/>
  <c r="A514" i="15"/>
  <c r="A518" i="15"/>
  <c r="A462" i="15"/>
  <c r="A493" i="15"/>
  <c r="A522" i="15"/>
  <c r="A637" i="15"/>
  <c r="A534" i="15"/>
  <c r="A596" i="15"/>
  <c r="A595" i="15"/>
  <c r="A627" i="15"/>
  <c r="A677" i="15"/>
  <c r="A647" i="15"/>
  <c r="A523" i="15"/>
  <c r="A648" i="15"/>
  <c r="A495" i="15"/>
  <c r="A416" i="15"/>
  <c r="L723" i="15"/>
  <c r="A723" i="15"/>
  <c r="L610" i="15"/>
  <c r="A618" i="15"/>
  <c r="A622" i="15"/>
  <c r="A555" i="15"/>
  <c r="A550" i="15"/>
  <c r="L541" i="15"/>
  <c r="A541" i="15"/>
  <c r="A538" i="15"/>
  <c r="A505" i="15"/>
  <c r="A491" i="15"/>
  <c r="A415" i="15"/>
  <c r="A507" i="15"/>
  <c r="A498" i="15"/>
  <c r="A502" i="15"/>
  <c r="A663" i="15"/>
  <c r="A394" i="15"/>
  <c r="A411" i="15"/>
  <c r="A451" i="15"/>
  <c r="A399" i="15"/>
  <c r="A443" i="15"/>
  <c r="A524" i="15"/>
  <c r="L455" i="15"/>
  <c r="A517" i="15"/>
  <c r="A645" i="15"/>
  <c r="A489" i="15"/>
  <c r="A536" i="15"/>
  <c r="A612" i="15"/>
  <c r="A607" i="15"/>
  <c r="A639" i="15"/>
  <c r="A619" i="15"/>
  <c r="A554" i="15"/>
  <c r="A626" i="15"/>
  <c r="A675" i="15"/>
  <c r="A603" i="15"/>
  <c r="A667" i="15"/>
  <c r="A640" i="15"/>
  <c r="A671" i="15"/>
  <c r="A496" i="15"/>
  <c r="A610" i="15"/>
  <c r="A642" i="15"/>
  <c r="A747" i="15"/>
  <c r="L710" i="15"/>
  <c r="A707" i="15"/>
  <c r="A709" i="15"/>
  <c r="A727" i="15"/>
  <c r="A705" i="15"/>
  <c r="A721" i="15"/>
  <c r="A725" i="15"/>
  <c r="A720" i="15"/>
  <c r="A710" i="15"/>
  <c r="A724" i="15"/>
  <c r="A714" i="15"/>
  <c r="A722" i="15"/>
  <c r="A706" i="15"/>
  <c r="A711" i="15"/>
  <c r="A713" i="15"/>
  <c r="L564" i="15"/>
  <c r="A567" i="15"/>
  <c r="A412" i="15"/>
  <c r="L410" i="15"/>
  <c r="A161" i="15"/>
  <c r="A410" i="15"/>
  <c r="A444" i="15"/>
  <c r="A490" i="15"/>
  <c r="A521" i="15"/>
  <c r="A525" i="15"/>
  <c r="A508" i="15"/>
  <c r="A153" i="15"/>
  <c r="A175" i="15"/>
  <c r="A160" i="15"/>
  <c r="A404" i="15"/>
  <c r="A494" i="15"/>
  <c r="A401" i="15"/>
  <c r="A453" i="15"/>
  <c r="A446" i="15"/>
  <c r="A532" i="15"/>
  <c r="A455" i="15"/>
  <c r="A504" i="15"/>
  <c r="A653" i="15"/>
  <c r="A501" i="15"/>
  <c r="A542" i="15"/>
  <c r="A620" i="15"/>
  <c r="A533" i="15"/>
  <c r="A683" i="15"/>
  <c r="A548" i="15"/>
  <c r="A558" i="15"/>
  <c r="A615" i="15"/>
  <c r="A649" i="15"/>
  <c r="A602" i="15"/>
  <c r="A591" i="15"/>
  <c r="A516" i="15"/>
  <c r="A629" i="15"/>
  <c r="A162" i="15"/>
  <c r="A154" i="15"/>
  <c r="A165" i="15"/>
  <c r="A414" i="15"/>
  <c r="A395" i="15"/>
  <c r="A450" i="15"/>
  <c r="A457" i="15"/>
  <c r="A396" i="15"/>
  <c r="A447" i="15"/>
  <c r="A537" i="15"/>
  <c r="A499" i="15"/>
  <c r="A628" i="15"/>
  <c r="A609" i="15"/>
  <c r="A641" i="15"/>
  <c r="A556" i="15"/>
  <c r="A559" i="15"/>
  <c r="A594" i="15"/>
  <c r="A630" i="15"/>
  <c r="A661" i="15"/>
  <c r="A511" i="15"/>
  <c r="A632" i="15"/>
  <c r="A665" i="15"/>
  <c r="L726" i="15"/>
  <c r="A726" i="15"/>
  <c r="L715" i="15"/>
  <c r="A715" i="15"/>
  <c r="L578" i="15"/>
  <c r="A578" i="15"/>
  <c r="A611" i="15"/>
  <c r="A155" i="15"/>
  <c r="A169" i="15"/>
  <c r="A167" i="15"/>
  <c r="A168" i="15"/>
  <c r="A406" i="15"/>
  <c r="A460" i="15"/>
  <c r="A452" i="15"/>
  <c r="A403" i="15"/>
  <c r="A463" i="15"/>
  <c r="A551" i="15"/>
  <c r="A547" i="15"/>
  <c r="A557" i="15"/>
  <c r="A510" i="15"/>
  <c r="A636" i="15"/>
  <c r="A546" i="15"/>
  <c r="A531" i="15"/>
  <c r="A617" i="15"/>
  <c r="A643" i="15"/>
  <c r="A599" i="15"/>
  <c r="A624" i="15"/>
  <c r="A686" i="15"/>
  <c r="A621" i="15"/>
  <c r="A173" i="15"/>
  <c r="A156" i="15"/>
  <c r="A174" i="15"/>
  <c r="A158" i="15"/>
  <c r="A398" i="15"/>
  <c r="A405" i="15"/>
  <c r="A408" i="15"/>
  <c r="A552" i="15"/>
  <c r="A589" i="15"/>
  <c r="A513" i="15"/>
  <c r="A644" i="15"/>
  <c r="A651" i="15"/>
  <c r="A549" i="15"/>
  <c r="A540" i="15"/>
  <c r="A544" i="15"/>
  <c r="A503" i="15"/>
  <c r="A616" i="15"/>
  <c r="A672" i="15"/>
  <c r="L641" i="15"/>
  <c r="A638" i="15"/>
  <c r="A134" i="15"/>
  <c r="A430" i="15"/>
  <c r="A197" i="15"/>
  <c r="A320" i="15"/>
  <c r="A337" i="15"/>
  <c r="A281" i="15"/>
  <c r="A352" i="15"/>
  <c r="A110" i="15"/>
  <c r="A355" i="15"/>
  <c r="A179" i="15"/>
  <c r="A331" i="15"/>
  <c r="A273" i="15"/>
  <c r="L124" i="15"/>
  <c r="A127" i="15"/>
  <c r="A106" i="15"/>
  <c r="A115" i="15"/>
  <c r="A123" i="15"/>
  <c r="A122" i="15"/>
  <c r="A111" i="15"/>
  <c r="A112" i="15"/>
  <c r="A107" i="15"/>
  <c r="A116" i="15"/>
  <c r="A117" i="15"/>
  <c r="A108" i="15"/>
  <c r="A119" i="15"/>
  <c r="A120" i="15"/>
  <c r="A105" i="15"/>
  <c r="A125" i="15"/>
  <c r="A118" i="15"/>
  <c r="A124" i="15"/>
  <c r="A346" i="15"/>
  <c r="L734" i="15"/>
  <c r="A738" i="15"/>
  <c r="A730" i="15"/>
  <c r="A731" i="15"/>
  <c r="A750" i="15"/>
  <c r="A752" i="15"/>
  <c r="A732" i="15"/>
  <c r="A733" i="15"/>
  <c r="A749" i="15"/>
  <c r="A740" i="15"/>
  <c r="A742" i="15"/>
  <c r="A739" i="15"/>
  <c r="A751" i="15"/>
  <c r="A729" i="15"/>
  <c r="A734" i="15"/>
  <c r="A736" i="15"/>
  <c r="A289" i="15"/>
  <c r="A296" i="15"/>
  <c r="A288" i="15"/>
  <c r="A283" i="15"/>
  <c r="A284" i="15"/>
  <c r="A280" i="15"/>
  <c r="A278" i="15"/>
  <c r="A292" i="15"/>
  <c r="A279" i="15"/>
  <c r="A277" i="15"/>
  <c r="A286" i="15"/>
  <c r="A282" i="15"/>
  <c r="A294" i="15"/>
  <c r="A274" i="15"/>
  <c r="A290" i="15"/>
  <c r="A295" i="15"/>
  <c r="A275" i="15"/>
  <c r="A285" i="15"/>
  <c r="A293" i="15"/>
  <c r="A276" i="15"/>
  <c r="A128" i="15"/>
  <c r="A425" i="15"/>
  <c r="A121" i="15"/>
  <c r="A109" i="15"/>
  <c r="A287" i="15"/>
  <c r="L438" i="15"/>
  <c r="A432" i="15"/>
  <c r="A440" i="15"/>
  <c r="A438" i="15"/>
  <c r="A418" i="15"/>
  <c r="A424" i="15"/>
  <c r="A435" i="15"/>
  <c r="A426" i="15"/>
  <c r="A434" i="15"/>
  <c r="A433" i="15"/>
  <c r="A417" i="15"/>
  <c r="A437" i="15"/>
  <c r="A427" i="15"/>
  <c r="A431" i="15"/>
  <c r="A422" i="15"/>
  <c r="A439" i="15"/>
  <c r="A436" i="15"/>
  <c r="A423" i="15"/>
  <c r="A421" i="15"/>
  <c r="A348" i="15"/>
  <c r="A351" i="15"/>
  <c r="L354" i="15"/>
  <c r="A359" i="15"/>
  <c r="A368" i="15"/>
  <c r="A354" i="15"/>
  <c r="A353" i="15"/>
  <c r="A361" i="15"/>
  <c r="A357" i="15"/>
  <c r="A366" i="15"/>
  <c r="A367" i="15"/>
  <c r="A349" i="15"/>
  <c r="A345" i="15"/>
  <c r="A347" i="15"/>
  <c r="A360" i="15"/>
  <c r="A364" i="15"/>
  <c r="A356" i="15"/>
  <c r="A362" i="15"/>
  <c r="A365" i="15"/>
  <c r="A363" i="15"/>
  <c r="A358" i="15"/>
  <c r="L337" i="15"/>
  <c r="A340" i="15"/>
  <c r="A322" i="15"/>
  <c r="A334" i="15"/>
  <c r="A321" i="15"/>
  <c r="A343" i="15"/>
  <c r="A324" i="15"/>
  <c r="A327" i="15"/>
  <c r="A335" i="15"/>
  <c r="A330" i="15"/>
  <c r="A328" i="15"/>
  <c r="A341" i="15"/>
  <c r="A326" i="15"/>
  <c r="A332" i="15"/>
  <c r="A325" i="15"/>
  <c r="A344" i="15"/>
  <c r="A342" i="15"/>
  <c r="A323" i="15"/>
  <c r="A338" i="15"/>
  <c r="A329" i="15"/>
  <c r="A336" i="15"/>
  <c r="A333" i="15"/>
  <c r="L187" i="15"/>
  <c r="A198" i="15"/>
  <c r="A184" i="15"/>
  <c r="A195" i="15"/>
  <c r="A194" i="15"/>
  <c r="A186" i="15"/>
  <c r="A178" i="15"/>
  <c r="A191" i="15"/>
  <c r="A181" i="15"/>
  <c r="A192" i="15"/>
  <c r="A185" i="15"/>
  <c r="A177" i="15"/>
  <c r="A200" i="15"/>
  <c r="A189" i="15"/>
  <c r="A196" i="15"/>
  <c r="A199" i="15"/>
  <c r="A180" i="15"/>
  <c r="A183" i="15"/>
  <c r="A190" i="15"/>
  <c r="A187" i="15"/>
  <c r="A188" i="15"/>
  <c r="A193" i="15"/>
  <c r="A126" i="15"/>
  <c r="A113" i="15"/>
  <c r="A420" i="15"/>
  <c r="A114" i="15"/>
  <c r="A182" i="15"/>
  <c r="L290" i="15"/>
  <c r="A339" i="15"/>
  <c r="A350" i="15"/>
  <c r="A429" i="15"/>
  <c r="L677" i="15"/>
  <c r="A674" i="15"/>
  <c r="A676" i="15"/>
  <c r="A657" i="15"/>
  <c r="A660" i="15"/>
  <c r="A664" i="15"/>
  <c r="A668" i="15"/>
  <c r="A679" i="15"/>
  <c r="A678" i="15"/>
  <c r="A673" i="15"/>
  <c r="A662" i="15"/>
  <c r="L612" i="15"/>
  <c r="A625" i="15"/>
  <c r="L737" i="15"/>
  <c r="A737" i="15"/>
  <c r="A633" i="15"/>
  <c r="A654" i="15"/>
  <c r="A656" i="15"/>
  <c r="A650" i="15"/>
  <c r="L694" i="15"/>
  <c r="A701" i="15"/>
  <c r="A691" i="15"/>
  <c r="A689" i="15"/>
  <c r="A693" i="15"/>
  <c r="A682" i="15"/>
  <c r="A681" i="15"/>
  <c r="A695" i="15"/>
  <c r="A687" i="15"/>
  <c r="A690" i="15"/>
  <c r="H498" i="15"/>
  <c r="H679" i="15"/>
  <c r="H731" i="15"/>
  <c r="H707" i="15"/>
  <c r="H699" i="15"/>
  <c r="H10" i="15"/>
  <c r="H667" i="15"/>
  <c r="H694" i="15"/>
  <c r="H633" i="15"/>
  <c r="H657" i="15"/>
  <c r="H715" i="15"/>
  <c r="H398" i="15"/>
  <c r="H677" i="15"/>
  <c r="H723" i="15"/>
  <c r="H574" i="15"/>
  <c r="L745" i="15"/>
  <c r="A745" i="15"/>
  <c r="L697" i="15"/>
  <c r="A697" i="15"/>
  <c r="A571" i="15"/>
  <c r="L568" i="15"/>
  <c r="A601" i="15"/>
  <c r="A606" i="15"/>
  <c r="A590" i="15"/>
  <c r="A593" i="15"/>
  <c r="A605" i="15"/>
  <c r="A604" i="15"/>
  <c r="A535" i="15"/>
  <c r="A519" i="15"/>
  <c r="A527" i="15"/>
  <c r="A530" i="15"/>
  <c r="A520" i="15"/>
  <c r="L743" i="15"/>
  <c r="A743" i="15"/>
  <c r="A719" i="15"/>
  <c r="L703" i="15"/>
  <c r="A703" i="15"/>
  <c r="A685" i="15"/>
  <c r="L682" i="15"/>
  <c r="A688" i="15"/>
  <c r="A702" i="15"/>
  <c r="A700" i="15"/>
  <c r="A698" i="15"/>
  <c r="A699" i="15"/>
  <c r="A614" i="15"/>
  <c r="L608" i="15"/>
  <c r="A608" i="15"/>
  <c r="L590" i="15"/>
  <c r="A598" i="15"/>
  <c r="A585" i="15"/>
  <c r="A586" i="15"/>
  <c r="A428" i="15"/>
  <c r="A419" i="15"/>
  <c r="H734" i="15"/>
  <c r="H710" i="15"/>
  <c r="H601" i="15"/>
  <c r="H750" i="15"/>
  <c r="H23" i="15"/>
  <c r="H588" i="15"/>
  <c r="H380" i="15"/>
  <c r="H665" i="15"/>
  <c r="H702" i="15"/>
  <c r="H668" i="15"/>
  <c r="H620" i="15"/>
  <c r="H747" i="15"/>
  <c r="H681" i="15"/>
  <c r="L386" i="15"/>
  <c r="A384" i="15"/>
  <c r="A741" i="15"/>
  <c r="A746" i="15"/>
  <c r="A744" i="15"/>
  <c r="A735" i="15"/>
  <c r="A748" i="15"/>
  <c r="A704" i="15"/>
  <c r="A684" i="15"/>
  <c r="L684" i="15"/>
  <c r="A712" i="15"/>
  <c r="L712" i="15"/>
  <c r="L708" i="15"/>
  <c r="A716" i="15"/>
  <c r="A708" i="15"/>
  <c r="A717" i="15"/>
  <c r="A728" i="15"/>
  <c r="A666" i="15"/>
  <c r="A659" i="15"/>
  <c r="L542" i="15"/>
  <c r="A560" i="15"/>
  <c r="A696" i="15"/>
  <c r="L696" i="15"/>
  <c r="L692" i="15"/>
  <c r="A692" i="15"/>
  <c r="A646" i="15"/>
  <c r="L634" i="15"/>
  <c r="L592" i="15"/>
  <c r="A592" i="15"/>
  <c r="A458" i="15"/>
  <c r="A459" i="15"/>
  <c r="A448" i="15"/>
  <c r="A454" i="15"/>
  <c r="A464" i="15"/>
  <c r="A658" i="15"/>
  <c r="L658" i="15"/>
  <c r="A563" i="15"/>
  <c r="A573" i="15"/>
  <c r="A574" i="15"/>
  <c r="L561" i="15"/>
  <c r="A582" i="15"/>
  <c r="I45" i="2" l="1"/>
  <c r="A16" i="15"/>
  <c r="A13" i="15"/>
  <c r="A10" i="15"/>
  <c r="A28" i="15"/>
  <c r="A31" i="15"/>
  <c r="A24" i="15"/>
  <c r="A19" i="15"/>
  <c r="L9" i="15"/>
  <c r="A18" i="15"/>
  <c r="A26" i="15"/>
  <c r="A14" i="15"/>
  <c r="A25" i="15"/>
  <c r="A20" i="15"/>
  <c r="A32" i="15"/>
  <c r="A30" i="15"/>
  <c r="A11" i="15"/>
  <c r="A29" i="15"/>
  <c r="A15" i="15"/>
  <c r="A27" i="15"/>
  <c r="A12" i="15"/>
  <c r="A21" i="15"/>
  <c r="A23" i="15"/>
  <c r="A17" i="15"/>
  <c r="A22" i="15"/>
  <c r="J15" i="10" l="1"/>
  <c r="D48" i="10"/>
  <c r="D46" i="10"/>
  <c r="D47" i="10"/>
  <c r="G15" i="10"/>
  <c r="C47" i="10"/>
  <c r="C46" i="10"/>
  <c r="C48" i="10"/>
  <c r="L15" i="10"/>
  <c r="F46" i="10"/>
  <c r="F47" i="10"/>
  <c r="F48" i="10"/>
  <c r="G46" i="10" l="1"/>
  <c r="G48" i="10"/>
  <c r="G47" i="10"/>
  <c r="AA15" i="10"/>
  <c r="V15" i="10"/>
  <c r="Z15" i="10"/>
  <c r="Q15" i="10"/>
  <c r="O15" i="10"/>
  <c r="T15" i="10"/>
  <c r="P15" i="10"/>
  <c r="W15" i="10"/>
  <c r="S15" i="10"/>
  <c r="M15" i="10"/>
  <c r="Y15" i="10"/>
  <c r="N15" i="10"/>
  <c r="X15" i="10"/>
  <c r="AB15" i="10"/>
  <c r="U15" i="10"/>
  <c r="R15" i="10"/>
  <c r="H15" i="10" l="1"/>
  <c r="H47" i="10" l="1"/>
  <c r="H46" i="10"/>
  <c r="H48" i="10"/>
  <c r="I15" i="10"/>
  <c r="I48" i="10" l="1"/>
  <c r="I46" i="10"/>
  <c r="I47" i="10"/>
</calcChain>
</file>

<file path=xl/sharedStrings.xml><?xml version="1.0" encoding="utf-8"?>
<sst xmlns="http://schemas.openxmlformats.org/spreadsheetml/2006/main" count="373" uniqueCount="212">
  <si>
    <t>Month:</t>
  </si>
  <si>
    <t>Filtration Technology:</t>
  </si>
  <si>
    <t>Year:</t>
  </si>
  <si>
    <t>Date</t>
  </si>
  <si>
    <t>Max</t>
  </si>
  <si>
    <t>NTU</t>
  </si>
  <si>
    <t>A.</t>
  </si>
  <si>
    <t>B.</t>
  </si>
  <si>
    <t>Date of</t>
  </si>
  <si>
    <t>Turbidity</t>
  </si>
  <si>
    <t>Exceedance</t>
  </si>
  <si>
    <t>(NTU)</t>
  </si>
  <si>
    <t>Total Number of Turbidity Measurements Taken:</t>
  </si>
  <si>
    <t>Monthly Report for Water Treatment Technique Compliance - Turbidity</t>
  </si>
  <si>
    <t>4 Hour Combined Filter Turbidity Readings</t>
  </si>
  <si>
    <t>Percent of Turbidity Measurements Less Than 0.3 NTU:</t>
  </si>
  <si>
    <t>Total Number of Turbidity Less Than 0.3 NTU</t>
  </si>
  <si>
    <t xml:space="preserve">   Type of Event (Turbidity</t>
  </si>
  <si>
    <t>Duration</t>
  </si>
  <si>
    <t xml:space="preserve">          limit only)</t>
  </si>
  <si>
    <t>(Hours)</t>
  </si>
  <si>
    <t>to State</t>
  </si>
  <si>
    <t>Notice</t>
  </si>
  <si>
    <t>none</t>
  </si>
  <si>
    <t>Hours</t>
  </si>
  <si>
    <t>of</t>
  </si>
  <si>
    <t>Operation</t>
  </si>
  <si>
    <t>Reading</t>
  </si>
  <si>
    <t>Daily</t>
  </si>
  <si>
    <t>Number</t>
  </si>
  <si>
    <t>Readings</t>
  </si>
  <si>
    <t>System Number:</t>
  </si>
  <si>
    <t>Prepared by:</t>
  </si>
  <si>
    <t>Treatment Plant:</t>
  </si>
  <si>
    <t>Utility Name:</t>
  </si>
  <si>
    <t>Reported</t>
  </si>
  <si>
    <t>Public</t>
  </si>
  <si>
    <t xml:space="preserve">   exceeds 1 NTU or plant</t>
  </si>
  <si>
    <t>Pertinent</t>
  </si>
  <si>
    <t>Value</t>
  </si>
  <si>
    <t>List the turbidity values in the following catagories for any individual filter exdeedances</t>
  </si>
  <si>
    <t>&gt;0.5 NTU at 4 hrs</t>
  </si>
  <si>
    <t>consecutive</t>
  </si>
  <si>
    <t>15 min reads</t>
  </si>
  <si>
    <t>based upon two</t>
  </si>
  <si>
    <t>&gt;1.0 NTU</t>
  </si>
  <si>
    <t>&gt;1.0 NTU anytime</t>
  </si>
  <si>
    <t xml:space="preserve">on same </t>
  </si>
  <si>
    <t>filter for 3</t>
  </si>
  <si>
    <t>months in a row</t>
  </si>
  <si>
    <t>&gt;2.0 NTU</t>
  </si>
  <si>
    <t>filter for 2</t>
  </si>
  <si>
    <t>Date of profile:</t>
  </si>
  <si>
    <t>a*</t>
  </si>
  <si>
    <t>c*</t>
  </si>
  <si>
    <t>d*</t>
  </si>
  <si>
    <t>Date of self assesment:</t>
  </si>
  <si>
    <t>and  must be completed within 90 days of exceedance</t>
  </si>
  <si>
    <t>n/a</t>
  </si>
  <si>
    <t>C.</t>
  </si>
  <si>
    <t>Turbidimeter Calibration Data</t>
  </si>
  <si>
    <t xml:space="preserve">Please record the date of the following turbidimeter calibrations.  </t>
  </si>
  <si>
    <t>&lt;0.3 NTU</t>
  </si>
  <si>
    <t>Finished Water Data</t>
  </si>
  <si>
    <t>Temperature</t>
  </si>
  <si>
    <t>pH</t>
  </si>
  <si>
    <t>(°C)</t>
  </si>
  <si>
    <t>Monthly Report for Water Compliance - Water Quality Parameters</t>
  </si>
  <si>
    <t>D.</t>
  </si>
  <si>
    <t>Record the daily minimum disinfectant residual at the point-of-entry (POE) to the distribution system</t>
  </si>
  <si>
    <t>Min POE</t>
  </si>
  <si>
    <t xml:space="preserve">   Total Inactivation</t>
  </si>
  <si>
    <t>(mg/L)</t>
  </si>
  <si>
    <t>E.</t>
  </si>
  <si>
    <t>Record the date of occurrence, duration and date reported for each time the disinfectant residual</t>
  </si>
  <si>
    <t>was less than 0.2 mg/L or the total Inactivation Ratio was less than 1.  Attach details of public</t>
  </si>
  <si>
    <t>notice for each event.  If none, enter "none".</t>
  </si>
  <si>
    <t xml:space="preserve">    Type of Event</t>
  </si>
  <si>
    <t>Pertinent Residual or</t>
  </si>
  <si>
    <t xml:space="preserve"> (Residual or Total</t>
  </si>
  <si>
    <t xml:space="preserve">    Date Reported</t>
  </si>
  <si>
    <t xml:space="preserve">    Date of Public</t>
  </si>
  <si>
    <t xml:space="preserve">      Inactivation)</t>
  </si>
  <si>
    <t xml:space="preserve">      Ratio Value</t>
  </si>
  <si>
    <t xml:space="preserve">         to State</t>
  </si>
  <si>
    <t xml:space="preserve">         Notice</t>
  </si>
  <si>
    <t>F.</t>
  </si>
  <si>
    <t>Distribution System Disinfectant Residual Criteria</t>
  </si>
  <si>
    <t>Number of sites where disinfectant residual measurements were made</t>
  </si>
  <si>
    <t xml:space="preserve">  A =</t>
  </si>
  <si>
    <t>Number of sites where HPC samples were taken instead of residual measurements</t>
  </si>
  <si>
    <t xml:space="preserve">  B =</t>
  </si>
  <si>
    <t>Number of sites where no residual was detected and no HPC sample was taken</t>
  </si>
  <si>
    <t xml:space="preserve">  C =</t>
  </si>
  <si>
    <t>Number of sites where no residual was detected and HPC exceeded 500</t>
  </si>
  <si>
    <t xml:space="preserve">  D =</t>
  </si>
  <si>
    <t>Number of sites where no residual measurement was made and HPC exceeded 500</t>
  </si>
  <si>
    <t xml:space="preserve">  E =</t>
  </si>
  <si>
    <t>Violation percentage for this month*</t>
  </si>
  <si>
    <t xml:space="preserve">       Violation percentage for last month*</t>
  </si>
  <si>
    <t>Violation percentage  =  100x(C+D+E)/(A+B)</t>
  </si>
  <si>
    <t>Log Inactivation Credit assigned by the Division of Drinking Water for this treatment facility:</t>
  </si>
  <si>
    <t>Inactivation Ratio Calculation  -  All data for the same point in time, and at the end of the sequence.</t>
  </si>
  <si>
    <t>Peak Flow</t>
  </si>
  <si>
    <t>Inactivation</t>
  </si>
  <si>
    <t>CT Provided</t>
  </si>
  <si>
    <t>CT Required</t>
  </si>
  <si>
    <t>Ratio</t>
  </si>
  <si>
    <t>Residual</t>
  </si>
  <si>
    <t>(min.*mg/L)</t>
  </si>
  <si>
    <t>Provided</t>
  </si>
  <si>
    <t>Temp</t>
  </si>
  <si>
    <t>AVG</t>
  </si>
  <si>
    <t>MAX</t>
  </si>
  <si>
    <t>MIN</t>
  </si>
  <si>
    <r>
      <t>and the minimum daily plant total inactivation ratio (CT</t>
    </r>
    <r>
      <rPr>
        <vertAlign val="subscript"/>
        <sz val="10"/>
        <rFont val="Arial"/>
        <family val="2"/>
      </rPr>
      <t>provided</t>
    </r>
    <r>
      <rPr>
        <sz val="10"/>
        <rFont val="Arial"/>
        <family val="2"/>
      </rPr>
      <t>/CT</t>
    </r>
    <r>
      <rPr>
        <vertAlign val="subscript"/>
        <sz val="10"/>
        <rFont val="Arial"/>
        <family val="2"/>
      </rPr>
      <t>required</t>
    </r>
    <r>
      <rPr>
        <sz val="10"/>
        <rFont val="Arial"/>
        <family val="2"/>
      </rPr>
      <t>).</t>
    </r>
  </si>
  <si>
    <r>
      <t>Cl</t>
    </r>
    <r>
      <rPr>
        <vertAlign val="subscript"/>
        <sz val="10"/>
        <rFont val="Arial"/>
        <family val="2"/>
      </rPr>
      <t xml:space="preserve">2 </t>
    </r>
    <r>
      <rPr>
        <sz val="10"/>
        <rFont val="Arial"/>
        <family val="2"/>
      </rPr>
      <t>Res</t>
    </r>
  </si>
  <si>
    <r>
      <t>Cl</t>
    </r>
    <r>
      <rPr>
        <vertAlign val="subscript"/>
        <sz val="10"/>
        <color indexed="9"/>
        <rFont val="Arial"/>
        <family val="2"/>
      </rPr>
      <t>2</t>
    </r>
  </si>
  <si>
    <t>Monthly Report for Water Treatment Technique Compliance - Disinfection</t>
  </si>
  <si>
    <t xml:space="preserve">          Ratio</t>
  </si>
  <si>
    <t xml:space="preserve">           Ratio</t>
  </si>
  <si>
    <t>FIRST DISINFECTION SEQUENCE</t>
  </si>
  <si>
    <t>Detention Time</t>
  </si>
  <si>
    <t>(Minutes)</t>
  </si>
  <si>
    <t>(mg/l)</t>
  </si>
  <si>
    <t>(Deg C)</t>
  </si>
  <si>
    <r>
      <t>Peak Flow Cl</t>
    </r>
    <r>
      <rPr>
        <vertAlign val="subscript"/>
        <sz val="10"/>
        <color indexed="8"/>
        <rFont val="Arial"/>
        <family val="2"/>
      </rPr>
      <t>2</t>
    </r>
  </si>
  <si>
    <t>Record  the date and  turbidity value for any  measurements  exceeding the plant limit.  Indicate whether the event</t>
  </si>
  <si>
    <t>being reported also exceeds 1 NTU.  Attach details of public notice for each event.  If none, enter "none."</t>
  </si>
  <si>
    <t xml:space="preserve">Combined Filter Effluent (CFE) Turbidity </t>
  </si>
  <si>
    <t>Individual Filter (IF) Turbidity</t>
  </si>
  <si>
    <t>Filter #</t>
  </si>
  <si>
    <t>*a.  Action item - filter profile must be completed within 7 days of exceedance.</t>
  </si>
  <si>
    <t>*b.  Action item - filter profile must be completed within 7 days of exceedance.</t>
  </si>
  <si>
    <t>*c.  Action item - filter self assessment must be completed within 14 days of exceedance.</t>
  </si>
  <si>
    <t>Max NTU</t>
  </si>
  <si>
    <t>1st - 4 hr</t>
  </si>
  <si>
    <t>2nd - 4 hr</t>
  </si>
  <si>
    <t>3rd - 4 hr</t>
  </si>
  <si>
    <t>4th - 4 hr</t>
  </si>
  <si>
    <t>5th - 4 hr</t>
  </si>
  <si>
    <t>6th - 4 hr</t>
  </si>
  <si>
    <t>Raw Water</t>
  </si>
  <si>
    <t>Division of Drinking Water</t>
  </si>
  <si>
    <t>Systems &lt;10,000 not required to meet these standards until January 2005</t>
  </si>
  <si>
    <t>Notify DEQ within 24 hours of any turbidity exceedances (801-536-4200)</t>
  </si>
  <si>
    <t>Max Turb</t>
  </si>
  <si>
    <t>Conventional</t>
  </si>
  <si>
    <r>
      <t xml:space="preserve">b* </t>
    </r>
    <r>
      <rPr>
        <i/>
        <sz val="10"/>
        <rFont val="Times New Roman"/>
        <family val="1"/>
      </rPr>
      <t>Systems &gt;10,000 only</t>
    </r>
  </si>
  <si>
    <t>and  must be completed within 120 days of exceedance</t>
  </si>
  <si>
    <t>*d.  Action item - Systems  &gt;10,000 -third party comprehensive preformance evaulation arranged for within 30 days</t>
  </si>
  <si>
    <t>Systems &lt;10,000 -third party comprehensive preformance evaulation arranged for within 60 days</t>
  </si>
  <si>
    <t>Combined Filter Effluent (CFE) Turbidimeter Last Checked for Accuracy or Calibrated:</t>
  </si>
  <si>
    <t>Individual Filter (IF) Turbidimeter Last Checked for Accuracy or Calibrated:</t>
  </si>
  <si>
    <t>Individual filter turbidity data (15 minute) compiled and checked for compliance (Y/N):</t>
  </si>
  <si>
    <t>Direct Filtration</t>
  </si>
  <si>
    <t>Membrane Filtration</t>
  </si>
  <si>
    <t>Slow Sand Filtration</t>
  </si>
  <si>
    <t>Bag Filtration</t>
  </si>
  <si>
    <t>Diatomaceous Earth Filtration</t>
  </si>
  <si>
    <t>Other (attach description)</t>
  </si>
  <si>
    <t>None</t>
  </si>
  <si>
    <t>All turbidimeters on CFE and IF must be checked for accuracy or calibrated monthly.</t>
  </si>
  <si>
    <t>Jordanelle SSD</t>
  </si>
  <si>
    <t>Y</t>
  </si>
  <si>
    <t>Keetley WTP</t>
  </si>
  <si>
    <t xml:space="preserve">Keetley WTP </t>
  </si>
  <si>
    <t>December</t>
  </si>
  <si>
    <t>Wade Webster</t>
  </si>
  <si>
    <t>Req'd CTr (mg-min/L)</t>
  </si>
  <si>
    <t>Temp (Deg C)</t>
  </si>
  <si>
    <t>Temp (Deg F)</t>
  </si>
  <si>
    <t>Required CTr for 3.5 log removal taken from Table C-7, EPA Guidance Manual Disinfection Profiling and Benchmarking and interpolated</t>
  </si>
  <si>
    <t>(-)</t>
  </si>
  <si>
    <t>(Gals)</t>
  </si>
  <si>
    <t>T10/T</t>
  </si>
  <si>
    <t>Volume</t>
  </si>
  <si>
    <t>Contact volume per ft of clearwell includes the volume from the inlet up to the first pump (the way the water flows).</t>
  </si>
  <si>
    <t>Total Cta  =  Clearwell Cta  + Clearwell Inlet Cta</t>
  </si>
  <si>
    <t>CTa   =   (time) * (chlorine concentration)</t>
  </si>
  <si>
    <t>Compliance ration must be greater than 1.0 ninety-five percent of the time on a monthly basis.</t>
  </si>
  <si>
    <t>Yellow fields are for input.</t>
  </si>
  <si>
    <t>Quinns must obtain 3.5 log removal credit for virus from chlorine disinfection prior to the first customer.</t>
  </si>
  <si>
    <t>NOTES,  CALCULATIONS, AND ASSUMPTIONS</t>
  </si>
  <si>
    <t>CTa/CTr</t>
  </si>
  <si>
    <t>(mg-min/L)</t>
  </si>
  <si>
    <t>(min)</t>
  </si>
  <si>
    <t>(mM/L)</t>
  </si>
  <si>
    <t>(ft)</t>
  </si>
  <si>
    <t>(Deg. F)</t>
  </si>
  <si>
    <t>(gpm)</t>
  </si>
  <si>
    <t>Status</t>
  </si>
  <si>
    <t>Compliance Ratio</t>
  </si>
  <si>
    <t>Required CTr</t>
  </si>
  <si>
    <t>Chlorine Residual from the analyzer</t>
  </si>
  <si>
    <t>Clearwell Level</t>
  </si>
  <si>
    <t>Temp.</t>
  </si>
  <si>
    <t>Current High Service flow</t>
  </si>
  <si>
    <t>Day</t>
  </si>
  <si>
    <t>Date and Time</t>
  </si>
  <si>
    <t>Min Ratio for Day</t>
  </si>
  <si>
    <t>RESULTS</t>
  </si>
  <si>
    <t>CT Calcs</t>
  </si>
  <si>
    <t>Plant Operating Data</t>
  </si>
  <si>
    <t>UPDATED FORMAT, JUNE 7, 2012, Adomonoske</t>
  </si>
  <si>
    <t>Quinns Junction WTP</t>
  </si>
  <si>
    <t>4-HR VIRUS INACTIVATION CT WORKSHEET FOR INPUT TO MONTHLY REPORTING</t>
  </si>
  <si>
    <t>Sequence 1
Clear Well
Effective Time</t>
  </si>
  <si>
    <t>Sequence 1
Clear Well
Cta</t>
  </si>
  <si>
    <t>Sequence 1: Clearwell Contact Vol per ft depth</t>
  </si>
  <si>
    <t xml:space="preserve">Sequence 1 Clearwell time   =   (Clearwell volume/ft depth) * depth  /  (flow in gpm) *  (T10/T ratio)  </t>
  </si>
  <si>
    <t xml:space="preserve">110 * 117 * 7.48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</si>
</sst>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3" formatCode="_(* #,##0.00_);_(* \(#,##0.00\);_(* &quot;-&quot;??_);_(@_)"/>
    <numFmt numFmtId="164" formatCode="0.000"/>
    <numFmt numFmtId="165" formatCode="0.0"/>
    <numFmt numFmtId="166" formatCode="mmmm"/>
    <numFmt numFmtId="167" formatCode="yyyy"/>
    <numFmt numFmtId="168" formatCode="mm/dd/yy;@"/>
    <numFmt numFmtId="169" formatCode="m/d/yy;@"/>
    <numFmt numFmtId="170" formatCode="_(* #,##0_);_(* \(#,##0\);_(* &quot;-&quot;??_);_(@_)"/>
    <numFmt numFmtId="171" formatCode="[$-409]m/d/yy\ h:mm\ AM/PM;@"/>
  </numFmts>
  <fonts count="23" x14ac:knownFonts="1">
    <font>
      <sz val="10"/>
      <name val="Times New Roman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4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vertAlign val="subscript"/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vertAlign val="subscript"/>
      <sz val="10"/>
      <color indexed="9"/>
      <name val="Arial"/>
      <family val="2"/>
    </font>
    <font>
      <sz val="10"/>
      <name val="MS Sans Serif"/>
    </font>
    <font>
      <vertAlign val="subscript"/>
      <sz val="10"/>
      <color indexed="8"/>
      <name val="Arial"/>
      <family val="2"/>
    </font>
    <font>
      <i/>
      <sz val="10"/>
      <name val="Times New Roman"/>
      <family val="1"/>
    </font>
    <font>
      <sz val="10"/>
      <color indexed="12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43" fontId="22" fillId="0" borderId="0" applyFont="0" applyFill="0" applyBorder="0" applyAlignment="0" applyProtection="0"/>
    <xf numFmtId="3" fontId="1" fillId="2" borderId="0" applyFont="0" applyFill="0" applyBorder="0" applyAlignment="0" applyProtection="0"/>
    <xf numFmtId="5" fontId="1" fillId="2" borderId="0" applyFont="0" applyFill="0" applyBorder="0" applyAlignment="0" applyProtection="0"/>
    <xf numFmtId="0" fontId="1" fillId="2" borderId="0" applyFont="0" applyFill="0" applyBorder="0" applyAlignment="0" applyProtection="0"/>
    <xf numFmtId="2" fontId="1" fillId="2" borderId="0" applyFont="0" applyFill="0" applyBorder="0" applyAlignment="0" applyProtection="0"/>
    <xf numFmtId="0" fontId="2" fillId="2" borderId="0" applyFont="0" applyFill="0" applyBorder="0" applyAlignment="0" applyProtection="0"/>
    <xf numFmtId="0" fontId="3" fillId="2" borderId="0" applyFont="0" applyFill="0" applyBorder="0" applyAlignment="0" applyProtection="0"/>
    <xf numFmtId="0" fontId="22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2" borderId="0" applyFont="0" applyFill="0" applyBorder="0" applyAlignment="0" applyProtection="0"/>
  </cellStyleXfs>
  <cellXfs count="45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0" borderId="1" xfId="9" applyBorder="1" applyAlignment="1" applyProtection="1">
      <alignment horizontal="center"/>
      <protection hidden="1"/>
    </xf>
    <xf numFmtId="0" fontId="1" fillId="0" borderId="2" xfId="9" applyBorder="1" applyProtection="1">
      <protection hidden="1"/>
    </xf>
    <xf numFmtId="0" fontId="1" fillId="0" borderId="3" xfId="9" applyBorder="1" applyProtection="1">
      <protection hidden="1"/>
    </xf>
    <xf numFmtId="0" fontId="1" fillId="0" borderId="3" xfId="9" applyBorder="1" applyAlignment="1" applyProtection="1">
      <alignment horizontal="center"/>
      <protection hidden="1"/>
    </xf>
    <xf numFmtId="0" fontId="1" fillId="0" borderId="4" xfId="9" applyBorder="1" applyAlignment="1" applyProtection="1">
      <alignment horizontal="center"/>
      <protection hidden="1"/>
    </xf>
    <xf numFmtId="0" fontId="1" fillId="0" borderId="5" xfId="9" applyBorder="1" applyProtection="1">
      <protection hidden="1"/>
    </xf>
    <xf numFmtId="0" fontId="1" fillId="0" borderId="5" xfId="9" applyBorder="1" applyAlignment="1" applyProtection="1">
      <alignment horizontal="center"/>
      <protection hidden="1"/>
    </xf>
    <xf numFmtId="0" fontId="1" fillId="0" borderId="6" xfId="9" applyBorder="1" applyAlignment="1" applyProtection="1">
      <alignment horizontal="center"/>
      <protection hidden="1"/>
    </xf>
    <xf numFmtId="0" fontId="1" fillId="0" borderId="7" xfId="9" applyBorder="1" applyProtection="1">
      <protection hidden="1"/>
    </xf>
    <xf numFmtId="0" fontId="1" fillId="0" borderId="8" xfId="9" applyBorder="1" applyProtection="1">
      <protection hidden="1"/>
    </xf>
    <xf numFmtId="0" fontId="1" fillId="0" borderId="8" xfId="9" applyBorder="1" applyAlignment="1" applyProtection="1">
      <alignment horizontal="center"/>
      <protection hidden="1"/>
    </xf>
    <xf numFmtId="0" fontId="1" fillId="0" borderId="0" xfId="9" applyFont="1" applyProtection="1">
      <protection hidden="1"/>
    </xf>
    <xf numFmtId="0" fontId="1" fillId="0" borderId="0" xfId="9" applyFont="1" applyBorder="1" applyProtection="1">
      <protection hidden="1"/>
    </xf>
    <xf numFmtId="0" fontId="1" fillId="0" borderId="9" xfId="9" applyFont="1" applyBorder="1" applyAlignment="1" applyProtection="1">
      <alignment horizontal="center"/>
      <protection hidden="1"/>
    </xf>
    <xf numFmtId="0" fontId="1" fillId="0" borderId="10" xfId="9" applyFont="1" applyBorder="1" applyAlignment="1" applyProtection="1">
      <alignment horizontal="center"/>
      <protection hidden="1"/>
    </xf>
    <xf numFmtId="0" fontId="1" fillId="0" borderId="11" xfId="9" applyFont="1" applyBorder="1" applyAlignment="1" applyProtection="1">
      <alignment horizontal="center"/>
      <protection hidden="1"/>
    </xf>
    <xf numFmtId="0" fontId="1" fillId="0" borderId="0" xfId="9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1" fillId="0" borderId="11" xfId="12" applyNumberFormat="1" applyBorder="1" applyAlignment="1" applyProtection="1">
      <alignment horizontal="center"/>
      <protection locked="0"/>
    </xf>
    <xf numFmtId="0" fontId="1" fillId="0" borderId="13" xfId="12" applyBorder="1" applyAlignment="1" applyProtection="1">
      <alignment horizontal="center"/>
      <protection locked="0"/>
    </xf>
    <xf numFmtId="0" fontId="1" fillId="0" borderId="11" xfId="12" applyBorder="1" applyAlignment="1" applyProtection="1">
      <alignment horizontal="center"/>
      <protection locked="0"/>
    </xf>
    <xf numFmtId="0" fontId="1" fillId="0" borderId="14" xfId="12" applyBorder="1" applyAlignment="1" applyProtection="1">
      <alignment horizontal="left"/>
      <protection locked="0"/>
    </xf>
    <xf numFmtId="0" fontId="1" fillId="0" borderId="15" xfId="12" applyBorder="1" applyAlignment="1" applyProtection="1">
      <alignment horizontal="left"/>
      <protection locked="0"/>
    </xf>
    <xf numFmtId="0" fontId="1" fillId="0" borderId="16" xfId="12" applyBorder="1" applyAlignment="1" applyProtection="1">
      <alignment horizontal="left"/>
      <protection locked="0"/>
    </xf>
    <xf numFmtId="0" fontId="12" fillId="0" borderId="0" xfId="12" applyFont="1"/>
    <xf numFmtId="0" fontId="8" fillId="0" borderId="0" xfId="12" applyFont="1"/>
    <xf numFmtId="165" fontId="8" fillId="0" borderId="0" xfId="12" applyNumberFormat="1" applyFont="1"/>
    <xf numFmtId="2" fontId="8" fillId="0" borderId="0" xfId="12" applyNumberFormat="1" applyFont="1"/>
    <xf numFmtId="164" fontId="8" fillId="0" borderId="0" xfId="12" applyNumberFormat="1" applyFont="1"/>
    <xf numFmtId="0" fontId="10" fillId="0" borderId="0" xfId="12" applyFont="1" applyProtection="1">
      <protection hidden="1"/>
    </xf>
    <xf numFmtId="0" fontId="10" fillId="0" borderId="0" xfId="12" applyFont="1" applyBorder="1" applyProtection="1">
      <protection hidden="1"/>
    </xf>
    <xf numFmtId="0" fontId="8" fillId="0" borderId="0" xfId="12" applyFont="1" applyProtection="1">
      <protection locked="0"/>
    </xf>
    <xf numFmtId="165" fontId="8" fillId="0" borderId="0" xfId="12" applyNumberFormat="1" applyFont="1" applyProtection="1">
      <protection locked="0"/>
    </xf>
    <xf numFmtId="2" fontId="8" fillId="0" borderId="0" xfId="12" applyNumberFormat="1" applyFont="1" applyProtection="1">
      <protection locked="0"/>
    </xf>
    <xf numFmtId="164" fontId="8" fillId="0" borderId="0" xfId="12" applyNumberFormat="1" applyFont="1" applyProtection="1">
      <protection locked="0"/>
    </xf>
    <xf numFmtId="0" fontId="8" fillId="0" borderId="0" xfId="12" applyFont="1" applyBorder="1" applyProtection="1">
      <protection locked="0"/>
    </xf>
    <xf numFmtId="2" fontId="8" fillId="0" borderId="0" xfId="12" applyNumberFormat="1" applyFont="1" applyBorder="1" applyProtection="1">
      <protection locked="0"/>
    </xf>
    <xf numFmtId="0" fontId="14" fillId="0" borderId="0" xfId="12" applyFont="1" applyProtection="1"/>
    <xf numFmtId="0" fontId="8" fillId="0" borderId="0" xfId="12" applyFont="1" applyProtection="1"/>
    <xf numFmtId="165" fontId="8" fillId="0" borderId="0" xfId="12" applyNumberFormat="1" applyFont="1" applyProtection="1"/>
    <xf numFmtId="2" fontId="8" fillId="0" borderId="0" xfId="12" applyNumberFormat="1" applyFont="1" applyProtection="1"/>
    <xf numFmtId="164" fontId="8" fillId="0" borderId="0" xfId="12" applyNumberFormat="1" applyFont="1" applyProtection="1"/>
    <xf numFmtId="0" fontId="8" fillId="0" borderId="1" xfId="12" applyFont="1" applyBorder="1" applyAlignment="1" applyProtection="1">
      <alignment horizontal="center"/>
    </xf>
    <xf numFmtId="165" fontId="8" fillId="0" borderId="3" xfId="12" applyNumberFormat="1" applyFont="1" applyBorder="1" applyAlignment="1">
      <alignment horizontal="center"/>
    </xf>
    <xf numFmtId="2" fontId="8" fillId="0" borderId="3" xfId="12" applyNumberFormat="1" applyFont="1" applyBorder="1" applyAlignment="1">
      <alignment horizontal="center"/>
    </xf>
    <xf numFmtId="164" fontId="8" fillId="0" borderId="3" xfId="12" applyNumberFormat="1" applyFont="1" applyBorder="1" applyAlignment="1">
      <alignment horizontal="center"/>
    </xf>
    <xf numFmtId="2" fontId="8" fillId="0" borderId="17" xfId="12" applyNumberFormat="1" applyFont="1" applyBorder="1" applyAlignment="1">
      <alignment horizontal="center"/>
    </xf>
    <xf numFmtId="0" fontId="8" fillId="0" borderId="4" xfId="12" applyFont="1" applyBorder="1" applyAlignment="1" applyProtection="1">
      <alignment horizontal="center" vertical="top"/>
    </xf>
    <xf numFmtId="165" fontId="8" fillId="0" borderId="5" xfId="12" applyNumberFormat="1" applyFont="1" applyBorder="1" applyAlignment="1">
      <alignment horizontal="center"/>
    </xf>
    <xf numFmtId="2" fontId="8" fillId="0" borderId="5" xfId="12" applyNumberFormat="1" applyFont="1" applyBorder="1" applyAlignment="1">
      <alignment horizontal="center"/>
    </xf>
    <xf numFmtId="164" fontId="8" fillId="0" borderId="5" xfId="12" applyNumberFormat="1" applyFont="1" applyBorder="1" applyAlignment="1">
      <alignment horizontal="center"/>
    </xf>
    <xf numFmtId="2" fontId="8" fillId="0" borderId="18" xfId="12" applyNumberFormat="1" applyFont="1" applyBorder="1" applyAlignment="1">
      <alignment horizontal="center"/>
    </xf>
    <xf numFmtId="0" fontId="8" fillId="0" borderId="6" xfId="12" applyFont="1" applyBorder="1" applyAlignment="1" applyProtection="1">
      <alignment horizontal="center"/>
    </xf>
    <xf numFmtId="165" fontId="8" fillId="0" borderId="8" xfId="12" applyNumberFormat="1" applyFont="1" applyBorder="1" applyAlignment="1">
      <alignment horizontal="center"/>
    </xf>
    <xf numFmtId="2" fontId="8" fillId="0" borderId="8" xfId="12" applyNumberFormat="1" applyFont="1" applyBorder="1" applyAlignment="1">
      <alignment horizontal="center"/>
    </xf>
    <xf numFmtId="164" fontId="8" fillId="0" borderId="8" xfId="12" applyNumberFormat="1" applyFont="1" applyBorder="1" applyAlignment="1">
      <alignment horizontal="center"/>
    </xf>
    <xf numFmtId="2" fontId="8" fillId="0" borderId="16" xfId="12" applyNumberFormat="1" applyFont="1" applyBorder="1" applyAlignment="1">
      <alignment horizontal="center"/>
    </xf>
    <xf numFmtId="2" fontId="10" fillId="0" borderId="0" xfId="12" applyNumberFormat="1" applyFont="1" applyBorder="1" applyAlignment="1" applyProtection="1">
      <alignment horizontal="center"/>
      <protection hidden="1"/>
    </xf>
    <xf numFmtId="0" fontId="8" fillId="0" borderId="19" xfId="12" applyFont="1" applyBorder="1" applyAlignment="1" applyProtection="1">
      <alignment horizontal="left"/>
    </xf>
    <xf numFmtId="2" fontId="6" fillId="0" borderId="20" xfId="11" applyNumberFormat="1" applyFont="1" applyBorder="1" applyAlignment="1" applyProtection="1">
      <alignment horizontal="center"/>
      <protection locked="0"/>
    </xf>
    <xf numFmtId="1" fontId="8" fillId="3" borderId="21" xfId="12" applyNumberFormat="1" applyFont="1" applyFill="1" applyBorder="1" applyAlignment="1" applyProtection="1">
      <alignment horizontal="center"/>
      <protection hidden="1"/>
    </xf>
    <xf numFmtId="2" fontId="8" fillId="3" borderId="14" xfId="12" applyNumberFormat="1" applyFont="1" applyFill="1" applyBorder="1" applyAlignment="1" applyProtection="1">
      <alignment horizontal="center"/>
      <protection hidden="1"/>
    </xf>
    <xf numFmtId="2" fontId="10" fillId="0" borderId="0" xfId="12" applyNumberFormat="1" applyFont="1" applyProtection="1">
      <protection hidden="1"/>
    </xf>
    <xf numFmtId="0" fontId="8" fillId="0" borderId="22" xfId="12" applyFont="1" applyBorder="1" applyAlignment="1" applyProtection="1">
      <alignment horizontal="left"/>
    </xf>
    <xf numFmtId="1" fontId="8" fillId="3" borderId="20" xfId="12" applyNumberFormat="1" applyFont="1" applyFill="1" applyBorder="1" applyAlignment="1" applyProtection="1">
      <alignment horizontal="center"/>
      <protection hidden="1"/>
    </xf>
    <xf numFmtId="2" fontId="8" fillId="3" borderId="15" xfId="12" applyNumberFormat="1" applyFont="1" applyFill="1" applyBorder="1" applyAlignment="1" applyProtection="1">
      <alignment horizontal="center"/>
      <protection hidden="1"/>
    </xf>
    <xf numFmtId="0" fontId="8" fillId="0" borderId="6" xfId="12" applyFont="1" applyBorder="1" applyAlignment="1" applyProtection="1">
      <alignment horizontal="left"/>
    </xf>
    <xf numFmtId="165" fontId="13" fillId="3" borderId="23" xfId="12" applyNumberFormat="1" applyFont="1" applyFill="1" applyBorder="1" applyAlignment="1" applyProtection="1">
      <alignment horizontal="center"/>
      <protection hidden="1"/>
    </xf>
    <xf numFmtId="2" fontId="13" fillId="3" borderId="23" xfId="12" applyNumberFormat="1" applyFont="1" applyFill="1" applyBorder="1" applyAlignment="1" applyProtection="1">
      <alignment horizontal="center"/>
      <protection hidden="1"/>
    </xf>
    <xf numFmtId="164" fontId="13" fillId="3" borderId="23" xfId="12" applyNumberFormat="1" applyFont="1" applyFill="1" applyBorder="1" applyAlignment="1" applyProtection="1">
      <alignment horizontal="center"/>
      <protection hidden="1"/>
    </xf>
    <xf numFmtId="2" fontId="13" fillId="3" borderId="24" xfId="12" applyNumberFormat="1" applyFont="1" applyFill="1" applyBorder="1" applyAlignment="1" applyProtection="1">
      <alignment horizontal="center"/>
      <protection hidden="1"/>
    </xf>
    <xf numFmtId="0" fontId="8" fillId="0" borderId="4" xfId="12" applyFont="1" applyBorder="1" applyAlignment="1" applyProtection="1">
      <alignment horizontal="center"/>
    </xf>
    <xf numFmtId="165" fontId="13" fillId="3" borderId="13" xfId="12" applyNumberFormat="1" applyFont="1" applyFill="1" applyBorder="1" applyAlignment="1" applyProtection="1">
      <alignment horizontal="center"/>
      <protection hidden="1"/>
    </xf>
    <xf numFmtId="2" fontId="13" fillId="3" borderId="13" xfId="12" applyNumberFormat="1" applyFont="1" applyFill="1" applyBorder="1" applyAlignment="1" applyProtection="1">
      <alignment horizontal="center"/>
      <protection hidden="1"/>
    </xf>
    <xf numFmtId="164" fontId="13" fillId="3" borderId="13" xfId="12" applyNumberFormat="1" applyFont="1" applyFill="1" applyBorder="1" applyAlignment="1" applyProtection="1">
      <alignment horizontal="center"/>
      <protection hidden="1"/>
    </xf>
    <xf numFmtId="2" fontId="13" fillId="3" borderId="25" xfId="12" applyNumberFormat="1" applyFont="1" applyFill="1" applyBorder="1" applyAlignment="1" applyProtection="1">
      <alignment horizontal="center"/>
      <protection hidden="1"/>
    </xf>
    <xf numFmtId="165" fontId="13" fillId="3" borderId="26" xfId="12" applyNumberFormat="1" applyFont="1" applyFill="1" applyBorder="1" applyAlignment="1" applyProtection="1">
      <alignment horizontal="center"/>
      <protection hidden="1"/>
    </xf>
    <xf numFmtId="2" fontId="13" fillId="3" borderId="26" xfId="12" applyNumberFormat="1" applyFont="1" applyFill="1" applyBorder="1" applyAlignment="1" applyProtection="1">
      <alignment horizontal="center"/>
      <protection hidden="1"/>
    </xf>
    <xf numFmtId="164" fontId="13" fillId="3" borderId="26" xfId="12" applyNumberFormat="1" applyFont="1" applyFill="1" applyBorder="1" applyAlignment="1" applyProtection="1">
      <alignment horizontal="center"/>
      <protection hidden="1"/>
    </xf>
    <xf numFmtId="2" fontId="13" fillId="3" borderId="12" xfId="12" applyNumberFormat="1" applyFont="1" applyFill="1" applyBorder="1" applyAlignment="1" applyProtection="1">
      <alignment horizontal="center"/>
      <protection hidden="1"/>
    </xf>
    <xf numFmtId="2" fontId="8" fillId="0" borderId="0" xfId="12" applyNumberFormat="1" applyFont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Fill="1"/>
    <xf numFmtId="0" fontId="5" fillId="0" borderId="0" xfId="0" applyFont="1" applyAlignment="1">
      <alignment vertical="center" wrapText="1"/>
    </xf>
    <xf numFmtId="0" fontId="5" fillId="0" borderId="0" xfId="0" applyFont="1"/>
    <xf numFmtId="0" fontId="4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20" fontId="0" fillId="0" borderId="9" xfId="0" applyNumberFormat="1" applyBorder="1" applyAlignment="1" applyProtection="1">
      <alignment horizontal="center" vertical="center" wrapText="1"/>
      <protection locked="0"/>
    </xf>
    <xf numFmtId="0" fontId="0" fillId="0" borderId="27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0" borderId="28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29" xfId="0" applyBorder="1" applyAlignment="1" applyProtection="1">
      <alignment horizontal="center" vertical="center" wrapText="1"/>
      <protection locked="0"/>
    </xf>
    <xf numFmtId="14" fontId="19" fillId="0" borderId="19" xfId="0" applyNumberFormat="1" applyFont="1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164" fontId="0" fillId="0" borderId="23" xfId="0" applyNumberFormat="1" applyBorder="1" applyAlignment="1" applyProtection="1">
      <alignment horizontal="center"/>
      <protection locked="0"/>
    </xf>
    <xf numFmtId="14" fontId="0" fillId="0" borderId="30" xfId="0" applyNumberFormat="1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164" fontId="0" fillId="0" borderId="13" xfId="0" applyNumberFormat="1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right"/>
      <protection locked="0"/>
    </xf>
    <xf numFmtId="164" fontId="0" fillId="0" borderId="23" xfId="0" applyNumberFormat="1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166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 applyAlignment="1" applyProtection="1">
      <protection locked="0"/>
    </xf>
    <xf numFmtId="2" fontId="0" fillId="0" borderId="23" xfId="0" applyNumberFormat="1" applyBorder="1" applyAlignment="1" applyProtection="1">
      <alignment horizontal="center"/>
      <protection locked="0"/>
    </xf>
    <xf numFmtId="2" fontId="0" fillId="0" borderId="24" xfId="0" applyNumberFormat="1" applyBorder="1" applyAlignment="1" applyProtection="1">
      <alignment horizontal="center"/>
      <protection locked="0"/>
    </xf>
    <xf numFmtId="2" fontId="0" fillId="0" borderId="13" xfId="0" applyNumberFormat="1" applyBorder="1" applyAlignment="1" applyProtection="1">
      <alignment horizontal="center"/>
      <protection locked="0"/>
    </xf>
    <xf numFmtId="2" fontId="0" fillId="0" borderId="25" xfId="0" applyNumberFormat="1" applyBorder="1" applyAlignment="1" applyProtection="1">
      <alignment horizontal="center"/>
      <protection locked="0"/>
    </xf>
    <xf numFmtId="2" fontId="0" fillId="0" borderId="26" xfId="0" applyNumberFormat="1" applyBorder="1" applyAlignment="1" applyProtection="1">
      <alignment horizontal="center"/>
      <protection locked="0"/>
    </xf>
    <xf numFmtId="2" fontId="0" fillId="0" borderId="12" xfId="0" applyNumberFormat="1" applyBorder="1" applyAlignment="1" applyProtection="1">
      <alignment horizontal="center"/>
      <protection locked="0"/>
    </xf>
    <xf numFmtId="2" fontId="0" fillId="0" borderId="23" xfId="0" applyNumberFormat="1" applyBorder="1" applyAlignment="1" applyProtection="1">
      <alignment horizontal="center"/>
    </xf>
    <xf numFmtId="2" fontId="0" fillId="0" borderId="13" xfId="0" applyNumberFormat="1" applyBorder="1" applyAlignment="1" applyProtection="1">
      <alignment horizontal="center"/>
    </xf>
    <xf numFmtId="2" fontId="0" fillId="0" borderId="26" xfId="0" applyNumberFormat="1" applyBorder="1" applyAlignment="1" applyProtection="1">
      <alignment horizontal="center"/>
    </xf>
    <xf numFmtId="164" fontId="13" fillId="3" borderId="23" xfId="0" applyNumberFormat="1" applyFont="1" applyFill="1" applyBorder="1" applyAlignment="1" applyProtection="1">
      <alignment horizontal="center"/>
    </xf>
    <xf numFmtId="164" fontId="13" fillId="3" borderId="13" xfId="0" applyNumberFormat="1" applyFont="1" applyFill="1" applyBorder="1" applyAlignment="1" applyProtection="1">
      <alignment horizontal="center"/>
    </xf>
    <xf numFmtId="164" fontId="13" fillId="3" borderId="26" xfId="0" applyNumberFormat="1" applyFont="1" applyFill="1" applyBorder="1" applyAlignment="1" applyProtection="1">
      <alignment horizontal="center"/>
    </xf>
    <xf numFmtId="165" fontId="13" fillId="3" borderId="23" xfId="0" applyNumberFormat="1" applyFont="1" applyFill="1" applyBorder="1" applyAlignment="1" applyProtection="1">
      <alignment horizontal="center"/>
    </xf>
    <xf numFmtId="2" fontId="13" fillId="3" borderId="23" xfId="0" applyNumberFormat="1" applyFont="1" applyFill="1" applyBorder="1" applyAlignment="1" applyProtection="1">
      <alignment horizontal="center"/>
    </xf>
    <xf numFmtId="2" fontId="13" fillId="3" borderId="24" xfId="0" applyNumberFormat="1" applyFont="1" applyFill="1" applyBorder="1" applyAlignment="1" applyProtection="1">
      <alignment horizontal="center"/>
    </xf>
    <xf numFmtId="165" fontId="13" fillId="3" borderId="13" xfId="0" applyNumberFormat="1" applyFont="1" applyFill="1" applyBorder="1" applyAlignment="1" applyProtection="1">
      <alignment horizontal="center"/>
    </xf>
    <xf numFmtId="2" fontId="13" fillId="3" borderId="13" xfId="0" applyNumberFormat="1" applyFont="1" applyFill="1" applyBorder="1" applyAlignment="1" applyProtection="1">
      <alignment horizontal="center"/>
    </xf>
    <xf numFmtId="2" fontId="13" fillId="3" borderId="25" xfId="0" applyNumberFormat="1" applyFont="1" applyFill="1" applyBorder="1" applyAlignment="1" applyProtection="1">
      <alignment horizontal="center"/>
    </xf>
    <xf numFmtId="165" fontId="13" fillId="3" borderId="26" xfId="0" applyNumberFormat="1" applyFont="1" applyFill="1" applyBorder="1" applyAlignment="1" applyProtection="1">
      <alignment horizontal="center"/>
    </xf>
    <xf numFmtId="2" fontId="13" fillId="3" borderId="26" xfId="0" applyNumberFormat="1" applyFont="1" applyFill="1" applyBorder="1" applyAlignment="1" applyProtection="1">
      <alignment horizontal="center"/>
    </xf>
    <xf numFmtId="2" fontId="13" fillId="3" borderId="12" xfId="0" applyNumberFormat="1" applyFont="1" applyFill="1" applyBorder="1" applyAlignment="1" applyProtection="1">
      <alignment horizontal="center"/>
    </xf>
    <xf numFmtId="2" fontId="1" fillId="0" borderId="32" xfId="12" applyNumberFormat="1" applyBorder="1" applyAlignment="1" applyProtection="1">
      <alignment horizontal="center"/>
      <protection locked="0"/>
    </xf>
    <xf numFmtId="2" fontId="1" fillId="0" borderId="33" xfId="12" applyNumberFormat="1" applyBorder="1" applyAlignment="1" applyProtection="1">
      <alignment horizontal="center"/>
      <protection locked="0"/>
    </xf>
    <xf numFmtId="2" fontId="1" fillId="0" borderId="34" xfId="12" applyNumberFormat="1" applyBorder="1" applyAlignment="1" applyProtection="1">
      <alignment horizontal="center"/>
      <protection locked="0"/>
    </xf>
    <xf numFmtId="2" fontId="1" fillId="0" borderId="35" xfId="12" applyNumberFormat="1" applyBorder="1" applyAlignment="1" applyProtection="1">
      <alignment horizontal="center"/>
      <protection locked="0"/>
    </xf>
    <xf numFmtId="0" fontId="1" fillId="0" borderId="0" xfId="12" applyProtection="1">
      <protection locked="0" hidden="1"/>
    </xf>
    <xf numFmtId="0" fontId="1" fillId="0" borderId="0" xfId="12" applyAlignment="1" applyProtection="1">
      <alignment horizontal="right"/>
      <protection locked="0" hidden="1"/>
    </xf>
    <xf numFmtId="0" fontId="5" fillId="0" borderId="0" xfId="0" applyFont="1" applyAlignment="1">
      <alignment horizontal="right"/>
    </xf>
    <xf numFmtId="0" fontId="0" fillId="0" borderId="36" xfId="0" applyBorder="1" applyProtection="1">
      <protection locked="0"/>
    </xf>
    <xf numFmtId="168" fontId="1" fillId="0" borderId="19" xfId="9" quotePrefix="1" applyNumberFormat="1" applyBorder="1" applyAlignment="1" applyProtection="1">
      <alignment horizontal="center"/>
      <protection locked="0"/>
    </xf>
    <xf numFmtId="168" fontId="1" fillId="0" borderId="6" xfId="9" applyNumberFormat="1" applyBorder="1" applyAlignment="1" applyProtection="1">
      <alignment horizontal="center"/>
      <protection locked="0"/>
    </xf>
    <xf numFmtId="165" fontId="1" fillId="0" borderId="23" xfId="9" quotePrefix="1" applyNumberFormat="1" applyBorder="1" applyAlignment="1" applyProtection="1">
      <alignment horizontal="center"/>
      <protection locked="0"/>
    </xf>
    <xf numFmtId="165" fontId="1" fillId="0" borderId="8" xfId="9" applyNumberFormat="1" applyBorder="1" applyAlignment="1" applyProtection="1">
      <alignment horizontal="center"/>
      <protection locked="0"/>
    </xf>
    <xf numFmtId="165" fontId="1" fillId="0" borderId="23" xfId="9" quotePrefix="1" applyNumberFormat="1" applyBorder="1" applyAlignment="1" applyProtection="1">
      <alignment horizontal="centerContinuous"/>
      <protection locked="0"/>
    </xf>
    <xf numFmtId="165" fontId="1" fillId="0" borderId="26" xfId="9" applyNumberFormat="1" applyBorder="1" applyAlignment="1" applyProtection="1">
      <alignment horizontal="center"/>
      <protection locked="0"/>
    </xf>
    <xf numFmtId="168" fontId="1" fillId="0" borderId="30" xfId="9" quotePrefix="1" applyNumberFormat="1" applyBorder="1" applyAlignment="1" applyProtection="1">
      <alignment horizontal="center"/>
      <protection locked="0"/>
    </xf>
    <xf numFmtId="165" fontId="1" fillId="0" borderId="13" xfId="9" quotePrefix="1" applyNumberFormat="1" applyBorder="1" applyAlignment="1" applyProtection="1">
      <alignment horizontal="center"/>
      <protection locked="0"/>
    </xf>
    <xf numFmtId="165" fontId="1" fillId="0" borderId="13" xfId="9" quotePrefix="1" applyNumberFormat="1" applyBorder="1" applyAlignment="1" applyProtection="1">
      <alignment horizontal="centerContinuous"/>
      <protection locked="0"/>
    </xf>
    <xf numFmtId="168" fontId="0" fillId="0" borderId="22" xfId="0" quotePrefix="1" applyNumberFormat="1" applyBorder="1" applyAlignment="1" applyProtection="1">
      <alignment horizontal="center"/>
      <protection locked="0"/>
    </xf>
    <xf numFmtId="1" fontId="0" fillId="0" borderId="33" xfId="0" applyNumberFormat="1" applyBorder="1" applyAlignment="1" applyProtection="1">
      <alignment horizontal="center"/>
      <protection locked="0"/>
    </xf>
    <xf numFmtId="165" fontId="0" fillId="0" borderId="20" xfId="0" applyNumberFormat="1" applyBorder="1" applyAlignment="1" applyProtection="1">
      <alignment horizontal="center"/>
      <protection locked="0"/>
    </xf>
    <xf numFmtId="165" fontId="0" fillId="0" borderId="15" xfId="0" applyNumberFormat="1" applyBorder="1" applyAlignment="1" applyProtection="1">
      <alignment horizontal="center"/>
      <protection locked="0"/>
    </xf>
    <xf numFmtId="168" fontId="0" fillId="0" borderId="30" xfId="0" quotePrefix="1" applyNumberFormat="1" applyBorder="1" applyAlignment="1" applyProtection="1">
      <alignment horizontal="center" vertical="center" wrapText="1"/>
      <protection locked="0"/>
    </xf>
    <xf numFmtId="1" fontId="0" fillId="0" borderId="34" xfId="0" applyNumberFormat="1" applyBorder="1" applyAlignment="1" applyProtection="1">
      <alignment horizontal="center"/>
      <protection locked="0"/>
    </xf>
    <xf numFmtId="165" fontId="0" fillId="0" borderId="37" xfId="0" applyNumberFormat="1" applyBorder="1" applyAlignment="1" applyProtection="1">
      <alignment horizontal="center"/>
      <protection locked="0"/>
    </xf>
    <xf numFmtId="165" fontId="0" fillId="0" borderId="38" xfId="0" applyNumberFormat="1" applyBorder="1" applyAlignment="1" applyProtection="1">
      <alignment horizontal="center"/>
      <protection locked="0"/>
    </xf>
    <xf numFmtId="168" fontId="0" fillId="0" borderId="39" xfId="0" quotePrefix="1" applyNumberFormat="1" applyBorder="1" applyAlignment="1" applyProtection="1">
      <alignment horizontal="center"/>
      <protection locked="0"/>
    </xf>
    <xf numFmtId="1" fontId="0" fillId="0" borderId="40" xfId="0" applyNumberFormat="1" applyBorder="1" applyAlignment="1" applyProtection="1">
      <alignment horizontal="center"/>
      <protection locked="0"/>
    </xf>
    <xf numFmtId="165" fontId="0" fillId="0" borderId="41" xfId="0" applyNumberFormat="1" applyBorder="1" applyAlignment="1" applyProtection="1">
      <alignment horizontal="center"/>
      <protection locked="0"/>
    </xf>
    <xf numFmtId="165" fontId="0" fillId="0" borderId="42" xfId="0" applyNumberFormat="1" applyBorder="1" applyAlignment="1" applyProtection="1">
      <alignment horizontal="center"/>
      <protection locked="0"/>
    </xf>
    <xf numFmtId="0" fontId="18" fillId="0" borderId="0" xfId="0" applyFont="1" applyAlignment="1" applyProtection="1">
      <protection locked="0"/>
    </xf>
    <xf numFmtId="0" fontId="18" fillId="0" borderId="0" xfId="0" applyFont="1" applyAlignmen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166" fontId="19" fillId="0" borderId="43" xfId="0" applyNumberFormat="1" applyFont="1" applyBorder="1" applyAlignment="1" applyProtection="1">
      <alignment horizontal="center"/>
    </xf>
    <xf numFmtId="166" fontId="0" fillId="0" borderId="0" xfId="0" applyNumberFormat="1" applyBorder="1" applyAlignment="1" applyProtection="1">
      <alignment horizontal="center"/>
    </xf>
    <xf numFmtId="167" fontId="19" fillId="0" borderId="43" xfId="0" applyNumberFormat="1" applyFont="1" applyBorder="1" applyAlignment="1" applyProtection="1">
      <alignment horizontal="center"/>
    </xf>
    <xf numFmtId="0" fontId="19" fillId="0" borderId="43" xfId="0" applyNumberFormat="1" applyFont="1" applyBorder="1" applyAlignment="1" applyProtection="1">
      <alignment horizontal="center"/>
    </xf>
    <xf numFmtId="0" fontId="0" fillId="0" borderId="0" xfId="0" applyBorder="1" applyProtection="1"/>
    <xf numFmtId="0" fontId="8" fillId="0" borderId="1" xfId="9" applyFont="1" applyBorder="1" applyAlignment="1" applyProtection="1">
      <alignment horizontal="center"/>
    </xf>
    <xf numFmtId="165" fontId="8" fillId="0" borderId="44" xfId="9" applyNumberFormat="1" applyFont="1" applyBorder="1" applyAlignment="1" applyProtection="1">
      <alignment horizontal="center"/>
    </xf>
    <xf numFmtId="2" fontId="5" fillId="0" borderId="44" xfId="9" applyNumberFormat="1" applyFont="1" applyBorder="1" applyAlignment="1" applyProtection="1">
      <alignment horizontal="center"/>
    </xf>
    <xf numFmtId="2" fontId="8" fillId="0" borderId="21" xfId="9" applyNumberFormat="1" applyFont="1" applyBorder="1" applyAlignment="1" applyProtection="1">
      <alignment horizontal="center"/>
    </xf>
    <xf numFmtId="164" fontId="8" fillId="0" borderId="44" xfId="9" applyNumberFormat="1" applyFont="1" applyBorder="1" applyAlignment="1" applyProtection="1">
      <alignment horizontal="center"/>
    </xf>
    <xf numFmtId="2" fontId="8" fillId="0" borderId="14" xfId="9" applyNumberFormat="1" applyFont="1" applyBorder="1" applyAlignment="1" applyProtection="1">
      <alignment horizontal="center"/>
    </xf>
    <xf numFmtId="0" fontId="8" fillId="0" borderId="4" xfId="9" applyFont="1" applyBorder="1" applyAlignment="1" applyProtection="1">
      <alignment horizontal="center" vertical="top"/>
    </xf>
    <xf numFmtId="165" fontId="8" fillId="0" borderId="5" xfId="9" applyNumberFormat="1" applyFont="1" applyBorder="1" applyAlignment="1" applyProtection="1">
      <alignment horizontal="center"/>
    </xf>
    <xf numFmtId="2" fontId="5" fillId="0" borderId="5" xfId="9" applyNumberFormat="1" applyFont="1" applyBorder="1" applyAlignment="1" applyProtection="1">
      <alignment horizontal="center"/>
    </xf>
    <xf numFmtId="2" fontId="8" fillId="0" borderId="5" xfId="9" applyNumberFormat="1" applyFont="1" applyBorder="1" applyAlignment="1" applyProtection="1">
      <alignment horizontal="center"/>
    </xf>
    <xf numFmtId="2" fontId="8" fillId="0" borderId="18" xfId="9" applyNumberFormat="1" applyFont="1" applyBorder="1" applyAlignment="1" applyProtection="1">
      <alignment horizontal="center"/>
    </xf>
    <xf numFmtId="0" fontId="8" fillId="0" borderId="6" xfId="9" applyFont="1" applyBorder="1" applyAlignment="1" applyProtection="1">
      <alignment horizontal="center"/>
    </xf>
    <xf numFmtId="165" fontId="8" fillId="0" borderId="11" xfId="9" applyNumberFormat="1" applyFont="1" applyBorder="1" applyAlignment="1" applyProtection="1">
      <alignment horizontal="center"/>
    </xf>
    <xf numFmtId="2" fontId="8" fillId="0" borderId="8" xfId="9" applyNumberFormat="1" applyFont="1" applyBorder="1" applyAlignment="1" applyProtection="1">
      <alignment horizontal="center"/>
    </xf>
    <xf numFmtId="2" fontId="8" fillId="0" borderId="16" xfId="9" applyNumberFormat="1" applyFont="1" applyBorder="1" applyAlignment="1" applyProtection="1">
      <alignment horizontal="center"/>
    </xf>
    <xf numFmtId="14" fontId="0" fillId="0" borderId="19" xfId="0" applyNumberFormat="1" applyBorder="1" applyAlignment="1" applyProtection="1">
      <alignment horizontal="center"/>
    </xf>
    <xf numFmtId="14" fontId="0" fillId="0" borderId="30" xfId="0" applyNumberFormat="1" applyBorder="1" applyAlignment="1" applyProtection="1">
      <alignment horizontal="center"/>
    </xf>
    <xf numFmtId="0" fontId="8" fillId="3" borderId="1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6" xfId="0" applyFont="1" applyFill="1" applyBorder="1" applyAlignment="1" applyProtection="1">
      <alignment horizontal="center"/>
    </xf>
    <xf numFmtId="169" fontId="1" fillId="0" borderId="30" xfId="12" quotePrefix="1" applyNumberFormat="1" applyBorder="1" applyAlignment="1" applyProtection="1">
      <alignment horizontal="center"/>
      <protection locked="0"/>
    </xf>
    <xf numFmtId="169" fontId="1" fillId="0" borderId="6" xfId="12" applyNumberFormat="1" applyBorder="1" applyAlignment="1" applyProtection="1">
      <alignment horizontal="center"/>
      <protection locked="0"/>
    </xf>
    <xf numFmtId="165" fontId="1" fillId="0" borderId="13" xfId="12" applyNumberFormat="1" applyBorder="1" applyAlignment="1" applyProtection="1">
      <alignment horizontal="center"/>
      <protection locked="0"/>
    </xf>
    <xf numFmtId="165" fontId="1" fillId="0" borderId="13" xfId="12" quotePrefix="1" applyNumberFormat="1" applyBorder="1" applyAlignment="1" applyProtection="1">
      <alignment horizontal="center"/>
      <protection locked="0"/>
    </xf>
    <xf numFmtId="165" fontId="1" fillId="0" borderId="8" xfId="12" applyNumberFormat="1" applyBorder="1" applyAlignment="1" applyProtection="1">
      <alignment horizontal="center"/>
      <protection locked="0"/>
    </xf>
    <xf numFmtId="169" fontId="1" fillId="0" borderId="13" xfId="12" applyNumberFormat="1" applyBorder="1" applyAlignment="1" applyProtection="1">
      <alignment horizontal="center"/>
      <protection locked="0"/>
    </xf>
    <xf numFmtId="169" fontId="1" fillId="0" borderId="13" xfId="12" quotePrefix="1" applyNumberFormat="1" applyBorder="1" applyAlignment="1" applyProtection="1">
      <alignment horizontal="center"/>
      <protection locked="0"/>
    </xf>
    <xf numFmtId="169" fontId="1" fillId="0" borderId="11" xfId="12" applyNumberFormat="1" applyBorder="1" applyAlignment="1" applyProtection="1">
      <alignment horizontal="center"/>
      <protection locked="0"/>
    </xf>
    <xf numFmtId="2" fontId="1" fillId="0" borderId="43" xfId="12" applyNumberFormat="1" applyBorder="1" applyProtection="1">
      <protection locked="0"/>
    </xf>
    <xf numFmtId="0" fontId="0" fillId="0" borderId="0" xfId="0" applyAlignment="1" applyProtection="1">
      <alignment horizontal="center"/>
    </xf>
    <xf numFmtId="0" fontId="1" fillId="0" borderId="0" xfId="10" applyProtection="1"/>
    <xf numFmtId="0" fontId="1" fillId="0" borderId="0" xfId="12" applyProtection="1"/>
    <xf numFmtId="0" fontId="5" fillId="0" borderId="0" xfId="10" applyFont="1" applyProtection="1"/>
    <xf numFmtId="0" fontId="1" fillId="0" borderId="1" xfId="12" applyBorder="1" applyAlignment="1" applyProtection="1">
      <alignment horizontal="center"/>
    </xf>
    <xf numFmtId="0" fontId="1" fillId="0" borderId="9" xfId="12" applyBorder="1" applyAlignment="1" applyProtection="1">
      <alignment horizontal="center"/>
    </xf>
    <xf numFmtId="0" fontId="1" fillId="0" borderId="2" xfId="12" applyBorder="1" applyProtection="1"/>
    <xf numFmtId="0" fontId="1" fillId="0" borderId="17" xfId="12" applyBorder="1" applyProtection="1"/>
    <xf numFmtId="0" fontId="1" fillId="0" borderId="4" xfId="12" applyBorder="1" applyAlignment="1" applyProtection="1">
      <alignment horizontal="center"/>
    </xf>
    <xf numFmtId="0" fontId="1" fillId="0" borderId="10" xfId="12" applyBorder="1" applyAlignment="1" applyProtection="1">
      <alignment horizontal="center"/>
    </xf>
    <xf numFmtId="0" fontId="1" fillId="0" borderId="0" xfId="12" applyBorder="1" applyProtection="1"/>
    <xf numFmtId="0" fontId="1" fillId="0" borderId="18" xfId="12" applyBorder="1" applyProtection="1"/>
    <xf numFmtId="14" fontId="1" fillId="0" borderId="19" xfId="12" applyNumberFormat="1" applyBorder="1" applyAlignment="1" applyProtection="1">
      <alignment horizontal="center"/>
    </xf>
    <xf numFmtId="2" fontId="11" fillId="3" borderId="32" xfId="12" applyNumberFormat="1" applyFont="1" applyFill="1" applyBorder="1" applyAlignment="1" applyProtection="1">
      <alignment horizontal="right"/>
    </xf>
    <xf numFmtId="2" fontId="1" fillId="3" borderId="14" xfId="12" applyNumberFormat="1" applyFill="1" applyBorder="1" applyProtection="1"/>
    <xf numFmtId="14" fontId="1" fillId="0" borderId="30" xfId="12" applyNumberFormat="1" applyBorder="1" applyAlignment="1" applyProtection="1">
      <alignment horizontal="center"/>
    </xf>
    <xf numFmtId="2" fontId="11" fillId="3" borderId="34" xfId="12" applyNumberFormat="1" applyFont="1" applyFill="1" applyBorder="1" applyAlignment="1" applyProtection="1">
      <alignment horizontal="right"/>
    </xf>
    <xf numFmtId="2" fontId="1" fillId="3" borderId="38" xfId="12" applyNumberFormat="1" applyFill="1" applyBorder="1" applyProtection="1"/>
    <xf numFmtId="14" fontId="1" fillId="0" borderId="39" xfId="12" applyNumberFormat="1" applyBorder="1" applyAlignment="1" applyProtection="1">
      <alignment horizontal="center"/>
    </xf>
    <xf numFmtId="2" fontId="11" fillId="3" borderId="40" xfId="12" applyNumberFormat="1" applyFont="1" applyFill="1" applyBorder="1" applyAlignment="1" applyProtection="1">
      <alignment horizontal="right"/>
    </xf>
    <xf numFmtId="2" fontId="1" fillId="3" borderId="42" xfId="12" applyNumberFormat="1" applyFill="1" applyBorder="1" applyProtection="1"/>
    <xf numFmtId="0" fontId="1" fillId="3" borderId="45" xfId="12" applyFill="1" applyBorder="1" applyProtection="1"/>
    <xf numFmtId="2" fontId="1" fillId="3" borderId="7" xfId="12" applyNumberFormat="1" applyFill="1" applyBorder="1" applyProtection="1"/>
    <xf numFmtId="2" fontId="1" fillId="3" borderId="16" xfId="12" applyNumberFormat="1" applyFill="1" applyBorder="1" applyProtection="1"/>
    <xf numFmtId="0" fontId="1" fillId="0" borderId="9" xfId="12" applyBorder="1" applyProtection="1"/>
    <xf numFmtId="0" fontId="1" fillId="0" borderId="3" xfId="12" applyBorder="1" applyAlignment="1" applyProtection="1">
      <alignment horizontal="center"/>
    </xf>
    <xf numFmtId="0" fontId="1" fillId="0" borderId="3" xfId="12" applyBorder="1" applyProtection="1"/>
    <xf numFmtId="0" fontId="1" fillId="0" borderId="10" xfId="12" applyBorder="1" applyProtection="1"/>
    <xf numFmtId="0" fontId="1" fillId="0" borderId="5" xfId="12" applyBorder="1" applyAlignment="1" applyProtection="1">
      <alignment horizontal="center"/>
    </xf>
    <xf numFmtId="0" fontId="1" fillId="0" borderId="5" xfId="12" applyBorder="1" applyProtection="1"/>
    <xf numFmtId="0" fontId="1" fillId="0" borderId="6" xfId="12" applyBorder="1" applyAlignment="1" applyProtection="1">
      <alignment horizontal="center"/>
    </xf>
    <xf numFmtId="0" fontId="1" fillId="0" borderId="11" xfId="12" applyBorder="1" applyProtection="1"/>
    <xf numFmtId="0" fontId="1" fillId="0" borderId="8" xfId="12" applyBorder="1" applyAlignment="1" applyProtection="1">
      <alignment horizontal="center"/>
    </xf>
    <xf numFmtId="0" fontId="1" fillId="0" borderId="7" xfId="12" applyBorder="1" applyProtection="1"/>
    <xf numFmtId="0" fontId="1" fillId="0" borderId="8" xfId="12" applyBorder="1" applyProtection="1"/>
    <xf numFmtId="0" fontId="1" fillId="0" borderId="16" xfId="12" applyBorder="1" applyProtection="1"/>
    <xf numFmtId="0" fontId="1" fillId="0" borderId="46" xfId="12" applyBorder="1" applyProtection="1"/>
    <xf numFmtId="0" fontId="1" fillId="0" borderId="44" xfId="12" applyBorder="1" applyProtection="1"/>
    <xf numFmtId="0" fontId="1" fillId="0" borderId="21" xfId="12" applyBorder="1" applyAlignment="1" applyProtection="1">
      <alignment horizontal="right"/>
    </xf>
    <xf numFmtId="0" fontId="1" fillId="0" borderId="47" xfId="12" applyBorder="1" applyProtection="1"/>
    <xf numFmtId="0" fontId="1" fillId="0" borderId="43" xfId="12" applyBorder="1" applyProtection="1"/>
    <xf numFmtId="0" fontId="1" fillId="0" borderId="20" xfId="12" applyBorder="1" applyAlignment="1" applyProtection="1">
      <alignment horizontal="right"/>
    </xf>
    <xf numFmtId="0" fontId="1" fillId="0" borderId="45" xfId="12" applyBorder="1" applyProtection="1"/>
    <xf numFmtId="0" fontId="1" fillId="0" borderId="8" xfId="12" applyBorder="1" applyAlignment="1" applyProtection="1">
      <alignment horizontal="right"/>
    </xf>
    <xf numFmtId="2" fontId="11" fillId="3" borderId="43" xfId="12" applyNumberFormat="1" applyFont="1" applyFill="1" applyBorder="1" applyProtection="1"/>
    <xf numFmtId="0" fontId="0" fillId="0" borderId="0" xfId="0" applyBorder="1" applyAlignment="1" applyProtection="1">
      <alignment horizontal="right"/>
      <protection locked="0"/>
    </xf>
    <xf numFmtId="165" fontId="8" fillId="0" borderId="43" xfId="12" applyNumberFormat="1" applyFont="1" applyBorder="1" applyAlignment="1" applyProtection="1">
      <alignment horizontal="center"/>
      <protection locked="0"/>
    </xf>
    <xf numFmtId="0" fontId="0" fillId="4" borderId="0" xfId="0" applyFill="1"/>
    <xf numFmtId="2" fontId="1" fillId="0" borderId="33" xfId="12" applyNumberFormat="1" applyFont="1" applyBorder="1" applyAlignment="1" applyProtection="1">
      <alignment horizontal="center"/>
      <protection locked="0"/>
    </xf>
    <xf numFmtId="2" fontId="1" fillId="0" borderId="34" xfId="12" applyNumberFormat="1" applyFont="1" applyBorder="1" applyAlignment="1" applyProtection="1">
      <alignment horizontal="center"/>
      <protection locked="0"/>
    </xf>
    <xf numFmtId="2" fontId="16" fillId="0" borderId="20" xfId="11" applyNumberFormat="1" applyBorder="1" applyAlignment="1" applyProtection="1">
      <alignment horizontal="center"/>
      <protection locked="0"/>
    </xf>
    <xf numFmtId="0" fontId="22" fillId="0" borderId="0" xfId="8"/>
    <xf numFmtId="0" fontId="20" fillId="0" borderId="0" xfId="8" applyFont="1"/>
    <xf numFmtId="2" fontId="20" fillId="0" borderId="0" xfId="8" applyNumberFormat="1" applyFont="1"/>
    <xf numFmtId="0" fontId="20" fillId="0" borderId="0" xfId="8" applyFont="1" applyFill="1"/>
    <xf numFmtId="0" fontId="21" fillId="0" borderId="0" xfId="8" applyFont="1"/>
    <xf numFmtId="165" fontId="20" fillId="0" borderId="0" xfId="8" applyNumberFormat="1" applyFont="1"/>
    <xf numFmtId="0" fontId="21" fillId="0" borderId="0" xfId="8" applyFont="1" applyFill="1"/>
    <xf numFmtId="165" fontId="20" fillId="0" borderId="13" xfId="8" applyNumberFormat="1" applyFont="1" applyBorder="1" applyAlignment="1">
      <alignment horizontal="center"/>
    </xf>
    <xf numFmtId="2" fontId="20" fillId="0" borderId="13" xfId="8" applyNumberFormat="1" applyFont="1" applyBorder="1" applyAlignment="1">
      <alignment horizontal="center"/>
    </xf>
    <xf numFmtId="0" fontId="20" fillId="0" borderId="13" xfId="8" applyFont="1" applyFill="1" applyBorder="1" applyAlignment="1">
      <alignment horizontal="center"/>
    </xf>
    <xf numFmtId="0" fontId="20" fillId="0" borderId="13" xfId="8" applyFont="1" applyBorder="1" applyAlignment="1">
      <alignment horizontal="center"/>
    </xf>
    <xf numFmtId="0" fontId="21" fillId="0" borderId="13" xfId="8" applyFont="1" applyBorder="1" applyAlignment="1">
      <alignment horizontal="center"/>
    </xf>
    <xf numFmtId="2" fontId="21" fillId="0" borderId="13" xfId="8" applyNumberFormat="1" applyFont="1" applyBorder="1" applyAlignment="1">
      <alignment horizontal="center"/>
    </xf>
    <xf numFmtId="0" fontId="21" fillId="0" borderId="13" xfId="8" applyFont="1" applyFill="1" applyBorder="1" applyAlignment="1">
      <alignment horizontal="center"/>
    </xf>
    <xf numFmtId="0" fontId="21" fillId="0" borderId="0" xfId="8" applyFont="1" applyAlignment="1">
      <alignment horizontal="centerContinuous"/>
    </xf>
    <xf numFmtId="2" fontId="21" fillId="0" borderId="0" xfId="8" applyNumberFormat="1" applyFont="1" applyAlignment="1">
      <alignment horizontal="centerContinuous"/>
    </xf>
    <xf numFmtId="165" fontId="21" fillId="0" borderId="0" xfId="8" applyNumberFormat="1" applyFont="1" applyFill="1" applyBorder="1" applyAlignment="1">
      <alignment horizontal="center"/>
    </xf>
    <xf numFmtId="0" fontId="21" fillId="0" borderId="0" xfId="8" applyFont="1" applyBorder="1" applyAlignment="1">
      <alignment horizontal="centerContinuous"/>
    </xf>
    <xf numFmtId="170" fontId="20" fillId="0" borderId="0" xfId="1" applyNumberFormat="1" applyFont="1" applyFill="1"/>
    <xf numFmtId="170" fontId="20" fillId="0" borderId="0" xfId="1" applyNumberFormat="1" applyFont="1"/>
    <xf numFmtId="0" fontId="20" fillId="0" borderId="0" xfId="8" applyFont="1" applyFill="1" applyBorder="1" applyAlignment="1">
      <alignment horizontal="center"/>
    </xf>
    <xf numFmtId="0" fontId="21" fillId="0" borderId="43" xfId="8" applyFont="1" applyFill="1" applyBorder="1" applyAlignment="1">
      <alignment horizontal="centerContinuous"/>
    </xf>
    <xf numFmtId="0" fontId="21" fillId="0" borderId="33" xfId="8" applyFont="1" applyBorder="1" applyAlignment="1">
      <alignment horizontal="centerContinuous"/>
    </xf>
    <xf numFmtId="0" fontId="21" fillId="0" borderId="0" xfId="8" applyFont="1" applyAlignment="1">
      <alignment horizontal="center"/>
    </xf>
    <xf numFmtId="0" fontId="21" fillId="0" borderId="0" xfId="8" applyFont="1" applyBorder="1" applyAlignment="1">
      <alignment horizontal="center"/>
    </xf>
    <xf numFmtId="2" fontId="20" fillId="0" borderId="0" xfId="8" applyNumberFormat="1" applyFont="1" applyBorder="1" applyAlignment="1">
      <alignment horizontal="center"/>
    </xf>
    <xf numFmtId="0" fontId="21" fillId="0" borderId="48" xfId="8" applyFont="1" applyBorder="1" applyAlignment="1">
      <alignment horizontal="center"/>
    </xf>
    <xf numFmtId="2" fontId="21" fillId="0" borderId="43" xfId="8" applyNumberFormat="1" applyFont="1" applyBorder="1" applyAlignment="1">
      <alignment horizontal="center"/>
    </xf>
    <xf numFmtId="0" fontId="21" fillId="0" borderId="20" xfId="8" applyFont="1" applyBorder="1" applyAlignment="1">
      <alignment horizontal="centerContinuous"/>
    </xf>
    <xf numFmtId="0" fontId="21" fillId="0" borderId="43" xfId="8" applyFont="1" applyBorder="1" applyAlignment="1">
      <alignment horizontal="centerContinuous"/>
    </xf>
    <xf numFmtId="0" fontId="21" fillId="0" borderId="31" xfId="8" applyFont="1" applyBorder="1" applyAlignment="1">
      <alignment horizontal="center"/>
    </xf>
    <xf numFmtId="2" fontId="21" fillId="0" borderId="58" xfId="8" applyNumberFormat="1" applyFont="1" applyBorder="1" applyAlignment="1">
      <alignment horizontal="center"/>
    </xf>
    <xf numFmtId="0" fontId="21" fillId="0" borderId="59" xfId="8" applyFont="1" applyBorder="1" applyAlignment="1">
      <alignment horizontal="centerContinuous"/>
    </xf>
    <xf numFmtId="0" fontId="21" fillId="0" borderId="58" xfId="8" applyFont="1" applyBorder="1" applyAlignment="1">
      <alignment horizontal="centerContinuous"/>
    </xf>
    <xf numFmtId="0" fontId="20" fillId="0" borderId="58" xfId="8" applyFont="1" applyFill="1" applyBorder="1" applyAlignment="1">
      <alignment horizontal="centerContinuous"/>
    </xf>
    <xf numFmtId="0" fontId="20" fillId="0" borderId="60" xfId="8" applyFont="1" applyBorder="1" applyAlignment="1">
      <alignment horizontal="centerContinuous"/>
    </xf>
    <xf numFmtId="0" fontId="20" fillId="0" borderId="0" xfId="8" applyFont="1" applyBorder="1"/>
    <xf numFmtId="165" fontId="20" fillId="0" borderId="0" xfId="8" applyNumberFormat="1" applyFont="1" applyBorder="1"/>
    <xf numFmtId="2" fontId="20" fillId="0" borderId="0" xfId="8" applyNumberFormat="1" applyFont="1" applyBorder="1"/>
    <xf numFmtId="0" fontId="21" fillId="0" borderId="0" xfId="8" applyFont="1" applyFill="1" applyBorder="1" applyAlignment="1">
      <alignment horizontal="left"/>
    </xf>
    <xf numFmtId="0" fontId="21" fillId="0" borderId="0" xfId="8" applyFont="1" applyBorder="1" applyAlignment="1">
      <alignment horizontal="left"/>
    </xf>
    <xf numFmtId="0" fontId="20" fillId="0" borderId="0" xfId="8" applyFont="1" applyFill="1" applyBorder="1" applyAlignment="1">
      <alignment horizontal="left"/>
    </xf>
    <xf numFmtId="0" fontId="20" fillId="0" borderId="0" xfId="8" applyFont="1" applyBorder="1" applyAlignment="1">
      <alignment horizontal="left"/>
    </xf>
    <xf numFmtId="0" fontId="20" fillId="0" borderId="0" xfId="8" applyFont="1" applyBorder="1" applyAlignment="1">
      <alignment horizontal="center"/>
    </xf>
    <xf numFmtId="0" fontId="20" fillId="0" borderId="61" xfId="8" applyFont="1" applyBorder="1" applyAlignment="1">
      <alignment horizontal="center"/>
    </xf>
    <xf numFmtId="2" fontId="20" fillId="0" borderId="61" xfId="8" applyNumberFormat="1" applyFont="1" applyBorder="1" applyAlignment="1">
      <alignment horizontal="center"/>
    </xf>
    <xf numFmtId="165" fontId="20" fillId="0" borderId="62" xfId="8" applyNumberFormat="1" applyFont="1" applyBorder="1" applyAlignment="1">
      <alignment horizontal="center"/>
    </xf>
    <xf numFmtId="165" fontId="20" fillId="0" borderId="61" xfId="8" applyNumberFormat="1" applyFont="1" applyBorder="1" applyAlignment="1">
      <alignment horizontal="center"/>
    </xf>
    <xf numFmtId="2" fontId="20" fillId="6" borderId="62" xfId="8" applyNumberFormat="1" applyFont="1" applyFill="1" applyBorder="1" applyAlignment="1">
      <alignment horizontal="center"/>
    </xf>
    <xf numFmtId="2" fontId="20" fillId="6" borderId="63" xfId="8" applyNumberFormat="1" applyFont="1" applyFill="1" applyBorder="1" applyAlignment="1">
      <alignment horizontal="center"/>
    </xf>
    <xf numFmtId="165" fontId="20" fillId="6" borderId="63" xfId="8" applyNumberFormat="1" applyFont="1" applyFill="1" applyBorder="1" applyAlignment="1">
      <alignment horizontal="center"/>
    </xf>
    <xf numFmtId="1" fontId="20" fillId="6" borderId="63" xfId="8" applyNumberFormat="1" applyFont="1" applyFill="1" applyBorder="1" applyAlignment="1">
      <alignment horizontal="center"/>
    </xf>
    <xf numFmtId="3" fontId="20" fillId="6" borderId="63" xfId="8" applyNumberFormat="1" applyFont="1" applyFill="1" applyBorder="1" applyAlignment="1">
      <alignment horizontal="center"/>
    </xf>
    <xf numFmtId="1" fontId="20" fillId="0" borderId="61" xfId="8" applyNumberFormat="1" applyFont="1" applyFill="1" applyBorder="1" applyAlignment="1">
      <alignment horizontal="center"/>
    </xf>
    <xf numFmtId="171" fontId="20" fillId="0" borderId="61" xfId="8" applyNumberFormat="1" applyFont="1" applyFill="1" applyBorder="1" applyAlignment="1">
      <alignment horizontal="center"/>
    </xf>
    <xf numFmtId="1" fontId="20" fillId="0" borderId="64" xfId="8" applyNumberFormat="1" applyFont="1" applyBorder="1" applyAlignment="1">
      <alignment horizontal="center"/>
    </xf>
    <xf numFmtId="0" fontId="20" fillId="0" borderId="63" xfId="8" applyFont="1" applyBorder="1" applyAlignment="1">
      <alignment horizontal="center"/>
    </xf>
    <xf numFmtId="165" fontId="20" fillId="0" borderId="63" xfId="8" applyNumberFormat="1" applyFont="1" applyBorder="1" applyAlignment="1">
      <alignment horizontal="center"/>
    </xf>
    <xf numFmtId="1" fontId="20" fillId="0" borderId="63" xfId="8" applyNumberFormat="1" applyFont="1" applyFill="1" applyBorder="1" applyAlignment="1">
      <alignment horizontal="center"/>
    </xf>
    <xf numFmtId="171" fontId="20" fillId="0" borderId="63" xfId="8" applyNumberFormat="1" applyFont="1" applyFill="1" applyBorder="1" applyAlignment="1">
      <alignment horizontal="center"/>
    </xf>
    <xf numFmtId="1" fontId="20" fillId="0" borderId="63" xfId="8" applyNumberFormat="1" applyFont="1" applyBorder="1" applyAlignment="1">
      <alignment horizontal="center"/>
    </xf>
    <xf numFmtId="0" fontId="20" fillId="0" borderId="62" xfId="8" applyFont="1" applyBorder="1" applyAlignment="1">
      <alignment horizontal="center"/>
    </xf>
    <xf numFmtId="2" fontId="20" fillId="0" borderId="62" xfId="8" applyNumberFormat="1" applyFont="1" applyBorder="1" applyAlignment="1">
      <alignment horizontal="center"/>
    </xf>
    <xf numFmtId="1" fontId="20" fillId="0" borderId="62" xfId="8" applyNumberFormat="1" applyFont="1" applyFill="1" applyBorder="1" applyAlignment="1">
      <alignment horizontal="center"/>
    </xf>
    <xf numFmtId="171" fontId="20" fillId="6" borderId="62" xfId="8" applyNumberFormat="1" applyFont="1" applyFill="1" applyBorder="1" applyAlignment="1">
      <alignment horizontal="center"/>
    </xf>
    <xf numFmtId="1" fontId="20" fillId="0" borderId="62" xfId="8" applyNumberFormat="1" applyFont="1" applyBorder="1" applyAlignment="1">
      <alignment horizontal="center"/>
    </xf>
    <xf numFmtId="0" fontId="20" fillId="0" borderId="64" xfId="8" applyFont="1" applyBorder="1" applyAlignment="1">
      <alignment horizontal="center"/>
    </xf>
    <xf numFmtId="165" fontId="20" fillId="0" borderId="64" xfId="8" applyNumberFormat="1" applyFont="1" applyBorder="1" applyAlignment="1">
      <alignment horizontal="center"/>
    </xf>
    <xf numFmtId="1" fontId="20" fillId="0" borderId="64" xfId="8" applyNumberFormat="1" applyFont="1" applyFill="1" applyBorder="1" applyAlignment="1">
      <alignment horizontal="center"/>
    </xf>
    <xf numFmtId="171" fontId="20" fillId="0" borderId="64" xfId="8" applyNumberFormat="1" applyFont="1" applyFill="1" applyBorder="1" applyAlignment="1">
      <alignment horizontal="center"/>
    </xf>
    <xf numFmtId="165" fontId="20" fillId="6" borderId="62" xfId="8" applyNumberFormat="1" applyFont="1" applyFill="1" applyBorder="1" applyAlignment="1">
      <alignment horizontal="center"/>
    </xf>
    <xf numFmtId="1" fontId="20" fillId="6" borderId="62" xfId="8" applyNumberFormat="1" applyFont="1" applyFill="1" applyBorder="1" applyAlignment="1">
      <alignment horizontal="center"/>
    </xf>
    <xf numFmtId="3" fontId="20" fillId="6" borderId="62" xfId="8" applyNumberFormat="1" applyFont="1" applyFill="1" applyBorder="1" applyAlignment="1">
      <alignment horizontal="center"/>
    </xf>
    <xf numFmtId="0" fontId="21" fillId="0" borderId="65" xfId="8" applyFont="1" applyBorder="1" applyAlignment="1">
      <alignment horizontal="center" wrapText="1"/>
    </xf>
    <xf numFmtId="0" fontId="21" fillId="0" borderId="65" xfId="8" quotePrefix="1" applyFont="1" applyBorder="1" applyAlignment="1">
      <alignment horizontal="center"/>
    </xf>
    <xf numFmtId="0" fontId="21" fillId="0" borderId="65" xfId="8" applyFont="1" applyBorder="1" applyAlignment="1">
      <alignment horizontal="center"/>
    </xf>
    <xf numFmtId="2" fontId="21" fillId="0" borderId="65" xfId="8" applyNumberFormat="1" applyFont="1" applyBorder="1" applyAlignment="1">
      <alignment horizontal="center"/>
    </xf>
    <xf numFmtId="0" fontId="21" fillId="0" borderId="65" xfId="8" applyFont="1" applyFill="1" applyBorder="1" applyAlignment="1">
      <alignment horizontal="left"/>
    </xf>
    <xf numFmtId="0" fontId="21" fillId="0" borderId="65" xfId="8" applyFont="1" applyBorder="1" applyAlignment="1">
      <alignment horizontal="left"/>
    </xf>
    <xf numFmtId="0" fontId="21" fillId="0" borderId="66" xfId="8" applyFont="1" applyBorder="1" applyAlignment="1">
      <alignment horizontal="center" wrapText="1"/>
    </xf>
    <xf numFmtId="0" fontId="21" fillId="0" borderId="67" xfId="8" applyFont="1" applyBorder="1" applyAlignment="1">
      <alignment horizontal="center"/>
    </xf>
    <xf numFmtId="0" fontId="21" fillId="0" borderId="68" xfId="8" applyFont="1" applyBorder="1" applyAlignment="1">
      <alignment horizontal="center"/>
    </xf>
    <xf numFmtId="2" fontId="21" fillId="0" borderId="68" xfId="8" applyNumberFormat="1" applyFont="1" applyBorder="1" applyAlignment="1">
      <alignment horizontal="center"/>
    </xf>
    <xf numFmtId="0" fontId="21" fillId="0" borderId="67" xfId="8" applyFont="1" applyFill="1" applyBorder="1" applyAlignment="1">
      <alignment horizontal="center"/>
    </xf>
    <xf numFmtId="0" fontId="21" fillId="0" borderId="69" xfId="8" applyFont="1" applyBorder="1" applyAlignment="1">
      <alignment horizontal="center" wrapText="1"/>
    </xf>
    <xf numFmtId="0" fontId="21" fillId="0" borderId="70" xfId="8" applyFont="1" applyBorder="1" applyAlignment="1">
      <alignment horizontal="center" wrapText="1"/>
    </xf>
    <xf numFmtId="0" fontId="21" fillId="0" borderId="71" xfId="8" applyFont="1" applyBorder="1" applyAlignment="1">
      <alignment horizontal="center" wrapText="1"/>
    </xf>
    <xf numFmtId="2" fontId="21" fillId="0" borderId="71" xfId="8" applyNumberFormat="1" applyFont="1" applyBorder="1" applyAlignment="1">
      <alignment horizontal="center" wrapText="1"/>
    </xf>
    <xf numFmtId="0" fontId="21" fillId="0" borderId="70" xfId="8" applyFont="1" applyFill="1" applyBorder="1" applyAlignment="1">
      <alignment horizontal="center" wrapText="1"/>
    </xf>
    <xf numFmtId="0" fontId="21" fillId="0" borderId="72" xfId="8" applyFont="1" applyBorder="1" applyAlignment="1">
      <alignment horizontal="centerContinuous"/>
    </xf>
    <xf numFmtId="0" fontId="21" fillId="0" borderId="73" xfId="8" applyFont="1" applyBorder="1" applyAlignment="1">
      <alignment horizontal="centerContinuous"/>
    </xf>
    <xf numFmtId="0" fontId="21" fillId="0" borderId="74" xfId="8" applyFont="1" applyBorder="1" applyAlignment="1">
      <alignment horizontal="centerContinuous"/>
    </xf>
    <xf numFmtId="2" fontId="21" fillId="0" borderId="72" xfId="8" applyNumberFormat="1" applyFont="1" applyBorder="1" applyAlignment="1">
      <alignment horizontal="centerContinuous"/>
    </xf>
    <xf numFmtId="0" fontId="21" fillId="0" borderId="72" xfId="8" applyFont="1" applyFill="1" applyBorder="1" applyAlignment="1">
      <alignment horizontal="centerContinuous"/>
    </xf>
    <xf numFmtId="0" fontId="21" fillId="0" borderId="0" xfId="8" applyFont="1" applyFill="1" applyAlignment="1">
      <alignment horizontal="centerContinuous"/>
    </xf>
    <xf numFmtId="0" fontId="20" fillId="0" borderId="33" xfId="8" applyFont="1" applyBorder="1" applyAlignment="1">
      <alignment horizontal="centerContinuous"/>
    </xf>
    <xf numFmtId="2" fontId="20" fillId="0" borderId="43" xfId="8" applyNumberFormat="1" applyFont="1" applyBorder="1" applyAlignment="1">
      <alignment horizontal="center"/>
    </xf>
    <xf numFmtId="165" fontId="20" fillId="0" borderId="48" xfId="8" applyNumberFormat="1" applyFont="1" applyBorder="1" applyAlignment="1">
      <alignment horizontal="center"/>
    </xf>
    <xf numFmtId="0" fontId="20" fillId="0" borderId="34" xfId="8" applyFont="1" applyBorder="1" applyAlignment="1">
      <alignment horizontal="centerContinuous"/>
    </xf>
    <xf numFmtId="0" fontId="21" fillId="0" borderId="51" xfId="8" applyFont="1" applyFill="1" applyBorder="1" applyAlignment="1">
      <alignment horizontal="centerContinuous"/>
    </xf>
    <xf numFmtId="0" fontId="21" fillId="0" borderId="51" xfId="8" applyFont="1" applyBorder="1" applyAlignment="1">
      <alignment horizontal="centerContinuous"/>
    </xf>
    <xf numFmtId="0" fontId="21" fillId="0" borderId="37" xfId="8" applyFont="1" applyBorder="1" applyAlignment="1">
      <alignment horizontal="centerContinuous"/>
    </xf>
    <xf numFmtId="2" fontId="20" fillId="0" borderId="34" xfId="8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" fillId="0" borderId="35" xfId="9" applyBorder="1" applyAlignment="1" applyProtection="1">
      <alignment horizontal="center"/>
      <protection hidden="1"/>
    </xf>
    <xf numFmtId="0" fontId="1" fillId="0" borderId="16" xfId="9" applyBorder="1" applyAlignment="1" applyProtection="1">
      <alignment horizontal="center"/>
      <protection hidden="1"/>
    </xf>
    <xf numFmtId="168" fontId="1" fillId="0" borderId="48" xfId="9" quotePrefix="1" applyNumberFormat="1" applyBorder="1" applyAlignment="1" applyProtection="1">
      <alignment horizontal="center"/>
      <protection locked="0"/>
    </xf>
    <xf numFmtId="168" fontId="1" fillId="0" borderId="49" xfId="9" quotePrefix="1" applyNumberFormat="1" applyBorder="1" applyAlignment="1" applyProtection="1">
      <alignment horizontal="center"/>
      <protection locked="0"/>
    </xf>
    <xf numFmtId="0" fontId="1" fillId="0" borderId="50" xfId="9" applyFont="1" applyBorder="1" applyAlignment="1" applyProtection="1">
      <alignment horizontal="center"/>
      <protection hidden="1"/>
    </xf>
    <xf numFmtId="0" fontId="1" fillId="0" borderId="0" xfId="9" applyFont="1" applyBorder="1" applyAlignment="1" applyProtection="1">
      <alignment horizontal="center"/>
      <protection hidden="1"/>
    </xf>
    <xf numFmtId="0" fontId="1" fillId="0" borderId="7" xfId="9" applyBorder="1" applyAlignment="1" applyProtection="1">
      <alignment horizontal="center"/>
      <protection hidden="1"/>
    </xf>
    <xf numFmtId="168" fontId="1" fillId="0" borderId="23" xfId="9" quotePrefix="1" applyNumberFormat="1" applyBorder="1" applyAlignment="1" applyProtection="1">
      <alignment horizontal="center"/>
      <protection locked="0"/>
    </xf>
    <xf numFmtId="166" fontId="19" fillId="0" borderId="43" xfId="0" applyNumberFormat="1" applyFont="1" applyBorder="1" applyAlignment="1" applyProtection="1">
      <alignment horizontal="center"/>
      <protection locked="0"/>
    </xf>
    <xf numFmtId="167" fontId="19" fillId="0" borderId="51" xfId="0" applyNumberFormat="1" applyFont="1" applyBorder="1" applyAlignment="1" applyProtection="1">
      <alignment horizontal="center"/>
      <protection locked="0"/>
    </xf>
    <xf numFmtId="0" fontId="19" fillId="0" borderId="51" xfId="0" applyFont="1" applyBorder="1" applyAlignment="1" applyProtection="1">
      <alignment horizontal="center"/>
      <protection locked="0"/>
    </xf>
    <xf numFmtId="0" fontId="1" fillId="0" borderId="28" xfId="9" applyFont="1" applyBorder="1" applyAlignment="1" applyProtection="1">
      <alignment horizontal="center"/>
      <protection hidden="1"/>
    </xf>
    <xf numFmtId="0" fontId="1" fillId="0" borderId="18" xfId="9" applyFont="1" applyBorder="1" applyAlignment="1" applyProtection="1">
      <alignment horizontal="center"/>
      <protection hidden="1"/>
    </xf>
    <xf numFmtId="0" fontId="6" fillId="0" borderId="32" xfId="9" applyFont="1" applyBorder="1" applyAlignment="1" applyProtection="1">
      <alignment horizontal="center"/>
      <protection locked="0"/>
    </xf>
    <xf numFmtId="0" fontId="6" fillId="0" borderId="21" xfId="9" applyFont="1" applyBorder="1" applyAlignment="1" applyProtection="1">
      <alignment horizontal="center"/>
      <protection locked="0"/>
    </xf>
    <xf numFmtId="0" fontId="19" fillId="0" borderId="43" xfId="0" applyFont="1" applyBorder="1" applyAlignment="1" applyProtection="1">
      <alignment horizontal="center"/>
      <protection locked="0"/>
    </xf>
    <xf numFmtId="0" fontId="1" fillId="0" borderId="52" xfId="9" applyFont="1" applyBorder="1" applyAlignment="1" applyProtection="1">
      <alignment horizontal="center"/>
      <protection hidden="1"/>
    </xf>
    <xf numFmtId="0" fontId="1" fillId="0" borderId="2" xfId="9" applyFont="1" applyBorder="1" applyAlignment="1" applyProtection="1">
      <alignment horizontal="center"/>
      <protection hidden="1"/>
    </xf>
    <xf numFmtId="0" fontId="7" fillId="0" borderId="0" xfId="0" applyFont="1" applyAlignment="1">
      <alignment horizontal="center"/>
    </xf>
    <xf numFmtId="0" fontId="0" fillId="0" borderId="5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7" xfId="9" applyFont="1" applyBorder="1" applyAlignment="1" applyProtection="1">
      <alignment horizontal="center"/>
      <protection hidden="1"/>
    </xf>
    <xf numFmtId="0" fontId="0" fillId="0" borderId="5" xfId="0" applyBorder="1" applyAlignment="1">
      <alignment horizontal="center"/>
    </xf>
    <xf numFmtId="168" fontId="1" fillId="0" borderId="13" xfId="9" quotePrefix="1" applyNumberFormat="1" applyBorder="1" applyAlignment="1" applyProtection="1">
      <alignment horizontal="center"/>
      <protection locked="0"/>
    </xf>
    <xf numFmtId="168" fontId="1" fillId="0" borderId="25" xfId="9" quotePrefix="1" applyNumberFormat="1" applyBorder="1" applyAlignment="1" applyProtection="1">
      <alignment horizontal="center"/>
      <protection locked="0"/>
    </xf>
    <xf numFmtId="168" fontId="1" fillId="0" borderId="26" xfId="9" quotePrefix="1" applyNumberFormat="1" applyBorder="1" applyAlignment="1" applyProtection="1">
      <alignment horizontal="center"/>
      <protection locked="0"/>
    </xf>
    <xf numFmtId="0" fontId="0" fillId="0" borderId="55" xfId="0" applyFill="1" applyBorder="1" applyAlignment="1">
      <alignment horizontal="center"/>
    </xf>
    <xf numFmtId="0" fontId="0" fillId="0" borderId="54" xfId="0" applyFill="1" applyBorder="1" applyAlignment="1">
      <alignment horizontal="center"/>
    </xf>
    <xf numFmtId="168" fontId="1" fillId="0" borderId="26" xfId="9" applyNumberFormat="1" applyBorder="1" applyAlignment="1" applyProtection="1">
      <alignment horizontal="center"/>
      <protection locked="0"/>
    </xf>
    <xf numFmtId="168" fontId="1" fillId="0" borderId="12" xfId="9" applyNumberFormat="1" applyBorder="1" applyAlignment="1" applyProtection="1">
      <alignment horizontal="center"/>
      <protection locked="0"/>
    </xf>
    <xf numFmtId="168" fontId="0" fillId="0" borderId="43" xfId="0" applyNumberFormat="1" applyBorder="1" applyAlignment="1" applyProtection="1">
      <alignment horizontal="center"/>
      <protection locked="0"/>
    </xf>
    <xf numFmtId="0" fontId="0" fillId="0" borderId="5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6" xfId="0" applyFill="1" applyBorder="1" applyAlignment="1">
      <alignment horizontal="center"/>
    </xf>
    <xf numFmtId="0" fontId="6" fillId="0" borderId="34" xfId="9" applyFont="1" applyBorder="1" applyAlignment="1" applyProtection="1">
      <alignment horizontal="center"/>
      <protection locked="0"/>
    </xf>
    <xf numFmtId="0" fontId="6" fillId="0" borderId="37" xfId="9" applyFont="1" applyBorder="1" applyAlignment="1" applyProtection="1">
      <alignment horizontal="center"/>
      <protection locked="0"/>
    </xf>
    <xf numFmtId="0" fontId="1" fillId="0" borderId="40" xfId="9" applyBorder="1" applyAlignment="1" applyProtection="1">
      <alignment horizontal="center"/>
      <protection locked="0"/>
    </xf>
    <xf numFmtId="0" fontId="1" fillId="0" borderId="41" xfId="9" applyBorder="1" applyAlignment="1" applyProtection="1">
      <alignment horizontal="center"/>
      <protection locked="0"/>
    </xf>
    <xf numFmtId="0" fontId="0" fillId="0" borderId="53" xfId="0" applyFill="1" applyBorder="1" applyAlignment="1">
      <alignment horizontal="center"/>
    </xf>
    <xf numFmtId="168" fontId="5" fillId="5" borderId="43" xfId="0" applyNumberFormat="1" applyFont="1" applyFill="1" applyBorder="1" applyAlignment="1" applyProtection="1">
      <alignment horizontal="center"/>
      <protection locked="0"/>
    </xf>
    <xf numFmtId="0" fontId="0" fillId="0" borderId="17" xfId="0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center"/>
      <protection locked="0"/>
    </xf>
    <xf numFmtId="9" fontId="7" fillId="3" borderId="39" xfId="0" applyNumberFormat="1" applyFont="1" applyFill="1" applyBorder="1" applyAlignment="1" applyProtection="1">
      <alignment horizontal="center"/>
    </xf>
    <xf numFmtId="9" fontId="7" fillId="3" borderId="26" xfId="0" applyNumberFormat="1" applyFont="1" applyFill="1" applyBorder="1" applyAlignment="1" applyProtection="1">
      <alignment horizontal="center"/>
    </xf>
    <xf numFmtId="9" fontId="7" fillId="3" borderId="12" xfId="0" applyNumberFormat="1" applyFont="1" applyFill="1" applyBorder="1" applyAlignment="1" applyProtection="1">
      <alignment horizontal="center"/>
    </xf>
    <xf numFmtId="166" fontId="19" fillId="0" borderId="43" xfId="0" applyNumberFormat="1" applyFont="1" applyBorder="1" applyAlignment="1" applyProtection="1">
      <alignment horizontal="center"/>
    </xf>
    <xf numFmtId="167" fontId="19" fillId="0" borderId="51" xfId="0" applyNumberFormat="1" applyFont="1" applyBorder="1" applyAlignment="1" applyProtection="1">
      <alignment horizontal="center"/>
    </xf>
    <xf numFmtId="0" fontId="19" fillId="0" borderId="43" xfId="0" applyNumberFormat="1" applyFont="1" applyBorder="1" applyAlignment="1" applyProtection="1">
      <alignment horizontal="center"/>
      <protection locked="0"/>
    </xf>
    <xf numFmtId="0" fontId="19" fillId="0" borderId="51" xfId="0" applyNumberFormat="1" applyFont="1" applyBorder="1" applyAlignment="1" applyProtection="1">
      <alignment horizontal="center"/>
      <protection locked="0"/>
    </xf>
    <xf numFmtId="0" fontId="19" fillId="0" borderId="51" xfId="0" applyNumberFormat="1" applyFont="1" applyBorder="1" applyAlignment="1" applyProtection="1">
      <alignment horizontal="center"/>
    </xf>
    <xf numFmtId="0" fontId="0" fillId="0" borderId="53" xfId="0" applyFill="1" applyBorder="1" applyAlignment="1" applyProtection="1">
      <alignment horizontal="center"/>
      <protection locked="0"/>
    </xf>
    <xf numFmtId="0" fontId="0" fillId="0" borderId="57" xfId="0" applyFill="1" applyBorder="1" applyAlignment="1" applyProtection="1">
      <alignment horizontal="center"/>
      <protection locked="0"/>
    </xf>
    <xf numFmtId="0" fontId="0" fillId="0" borderId="56" xfId="0" applyFill="1" applyBorder="1" applyAlignment="1" applyProtection="1">
      <alignment horizontal="center"/>
      <protection locked="0"/>
    </xf>
    <xf numFmtId="0" fontId="7" fillId="3" borderId="19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166" fontId="0" fillId="0" borderId="43" xfId="0" applyNumberFormat="1" applyBorder="1" applyAlignment="1" applyProtection="1">
      <alignment horizontal="center"/>
    </xf>
    <xf numFmtId="167" fontId="0" fillId="0" borderId="43" xfId="0" quotePrefix="1" applyNumberFormat="1" applyBorder="1" applyAlignment="1" applyProtection="1">
      <alignment horizontal="center"/>
    </xf>
    <xf numFmtId="167" fontId="0" fillId="0" borderId="43" xfId="0" applyNumberFormat="1" applyBorder="1" applyAlignment="1" applyProtection="1">
      <alignment horizontal="center"/>
    </xf>
    <xf numFmtId="0" fontId="1" fillId="0" borderId="40" xfId="12" applyBorder="1" applyAlignment="1" applyProtection="1">
      <alignment horizontal="center"/>
      <protection locked="0"/>
    </xf>
    <xf numFmtId="0" fontId="1" fillId="0" borderId="41" xfId="12" applyBorder="1" applyAlignment="1" applyProtection="1">
      <alignment horizontal="center"/>
      <protection locked="0"/>
    </xf>
    <xf numFmtId="169" fontId="1" fillId="0" borderId="40" xfId="12" applyNumberFormat="1" applyBorder="1" applyAlignment="1" applyProtection="1">
      <alignment horizontal="center"/>
      <protection locked="0"/>
    </xf>
    <xf numFmtId="169" fontId="1" fillId="0" borderId="42" xfId="12" applyNumberFormat="1" applyBorder="1" applyAlignment="1" applyProtection="1">
      <alignment horizontal="center"/>
      <protection locked="0"/>
    </xf>
    <xf numFmtId="0" fontId="0" fillId="0" borderId="43" xfId="0" applyNumberFormat="1" applyBorder="1" applyAlignment="1" applyProtection="1">
      <alignment horizontal="center"/>
    </xf>
    <xf numFmtId="166" fontId="19" fillId="0" borderId="51" xfId="0" applyNumberFormat="1" applyFont="1" applyBorder="1" applyAlignment="1" applyProtection="1">
      <alignment horizontal="center"/>
      <protection locked="0"/>
    </xf>
    <xf numFmtId="0" fontId="1" fillId="0" borderId="32" xfId="12" quotePrefix="1" applyBorder="1" applyAlignment="1" applyProtection="1">
      <alignment horizontal="center"/>
      <protection locked="0"/>
    </xf>
    <xf numFmtId="0" fontId="1" fillId="0" borderId="21" xfId="12" quotePrefix="1" applyBorder="1" applyAlignment="1" applyProtection="1">
      <alignment horizontal="center"/>
      <protection locked="0"/>
    </xf>
    <xf numFmtId="0" fontId="1" fillId="0" borderId="34" xfId="12" quotePrefix="1" applyBorder="1" applyAlignment="1" applyProtection="1">
      <alignment horizontal="center"/>
      <protection locked="0"/>
    </xf>
    <xf numFmtId="0" fontId="1" fillId="0" borderId="37" xfId="12" quotePrefix="1" applyBorder="1" applyAlignment="1" applyProtection="1">
      <alignment horizontal="center"/>
      <protection locked="0"/>
    </xf>
    <xf numFmtId="169" fontId="1" fillId="0" borderId="32" xfId="12" applyNumberFormat="1" applyBorder="1" applyAlignment="1" applyProtection="1">
      <alignment horizontal="center"/>
      <protection locked="0"/>
    </xf>
    <xf numFmtId="169" fontId="1" fillId="0" borderId="14" xfId="12" applyNumberFormat="1" applyBorder="1" applyAlignment="1" applyProtection="1">
      <alignment horizontal="center"/>
      <protection locked="0"/>
    </xf>
    <xf numFmtId="169" fontId="1" fillId="0" borderId="34" xfId="12" quotePrefix="1" applyNumberFormat="1" applyBorder="1" applyAlignment="1" applyProtection="1">
      <alignment horizontal="center"/>
      <protection locked="0"/>
    </xf>
    <xf numFmtId="169" fontId="1" fillId="0" borderId="38" xfId="12" quotePrefix="1" applyNumberFormat="1" applyBorder="1" applyAlignment="1" applyProtection="1">
      <alignment horizontal="center"/>
      <protection locked="0"/>
    </xf>
    <xf numFmtId="166" fontId="19" fillId="0" borderId="0" xfId="0" applyNumberFormat="1" applyFont="1" applyBorder="1" applyAlignment="1" applyProtection="1">
      <alignment horizontal="center"/>
      <protection locked="0"/>
    </xf>
    <xf numFmtId="166" fontId="5" fillId="0" borderId="43" xfId="0" applyNumberFormat="1" applyFont="1" applyBorder="1" applyAlignment="1" applyProtection="1">
      <alignment horizontal="center"/>
    </xf>
    <xf numFmtId="167" fontId="5" fillId="0" borderId="51" xfId="0" applyNumberFormat="1" applyFont="1" applyBorder="1" applyAlignment="1" applyProtection="1">
      <alignment horizontal="center"/>
    </xf>
    <xf numFmtId="0" fontId="5" fillId="0" borderId="51" xfId="0" applyNumberFormat="1" applyFont="1" applyBorder="1" applyAlignment="1" applyProtection="1">
      <alignment horizontal="center"/>
    </xf>
  </cellXfs>
  <cellStyles count="14">
    <cellStyle name="Comma 2" xfId="1" xr:uid="{00000000-0005-0000-0000-000000000000}"/>
    <cellStyle name="Comma0" xfId="2" xr:uid="{00000000-0005-0000-0000-000001000000}"/>
    <cellStyle name="Currency0" xfId="3" xr:uid="{00000000-0005-0000-0000-000002000000}"/>
    <cellStyle name="Date" xfId="4" xr:uid="{00000000-0005-0000-0000-000003000000}"/>
    <cellStyle name="Fixed" xfId="5" xr:uid="{00000000-0005-0000-0000-000004000000}"/>
    <cellStyle name="Heading 1" xfId="6" builtinId="16" customBuiltin="1"/>
    <cellStyle name="Heading 2" xfId="7" builtinId="17" customBuiltin="1"/>
    <cellStyle name="Normal" xfId="0" builtinId="0"/>
    <cellStyle name="Normal 2" xfId="8" xr:uid="{00000000-0005-0000-0000-000008000000}"/>
    <cellStyle name="Normal_CT_Master" xfId="9" xr:uid="{00000000-0005-0000-0000-000009000000}"/>
    <cellStyle name="Normal_CT_unprotectedMaster" xfId="10" xr:uid="{00000000-0005-0000-0000-00000A000000}"/>
    <cellStyle name="Normal_CT-BASIN (MASTER COPY)" xfId="11" xr:uid="{00000000-0005-0000-0000-00000B000000}"/>
    <cellStyle name="Normal_OctoberCT" xfId="12" xr:uid="{00000000-0005-0000-0000-00000C000000}"/>
    <cellStyle name="Total" xfId="13" builtinId="25" customBuiltin="1"/>
  </cellStyles>
  <dxfs count="24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ix\Monica\Vernal\AVWTP%20CT%20Macro1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Calculations"/>
      <sheetName val="ChooseNumber"/>
      <sheetName val="CTSelect"/>
      <sheetName val="DateDialog"/>
      <sheetName val="Start"/>
      <sheetName val="WQP"/>
      <sheetName val="QUALITY_REPORT"/>
      <sheetName val="Sequence1_Times"/>
      <sheetName val="DISINFECTIONREPORT"/>
      <sheetName val="TURBIDITY_REPORT"/>
      <sheetName val="Flows"/>
      <sheetName val="SEQUENCE1"/>
      <sheetName val="SEQUENCE2"/>
      <sheetName val="SEQUENCE3"/>
      <sheetName val="SEQUENCE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57"/>
  <sheetViews>
    <sheetView tabSelected="1" zoomScaleNormal="100" workbookViewId="0">
      <selection activeCell="H7" sqref="H7:J7"/>
    </sheetView>
  </sheetViews>
  <sheetFormatPr defaultRowHeight="12.75" x14ac:dyDescent="0.2"/>
  <cols>
    <col min="1" max="1" width="3.33203125" customWidth="1"/>
    <col min="2" max="2" width="12.33203125" customWidth="1"/>
    <col min="3" max="3" width="15" customWidth="1"/>
    <col min="4" max="4" width="12.33203125" customWidth="1"/>
    <col min="5" max="5" width="11.33203125" customWidth="1"/>
    <col min="6" max="6" width="13.1640625" customWidth="1"/>
    <col min="7" max="10" width="11.33203125" customWidth="1"/>
    <col min="12" max="12" width="9.33203125" hidden="1" customWidth="1"/>
  </cols>
  <sheetData>
    <row r="1" spans="1:18" ht="18.75" x14ac:dyDescent="0.3">
      <c r="A1" s="363" t="s">
        <v>143</v>
      </c>
      <c r="B1" s="363"/>
      <c r="C1" s="363"/>
      <c r="D1" s="363"/>
      <c r="E1" s="363"/>
      <c r="F1" s="363"/>
      <c r="G1" s="363"/>
      <c r="H1" s="363"/>
      <c r="I1" s="363"/>
      <c r="J1" s="363"/>
    </row>
    <row r="2" spans="1:18" ht="18.75" x14ac:dyDescent="0.3">
      <c r="A2" s="363" t="s">
        <v>13</v>
      </c>
      <c r="B2" s="363"/>
      <c r="C2" s="363"/>
      <c r="D2" s="363"/>
      <c r="E2" s="363"/>
      <c r="F2" s="363"/>
      <c r="G2" s="363"/>
      <c r="H2" s="363"/>
      <c r="I2" s="363"/>
      <c r="J2" s="363"/>
    </row>
    <row r="3" spans="1:18" x14ac:dyDescent="0.2">
      <c r="A3" s="364" t="s">
        <v>144</v>
      </c>
      <c r="B3" s="364"/>
      <c r="C3" s="364"/>
      <c r="D3" s="364"/>
      <c r="E3" s="364"/>
      <c r="F3" s="364"/>
      <c r="G3" s="364"/>
      <c r="H3" s="364"/>
      <c r="I3" s="364"/>
      <c r="J3" s="364"/>
    </row>
    <row r="4" spans="1:18" x14ac:dyDescent="0.2">
      <c r="A4" s="2"/>
      <c r="L4" s="92" t="s">
        <v>147</v>
      </c>
    </row>
    <row r="5" spans="1:18" x14ac:dyDescent="0.2">
      <c r="B5" s="1" t="s">
        <v>0</v>
      </c>
      <c r="C5" s="373" t="s">
        <v>167</v>
      </c>
      <c r="D5" s="373"/>
      <c r="G5" s="1" t="s">
        <v>34</v>
      </c>
      <c r="H5" s="380" t="s">
        <v>163</v>
      </c>
      <c r="I5" s="380"/>
      <c r="J5" s="380"/>
      <c r="L5" s="92" t="s">
        <v>155</v>
      </c>
    </row>
    <row r="6" spans="1:18" x14ac:dyDescent="0.2">
      <c r="B6" s="1" t="s">
        <v>2</v>
      </c>
      <c r="C6" s="374">
        <v>42925</v>
      </c>
      <c r="D6" s="374"/>
      <c r="G6" s="1" t="s">
        <v>33</v>
      </c>
      <c r="H6" s="375" t="s">
        <v>166</v>
      </c>
      <c r="I6" s="375"/>
      <c r="J6" s="375"/>
      <c r="L6" s="92" t="s">
        <v>156</v>
      </c>
    </row>
    <row r="7" spans="1:18" x14ac:dyDescent="0.2">
      <c r="B7" s="1" t="s">
        <v>31</v>
      </c>
      <c r="C7" s="375">
        <v>26086</v>
      </c>
      <c r="D7" s="375"/>
      <c r="G7" s="1" t="s">
        <v>1</v>
      </c>
      <c r="H7" s="375" t="s">
        <v>147</v>
      </c>
      <c r="I7" s="375"/>
      <c r="J7" s="375"/>
      <c r="L7" s="92" t="s">
        <v>157</v>
      </c>
    </row>
    <row r="8" spans="1:18" x14ac:dyDescent="0.2">
      <c r="G8" s="1" t="s">
        <v>32</v>
      </c>
      <c r="H8" s="375" t="s">
        <v>168</v>
      </c>
      <c r="I8" s="375"/>
      <c r="J8" s="375"/>
      <c r="L8" s="92" t="s">
        <v>158</v>
      </c>
    </row>
    <row r="9" spans="1:18" x14ac:dyDescent="0.2">
      <c r="D9" s="3"/>
      <c r="L9" s="92" t="s">
        <v>159</v>
      </c>
    </row>
    <row r="10" spans="1:18" x14ac:dyDescent="0.2">
      <c r="A10" s="3" t="s">
        <v>6</v>
      </c>
      <c r="B10" s="3" t="s">
        <v>129</v>
      </c>
      <c r="L10" s="92" t="s">
        <v>160</v>
      </c>
    </row>
    <row r="11" spans="1:18" s="4" customFormat="1" ht="14.25" customHeight="1" x14ac:dyDescent="0.2">
      <c r="B11" s="16" t="s">
        <v>127</v>
      </c>
      <c r="I11"/>
      <c r="L11" s="92" t="s">
        <v>161</v>
      </c>
    </row>
    <row r="12" spans="1:18" s="4" customFormat="1" ht="14.25" customHeight="1" x14ac:dyDescent="0.2">
      <c r="B12" s="16" t="s">
        <v>128</v>
      </c>
      <c r="C12" s="91"/>
    </row>
    <row r="13" spans="1:18" ht="13.5" thickBot="1" x14ac:dyDescent="0.25">
      <c r="C13" s="92" t="s">
        <v>135</v>
      </c>
    </row>
    <row r="14" spans="1:18" ht="13.5" thickTop="1" x14ac:dyDescent="0.2">
      <c r="B14" s="5"/>
      <c r="C14" s="6" t="s">
        <v>17</v>
      </c>
      <c r="D14" s="7"/>
      <c r="E14" s="8"/>
      <c r="F14" s="18" t="s">
        <v>38</v>
      </c>
      <c r="G14" s="381" t="s">
        <v>3</v>
      </c>
      <c r="H14" s="382"/>
      <c r="I14" s="381" t="s">
        <v>8</v>
      </c>
      <c r="J14" s="388"/>
    </row>
    <row r="15" spans="1:18" x14ac:dyDescent="0.2">
      <c r="B15" s="9" t="s">
        <v>3</v>
      </c>
      <c r="C15" s="17" t="s">
        <v>37</v>
      </c>
      <c r="D15" s="10"/>
      <c r="E15" s="11" t="s">
        <v>18</v>
      </c>
      <c r="F15" s="19" t="s">
        <v>9</v>
      </c>
      <c r="G15" s="369" t="s">
        <v>35</v>
      </c>
      <c r="H15" s="370"/>
      <c r="I15" s="376" t="s">
        <v>36</v>
      </c>
      <c r="J15" s="377"/>
    </row>
    <row r="16" spans="1:18" ht="13.5" thickBot="1" x14ac:dyDescent="0.25">
      <c r="B16" s="12"/>
      <c r="C16" s="13" t="s">
        <v>19</v>
      </c>
      <c r="D16" s="14"/>
      <c r="E16" s="15" t="s">
        <v>20</v>
      </c>
      <c r="F16" s="20" t="s">
        <v>39</v>
      </c>
      <c r="G16" s="365" t="s">
        <v>21</v>
      </c>
      <c r="H16" s="371"/>
      <c r="I16" s="365" t="s">
        <v>22</v>
      </c>
      <c r="J16" s="366"/>
      <c r="R16" s="90"/>
    </row>
    <row r="17" spans="1:10" ht="13.5" thickTop="1" x14ac:dyDescent="0.2">
      <c r="B17" s="150"/>
      <c r="C17" s="378" t="s">
        <v>23</v>
      </c>
      <c r="D17" s="379"/>
      <c r="E17" s="152"/>
      <c r="F17" s="154"/>
      <c r="G17" s="372"/>
      <c r="H17" s="372"/>
      <c r="I17" s="367"/>
      <c r="J17" s="368"/>
    </row>
    <row r="18" spans="1:10" x14ac:dyDescent="0.2">
      <c r="B18" s="156"/>
      <c r="C18" s="401" t="s">
        <v>23</v>
      </c>
      <c r="D18" s="402"/>
      <c r="E18" s="157"/>
      <c r="F18" s="158"/>
      <c r="G18" s="390"/>
      <c r="H18" s="390"/>
      <c r="I18" s="390"/>
      <c r="J18" s="391"/>
    </row>
    <row r="19" spans="1:10" x14ac:dyDescent="0.2">
      <c r="B19" s="156"/>
      <c r="C19" s="401" t="s">
        <v>23</v>
      </c>
      <c r="D19" s="402"/>
      <c r="E19" s="157"/>
      <c r="F19" s="158"/>
      <c r="G19" s="390"/>
      <c r="H19" s="390"/>
      <c r="I19" s="390"/>
      <c r="J19" s="391"/>
    </row>
    <row r="20" spans="1:10" ht="13.5" thickBot="1" x14ac:dyDescent="0.25">
      <c r="B20" s="151"/>
      <c r="C20" s="403" t="s">
        <v>23</v>
      </c>
      <c r="D20" s="404"/>
      <c r="E20" s="153"/>
      <c r="F20" s="155"/>
      <c r="G20" s="392"/>
      <c r="H20" s="392"/>
      <c r="I20" s="395"/>
      <c r="J20" s="396"/>
    </row>
    <row r="21" spans="1:10" ht="13.5" thickTop="1" x14ac:dyDescent="0.2"/>
    <row r="22" spans="1:10" x14ac:dyDescent="0.2">
      <c r="A22" t="s">
        <v>7</v>
      </c>
      <c r="B22" t="s">
        <v>130</v>
      </c>
    </row>
    <row r="23" spans="1:10" x14ac:dyDescent="0.2">
      <c r="B23" t="s">
        <v>40</v>
      </c>
    </row>
    <row r="24" spans="1:10" ht="13.5" thickBot="1" x14ac:dyDescent="0.25"/>
    <row r="25" spans="1:10" ht="14.25" thickTop="1" thickBot="1" x14ac:dyDescent="0.25">
      <c r="C25" s="405" t="s">
        <v>53</v>
      </c>
      <c r="D25" s="394"/>
      <c r="E25" s="393" t="s">
        <v>148</v>
      </c>
      <c r="F25" s="394"/>
      <c r="G25" s="393" t="s">
        <v>54</v>
      </c>
      <c r="H25" s="394"/>
      <c r="I25" s="393" t="s">
        <v>55</v>
      </c>
      <c r="J25" s="400"/>
    </row>
    <row r="26" spans="1:10" ht="13.5" thickTop="1" x14ac:dyDescent="0.2">
      <c r="B26" s="22"/>
      <c r="C26" s="398" t="s">
        <v>46</v>
      </c>
      <c r="D26" s="399"/>
      <c r="E26" s="408" t="s">
        <v>41</v>
      </c>
      <c r="F26" s="409"/>
      <c r="G26" s="398" t="s">
        <v>45</v>
      </c>
      <c r="H26" s="399"/>
      <c r="I26" s="398" t="s">
        <v>50</v>
      </c>
      <c r="J26" s="407"/>
    </row>
    <row r="27" spans="1:10" x14ac:dyDescent="0.2">
      <c r="B27" s="23" t="s">
        <v>3</v>
      </c>
      <c r="C27" s="384" t="s">
        <v>44</v>
      </c>
      <c r="D27" s="389"/>
      <c r="E27" s="384" t="s">
        <v>44</v>
      </c>
      <c r="F27" s="389"/>
      <c r="G27" s="384" t="s">
        <v>47</v>
      </c>
      <c r="H27" s="389"/>
      <c r="I27" s="384" t="s">
        <v>47</v>
      </c>
      <c r="J27" s="385"/>
    </row>
    <row r="28" spans="1:10" x14ac:dyDescent="0.2">
      <c r="B28" s="23" t="s">
        <v>25</v>
      </c>
      <c r="C28" s="384" t="s">
        <v>42</v>
      </c>
      <c r="D28" s="389"/>
      <c r="E28" s="384" t="s">
        <v>42</v>
      </c>
      <c r="F28" s="389"/>
      <c r="G28" s="384" t="s">
        <v>48</v>
      </c>
      <c r="H28" s="389"/>
      <c r="I28" s="384" t="s">
        <v>51</v>
      </c>
      <c r="J28" s="385"/>
    </row>
    <row r="29" spans="1:10" x14ac:dyDescent="0.2">
      <c r="B29" s="23" t="s">
        <v>10</v>
      </c>
      <c r="C29" s="386" t="s">
        <v>43</v>
      </c>
      <c r="D29" s="387"/>
      <c r="E29" s="386" t="s">
        <v>43</v>
      </c>
      <c r="F29" s="387"/>
      <c r="G29" s="386" t="s">
        <v>49</v>
      </c>
      <c r="H29" s="387"/>
      <c r="I29" s="384" t="s">
        <v>49</v>
      </c>
      <c r="J29" s="385"/>
    </row>
    <row r="30" spans="1:10" ht="13.5" thickBot="1" x14ac:dyDescent="0.25">
      <c r="B30" s="24"/>
      <c r="C30" s="89" t="s">
        <v>131</v>
      </c>
      <c r="D30" s="89" t="s">
        <v>5</v>
      </c>
      <c r="E30" s="89" t="s">
        <v>131</v>
      </c>
      <c r="F30" s="89" t="s">
        <v>5</v>
      </c>
      <c r="G30" s="89" t="s">
        <v>131</v>
      </c>
      <c r="H30" s="89" t="s">
        <v>5</v>
      </c>
      <c r="I30" s="89" t="s">
        <v>131</v>
      </c>
      <c r="J30" s="25" t="s">
        <v>5</v>
      </c>
    </row>
    <row r="31" spans="1:10" ht="13.5" thickTop="1" x14ac:dyDescent="0.2">
      <c r="B31" s="159"/>
      <c r="C31" s="160"/>
      <c r="D31" s="161" t="s">
        <v>23</v>
      </c>
      <c r="E31" s="160"/>
      <c r="F31" s="161" t="s">
        <v>23</v>
      </c>
      <c r="G31" s="160"/>
      <c r="H31" s="161" t="s">
        <v>23</v>
      </c>
      <c r="I31" s="160"/>
      <c r="J31" s="162" t="s">
        <v>23</v>
      </c>
    </row>
    <row r="32" spans="1:10" x14ac:dyDescent="0.2">
      <c r="B32" s="163"/>
      <c r="C32" s="164"/>
      <c r="D32" s="165" t="s">
        <v>23</v>
      </c>
      <c r="E32" s="164"/>
      <c r="F32" s="165" t="s">
        <v>23</v>
      </c>
      <c r="G32" s="164"/>
      <c r="H32" s="165" t="s">
        <v>23</v>
      </c>
      <c r="I32" s="164"/>
      <c r="J32" s="166" t="s">
        <v>23</v>
      </c>
    </row>
    <row r="33" spans="2:16" x14ac:dyDescent="0.2">
      <c r="B33" s="163"/>
      <c r="C33" s="164"/>
      <c r="D33" s="165" t="s">
        <v>23</v>
      </c>
      <c r="E33" s="164"/>
      <c r="F33" s="165" t="s">
        <v>23</v>
      </c>
      <c r="G33" s="164"/>
      <c r="H33" s="165" t="s">
        <v>23</v>
      </c>
      <c r="I33" s="164"/>
      <c r="J33" s="166" t="s">
        <v>23</v>
      </c>
    </row>
    <row r="34" spans="2:16" x14ac:dyDescent="0.2">
      <c r="B34" s="163"/>
      <c r="C34" s="164"/>
      <c r="D34" s="165" t="s">
        <v>23</v>
      </c>
      <c r="E34" s="164"/>
      <c r="F34" s="165" t="s">
        <v>23</v>
      </c>
      <c r="G34" s="164"/>
      <c r="H34" s="165" t="s">
        <v>23</v>
      </c>
      <c r="I34" s="164"/>
      <c r="J34" s="166" t="s">
        <v>23</v>
      </c>
    </row>
    <row r="35" spans="2:16" x14ac:dyDescent="0.2">
      <c r="B35" s="163"/>
      <c r="C35" s="164"/>
      <c r="D35" s="165" t="s">
        <v>23</v>
      </c>
      <c r="E35" s="164"/>
      <c r="F35" s="165" t="s">
        <v>23</v>
      </c>
      <c r="G35" s="164"/>
      <c r="H35" s="165" t="s">
        <v>23</v>
      </c>
      <c r="I35" s="164"/>
      <c r="J35" s="166" t="s">
        <v>23</v>
      </c>
    </row>
    <row r="36" spans="2:16" x14ac:dyDescent="0.2">
      <c r="B36" s="163"/>
      <c r="C36" s="164"/>
      <c r="D36" s="165" t="s">
        <v>23</v>
      </c>
      <c r="E36" s="164"/>
      <c r="F36" s="165" t="s">
        <v>23</v>
      </c>
      <c r="G36" s="164"/>
      <c r="H36" s="165" t="s">
        <v>23</v>
      </c>
      <c r="I36" s="164"/>
      <c r="J36" s="166" t="s">
        <v>23</v>
      </c>
    </row>
    <row r="37" spans="2:16" ht="13.5" thickBot="1" x14ac:dyDescent="0.25">
      <c r="B37" s="167"/>
      <c r="C37" s="168"/>
      <c r="D37" s="169" t="s">
        <v>23</v>
      </c>
      <c r="E37" s="168"/>
      <c r="F37" s="169" t="s">
        <v>23</v>
      </c>
      <c r="G37" s="168"/>
      <c r="H37" s="169" t="s">
        <v>23</v>
      </c>
      <c r="I37" s="168"/>
      <c r="J37" s="170" t="s">
        <v>23</v>
      </c>
      <c r="P37" s="256"/>
    </row>
    <row r="38" spans="2:16" ht="13.5" thickTop="1" x14ac:dyDescent="0.2">
      <c r="P38" s="256"/>
    </row>
    <row r="39" spans="2:16" x14ac:dyDescent="0.2">
      <c r="B39" s="21" t="s">
        <v>132</v>
      </c>
      <c r="P39" s="256"/>
    </row>
    <row r="40" spans="2:16" x14ac:dyDescent="0.2">
      <c r="D40" s="1" t="s">
        <v>52</v>
      </c>
      <c r="E40" s="397" t="s">
        <v>58</v>
      </c>
      <c r="F40" s="397"/>
      <c r="P40" s="256"/>
    </row>
    <row r="41" spans="2:16" x14ac:dyDescent="0.2">
      <c r="B41" s="21" t="s">
        <v>133</v>
      </c>
      <c r="P41" s="256"/>
    </row>
    <row r="42" spans="2:16" x14ac:dyDescent="0.2">
      <c r="D42" s="1" t="s">
        <v>52</v>
      </c>
      <c r="E42" s="397" t="s">
        <v>58</v>
      </c>
      <c r="F42" s="397"/>
      <c r="P42" s="256"/>
    </row>
    <row r="43" spans="2:16" x14ac:dyDescent="0.2">
      <c r="B43" s="21" t="s">
        <v>134</v>
      </c>
      <c r="P43" s="256"/>
    </row>
    <row r="44" spans="2:16" x14ac:dyDescent="0.2">
      <c r="D44" s="1" t="s">
        <v>56</v>
      </c>
      <c r="E44" s="397" t="s">
        <v>58</v>
      </c>
      <c r="F44" s="397"/>
      <c r="P44" s="256"/>
    </row>
    <row r="45" spans="2:16" x14ac:dyDescent="0.2">
      <c r="B45" s="21" t="s">
        <v>150</v>
      </c>
      <c r="P45" s="256"/>
    </row>
    <row r="46" spans="2:16" x14ac:dyDescent="0.2">
      <c r="B46" t="s">
        <v>57</v>
      </c>
      <c r="P46" s="256"/>
    </row>
    <row r="47" spans="2:16" x14ac:dyDescent="0.2">
      <c r="B47" t="s">
        <v>151</v>
      </c>
      <c r="P47" s="256"/>
    </row>
    <row r="48" spans="2:16" x14ac:dyDescent="0.2">
      <c r="B48" t="s">
        <v>149</v>
      </c>
    </row>
    <row r="50" spans="1:15" x14ac:dyDescent="0.2">
      <c r="A50" t="s">
        <v>59</v>
      </c>
      <c r="B50" t="s">
        <v>60</v>
      </c>
    </row>
    <row r="51" spans="1:15" x14ac:dyDescent="0.2">
      <c r="B51" t="s">
        <v>61</v>
      </c>
    </row>
    <row r="52" spans="1:15" x14ac:dyDescent="0.2">
      <c r="B52" t="s">
        <v>162</v>
      </c>
    </row>
    <row r="54" spans="1:15" x14ac:dyDescent="0.2">
      <c r="G54" s="148" t="s">
        <v>152</v>
      </c>
      <c r="H54" s="406">
        <v>43082</v>
      </c>
      <c r="I54" s="406"/>
      <c r="J54" s="256"/>
      <c r="K54" s="256"/>
      <c r="L54" s="256"/>
      <c r="M54" s="256"/>
      <c r="N54" s="256"/>
      <c r="O54" s="256"/>
    </row>
    <row r="55" spans="1:15" x14ac:dyDescent="0.2">
      <c r="G55" s="148"/>
      <c r="H55" s="92"/>
      <c r="I55" s="92"/>
      <c r="J55" s="256"/>
      <c r="K55" s="256"/>
      <c r="L55" s="256"/>
      <c r="M55" s="256"/>
      <c r="N55" s="256"/>
      <c r="O55" s="256"/>
    </row>
    <row r="56" spans="1:15" x14ac:dyDescent="0.2">
      <c r="G56" s="148" t="s">
        <v>153</v>
      </c>
      <c r="H56" s="406">
        <v>43082</v>
      </c>
      <c r="I56" s="406"/>
      <c r="J56" s="256"/>
      <c r="K56" s="256"/>
      <c r="L56" s="256"/>
      <c r="M56" s="256"/>
      <c r="N56" s="256"/>
      <c r="O56" s="256"/>
    </row>
    <row r="57" spans="1:15" x14ac:dyDescent="0.2">
      <c r="A57" s="383" t="s">
        <v>145</v>
      </c>
      <c r="B57" s="383"/>
      <c r="C57" s="383"/>
      <c r="D57" s="383"/>
      <c r="E57" s="383"/>
      <c r="F57" s="383"/>
      <c r="G57" s="383"/>
      <c r="H57" s="383"/>
      <c r="I57" s="383"/>
      <c r="J57" s="383"/>
    </row>
  </sheetData>
  <mergeCells count="54">
    <mergeCell ref="H56:I56"/>
    <mergeCell ref="I26:J26"/>
    <mergeCell ref="H54:I54"/>
    <mergeCell ref="C29:D29"/>
    <mergeCell ref="E29:F29"/>
    <mergeCell ref="C26:D26"/>
    <mergeCell ref="C27:D27"/>
    <mergeCell ref="C28:D28"/>
    <mergeCell ref="E26:F26"/>
    <mergeCell ref="E27:F27"/>
    <mergeCell ref="C18:D18"/>
    <mergeCell ref="C19:D19"/>
    <mergeCell ref="C20:D20"/>
    <mergeCell ref="C25:D25"/>
    <mergeCell ref="E25:F25"/>
    <mergeCell ref="I19:J19"/>
    <mergeCell ref="I20:J20"/>
    <mergeCell ref="E44:F44"/>
    <mergeCell ref="E40:F40"/>
    <mergeCell ref="G26:H26"/>
    <mergeCell ref="E42:F42"/>
    <mergeCell ref="I25:J25"/>
    <mergeCell ref="A57:J57"/>
    <mergeCell ref="A2:J2"/>
    <mergeCell ref="I27:J27"/>
    <mergeCell ref="I28:J28"/>
    <mergeCell ref="I29:J29"/>
    <mergeCell ref="G29:H29"/>
    <mergeCell ref="I14:J14"/>
    <mergeCell ref="G27:H27"/>
    <mergeCell ref="G28:H28"/>
    <mergeCell ref="E28:F28"/>
    <mergeCell ref="H7:J7"/>
    <mergeCell ref="I18:J18"/>
    <mergeCell ref="G18:H18"/>
    <mergeCell ref="G19:H19"/>
    <mergeCell ref="G20:H20"/>
    <mergeCell ref="G25:H25"/>
    <mergeCell ref="A1:J1"/>
    <mergeCell ref="A3:J3"/>
    <mergeCell ref="I16:J16"/>
    <mergeCell ref="I17:J17"/>
    <mergeCell ref="G15:H15"/>
    <mergeCell ref="G16:H16"/>
    <mergeCell ref="G17:H17"/>
    <mergeCell ref="C5:D5"/>
    <mergeCell ref="C6:D6"/>
    <mergeCell ref="C7:D7"/>
    <mergeCell ref="I15:J15"/>
    <mergeCell ref="C17:D17"/>
    <mergeCell ref="H5:J5"/>
    <mergeCell ref="H6:J6"/>
    <mergeCell ref="H8:J8"/>
    <mergeCell ref="G14:H14"/>
  </mergeCells>
  <phoneticPr fontId="0" type="noConversion"/>
  <dataValidations count="1">
    <dataValidation type="list" showInputMessage="1" showErrorMessage="1" sqref="H7:J7" xr:uid="{00000000-0002-0000-0000-000000000000}">
      <formula1>$L$4:$L$11</formula1>
    </dataValidation>
  </dataValidations>
  <pageMargins left="0.15" right="0.15" top="0.25" bottom="0.25" header="0.5" footer="0.5"/>
  <pageSetup scale="95" orientation="portrait" horizontalDpi="300" verticalDpi="300" r:id="rId1"/>
  <headerFooter alignWithMargins="0">
    <oddFooter>&amp;CPage 1 of 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7"/>
  <sheetViews>
    <sheetView zoomScaleNormal="75" workbookViewId="0">
      <selection activeCell="O36" sqref="O36"/>
    </sheetView>
  </sheetViews>
  <sheetFormatPr defaultRowHeight="12.75" x14ac:dyDescent="0.2"/>
  <cols>
    <col min="1" max="1" width="11.33203125" style="94" bestFit="1" customWidth="1"/>
    <col min="2" max="2" width="10.33203125" style="94" customWidth="1"/>
    <col min="3" max="8" width="10.83203125" style="94" customWidth="1"/>
    <col min="9" max="9" width="10" style="94" bestFit="1" customWidth="1"/>
    <col min="10" max="10" width="10.5" style="94" customWidth="1"/>
    <col min="11" max="11" width="10" style="94" customWidth="1"/>
    <col min="12" max="12" width="9.33203125" style="94"/>
    <col min="13" max="13" width="0" style="94" hidden="1" customWidth="1"/>
    <col min="14" max="16384" width="9.33203125" style="94"/>
  </cols>
  <sheetData>
    <row r="1" spans="1:14" ht="18.75" x14ac:dyDescent="0.3">
      <c r="A1" s="410" t="s">
        <v>13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</row>
    <row r="2" spans="1:14" x14ac:dyDescent="0.2">
      <c r="A2" s="411"/>
      <c r="B2" s="411"/>
      <c r="C2" s="411"/>
      <c r="D2" s="411"/>
      <c r="E2" s="411"/>
      <c r="F2" s="411"/>
      <c r="G2" s="411"/>
      <c r="H2" s="411"/>
      <c r="I2" s="411"/>
      <c r="J2" s="411"/>
    </row>
    <row r="3" spans="1:14" x14ac:dyDescent="0.2">
      <c r="B3" s="96" t="s">
        <v>0</v>
      </c>
      <c r="C3" s="415" t="str">
        <f>'Turb Compliance'!$C$5:$D$5</f>
        <v>December</v>
      </c>
      <c r="D3" s="415"/>
      <c r="E3" s="415"/>
      <c r="H3" s="96" t="s">
        <v>34</v>
      </c>
      <c r="I3" s="417" t="s">
        <v>163</v>
      </c>
      <c r="J3" s="417"/>
      <c r="K3" s="417"/>
      <c r="M3" s="92" t="s">
        <v>147</v>
      </c>
    </row>
    <row r="4" spans="1:14" x14ac:dyDescent="0.2">
      <c r="B4" s="96" t="s">
        <v>2</v>
      </c>
      <c r="C4" s="416">
        <f>'Turb Compliance'!$C$6:$D$6</f>
        <v>42925</v>
      </c>
      <c r="D4" s="416"/>
      <c r="E4" s="416"/>
      <c r="H4" s="96" t="s">
        <v>33</v>
      </c>
      <c r="I4" s="418" t="s">
        <v>165</v>
      </c>
      <c r="J4" s="418"/>
      <c r="K4" s="418"/>
      <c r="M4" s="92" t="s">
        <v>155</v>
      </c>
    </row>
    <row r="5" spans="1:14" x14ac:dyDescent="0.2">
      <c r="B5" s="96" t="s">
        <v>31</v>
      </c>
      <c r="C5" s="419">
        <f>'Turb Compliance'!$C$7:$D$7</f>
        <v>26086</v>
      </c>
      <c r="D5" s="419"/>
      <c r="E5" s="419"/>
      <c r="H5" s="96" t="s">
        <v>1</v>
      </c>
      <c r="I5" s="418" t="s">
        <v>147</v>
      </c>
      <c r="J5" s="418"/>
      <c r="K5" s="418"/>
      <c r="M5" s="92" t="s">
        <v>156</v>
      </c>
    </row>
    <row r="6" spans="1:14" x14ac:dyDescent="0.2">
      <c r="H6" s="96" t="s">
        <v>32</v>
      </c>
      <c r="I6" s="418" t="s">
        <v>168</v>
      </c>
      <c r="J6" s="418"/>
      <c r="K6" s="418"/>
      <c r="M6" s="92" t="s">
        <v>157</v>
      </c>
    </row>
    <row r="7" spans="1:14" ht="13.5" thickBot="1" x14ac:dyDescent="0.25">
      <c r="A7" s="95"/>
      <c r="G7" s="96"/>
      <c r="H7" s="97"/>
      <c r="I7" s="97"/>
      <c r="J7" s="97"/>
      <c r="M7" s="92" t="s">
        <v>158</v>
      </c>
    </row>
    <row r="8" spans="1:14" ht="14.25" thickTop="1" thickBot="1" x14ac:dyDescent="0.25">
      <c r="A8" s="95"/>
      <c r="B8" s="95"/>
      <c r="C8" s="420" t="s">
        <v>14</v>
      </c>
      <c r="D8" s="421"/>
      <c r="E8" s="421"/>
      <c r="F8" s="421"/>
      <c r="G8" s="421"/>
      <c r="H8" s="422"/>
      <c r="I8" s="97"/>
      <c r="J8" s="97"/>
      <c r="M8" s="92" t="s">
        <v>159</v>
      </c>
    </row>
    <row r="9" spans="1:14" s="102" customFormat="1" ht="14.25" customHeight="1" thickTop="1" x14ac:dyDescent="0.2">
      <c r="A9" s="98"/>
      <c r="B9" s="99" t="s">
        <v>24</v>
      </c>
      <c r="C9" s="100" t="s">
        <v>136</v>
      </c>
      <c r="D9" s="100" t="s">
        <v>137</v>
      </c>
      <c r="E9" s="100" t="s">
        <v>138</v>
      </c>
      <c r="F9" s="100" t="s">
        <v>139</v>
      </c>
      <c r="G9" s="100" t="s">
        <v>140</v>
      </c>
      <c r="H9" s="100" t="s">
        <v>141</v>
      </c>
      <c r="I9" s="99" t="s">
        <v>28</v>
      </c>
      <c r="J9" s="99" t="s">
        <v>29</v>
      </c>
      <c r="K9" s="101" t="s">
        <v>29</v>
      </c>
      <c r="M9" s="92" t="s">
        <v>160</v>
      </c>
    </row>
    <row r="10" spans="1:14" s="102" customFormat="1" ht="14.25" customHeight="1" x14ac:dyDescent="0.2">
      <c r="A10" s="103" t="s">
        <v>3</v>
      </c>
      <c r="B10" s="104" t="s">
        <v>25</v>
      </c>
      <c r="C10" s="104" t="s">
        <v>135</v>
      </c>
      <c r="D10" s="104" t="s">
        <v>135</v>
      </c>
      <c r="E10" s="104" t="s">
        <v>135</v>
      </c>
      <c r="F10" s="104" t="s">
        <v>135</v>
      </c>
      <c r="G10" s="104" t="s">
        <v>135</v>
      </c>
      <c r="H10" s="104" t="s">
        <v>135</v>
      </c>
      <c r="I10" s="104" t="s">
        <v>4</v>
      </c>
      <c r="J10" s="104" t="s">
        <v>30</v>
      </c>
      <c r="K10" s="105" t="s">
        <v>9</v>
      </c>
      <c r="M10" s="92" t="s">
        <v>161</v>
      </c>
    </row>
    <row r="11" spans="1:14" s="102" customFormat="1" ht="14.25" customHeight="1" thickBot="1" x14ac:dyDescent="0.25">
      <c r="A11" s="106"/>
      <c r="B11" s="107" t="s">
        <v>26</v>
      </c>
      <c r="C11" s="107" t="s">
        <v>27</v>
      </c>
      <c r="D11" s="107" t="s">
        <v>27</v>
      </c>
      <c r="E11" s="107" t="s">
        <v>27</v>
      </c>
      <c r="F11" s="107" t="s">
        <v>27</v>
      </c>
      <c r="G11" s="107" t="s">
        <v>27</v>
      </c>
      <c r="H11" s="107" t="s">
        <v>27</v>
      </c>
      <c r="I11" s="107" t="s">
        <v>11</v>
      </c>
      <c r="J11" s="107" t="s">
        <v>62</v>
      </c>
      <c r="K11" s="108" t="s">
        <v>30</v>
      </c>
    </row>
    <row r="12" spans="1:14" ht="14.25" thickTop="1" thickBot="1" x14ac:dyDescent="0.25">
      <c r="A12" s="109"/>
      <c r="B12" s="110">
        <v>24</v>
      </c>
      <c r="C12" s="111"/>
      <c r="D12" s="111"/>
      <c r="E12" s="111"/>
      <c r="F12" s="111"/>
      <c r="G12" s="111"/>
      <c r="H12" s="111"/>
      <c r="I12" s="117">
        <f>MAX(C12:H12)</f>
        <v>0</v>
      </c>
      <c r="J12" s="118">
        <f>COUNTIF(C12:H12,"&lt;.3")</f>
        <v>0</v>
      </c>
      <c r="K12" s="118">
        <f>COUNTIF(C12:H12,"&gt;0")</f>
        <v>0</v>
      </c>
    </row>
    <row r="13" spans="1:14" ht="14.25" thickTop="1" thickBot="1" x14ac:dyDescent="0.25">
      <c r="A13" s="109"/>
      <c r="B13" s="113">
        <v>24</v>
      </c>
      <c r="C13" s="111"/>
      <c r="D13" s="111"/>
      <c r="E13" s="111"/>
      <c r="F13" s="111"/>
      <c r="G13" s="111"/>
      <c r="H13" s="111"/>
      <c r="I13" s="117">
        <f t="shared" ref="I13:I42" si="0">MAX(C13:H13)</f>
        <v>0</v>
      </c>
      <c r="J13" s="118">
        <f>COUNTIF(C13:H13,"&lt;.3")</f>
        <v>0</v>
      </c>
      <c r="K13" s="118">
        <f>COUNTIF(C13:H13,"&gt;0")</f>
        <v>0</v>
      </c>
    </row>
    <row r="14" spans="1:14" ht="14.25" thickTop="1" thickBot="1" x14ac:dyDescent="0.25">
      <c r="A14" s="109"/>
      <c r="B14" s="113">
        <v>24</v>
      </c>
      <c r="C14" s="111"/>
      <c r="D14" s="111"/>
      <c r="E14" s="111"/>
      <c r="F14" s="111"/>
      <c r="G14" s="111"/>
      <c r="H14" s="111"/>
      <c r="I14" s="117">
        <f t="shared" si="0"/>
        <v>0</v>
      </c>
      <c r="J14" s="118">
        <f t="shared" ref="J14:J42" si="1">COUNTIF(C14:H14,"&lt;.3")</f>
        <v>0</v>
      </c>
      <c r="K14" s="118">
        <f>COUNTIF(C14:H14,"&gt;0")</f>
        <v>0</v>
      </c>
      <c r="N14" s="102"/>
    </row>
    <row r="15" spans="1:14" ht="14.25" thickTop="1" thickBot="1" x14ac:dyDescent="0.25">
      <c r="A15" s="109"/>
      <c r="B15" s="113">
        <v>24</v>
      </c>
      <c r="C15" s="111"/>
      <c r="D15" s="111"/>
      <c r="E15" s="111"/>
      <c r="F15" s="111"/>
      <c r="G15" s="111"/>
      <c r="H15" s="111"/>
      <c r="I15" s="117">
        <f t="shared" si="0"/>
        <v>0</v>
      </c>
      <c r="J15" s="118">
        <f t="shared" si="1"/>
        <v>0</v>
      </c>
      <c r="K15" s="118">
        <f>COUNTIF(C15:H15,"&gt;0")</f>
        <v>0</v>
      </c>
      <c r="N15" s="102"/>
    </row>
    <row r="16" spans="1:14" ht="14.25" thickTop="1" thickBot="1" x14ac:dyDescent="0.25">
      <c r="A16" s="109"/>
      <c r="B16" s="113">
        <v>24</v>
      </c>
      <c r="C16" s="111"/>
      <c r="D16" s="111"/>
      <c r="E16" s="111"/>
      <c r="F16" s="111"/>
      <c r="G16" s="111"/>
      <c r="H16" s="111"/>
      <c r="I16" s="117">
        <f t="shared" si="0"/>
        <v>0</v>
      </c>
      <c r="J16" s="118">
        <f t="shared" si="1"/>
        <v>0</v>
      </c>
      <c r="K16" s="118">
        <f>COUNTIF(C16:H16,"&gt;0")</f>
        <v>0</v>
      </c>
      <c r="N16" s="102"/>
    </row>
    <row r="17" spans="1:14" ht="14.25" thickTop="1" thickBot="1" x14ac:dyDescent="0.25">
      <c r="A17" s="109"/>
      <c r="B17" s="113">
        <v>24</v>
      </c>
      <c r="C17" s="111"/>
      <c r="D17" s="111"/>
      <c r="E17" s="111"/>
      <c r="F17" s="111"/>
      <c r="G17" s="111"/>
      <c r="H17" s="111"/>
      <c r="I17" s="117">
        <f t="shared" si="0"/>
        <v>0</v>
      </c>
      <c r="J17" s="118">
        <f t="shared" si="1"/>
        <v>0</v>
      </c>
      <c r="K17" s="118">
        <f t="shared" ref="K17:K42" si="2">COUNTIF(C17:H17,"&gt;0")</f>
        <v>0</v>
      </c>
      <c r="N17" s="102"/>
    </row>
    <row r="18" spans="1:14" ht="14.25" thickTop="1" thickBot="1" x14ac:dyDescent="0.25">
      <c r="A18" s="109"/>
      <c r="B18" s="113">
        <v>24</v>
      </c>
      <c r="C18" s="111"/>
      <c r="D18" s="111"/>
      <c r="E18" s="111"/>
      <c r="F18" s="111"/>
      <c r="G18" s="111"/>
      <c r="H18" s="111"/>
      <c r="I18" s="117">
        <f t="shared" si="0"/>
        <v>0</v>
      </c>
      <c r="J18" s="118">
        <f t="shared" si="1"/>
        <v>0</v>
      </c>
      <c r="K18" s="118">
        <f t="shared" si="2"/>
        <v>0</v>
      </c>
      <c r="N18" s="102"/>
    </row>
    <row r="19" spans="1:14" ht="14.25" thickTop="1" thickBot="1" x14ac:dyDescent="0.25">
      <c r="A19" s="109"/>
      <c r="B19" s="113">
        <v>24</v>
      </c>
      <c r="C19" s="111"/>
      <c r="D19" s="111"/>
      <c r="E19" s="111"/>
      <c r="F19" s="111"/>
      <c r="G19" s="111"/>
      <c r="H19" s="111"/>
      <c r="I19" s="117">
        <f t="shared" si="0"/>
        <v>0</v>
      </c>
      <c r="J19" s="118">
        <f t="shared" si="1"/>
        <v>0</v>
      </c>
      <c r="K19" s="118">
        <f t="shared" si="2"/>
        <v>0</v>
      </c>
      <c r="N19" s="102"/>
    </row>
    <row r="20" spans="1:14" ht="14.25" thickTop="1" thickBot="1" x14ac:dyDescent="0.25">
      <c r="A20" s="109"/>
      <c r="B20" s="113">
        <v>24</v>
      </c>
      <c r="C20" s="111"/>
      <c r="D20" s="111"/>
      <c r="E20" s="111"/>
      <c r="F20" s="111"/>
      <c r="G20" s="111"/>
      <c r="H20" s="111"/>
      <c r="I20" s="117">
        <f t="shared" si="0"/>
        <v>0</v>
      </c>
      <c r="J20" s="118">
        <f t="shared" si="1"/>
        <v>0</v>
      </c>
      <c r="K20" s="118">
        <f t="shared" si="2"/>
        <v>0</v>
      </c>
    </row>
    <row r="21" spans="1:14" ht="12.75" customHeight="1" thickTop="1" thickBot="1" x14ac:dyDescent="0.25">
      <c r="A21" s="109"/>
      <c r="B21" s="113">
        <v>24</v>
      </c>
      <c r="C21" s="111"/>
      <c r="D21" s="111"/>
      <c r="E21" s="111"/>
      <c r="F21" s="111"/>
      <c r="G21" s="111"/>
      <c r="H21" s="111"/>
      <c r="I21" s="117">
        <f t="shared" si="0"/>
        <v>0</v>
      </c>
      <c r="J21" s="118">
        <f t="shared" si="1"/>
        <v>0</v>
      </c>
      <c r="K21" s="118">
        <f t="shared" si="2"/>
        <v>0</v>
      </c>
    </row>
    <row r="22" spans="1:14" ht="14.25" thickTop="1" thickBot="1" x14ac:dyDescent="0.25">
      <c r="A22" s="109"/>
      <c r="B22" s="113">
        <v>24</v>
      </c>
      <c r="C22" s="111"/>
      <c r="D22" s="111"/>
      <c r="E22" s="111"/>
      <c r="F22" s="111"/>
      <c r="G22" s="111"/>
      <c r="H22" s="111"/>
      <c r="I22" s="117">
        <f t="shared" si="0"/>
        <v>0</v>
      </c>
      <c r="J22" s="118">
        <f t="shared" si="1"/>
        <v>0</v>
      </c>
      <c r="K22" s="118">
        <f t="shared" si="2"/>
        <v>0</v>
      </c>
    </row>
    <row r="23" spans="1:14" ht="14.25" thickTop="1" thickBot="1" x14ac:dyDescent="0.25">
      <c r="A23" s="109"/>
      <c r="B23" s="113">
        <v>24</v>
      </c>
      <c r="C23" s="111"/>
      <c r="D23" s="111"/>
      <c r="E23" s="111"/>
      <c r="F23" s="111"/>
      <c r="G23" s="111"/>
      <c r="H23" s="111"/>
      <c r="I23" s="117">
        <f t="shared" si="0"/>
        <v>0</v>
      </c>
      <c r="J23" s="118">
        <f t="shared" si="1"/>
        <v>0</v>
      </c>
      <c r="K23" s="118">
        <f t="shared" si="2"/>
        <v>0</v>
      </c>
    </row>
    <row r="24" spans="1:14" ht="14.25" thickTop="1" thickBot="1" x14ac:dyDescent="0.25">
      <c r="A24" s="109"/>
      <c r="B24" s="113">
        <v>24</v>
      </c>
      <c r="C24" s="111"/>
      <c r="D24" s="111"/>
      <c r="E24" s="111"/>
      <c r="F24" s="111"/>
      <c r="G24" s="111"/>
      <c r="H24" s="111"/>
      <c r="I24" s="117">
        <f t="shared" si="0"/>
        <v>0</v>
      </c>
      <c r="J24" s="118">
        <f t="shared" si="1"/>
        <v>0</v>
      </c>
      <c r="K24" s="118">
        <f t="shared" si="2"/>
        <v>0</v>
      </c>
    </row>
    <row r="25" spans="1:14" ht="14.25" thickTop="1" thickBot="1" x14ac:dyDescent="0.25">
      <c r="A25" s="109"/>
      <c r="B25" s="113">
        <v>24</v>
      </c>
      <c r="C25" s="111"/>
      <c r="D25" s="111"/>
      <c r="E25" s="111"/>
      <c r="F25" s="111"/>
      <c r="G25" s="111"/>
      <c r="H25" s="111"/>
      <c r="I25" s="117">
        <f t="shared" si="0"/>
        <v>0</v>
      </c>
      <c r="J25" s="118">
        <f t="shared" si="1"/>
        <v>0</v>
      </c>
      <c r="K25" s="118">
        <f t="shared" si="2"/>
        <v>0</v>
      </c>
    </row>
    <row r="26" spans="1:14" ht="14.25" thickTop="1" thickBot="1" x14ac:dyDescent="0.25">
      <c r="A26" s="109"/>
      <c r="B26" s="113">
        <v>24</v>
      </c>
      <c r="C26" s="111"/>
      <c r="D26" s="111"/>
      <c r="E26" s="111"/>
      <c r="F26" s="111"/>
      <c r="G26" s="111"/>
      <c r="H26" s="111"/>
      <c r="I26" s="117">
        <f t="shared" si="0"/>
        <v>0</v>
      </c>
      <c r="J26" s="118">
        <f t="shared" si="1"/>
        <v>0</v>
      </c>
      <c r="K26" s="118">
        <f t="shared" si="2"/>
        <v>0</v>
      </c>
    </row>
    <row r="27" spans="1:14" ht="14.25" thickTop="1" thickBot="1" x14ac:dyDescent="0.25">
      <c r="A27" s="109"/>
      <c r="B27" s="113">
        <v>24</v>
      </c>
      <c r="C27" s="111"/>
      <c r="D27" s="111"/>
      <c r="E27" s="111"/>
      <c r="F27" s="111"/>
      <c r="G27" s="111"/>
      <c r="H27" s="111"/>
      <c r="I27" s="117">
        <f t="shared" si="0"/>
        <v>0</v>
      </c>
      <c r="J27" s="118">
        <f>COUNTIF(C27:H27,"&lt;.3")</f>
        <v>0</v>
      </c>
      <c r="K27" s="118">
        <f>COUNTIF(C27:H27,"&gt;0")</f>
        <v>0</v>
      </c>
    </row>
    <row r="28" spans="1:14" ht="14.25" thickTop="1" thickBot="1" x14ac:dyDescent="0.25">
      <c r="A28" s="109"/>
      <c r="B28" s="113">
        <v>24</v>
      </c>
      <c r="C28" s="111"/>
      <c r="D28" s="111"/>
      <c r="E28" s="111"/>
      <c r="F28" s="111"/>
      <c r="G28" s="111"/>
      <c r="H28" s="111"/>
      <c r="I28" s="117">
        <f t="shared" si="0"/>
        <v>0</v>
      </c>
      <c r="J28" s="118">
        <f>COUNTIF(C28:H28,"&lt;.3")</f>
        <v>0</v>
      </c>
      <c r="K28" s="118">
        <f>COUNTIF(C28:H28,"&gt;0")</f>
        <v>0</v>
      </c>
    </row>
    <row r="29" spans="1:14" ht="14.25" thickTop="1" thickBot="1" x14ac:dyDescent="0.25">
      <c r="A29" s="109"/>
      <c r="B29" s="113">
        <v>24</v>
      </c>
      <c r="C29" s="111"/>
      <c r="D29" s="111"/>
      <c r="E29" s="111"/>
      <c r="F29" s="111"/>
      <c r="G29" s="111"/>
      <c r="H29" s="111"/>
      <c r="I29" s="117">
        <f t="shared" si="0"/>
        <v>0</v>
      </c>
      <c r="J29" s="118">
        <f>COUNTIF(C29:H29,"&lt;.3")</f>
        <v>0</v>
      </c>
      <c r="K29" s="118">
        <f>COUNTIF(C29:H29,"&gt;0")</f>
        <v>0</v>
      </c>
    </row>
    <row r="30" spans="1:14" ht="14.25" thickTop="1" thickBot="1" x14ac:dyDescent="0.25">
      <c r="A30" s="109"/>
      <c r="B30" s="113">
        <v>24</v>
      </c>
      <c r="C30" s="111"/>
      <c r="D30" s="111"/>
      <c r="E30" s="111"/>
      <c r="F30" s="111"/>
      <c r="G30" s="111"/>
      <c r="H30" s="111"/>
      <c r="I30" s="117">
        <f t="shared" si="0"/>
        <v>0</v>
      </c>
      <c r="J30" s="118">
        <f t="shared" si="1"/>
        <v>0</v>
      </c>
      <c r="K30" s="118">
        <f t="shared" si="2"/>
        <v>0</v>
      </c>
    </row>
    <row r="31" spans="1:14" ht="14.25" thickTop="1" thickBot="1" x14ac:dyDescent="0.25">
      <c r="A31" s="109"/>
      <c r="B31" s="113">
        <v>24</v>
      </c>
      <c r="C31" s="111"/>
      <c r="D31" s="111"/>
      <c r="E31" s="111"/>
      <c r="F31" s="111"/>
      <c r="G31" s="111"/>
      <c r="H31" s="111"/>
      <c r="I31" s="117">
        <f t="shared" si="0"/>
        <v>0</v>
      </c>
      <c r="J31" s="118">
        <f>COUNTIF(C31:H31,"&lt;.3")</f>
        <v>0</v>
      </c>
      <c r="K31" s="118">
        <f>COUNTIF(C31:H31,"&gt;0")</f>
        <v>0</v>
      </c>
    </row>
    <row r="32" spans="1:14" ht="14.25" thickTop="1" thickBot="1" x14ac:dyDescent="0.25">
      <c r="A32" s="109"/>
      <c r="B32" s="113">
        <v>24</v>
      </c>
      <c r="C32" s="111"/>
      <c r="D32" s="111"/>
      <c r="E32" s="111"/>
      <c r="F32" s="111"/>
      <c r="G32" s="111"/>
      <c r="H32" s="111"/>
      <c r="I32" s="117">
        <f t="shared" si="0"/>
        <v>0</v>
      </c>
      <c r="J32" s="118">
        <f t="shared" si="1"/>
        <v>0</v>
      </c>
      <c r="K32" s="118">
        <f t="shared" si="2"/>
        <v>0</v>
      </c>
    </row>
    <row r="33" spans="1:11" ht="14.25" thickTop="1" thickBot="1" x14ac:dyDescent="0.25">
      <c r="A33" s="109"/>
      <c r="B33" s="113">
        <v>24</v>
      </c>
      <c r="C33" s="111"/>
      <c r="D33" s="111"/>
      <c r="E33" s="111"/>
      <c r="F33" s="111"/>
      <c r="G33" s="111"/>
      <c r="H33" s="111"/>
      <c r="I33" s="117">
        <f t="shared" si="0"/>
        <v>0</v>
      </c>
      <c r="J33" s="118">
        <f t="shared" si="1"/>
        <v>0</v>
      </c>
      <c r="K33" s="118">
        <f t="shared" si="2"/>
        <v>0</v>
      </c>
    </row>
    <row r="34" spans="1:11" ht="14.25" thickTop="1" thickBot="1" x14ac:dyDescent="0.25">
      <c r="A34" s="109"/>
      <c r="B34" s="113">
        <v>24</v>
      </c>
      <c r="C34" s="111"/>
      <c r="D34" s="111"/>
      <c r="E34" s="111"/>
      <c r="F34" s="111"/>
      <c r="G34" s="111"/>
      <c r="H34" s="111"/>
      <c r="I34" s="117">
        <f t="shared" si="0"/>
        <v>0</v>
      </c>
      <c r="J34" s="118">
        <f t="shared" si="1"/>
        <v>0</v>
      </c>
      <c r="K34" s="118">
        <f t="shared" si="2"/>
        <v>0</v>
      </c>
    </row>
    <row r="35" spans="1:11" ht="14.25" thickTop="1" thickBot="1" x14ac:dyDescent="0.25">
      <c r="A35" s="109"/>
      <c r="B35" s="113">
        <v>24</v>
      </c>
      <c r="C35" s="111"/>
      <c r="D35" s="111"/>
      <c r="E35" s="111"/>
      <c r="F35" s="111"/>
      <c r="G35" s="111"/>
      <c r="H35" s="111"/>
      <c r="I35" s="117">
        <f t="shared" si="0"/>
        <v>0</v>
      </c>
      <c r="J35" s="118">
        <f t="shared" si="1"/>
        <v>0</v>
      </c>
      <c r="K35" s="118">
        <f t="shared" si="2"/>
        <v>0</v>
      </c>
    </row>
    <row r="36" spans="1:11" ht="14.25" thickTop="1" thickBot="1" x14ac:dyDescent="0.25">
      <c r="A36" s="109"/>
      <c r="B36" s="113">
        <v>24</v>
      </c>
      <c r="C36" s="111"/>
      <c r="D36" s="111"/>
      <c r="E36" s="111"/>
      <c r="F36" s="111"/>
      <c r="G36" s="111"/>
      <c r="H36" s="111"/>
      <c r="I36" s="117">
        <f t="shared" si="0"/>
        <v>0</v>
      </c>
      <c r="J36" s="118">
        <f>COUNTIF(C36:H36,"&lt;.3")</f>
        <v>0</v>
      </c>
      <c r="K36" s="118">
        <f>COUNTIF(C36:H36,"&gt;0")</f>
        <v>0</v>
      </c>
    </row>
    <row r="37" spans="1:11" ht="14.25" thickTop="1" thickBot="1" x14ac:dyDescent="0.25">
      <c r="A37" s="109"/>
      <c r="B37" s="113">
        <v>24</v>
      </c>
      <c r="C37" s="111"/>
      <c r="D37" s="111"/>
      <c r="E37" s="111"/>
      <c r="F37" s="111"/>
      <c r="G37" s="111"/>
      <c r="H37" s="111"/>
      <c r="I37" s="117">
        <f t="shared" si="0"/>
        <v>0</v>
      </c>
      <c r="J37" s="118">
        <f t="shared" si="1"/>
        <v>0</v>
      </c>
      <c r="K37" s="118">
        <f t="shared" si="2"/>
        <v>0</v>
      </c>
    </row>
    <row r="38" spans="1:11" ht="14.25" thickTop="1" thickBot="1" x14ac:dyDescent="0.25">
      <c r="A38" s="109"/>
      <c r="B38" s="113">
        <v>24</v>
      </c>
      <c r="C38" s="111"/>
      <c r="D38" s="111"/>
      <c r="E38" s="111"/>
      <c r="F38" s="111"/>
      <c r="G38" s="111"/>
      <c r="H38" s="111"/>
      <c r="I38" s="117">
        <f t="shared" si="0"/>
        <v>0</v>
      </c>
      <c r="J38" s="118">
        <f t="shared" si="1"/>
        <v>0</v>
      </c>
      <c r="K38" s="118">
        <f t="shared" si="2"/>
        <v>0</v>
      </c>
    </row>
    <row r="39" spans="1:11" ht="14.25" thickTop="1" thickBot="1" x14ac:dyDescent="0.25">
      <c r="A39" s="109"/>
      <c r="B39" s="113">
        <v>24</v>
      </c>
      <c r="C39" s="111"/>
      <c r="D39" s="111"/>
      <c r="E39" s="111"/>
      <c r="F39" s="111"/>
      <c r="G39" s="111"/>
      <c r="H39" s="111"/>
      <c r="I39" s="117">
        <f t="shared" si="0"/>
        <v>0</v>
      </c>
      <c r="J39" s="118">
        <f t="shared" si="1"/>
        <v>0</v>
      </c>
      <c r="K39" s="118">
        <f t="shared" si="2"/>
        <v>0</v>
      </c>
    </row>
    <row r="40" spans="1:11" ht="14.25" thickTop="1" thickBot="1" x14ac:dyDescent="0.25">
      <c r="A40" s="109"/>
      <c r="B40" s="113">
        <v>24</v>
      </c>
      <c r="C40" s="111"/>
      <c r="D40" s="111"/>
      <c r="E40" s="111"/>
      <c r="F40" s="111"/>
      <c r="G40" s="111"/>
      <c r="H40" s="111"/>
      <c r="I40" s="117">
        <f t="shared" si="0"/>
        <v>0</v>
      </c>
      <c r="J40" s="118">
        <f t="shared" si="1"/>
        <v>0</v>
      </c>
      <c r="K40" s="118">
        <f t="shared" si="2"/>
        <v>0</v>
      </c>
    </row>
    <row r="41" spans="1:11" ht="14.25" thickTop="1" thickBot="1" x14ac:dyDescent="0.25">
      <c r="A41" s="109"/>
      <c r="B41" s="113">
        <v>24</v>
      </c>
      <c r="C41" s="111"/>
      <c r="D41" s="111"/>
      <c r="E41" s="111"/>
      <c r="F41" s="111"/>
      <c r="G41" s="111"/>
      <c r="H41" s="111"/>
      <c r="I41" s="117">
        <f t="shared" si="0"/>
        <v>0</v>
      </c>
      <c r="J41" s="118">
        <f t="shared" si="1"/>
        <v>0</v>
      </c>
      <c r="K41" s="118">
        <f t="shared" si="2"/>
        <v>0</v>
      </c>
    </row>
    <row r="42" spans="1:11" ht="14.25" thickTop="1" thickBot="1" x14ac:dyDescent="0.25">
      <c r="A42" s="109"/>
      <c r="B42" s="113">
        <v>24</v>
      </c>
      <c r="C42" s="111"/>
      <c r="D42" s="111"/>
      <c r="E42" s="111"/>
      <c r="F42" s="111"/>
      <c r="G42" s="111"/>
      <c r="H42" s="111"/>
      <c r="I42" s="117">
        <f t="shared" si="0"/>
        <v>0</v>
      </c>
      <c r="J42" s="118">
        <f t="shared" si="1"/>
        <v>0</v>
      </c>
      <c r="K42" s="118">
        <f t="shared" si="2"/>
        <v>0</v>
      </c>
    </row>
    <row r="43" spans="1:11" ht="13.5" thickTop="1" x14ac:dyDescent="0.2">
      <c r="E43" s="114"/>
      <c r="F43" s="114"/>
      <c r="H43" s="116" t="s">
        <v>12</v>
      </c>
      <c r="I43" s="423">
        <f>SUM(K12:K42)</f>
        <v>0</v>
      </c>
      <c r="J43" s="424"/>
      <c r="K43" s="425"/>
    </row>
    <row r="44" spans="1:11" x14ac:dyDescent="0.2">
      <c r="H44" s="116" t="s">
        <v>16</v>
      </c>
      <c r="I44" s="426">
        <f>SUM(J12:J42)</f>
        <v>0</v>
      </c>
      <c r="J44" s="427"/>
      <c r="K44" s="428"/>
    </row>
    <row r="45" spans="1:11" ht="13.5" thickBot="1" x14ac:dyDescent="0.25">
      <c r="H45" s="116" t="s">
        <v>15</v>
      </c>
      <c r="I45" s="412" t="e">
        <f>I44/I43</f>
        <v>#DIV/0!</v>
      </c>
      <c r="J45" s="413"/>
      <c r="K45" s="414"/>
    </row>
    <row r="46" spans="1:11" ht="14.25" thickTop="1" thickBot="1" x14ac:dyDescent="0.25"/>
    <row r="47" spans="1:11" ht="13.5" thickBot="1" x14ac:dyDescent="0.25">
      <c r="J47" s="116" t="s">
        <v>154</v>
      </c>
      <c r="K47" s="149" t="s">
        <v>164</v>
      </c>
    </row>
  </sheetData>
  <mergeCells count="13">
    <mergeCell ref="A1:K1"/>
    <mergeCell ref="A2:J2"/>
    <mergeCell ref="I45:K45"/>
    <mergeCell ref="C3:E3"/>
    <mergeCell ref="C4:E4"/>
    <mergeCell ref="I3:K3"/>
    <mergeCell ref="I4:K4"/>
    <mergeCell ref="I6:K6"/>
    <mergeCell ref="C5:E5"/>
    <mergeCell ref="I5:K5"/>
    <mergeCell ref="C8:H8"/>
    <mergeCell ref="I43:K43"/>
    <mergeCell ref="I44:K44"/>
  </mergeCells>
  <phoneticPr fontId="0" type="noConversion"/>
  <dataValidations count="3">
    <dataValidation type="decimal" operator="greaterThan" allowBlank="1" showInputMessage="1" showErrorMessage="1" errorTitle="Invalid Data Entry" error="Value must be &gt;0 or cell must be blank" sqref="C12:H42" xr:uid="{00000000-0002-0000-0100-000000000000}">
      <formula1>0</formula1>
    </dataValidation>
    <dataValidation type="list" allowBlank="1" showInputMessage="1" showErrorMessage="1" sqref="K47" xr:uid="{00000000-0002-0000-0100-000001000000}">
      <formula1>"Y,N"</formula1>
    </dataValidation>
    <dataValidation type="list" allowBlank="1" showInputMessage="1" showErrorMessage="1" sqref="I5:K5" xr:uid="{00000000-0002-0000-0100-000002000000}">
      <formula1>$M$3:$M$10</formula1>
    </dataValidation>
  </dataValidations>
  <pageMargins left="0" right="0" top="1" bottom="1" header="0.5" footer="0.5"/>
  <pageSetup scale="95" orientation="portrait" horizontalDpi="300" verticalDpi="300" r:id="rId1"/>
  <headerFooter alignWithMargins="0">
    <oddFooter>&amp;CPage 2 of 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54"/>
  <sheetViews>
    <sheetView zoomScaleNormal="100" workbookViewId="0">
      <selection activeCell="H14" sqref="H14"/>
    </sheetView>
  </sheetViews>
  <sheetFormatPr defaultColWidth="10.33203125" defaultRowHeight="12.75" x14ac:dyDescent="0.2"/>
  <cols>
    <col min="1" max="1" width="9" style="146" customWidth="1"/>
    <col min="2" max="2" width="11.33203125" style="146" customWidth="1"/>
    <col min="3" max="3" width="19.1640625" style="146" bestFit="1" customWidth="1"/>
    <col min="4" max="5" width="10.1640625" style="146" customWidth="1"/>
    <col min="6" max="6" width="11.33203125" style="146" customWidth="1"/>
    <col min="7" max="7" width="19.5" style="146" customWidth="1"/>
    <col min="8" max="9" width="10.1640625" style="146" customWidth="1"/>
    <col min="10" max="10" width="9" style="146" customWidth="1"/>
    <col min="11" max="11" width="10.33203125" style="146" hidden="1" customWidth="1"/>
    <col min="12" max="16384" width="10.33203125" style="146"/>
  </cols>
  <sheetData>
    <row r="1" spans="1:11" ht="18.75" x14ac:dyDescent="0.3">
      <c r="A1" s="429" t="s">
        <v>118</v>
      </c>
      <c r="B1" s="429"/>
      <c r="C1" s="429"/>
      <c r="D1" s="429"/>
      <c r="E1" s="429"/>
      <c r="F1" s="429"/>
      <c r="G1" s="429"/>
      <c r="H1" s="429"/>
      <c r="I1" s="429"/>
    </row>
    <row r="2" spans="1:11" x14ac:dyDescent="0.2">
      <c r="A2" s="209"/>
      <c r="B2" s="173"/>
      <c r="C2" s="173"/>
      <c r="D2" s="173"/>
      <c r="E2" s="173"/>
      <c r="F2" s="173"/>
      <c r="G2" s="173"/>
      <c r="H2" s="173"/>
      <c r="I2" s="173"/>
    </row>
    <row r="3" spans="1:11" x14ac:dyDescent="0.2">
      <c r="A3" s="173"/>
      <c r="B3" s="174" t="s">
        <v>0</v>
      </c>
      <c r="C3" s="430" t="str">
        <f>'Turb Compliance'!C5:D5</f>
        <v>December</v>
      </c>
      <c r="D3" s="430"/>
      <c r="E3" s="210"/>
      <c r="F3" s="174" t="s">
        <v>34</v>
      </c>
      <c r="G3" s="417" t="s">
        <v>163</v>
      </c>
      <c r="H3" s="417"/>
      <c r="I3" s="173"/>
      <c r="K3" s="92" t="s">
        <v>147</v>
      </c>
    </row>
    <row r="4" spans="1:11" x14ac:dyDescent="0.2">
      <c r="A4" s="173"/>
      <c r="B4" s="174" t="s">
        <v>2</v>
      </c>
      <c r="C4" s="431">
        <f>'Turb Compliance'!C6:D6</f>
        <v>42925</v>
      </c>
      <c r="D4" s="432"/>
      <c r="E4" s="210"/>
      <c r="F4" s="174" t="s">
        <v>33</v>
      </c>
      <c r="G4" s="438" t="s">
        <v>165</v>
      </c>
      <c r="H4" s="438"/>
      <c r="I4" s="173"/>
      <c r="K4" s="92" t="s">
        <v>155</v>
      </c>
    </row>
    <row r="5" spans="1:11" x14ac:dyDescent="0.2">
      <c r="A5" s="173"/>
      <c r="B5" s="174" t="s">
        <v>31</v>
      </c>
      <c r="C5" s="437">
        <f>'Turb Compliance'!C7:D7</f>
        <v>26086</v>
      </c>
      <c r="D5" s="437"/>
      <c r="E5" s="210"/>
      <c r="F5" s="174" t="s">
        <v>1</v>
      </c>
      <c r="G5" s="375" t="s">
        <v>147</v>
      </c>
      <c r="H5" s="375"/>
      <c r="I5" s="173"/>
      <c r="K5" s="92" t="s">
        <v>156</v>
      </c>
    </row>
    <row r="6" spans="1:11" x14ac:dyDescent="0.2">
      <c r="A6" s="173"/>
      <c r="B6" s="211"/>
      <c r="C6" s="211"/>
      <c r="D6" s="211"/>
      <c r="E6" s="210"/>
      <c r="F6" s="174" t="s">
        <v>32</v>
      </c>
      <c r="G6" s="438" t="s">
        <v>168</v>
      </c>
      <c r="H6" s="438"/>
      <c r="I6" s="173"/>
      <c r="K6" s="92" t="s">
        <v>157</v>
      </c>
    </row>
    <row r="7" spans="1:11" x14ac:dyDescent="0.2">
      <c r="A7" s="210"/>
      <c r="B7" s="210"/>
      <c r="C7" s="210"/>
      <c r="D7" s="210"/>
      <c r="E7" s="210"/>
      <c r="F7" s="210"/>
      <c r="G7" s="210"/>
      <c r="H7" s="210"/>
      <c r="I7" s="210"/>
      <c r="K7" s="92" t="s">
        <v>158</v>
      </c>
    </row>
    <row r="8" spans="1:11" x14ac:dyDescent="0.2">
      <c r="A8" s="210" t="s">
        <v>68</v>
      </c>
      <c r="B8" s="210" t="s">
        <v>69</v>
      </c>
      <c r="C8" s="210"/>
      <c r="D8" s="210"/>
      <c r="E8" s="210"/>
      <c r="F8" s="210"/>
      <c r="G8" s="210"/>
      <c r="H8" s="210"/>
      <c r="I8" s="210"/>
      <c r="K8" s="92" t="s">
        <v>159</v>
      </c>
    </row>
    <row r="9" spans="1:11" ht="15.95" customHeight="1" x14ac:dyDescent="0.3">
      <c r="A9" s="210"/>
      <c r="B9" s="210" t="s">
        <v>115</v>
      </c>
      <c r="C9" s="210"/>
      <c r="D9" s="210"/>
      <c r="E9" s="210"/>
      <c r="F9" s="210"/>
      <c r="G9" s="210"/>
      <c r="H9" s="210"/>
      <c r="I9" s="210"/>
      <c r="K9" s="92" t="s">
        <v>160</v>
      </c>
    </row>
    <row r="10" spans="1:11" ht="15.95" customHeight="1" thickBot="1" x14ac:dyDescent="0.25">
      <c r="A10" s="210"/>
      <c r="B10" s="210"/>
      <c r="C10" s="212"/>
      <c r="D10" s="210"/>
      <c r="E10" s="210"/>
      <c r="F10" s="210"/>
      <c r="G10" s="210"/>
      <c r="H10" s="210"/>
      <c r="I10" s="210"/>
      <c r="K10" s="92" t="s">
        <v>161</v>
      </c>
    </row>
    <row r="11" spans="1:11" ht="15.95" customHeight="1" thickTop="1" x14ac:dyDescent="0.2">
      <c r="A11" s="211"/>
      <c r="B11" s="213"/>
      <c r="C11" s="214" t="s">
        <v>70</v>
      </c>
      <c r="D11" s="215"/>
      <c r="E11" s="216"/>
      <c r="F11" s="213"/>
      <c r="G11" s="214" t="s">
        <v>70</v>
      </c>
      <c r="H11" s="215"/>
      <c r="I11" s="216"/>
    </row>
    <row r="12" spans="1:11" ht="15.95" customHeight="1" x14ac:dyDescent="0.3">
      <c r="A12" s="211"/>
      <c r="B12" s="217"/>
      <c r="C12" s="218" t="s">
        <v>116</v>
      </c>
      <c r="D12" s="219" t="s">
        <v>71</v>
      </c>
      <c r="E12" s="220"/>
      <c r="F12" s="217"/>
      <c r="G12" s="218" t="s">
        <v>116</v>
      </c>
      <c r="H12" s="219" t="s">
        <v>71</v>
      </c>
      <c r="I12" s="220"/>
    </row>
    <row r="13" spans="1:11" ht="15.95" customHeight="1" thickBot="1" x14ac:dyDescent="0.25">
      <c r="A13" s="211"/>
      <c r="B13" s="217" t="s">
        <v>3</v>
      </c>
      <c r="C13" s="218" t="s">
        <v>72</v>
      </c>
      <c r="D13" s="219" t="s">
        <v>119</v>
      </c>
      <c r="E13" s="220"/>
      <c r="F13" s="217" t="s">
        <v>3</v>
      </c>
      <c r="G13" s="218" t="s">
        <v>72</v>
      </c>
      <c r="H13" s="219" t="s">
        <v>120</v>
      </c>
      <c r="I13" s="220"/>
    </row>
    <row r="14" spans="1:11" ht="15" customHeight="1" thickTop="1" x14ac:dyDescent="0.2">
      <c r="A14" s="211"/>
      <c r="B14" s="221">
        <f>'Turb Data'!A12</f>
        <v>0</v>
      </c>
      <c r="C14" s="142"/>
      <c r="D14" s="222">
        <f>'SEQUENCE 1'!I15</f>
        <v>0</v>
      </c>
      <c r="E14" s="223"/>
      <c r="F14" s="221">
        <f>B28+1</f>
        <v>15</v>
      </c>
      <c r="G14" s="142"/>
      <c r="H14" s="222">
        <f>'SEQUENCE 1'!I30</f>
        <v>0</v>
      </c>
      <c r="I14" s="223"/>
    </row>
    <row r="15" spans="1:11" ht="15" customHeight="1" x14ac:dyDescent="0.2">
      <c r="A15" s="211"/>
      <c r="B15" s="224">
        <f>B14+1</f>
        <v>1</v>
      </c>
      <c r="C15" s="143"/>
      <c r="D15" s="225">
        <f>'SEQUENCE 1'!I16</f>
        <v>0</v>
      </c>
      <c r="E15" s="226"/>
      <c r="F15" s="224">
        <f>F14+1</f>
        <v>16</v>
      </c>
      <c r="G15" s="144"/>
      <c r="H15" s="225">
        <f>'SEQUENCE 1'!I31</f>
        <v>0</v>
      </c>
      <c r="I15" s="226"/>
    </row>
    <row r="16" spans="1:11" ht="15" customHeight="1" x14ac:dyDescent="0.2">
      <c r="A16" s="211"/>
      <c r="B16" s="224">
        <f t="shared" ref="B16:B28" si="0">B15+1</f>
        <v>2</v>
      </c>
      <c r="C16" s="143"/>
      <c r="D16" s="225">
        <f>'SEQUENCE 1'!I17</f>
        <v>0</v>
      </c>
      <c r="E16" s="226"/>
      <c r="F16" s="224">
        <f t="shared" ref="F16:F29" si="1">F15+1</f>
        <v>17</v>
      </c>
      <c r="G16" s="144"/>
      <c r="H16" s="225">
        <f>'SEQUENCE 1'!I32</f>
        <v>0</v>
      </c>
      <c r="I16" s="226"/>
    </row>
    <row r="17" spans="1:9" ht="15" customHeight="1" x14ac:dyDescent="0.2">
      <c r="A17" s="211"/>
      <c r="B17" s="224">
        <f t="shared" si="0"/>
        <v>3</v>
      </c>
      <c r="C17" s="143"/>
      <c r="D17" s="225">
        <f>'SEQUENCE 1'!I18</f>
        <v>0</v>
      </c>
      <c r="E17" s="226"/>
      <c r="F17" s="224">
        <f t="shared" si="1"/>
        <v>18</v>
      </c>
      <c r="G17" s="144"/>
      <c r="H17" s="225">
        <f>'SEQUENCE 1'!I33</f>
        <v>0</v>
      </c>
      <c r="I17" s="226"/>
    </row>
    <row r="18" spans="1:9" ht="15" customHeight="1" x14ac:dyDescent="0.2">
      <c r="A18" s="211"/>
      <c r="B18" s="224">
        <f t="shared" si="0"/>
        <v>4</v>
      </c>
      <c r="C18" s="143"/>
      <c r="D18" s="225">
        <f>'SEQUENCE 1'!I19</f>
        <v>0</v>
      </c>
      <c r="E18" s="226"/>
      <c r="F18" s="224">
        <f t="shared" si="1"/>
        <v>19</v>
      </c>
      <c r="G18" s="144"/>
      <c r="H18" s="225">
        <f>'SEQUENCE 1'!I34</f>
        <v>0</v>
      </c>
      <c r="I18" s="226"/>
    </row>
    <row r="19" spans="1:9" ht="15" customHeight="1" x14ac:dyDescent="0.2">
      <c r="A19" s="211"/>
      <c r="B19" s="224">
        <f t="shared" si="0"/>
        <v>5</v>
      </c>
      <c r="C19" s="143"/>
      <c r="D19" s="225">
        <f>'SEQUENCE 1'!I20</f>
        <v>0</v>
      </c>
      <c r="E19" s="226"/>
      <c r="F19" s="224">
        <f t="shared" si="1"/>
        <v>20</v>
      </c>
      <c r="G19" s="144"/>
      <c r="H19" s="225">
        <f>'SEQUENCE 1'!I35</f>
        <v>0</v>
      </c>
      <c r="I19" s="226"/>
    </row>
    <row r="20" spans="1:9" ht="15" customHeight="1" x14ac:dyDescent="0.2">
      <c r="A20" s="211"/>
      <c r="B20" s="224">
        <f t="shared" si="0"/>
        <v>6</v>
      </c>
      <c r="C20" s="143"/>
      <c r="D20" s="225">
        <f>'SEQUENCE 1'!I21</f>
        <v>0</v>
      </c>
      <c r="E20" s="226"/>
      <c r="F20" s="224">
        <f t="shared" si="1"/>
        <v>21</v>
      </c>
      <c r="G20" s="144"/>
      <c r="H20" s="225">
        <f>'SEQUENCE 1'!I36</f>
        <v>0</v>
      </c>
      <c r="I20" s="226"/>
    </row>
    <row r="21" spans="1:9" ht="15" customHeight="1" x14ac:dyDescent="0.2">
      <c r="A21" s="211"/>
      <c r="B21" s="224">
        <f t="shared" si="0"/>
        <v>7</v>
      </c>
      <c r="C21" s="143"/>
      <c r="D21" s="225">
        <f>'SEQUENCE 1'!I22</f>
        <v>0</v>
      </c>
      <c r="E21" s="226"/>
      <c r="F21" s="224">
        <f t="shared" si="1"/>
        <v>22</v>
      </c>
      <c r="G21" s="144"/>
      <c r="H21" s="225">
        <f>'SEQUENCE 1'!I37</f>
        <v>0</v>
      </c>
      <c r="I21" s="226"/>
    </row>
    <row r="22" spans="1:9" ht="15" customHeight="1" x14ac:dyDescent="0.2">
      <c r="A22" s="211"/>
      <c r="B22" s="224">
        <f t="shared" si="0"/>
        <v>8</v>
      </c>
      <c r="C22" s="143"/>
      <c r="D22" s="225">
        <f>'SEQUENCE 1'!I23</f>
        <v>0</v>
      </c>
      <c r="E22" s="226"/>
      <c r="F22" s="224">
        <f t="shared" si="1"/>
        <v>23</v>
      </c>
      <c r="G22" s="144"/>
      <c r="H22" s="225">
        <f>'SEQUENCE 1'!I38</f>
        <v>0</v>
      </c>
      <c r="I22" s="226"/>
    </row>
    <row r="23" spans="1:9" ht="15" customHeight="1" x14ac:dyDescent="0.2">
      <c r="A23" s="211"/>
      <c r="B23" s="224">
        <f t="shared" si="0"/>
        <v>9</v>
      </c>
      <c r="C23" s="143"/>
      <c r="D23" s="225">
        <f>'SEQUENCE 1'!I24</f>
        <v>0</v>
      </c>
      <c r="E23" s="226"/>
      <c r="F23" s="224">
        <f t="shared" si="1"/>
        <v>24</v>
      </c>
      <c r="G23" s="144"/>
      <c r="H23" s="225">
        <f>'SEQUENCE 1'!I39</f>
        <v>0</v>
      </c>
      <c r="I23" s="226"/>
    </row>
    <row r="24" spans="1:9" ht="15" customHeight="1" x14ac:dyDescent="0.2">
      <c r="A24" s="211"/>
      <c r="B24" s="224">
        <f t="shared" si="0"/>
        <v>10</v>
      </c>
      <c r="C24" s="143"/>
      <c r="D24" s="225">
        <f>'SEQUENCE 1'!I25</f>
        <v>0</v>
      </c>
      <c r="E24" s="226"/>
      <c r="F24" s="224">
        <f t="shared" si="1"/>
        <v>25</v>
      </c>
      <c r="G24" s="258"/>
      <c r="H24" s="225">
        <f>'SEQUENCE 1'!I40</f>
        <v>0</v>
      </c>
      <c r="I24" s="226"/>
    </row>
    <row r="25" spans="1:9" ht="15" customHeight="1" x14ac:dyDescent="0.2">
      <c r="A25" s="211"/>
      <c r="B25" s="224">
        <f t="shared" si="0"/>
        <v>11</v>
      </c>
      <c r="C25" s="143"/>
      <c r="D25" s="225">
        <f>'SEQUENCE 1'!I26</f>
        <v>0</v>
      </c>
      <c r="E25" s="226"/>
      <c r="F25" s="224">
        <f t="shared" si="1"/>
        <v>26</v>
      </c>
      <c r="G25" s="258"/>
      <c r="H25" s="225">
        <f>'SEQUENCE 1'!I41</f>
        <v>0</v>
      </c>
      <c r="I25" s="226"/>
    </row>
    <row r="26" spans="1:9" ht="15" customHeight="1" x14ac:dyDescent="0.2">
      <c r="A26" s="211"/>
      <c r="B26" s="224">
        <f t="shared" si="0"/>
        <v>12</v>
      </c>
      <c r="C26" s="143"/>
      <c r="D26" s="225">
        <f>'SEQUENCE 1'!I27</f>
        <v>0</v>
      </c>
      <c r="E26" s="226"/>
      <c r="F26" s="224">
        <f t="shared" si="1"/>
        <v>27</v>
      </c>
      <c r="G26" s="144"/>
      <c r="H26" s="225">
        <f>'SEQUENCE 1'!I42</f>
        <v>0</v>
      </c>
      <c r="I26" s="226"/>
    </row>
    <row r="27" spans="1:9" ht="15" customHeight="1" x14ac:dyDescent="0.2">
      <c r="A27" s="211"/>
      <c r="B27" s="224">
        <f t="shared" si="0"/>
        <v>13</v>
      </c>
      <c r="C27" s="257"/>
      <c r="D27" s="225">
        <f>'SEQUENCE 1'!I28</f>
        <v>0</v>
      </c>
      <c r="E27" s="226"/>
      <c r="F27" s="224">
        <f t="shared" si="1"/>
        <v>28</v>
      </c>
      <c r="G27" s="144"/>
      <c r="H27" s="225">
        <f>'SEQUENCE 1'!I43</f>
        <v>0</v>
      </c>
      <c r="I27" s="226"/>
    </row>
    <row r="28" spans="1:9" ht="15" customHeight="1" thickBot="1" x14ac:dyDescent="0.25">
      <c r="A28" s="211"/>
      <c r="B28" s="227">
        <f t="shared" si="0"/>
        <v>14</v>
      </c>
      <c r="C28" s="26"/>
      <c r="D28" s="228">
        <f>'SEQUENCE 1'!I29</f>
        <v>0</v>
      </c>
      <c r="E28" s="229"/>
      <c r="F28" s="224">
        <f t="shared" si="1"/>
        <v>29</v>
      </c>
      <c r="G28" s="144"/>
      <c r="H28" s="225">
        <f>'SEQUENCE 1'!I44</f>
        <v>0</v>
      </c>
      <c r="I28" s="226"/>
    </row>
    <row r="29" spans="1:9" ht="15" customHeight="1" thickTop="1" thickBot="1" x14ac:dyDescent="0.25">
      <c r="A29" s="211"/>
      <c r="B29" s="230"/>
      <c r="C29" s="231"/>
      <c r="D29" s="231"/>
      <c r="E29" s="232"/>
      <c r="F29" s="227">
        <f t="shared" si="1"/>
        <v>30</v>
      </c>
      <c r="G29" s="145"/>
      <c r="H29" s="228">
        <f>'SEQUENCE 1'!I45</f>
        <v>0</v>
      </c>
      <c r="I29" s="229"/>
    </row>
    <row r="30" spans="1:9" ht="15.95" customHeight="1" thickTop="1" x14ac:dyDescent="0.2">
      <c r="A30" s="211"/>
      <c r="B30" s="211"/>
      <c r="C30" s="211"/>
      <c r="D30" s="211"/>
      <c r="E30" s="211"/>
      <c r="F30" s="211"/>
      <c r="G30" s="211"/>
      <c r="H30" s="211"/>
      <c r="I30" s="211"/>
    </row>
    <row r="31" spans="1:9" ht="15.95" customHeight="1" x14ac:dyDescent="0.2">
      <c r="A31" s="211" t="s">
        <v>73</v>
      </c>
      <c r="B31" s="211" t="s">
        <v>74</v>
      </c>
      <c r="C31" s="211"/>
      <c r="D31" s="211"/>
      <c r="E31" s="211"/>
      <c r="F31" s="211"/>
      <c r="G31" s="211"/>
      <c r="H31" s="211"/>
      <c r="I31" s="211"/>
    </row>
    <row r="32" spans="1:9" ht="15.95" customHeight="1" x14ac:dyDescent="0.2">
      <c r="A32" s="211"/>
      <c r="B32" s="211" t="s">
        <v>75</v>
      </c>
      <c r="C32" s="211"/>
      <c r="D32" s="211"/>
      <c r="E32" s="211"/>
      <c r="F32" s="211"/>
      <c r="G32" s="211"/>
      <c r="H32" s="211"/>
      <c r="I32" s="211"/>
    </row>
    <row r="33" spans="1:9" ht="15.95" customHeight="1" x14ac:dyDescent="0.2">
      <c r="A33" s="211"/>
      <c r="B33" s="211" t="s">
        <v>76</v>
      </c>
      <c r="C33" s="211"/>
      <c r="D33" s="211"/>
      <c r="E33" s="211"/>
      <c r="F33" s="211"/>
      <c r="G33" s="211"/>
      <c r="H33" s="211"/>
      <c r="I33" s="211"/>
    </row>
    <row r="34" spans="1:9" ht="15.95" customHeight="1" thickBot="1" x14ac:dyDescent="0.25">
      <c r="A34" s="211"/>
      <c r="B34" s="211"/>
      <c r="C34" s="211"/>
      <c r="D34" s="211"/>
      <c r="E34" s="211"/>
      <c r="F34" s="211"/>
      <c r="G34" s="211"/>
      <c r="H34" s="211"/>
      <c r="I34" s="211"/>
    </row>
    <row r="35" spans="1:9" ht="15.95" customHeight="1" thickTop="1" x14ac:dyDescent="0.2">
      <c r="A35" s="211"/>
      <c r="B35" s="213"/>
      <c r="C35" s="233" t="s">
        <v>77</v>
      </c>
      <c r="D35" s="234"/>
      <c r="E35" s="215" t="s">
        <v>78</v>
      </c>
      <c r="F35" s="235"/>
      <c r="G35" s="233"/>
      <c r="H35" s="215"/>
      <c r="I35" s="216"/>
    </row>
    <row r="36" spans="1:9" ht="15.95" customHeight="1" x14ac:dyDescent="0.2">
      <c r="A36" s="211"/>
      <c r="B36" s="217" t="s">
        <v>3</v>
      </c>
      <c r="C36" s="236" t="s">
        <v>79</v>
      </c>
      <c r="D36" s="237" t="s">
        <v>18</v>
      </c>
      <c r="E36" s="219" t="s">
        <v>71</v>
      </c>
      <c r="F36" s="238"/>
      <c r="G36" s="236" t="s">
        <v>80</v>
      </c>
      <c r="H36" s="219" t="s">
        <v>81</v>
      </c>
      <c r="I36" s="220"/>
    </row>
    <row r="37" spans="1:9" ht="13.5" thickBot="1" x14ac:dyDescent="0.25">
      <c r="A37" s="211"/>
      <c r="B37" s="239"/>
      <c r="C37" s="240" t="s">
        <v>82</v>
      </c>
      <c r="D37" s="241" t="s">
        <v>20</v>
      </c>
      <c r="E37" s="242" t="s">
        <v>83</v>
      </c>
      <c r="F37" s="243"/>
      <c r="G37" s="240" t="s">
        <v>84</v>
      </c>
      <c r="H37" s="242" t="s">
        <v>85</v>
      </c>
      <c r="I37" s="244"/>
    </row>
    <row r="38" spans="1:9" ht="13.5" thickTop="1" x14ac:dyDescent="0.2">
      <c r="A38" s="211"/>
      <c r="B38" s="200"/>
      <c r="C38" s="27" t="s">
        <v>23</v>
      </c>
      <c r="D38" s="202"/>
      <c r="E38" s="439"/>
      <c r="F38" s="440"/>
      <c r="G38" s="205"/>
      <c r="H38" s="443"/>
      <c r="I38" s="444"/>
    </row>
    <row r="39" spans="1:9" x14ac:dyDescent="0.2">
      <c r="A39" s="211"/>
      <c r="B39" s="200"/>
      <c r="C39" s="27" t="s">
        <v>23</v>
      </c>
      <c r="D39" s="203"/>
      <c r="E39" s="441"/>
      <c r="F39" s="442"/>
      <c r="G39" s="206"/>
      <c r="H39" s="445"/>
      <c r="I39" s="446"/>
    </row>
    <row r="40" spans="1:9" ht="15.95" customHeight="1" x14ac:dyDescent="0.2">
      <c r="A40" s="211"/>
      <c r="B40" s="200"/>
      <c r="C40" s="27" t="s">
        <v>23</v>
      </c>
      <c r="D40" s="203"/>
      <c r="E40" s="441"/>
      <c r="F40" s="442"/>
      <c r="G40" s="206"/>
      <c r="H40" s="445"/>
      <c r="I40" s="446"/>
    </row>
    <row r="41" spans="1:9" ht="15.95" customHeight="1" thickBot="1" x14ac:dyDescent="0.25">
      <c r="A41" s="211"/>
      <c r="B41" s="201"/>
      <c r="C41" s="28" t="s">
        <v>23</v>
      </c>
      <c r="D41" s="204"/>
      <c r="E41" s="433"/>
      <c r="F41" s="434"/>
      <c r="G41" s="207"/>
      <c r="H41" s="435"/>
      <c r="I41" s="436"/>
    </row>
    <row r="42" spans="1:9" ht="15.95" customHeight="1" thickTop="1" x14ac:dyDescent="0.2">
      <c r="A42" s="211"/>
      <c r="B42" s="211"/>
      <c r="C42" s="211"/>
      <c r="D42" s="211"/>
      <c r="E42" s="211"/>
      <c r="F42" s="211"/>
      <c r="G42" s="211"/>
      <c r="H42" s="211"/>
      <c r="I42" s="211"/>
    </row>
    <row r="43" spans="1:9" ht="15.95" customHeight="1" x14ac:dyDescent="0.2">
      <c r="A43" s="211" t="s">
        <v>86</v>
      </c>
      <c r="B43" s="211" t="s">
        <v>87</v>
      </c>
      <c r="C43" s="211"/>
      <c r="D43" s="211"/>
      <c r="E43" s="211"/>
      <c r="F43" s="211"/>
      <c r="G43" s="211"/>
      <c r="H43" s="211"/>
      <c r="I43" s="211"/>
    </row>
    <row r="44" spans="1:9" ht="15.95" customHeight="1" thickBot="1" x14ac:dyDescent="0.25">
      <c r="A44" s="211"/>
      <c r="B44" s="211"/>
      <c r="C44" s="211"/>
      <c r="D44" s="211"/>
      <c r="E44" s="211"/>
      <c r="F44" s="211"/>
      <c r="G44" s="211"/>
      <c r="H44" s="211"/>
      <c r="I44" s="211"/>
    </row>
    <row r="45" spans="1:9" ht="13.5" thickTop="1" x14ac:dyDescent="0.2">
      <c r="A45" s="211"/>
      <c r="B45" s="245"/>
      <c r="C45" s="246"/>
      <c r="D45" s="246"/>
      <c r="E45" s="246"/>
      <c r="F45" s="246"/>
      <c r="G45" s="247" t="s">
        <v>88</v>
      </c>
      <c r="H45" s="246" t="s">
        <v>89</v>
      </c>
      <c r="I45" s="29">
        <v>21</v>
      </c>
    </row>
    <row r="46" spans="1:9" x14ac:dyDescent="0.2">
      <c r="A46" s="211"/>
      <c r="B46" s="248"/>
      <c r="C46" s="249"/>
      <c r="D46" s="249"/>
      <c r="E46" s="249"/>
      <c r="F46" s="249"/>
      <c r="G46" s="250" t="s">
        <v>90</v>
      </c>
      <c r="H46" s="249" t="s">
        <v>91</v>
      </c>
      <c r="I46" s="30"/>
    </row>
    <row r="47" spans="1:9" x14ac:dyDescent="0.2">
      <c r="A47" s="211"/>
      <c r="B47" s="248"/>
      <c r="C47" s="249"/>
      <c r="D47" s="249"/>
      <c r="E47" s="249"/>
      <c r="F47" s="249"/>
      <c r="G47" s="250" t="s">
        <v>92</v>
      </c>
      <c r="H47" s="249" t="s">
        <v>93</v>
      </c>
      <c r="I47" s="30"/>
    </row>
    <row r="48" spans="1:9" x14ac:dyDescent="0.2">
      <c r="A48" s="211"/>
      <c r="B48" s="248"/>
      <c r="C48" s="249"/>
      <c r="D48" s="249"/>
      <c r="E48" s="249"/>
      <c r="F48" s="249"/>
      <c r="G48" s="250" t="s">
        <v>94</v>
      </c>
      <c r="H48" s="249" t="s">
        <v>95</v>
      </c>
      <c r="I48" s="30"/>
    </row>
    <row r="49" spans="1:9" ht="13.5" thickBot="1" x14ac:dyDescent="0.25">
      <c r="A49" s="211"/>
      <c r="B49" s="251"/>
      <c r="C49" s="242"/>
      <c r="D49" s="242"/>
      <c r="E49" s="242"/>
      <c r="F49" s="242"/>
      <c r="G49" s="252" t="s">
        <v>96</v>
      </c>
      <c r="H49" s="242" t="s">
        <v>97</v>
      </c>
      <c r="I49" s="31"/>
    </row>
    <row r="50" spans="1:9" ht="13.5" thickTop="1" x14ac:dyDescent="0.2">
      <c r="A50" s="211"/>
      <c r="B50" s="211"/>
      <c r="C50" s="211"/>
      <c r="D50" s="211"/>
      <c r="E50" s="211"/>
      <c r="F50" s="211"/>
      <c r="G50" s="211"/>
      <c r="H50" s="211"/>
      <c r="I50" s="211"/>
    </row>
    <row r="51" spans="1:9" x14ac:dyDescent="0.2">
      <c r="A51" s="211"/>
      <c r="B51" s="211" t="s">
        <v>98</v>
      </c>
      <c r="C51" s="211"/>
      <c r="D51" s="211"/>
      <c r="E51" s="253">
        <f>(I47+I48+I49)/(I45+I46)*100</f>
        <v>0</v>
      </c>
      <c r="F51" s="211" t="s">
        <v>99</v>
      </c>
      <c r="G51" s="211"/>
      <c r="H51" s="211"/>
      <c r="I51" s="208">
        <v>0</v>
      </c>
    </row>
    <row r="52" spans="1:9" x14ac:dyDescent="0.2">
      <c r="A52" s="211"/>
      <c r="B52" s="211" t="s">
        <v>100</v>
      </c>
      <c r="C52" s="211"/>
      <c r="D52" s="211"/>
      <c r="E52" s="211"/>
      <c r="F52" s="211"/>
      <c r="G52" s="211"/>
      <c r="H52" s="211"/>
      <c r="I52" s="211"/>
    </row>
    <row r="54" spans="1:9" x14ac:dyDescent="0.2">
      <c r="E54" s="147"/>
    </row>
  </sheetData>
  <mergeCells count="16">
    <mergeCell ref="A1:I1"/>
    <mergeCell ref="C3:D3"/>
    <mergeCell ref="C4:D4"/>
    <mergeCell ref="G5:H5"/>
    <mergeCell ref="E41:F41"/>
    <mergeCell ref="H41:I41"/>
    <mergeCell ref="C5:D5"/>
    <mergeCell ref="G3:H3"/>
    <mergeCell ref="G4:H4"/>
    <mergeCell ref="G6:H6"/>
    <mergeCell ref="E38:F38"/>
    <mergeCell ref="E39:F39"/>
    <mergeCell ref="E40:F40"/>
    <mergeCell ref="H38:I38"/>
    <mergeCell ref="H39:I39"/>
    <mergeCell ref="H40:I40"/>
  </mergeCells>
  <phoneticPr fontId="1" type="noConversion"/>
  <dataValidations count="1">
    <dataValidation type="list" allowBlank="1" showInputMessage="1" showErrorMessage="1" sqref="G5:H5" xr:uid="{00000000-0002-0000-0200-000000000000}">
      <formula1>$K$3:$K$10</formula1>
    </dataValidation>
  </dataValidations>
  <printOptions horizontalCentered="1" verticalCentered="1"/>
  <pageMargins left="0.21" right="0.5" top="0" bottom="0.25" header="0.14000000000000001" footer="0.5"/>
  <pageSetup scale="85" orientation="portrait" horizontalDpi="300" verticalDpi="300" r:id="rId1"/>
  <headerFooter alignWithMargins="0">
    <oddFooter>&amp;CPage 4 of 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0">
    <pageSetUpPr fitToPage="1"/>
  </sheetPr>
  <dimension ref="A1:L797"/>
  <sheetViews>
    <sheetView zoomScale="85" zoomScaleNormal="85" workbookViewId="0">
      <selection activeCell="D17" sqref="D17"/>
    </sheetView>
  </sheetViews>
  <sheetFormatPr defaultRowHeight="15" x14ac:dyDescent="0.25"/>
  <cols>
    <col min="1" max="1" width="10.5" style="260" customWidth="1"/>
    <col min="2" max="2" width="30.1640625" style="260" customWidth="1"/>
    <col min="3" max="3" width="12.1640625" style="260" bestFit="1" customWidth="1"/>
    <col min="4" max="4" width="18.5" style="260" customWidth="1"/>
    <col min="5" max="5" width="11.33203125" style="260" customWidth="1"/>
    <col min="6" max="6" width="14" style="260" customWidth="1"/>
    <col min="7" max="7" width="14.33203125" style="260" customWidth="1"/>
    <col min="8" max="8" width="16.83203125" style="260" customWidth="1"/>
    <col min="9" max="9" width="18.6640625" style="260" customWidth="1"/>
    <col min="10" max="10" width="19.1640625" style="260" customWidth="1"/>
    <col min="11" max="11" width="18.5" style="260" customWidth="1"/>
    <col min="12" max="12" width="12.83203125" style="260" customWidth="1"/>
    <col min="13" max="13" width="6.33203125" style="260" customWidth="1"/>
    <col min="14" max="14" width="14.6640625" style="260" customWidth="1"/>
    <col min="15" max="15" width="8.6640625" style="260" customWidth="1"/>
    <col min="16" max="20" width="6.33203125" style="260" customWidth="1"/>
    <col min="21" max="26" width="10.83203125" style="260" customWidth="1"/>
    <col min="27" max="16384" width="9.33203125" style="260"/>
  </cols>
  <sheetData>
    <row r="1" spans="1:12" ht="15" customHeight="1" x14ac:dyDescent="0.25">
      <c r="A1" s="274"/>
      <c r="B1" s="274" t="s">
        <v>206</v>
      </c>
      <c r="C1" s="354"/>
      <c r="D1" s="274"/>
      <c r="E1" s="274"/>
      <c r="F1" s="274"/>
      <c r="G1" s="275"/>
      <c r="H1" s="274"/>
      <c r="I1" s="274"/>
      <c r="J1" s="274"/>
      <c r="K1" s="274"/>
      <c r="L1" s="274"/>
    </row>
    <row r="2" spans="1:12" ht="15" customHeight="1" x14ac:dyDescent="0.25">
      <c r="A2" s="274"/>
      <c r="B2" s="274" t="s">
        <v>205</v>
      </c>
      <c r="C2" s="354"/>
      <c r="D2" s="274"/>
      <c r="E2" s="274"/>
      <c r="F2" s="274"/>
      <c r="G2" s="275"/>
      <c r="H2" s="274"/>
      <c r="I2" s="274"/>
      <c r="J2" s="274"/>
      <c r="K2" s="274"/>
      <c r="L2" s="274"/>
    </row>
    <row r="3" spans="1:12" ht="15" customHeight="1" x14ac:dyDescent="0.25">
      <c r="A3" s="274"/>
      <c r="B3" s="274" t="s">
        <v>204</v>
      </c>
      <c r="C3" s="354"/>
      <c r="D3" s="274"/>
      <c r="E3" s="274"/>
      <c r="F3" s="274"/>
      <c r="G3" s="275"/>
      <c r="H3" s="274"/>
      <c r="I3" s="274"/>
      <c r="J3" s="274"/>
      <c r="K3" s="274"/>
      <c r="L3" s="274"/>
    </row>
    <row r="4" spans="1:12" ht="15.75" customHeight="1" thickBot="1" x14ac:dyDescent="0.3">
      <c r="A4" s="264"/>
      <c r="B4" s="274"/>
      <c r="C4" s="354"/>
      <c r="D4" s="274"/>
      <c r="E4" s="274"/>
      <c r="F4" s="274"/>
      <c r="G4" s="275"/>
      <c r="H4" s="274"/>
      <c r="I4" s="274"/>
      <c r="J4" s="274"/>
      <c r="K4" s="264"/>
      <c r="L4" s="264"/>
    </row>
    <row r="5" spans="1:12" ht="15.75" customHeight="1" thickBot="1" x14ac:dyDescent="0.3">
      <c r="A5" s="351"/>
      <c r="B5" s="350"/>
      <c r="C5" s="353"/>
      <c r="D5" s="350" t="s">
        <v>203</v>
      </c>
      <c r="E5" s="351"/>
      <c r="F5" s="351"/>
      <c r="G5" s="352"/>
      <c r="H5" s="350" t="s">
        <v>202</v>
      </c>
      <c r="I5" s="350"/>
      <c r="J5" s="351"/>
      <c r="K5" s="350" t="s">
        <v>201</v>
      </c>
      <c r="L5" s="349"/>
    </row>
    <row r="6" spans="1:12" ht="60" customHeight="1" x14ac:dyDescent="0.25">
      <c r="A6" s="346" t="s">
        <v>200</v>
      </c>
      <c r="B6" s="345" t="s">
        <v>199</v>
      </c>
      <c r="C6" s="348" t="s">
        <v>198</v>
      </c>
      <c r="D6" s="345" t="s">
        <v>197</v>
      </c>
      <c r="E6" s="346" t="s">
        <v>196</v>
      </c>
      <c r="F6" s="346" t="s">
        <v>195</v>
      </c>
      <c r="G6" s="347" t="s">
        <v>194</v>
      </c>
      <c r="H6" s="345" t="s">
        <v>193</v>
      </c>
      <c r="I6" s="345" t="s">
        <v>207</v>
      </c>
      <c r="J6" s="346" t="s">
        <v>208</v>
      </c>
      <c r="K6" s="345" t="s">
        <v>192</v>
      </c>
      <c r="L6" s="344" t="s">
        <v>191</v>
      </c>
    </row>
    <row r="7" spans="1:12" ht="15.75" customHeight="1" thickBot="1" x14ac:dyDescent="0.3">
      <c r="A7" s="341"/>
      <c r="B7" s="340"/>
      <c r="C7" s="343"/>
      <c r="D7" s="340" t="s">
        <v>190</v>
      </c>
      <c r="E7" s="341" t="s">
        <v>189</v>
      </c>
      <c r="F7" s="341" t="s">
        <v>188</v>
      </c>
      <c r="G7" s="342" t="s">
        <v>187</v>
      </c>
      <c r="H7" s="340" t="s">
        <v>185</v>
      </c>
      <c r="I7" s="340" t="s">
        <v>186</v>
      </c>
      <c r="J7" s="341" t="s">
        <v>185</v>
      </c>
      <c r="K7" s="340" t="s">
        <v>184</v>
      </c>
      <c r="L7" s="339"/>
    </row>
    <row r="8" spans="1:12" ht="15.75" customHeight="1" x14ac:dyDescent="0.25">
      <c r="A8" s="334"/>
      <c r="B8" s="338"/>
      <c r="C8" s="337"/>
      <c r="D8" s="335"/>
      <c r="E8" s="335"/>
      <c r="F8" s="335"/>
      <c r="G8" s="336"/>
      <c r="H8" s="335"/>
      <c r="I8" s="335"/>
      <c r="J8" s="335"/>
      <c r="K8" s="334"/>
      <c r="L8" s="333"/>
    </row>
    <row r="9" spans="1:12" ht="14.25" customHeight="1" x14ac:dyDescent="0.25">
      <c r="A9" s="325">
        <v>1</v>
      </c>
      <c r="B9" s="324"/>
      <c r="C9" s="323"/>
      <c r="D9" s="332"/>
      <c r="E9" s="331"/>
      <c r="F9" s="330"/>
      <c r="G9" s="308"/>
      <c r="H9" s="306" t="e">
        <f>HLOOKUP('Operational Worksheet'!E9,$B$770:$M$772,3)</f>
        <v>#N/A</v>
      </c>
      <c r="I9" s="306" t="e">
        <f t="shared" ref="I9:I72" si="0">$G$766/D9*$H$766</f>
        <v>#DIV/0!</v>
      </c>
      <c r="J9" s="306" t="e">
        <f t="shared" ref="J9:J72" si="1">I9*$G9</f>
        <v>#DIV/0!</v>
      </c>
      <c r="K9" s="322" t="str">
        <f>IF(D9&gt;0,J9/H9,"PO")</f>
        <v>PO</v>
      </c>
      <c r="L9" s="321" t="str">
        <f t="shared" ref="L9:L72" si="2">+IF(K9&gt;=1, "OK","Alarm")</f>
        <v>OK</v>
      </c>
    </row>
    <row r="10" spans="1:12" ht="14.25" customHeight="1" x14ac:dyDescent="0.25">
      <c r="A10" s="320" t="str">
        <f>IF(K10=MIN(K9:K32),1,"")</f>
        <v/>
      </c>
      <c r="B10" s="319"/>
      <c r="C10" s="318"/>
      <c r="D10" s="312"/>
      <c r="E10" s="311"/>
      <c r="F10" s="310"/>
      <c r="G10" s="309"/>
      <c r="H10" s="317" t="e">
        <f>HLOOKUP('Operational Worksheet'!E10,$B$770:$M$772,3)</f>
        <v>#N/A</v>
      </c>
      <c r="I10" s="306" t="e">
        <f t="shared" si="0"/>
        <v>#DIV/0!</v>
      </c>
      <c r="J10" s="306" t="e">
        <f t="shared" si="1"/>
        <v>#DIV/0!</v>
      </c>
      <c r="K10" s="322" t="str">
        <f t="shared" ref="K10:K73" si="3">IF(D10&gt;0,J10/H10,"PO")</f>
        <v>PO</v>
      </c>
      <c r="L10" s="316" t="str">
        <f t="shared" si="2"/>
        <v>OK</v>
      </c>
    </row>
    <row r="11" spans="1:12" ht="14.25" customHeight="1" x14ac:dyDescent="0.25">
      <c r="A11" s="320" t="str">
        <f>IF(K11=MIN(K9:K32),1,"")</f>
        <v/>
      </c>
      <c r="B11" s="319"/>
      <c r="C11" s="318"/>
      <c r="D11" s="312"/>
      <c r="E11" s="311"/>
      <c r="F11" s="310"/>
      <c r="G11" s="309"/>
      <c r="H11" s="317" t="e">
        <f>HLOOKUP('Operational Worksheet'!E11,$B$770:$M$772,3)</f>
        <v>#N/A</v>
      </c>
      <c r="I11" s="306" t="e">
        <f t="shared" si="0"/>
        <v>#DIV/0!</v>
      </c>
      <c r="J11" s="306" t="e">
        <f t="shared" si="1"/>
        <v>#DIV/0!</v>
      </c>
      <c r="K11" s="322" t="str">
        <f t="shared" si="3"/>
        <v>PO</v>
      </c>
      <c r="L11" s="316" t="str">
        <f t="shared" si="2"/>
        <v>OK</v>
      </c>
    </row>
    <row r="12" spans="1:12" ht="14.25" customHeight="1" x14ac:dyDescent="0.25">
      <c r="A12" s="320" t="str">
        <f>IF(K12=MIN(K9:K32),1,"")</f>
        <v/>
      </c>
      <c r="B12" s="319"/>
      <c r="C12" s="318"/>
      <c r="D12" s="312"/>
      <c r="E12" s="311"/>
      <c r="F12" s="310"/>
      <c r="G12" s="309"/>
      <c r="H12" s="317" t="e">
        <f>HLOOKUP('Operational Worksheet'!E12,$B$770:$M$772,3)</f>
        <v>#N/A</v>
      </c>
      <c r="I12" s="306" t="e">
        <f t="shared" si="0"/>
        <v>#DIV/0!</v>
      </c>
      <c r="J12" s="306" t="e">
        <f t="shared" si="1"/>
        <v>#DIV/0!</v>
      </c>
      <c r="K12" s="322" t="str">
        <f t="shared" si="3"/>
        <v>PO</v>
      </c>
      <c r="L12" s="316" t="str">
        <f t="shared" si="2"/>
        <v>OK</v>
      </c>
    </row>
    <row r="13" spans="1:12" ht="14.25" customHeight="1" x14ac:dyDescent="0.25">
      <c r="A13" s="320" t="str">
        <f>IF(K13=MIN(K9:K32),1,"")</f>
        <v/>
      </c>
      <c r="B13" s="319"/>
      <c r="C13" s="318"/>
      <c r="D13" s="312"/>
      <c r="E13" s="311"/>
      <c r="F13" s="310"/>
      <c r="G13" s="309"/>
      <c r="H13" s="317" t="e">
        <f>HLOOKUP('Operational Worksheet'!E13,$B$770:$M$772,3)</f>
        <v>#N/A</v>
      </c>
      <c r="I13" s="306" t="e">
        <f t="shared" si="0"/>
        <v>#DIV/0!</v>
      </c>
      <c r="J13" s="306" t="e">
        <f t="shared" si="1"/>
        <v>#DIV/0!</v>
      </c>
      <c r="K13" s="322" t="str">
        <f t="shared" si="3"/>
        <v>PO</v>
      </c>
      <c r="L13" s="316" t="str">
        <f t="shared" si="2"/>
        <v>OK</v>
      </c>
    </row>
    <row r="14" spans="1:12" ht="14.25" customHeight="1" x14ac:dyDescent="0.25">
      <c r="A14" s="320" t="str">
        <f>IF(K14=MIN(K9:K32),1,"")</f>
        <v/>
      </c>
      <c r="B14" s="319"/>
      <c r="C14" s="318"/>
      <c r="D14" s="312"/>
      <c r="E14" s="311"/>
      <c r="F14" s="310"/>
      <c r="G14" s="309"/>
      <c r="H14" s="317" t="e">
        <f>HLOOKUP('Operational Worksheet'!E14,$B$770:$M$772,3)</f>
        <v>#N/A</v>
      </c>
      <c r="I14" s="306" t="e">
        <f t="shared" si="0"/>
        <v>#DIV/0!</v>
      </c>
      <c r="J14" s="306" t="e">
        <f t="shared" si="1"/>
        <v>#DIV/0!</v>
      </c>
      <c r="K14" s="322" t="str">
        <f t="shared" si="3"/>
        <v>PO</v>
      </c>
      <c r="L14" s="316" t="str">
        <f t="shared" si="2"/>
        <v>OK</v>
      </c>
    </row>
    <row r="15" spans="1:12" ht="14.25" customHeight="1" x14ac:dyDescent="0.25">
      <c r="A15" s="320" t="str">
        <f>IF(K15=MIN(K9:K32),1,"")</f>
        <v/>
      </c>
      <c r="B15" s="319"/>
      <c r="C15" s="318"/>
      <c r="D15" s="312"/>
      <c r="E15" s="311"/>
      <c r="F15" s="310"/>
      <c r="G15" s="309"/>
      <c r="H15" s="317" t="e">
        <f>HLOOKUP('Operational Worksheet'!E15,$B$770:$M$772,3)</f>
        <v>#N/A</v>
      </c>
      <c r="I15" s="306" t="e">
        <f t="shared" si="0"/>
        <v>#DIV/0!</v>
      </c>
      <c r="J15" s="306" t="e">
        <f t="shared" si="1"/>
        <v>#DIV/0!</v>
      </c>
      <c r="K15" s="322" t="str">
        <f t="shared" si="3"/>
        <v>PO</v>
      </c>
      <c r="L15" s="316" t="str">
        <f t="shared" si="2"/>
        <v>OK</v>
      </c>
    </row>
    <row r="16" spans="1:12" ht="14.25" customHeight="1" x14ac:dyDescent="0.25">
      <c r="A16" s="320" t="str">
        <f>IF(K16=MIN(K9:K32),1,"")</f>
        <v/>
      </c>
      <c r="B16" s="319"/>
      <c r="C16" s="318"/>
      <c r="D16" s="312"/>
      <c r="E16" s="311"/>
      <c r="F16" s="310"/>
      <c r="G16" s="309"/>
      <c r="H16" s="317" t="e">
        <f>HLOOKUP('Operational Worksheet'!E16,$B$770:$M$772,3)</f>
        <v>#N/A</v>
      </c>
      <c r="I16" s="306" t="e">
        <f t="shared" si="0"/>
        <v>#DIV/0!</v>
      </c>
      <c r="J16" s="306" t="e">
        <f t="shared" si="1"/>
        <v>#DIV/0!</v>
      </c>
      <c r="K16" s="322" t="str">
        <f t="shared" si="3"/>
        <v>PO</v>
      </c>
      <c r="L16" s="316" t="str">
        <f t="shared" si="2"/>
        <v>OK</v>
      </c>
    </row>
    <row r="17" spans="1:12" ht="14.25" customHeight="1" x14ac:dyDescent="0.25">
      <c r="A17" s="320" t="str">
        <f>IF(K17=MIN(K9:K32),1,"")</f>
        <v/>
      </c>
      <c r="B17" s="319"/>
      <c r="C17" s="318"/>
      <c r="D17" s="312"/>
      <c r="E17" s="311"/>
      <c r="F17" s="310"/>
      <c r="G17" s="309"/>
      <c r="H17" s="317" t="e">
        <f>HLOOKUP('Operational Worksheet'!E17,$B$770:$M$772,3)</f>
        <v>#N/A</v>
      </c>
      <c r="I17" s="306" t="e">
        <f t="shared" si="0"/>
        <v>#DIV/0!</v>
      </c>
      <c r="J17" s="306" t="e">
        <f t="shared" si="1"/>
        <v>#DIV/0!</v>
      </c>
      <c r="K17" s="322" t="str">
        <f t="shared" si="3"/>
        <v>PO</v>
      </c>
      <c r="L17" s="316" t="str">
        <f t="shared" si="2"/>
        <v>OK</v>
      </c>
    </row>
    <row r="18" spans="1:12" ht="14.25" customHeight="1" x14ac:dyDescent="0.25">
      <c r="A18" s="320" t="str">
        <f>IF(K18=MIN(K9:K32),1,"")</f>
        <v/>
      </c>
      <c r="B18" s="319"/>
      <c r="C18" s="318"/>
      <c r="D18" s="312"/>
      <c r="E18" s="311"/>
      <c r="F18" s="310"/>
      <c r="G18" s="309"/>
      <c r="H18" s="317" t="e">
        <f>HLOOKUP('Operational Worksheet'!E18,$B$770:$M$772,3)</f>
        <v>#N/A</v>
      </c>
      <c r="I18" s="306" t="e">
        <f t="shared" si="0"/>
        <v>#DIV/0!</v>
      </c>
      <c r="J18" s="306" t="e">
        <f t="shared" si="1"/>
        <v>#DIV/0!</v>
      </c>
      <c r="K18" s="322" t="str">
        <f t="shared" si="3"/>
        <v>PO</v>
      </c>
      <c r="L18" s="316" t="str">
        <f t="shared" si="2"/>
        <v>OK</v>
      </c>
    </row>
    <row r="19" spans="1:12" ht="14.25" customHeight="1" x14ac:dyDescent="0.25">
      <c r="A19" s="320" t="str">
        <f>IF(K19=MIN(K9:K32),1,"")</f>
        <v/>
      </c>
      <c r="B19" s="319"/>
      <c r="C19" s="318"/>
      <c r="D19" s="312"/>
      <c r="E19" s="311"/>
      <c r="F19" s="310"/>
      <c r="G19" s="309"/>
      <c r="H19" s="317" t="e">
        <f>HLOOKUP('Operational Worksheet'!E19,$B$770:$M$772,3)</f>
        <v>#N/A</v>
      </c>
      <c r="I19" s="306" t="e">
        <f t="shared" si="0"/>
        <v>#DIV/0!</v>
      </c>
      <c r="J19" s="306" t="e">
        <f t="shared" si="1"/>
        <v>#DIV/0!</v>
      </c>
      <c r="K19" s="322" t="str">
        <f t="shared" si="3"/>
        <v>PO</v>
      </c>
      <c r="L19" s="316" t="str">
        <f t="shared" si="2"/>
        <v>OK</v>
      </c>
    </row>
    <row r="20" spans="1:12" ht="14.25" customHeight="1" x14ac:dyDescent="0.25">
      <c r="A20" s="320" t="str">
        <f>IF(K20=MIN(K9:K32),1,"")</f>
        <v/>
      </c>
      <c r="B20" s="319"/>
      <c r="C20" s="318"/>
      <c r="D20" s="312"/>
      <c r="E20" s="311"/>
      <c r="F20" s="310"/>
      <c r="G20" s="309"/>
      <c r="H20" s="317" t="e">
        <f>HLOOKUP('Operational Worksheet'!E20,$B$770:$M$772,3)</f>
        <v>#N/A</v>
      </c>
      <c r="I20" s="306" t="e">
        <f t="shared" si="0"/>
        <v>#DIV/0!</v>
      </c>
      <c r="J20" s="306" t="e">
        <f t="shared" si="1"/>
        <v>#DIV/0!</v>
      </c>
      <c r="K20" s="322" t="str">
        <f t="shared" si="3"/>
        <v>PO</v>
      </c>
      <c r="L20" s="316" t="str">
        <f t="shared" si="2"/>
        <v>OK</v>
      </c>
    </row>
    <row r="21" spans="1:12" ht="14.25" customHeight="1" x14ac:dyDescent="0.25">
      <c r="A21" s="320" t="str">
        <f>IF(K21=MIN(K9:K32),1,"")</f>
        <v/>
      </c>
      <c r="B21" s="319"/>
      <c r="C21" s="318"/>
      <c r="D21" s="312"/>
      <c r="E21" s="311"/>
      <c r="F21" s="310"/>
      <c r="G21" s="309"/>
      <c r="H21" s="317" t="e">
        <f>HLOOKUP('Operational Worksheet'!E21,$B$770:$M$772,3)</f>
        <v>#N/A</v>
      </c>
      <c r="I21" s="306" t="e">
        <f t="shared" si="0"/>
        <v>#DIV/0!</v>
      </c>
      <c r="J21" s="306" t="e">
        <f t="shared" si="1"/>
        <v>#DIV/0!</v>
      </c>
      <c r="K21" s="322" t="str">
        <f t="shared" si="3"/>
        <v>PO</v>
      </c>
      <c r="L21" s="316" t="str">
        <f t="shared" si="2"/>
        <v>OK</v>
      </c>
    </row>
    <row r="22" spans="1:12" ht="14.25" customHeight="1" x14ac:dyDescent="0.25">
      <c r="A22" s="320" t="str">
        <f>IF(K22=MIN(K9:K32),1,"")</f>
        <v/>
      </c>
      <c r="B22" s="319"/>
      <c r="C22" s="318"/>
      <c r="D22" s="312"/>
      <c r="E22" s="311"/>
      <c r="F22" s="310"/>
      <c r="G22" s="309"/>
      <c r="H22" s="317" t="e">
        <f>HLOOKUP('Operational Worksheet'!E22,$B$770:$M$772,3)</f>
        <v>#N/A</v>
      </c>
      <c r="I22" s="306" t="e">
        <f t="shared" si="0"/>
        <v>#DIV/0!</v>
      </c>
      <c r="J22" s="306" t="e">
        <f t="shared" si="1"/>
        <v>#DIV/0!</v>
      </c>
      <c r="K22" s="322" t="str">
        <f t="shared" si="3"/>
        <v>PO</v>
      </c>
      <c r="L22" s="316" t="str">
        <f t="shared" si="2"/>
        <v>OK</v>
      </c>
    </row>
    <row r="23" spans="1:12" ht="14.25" customHeight="1" x14ac:dyDescent="0.25">
      <c r="A23" s="320" t="str">
        <f>IF(K23=MIN(K9:K32),1,"")</f>
        <v/>
      </c>
      <c r="B23" s="319"/>
      <c r="C23" s="318"/>
      <c r="D23" s="312"/>
      <c r="E23" s="311"/>
      <c r="F23" s="310"/>
      <c r="G23" s="309"/>
      <c r="H23" s="317" t="e">
        <f>HLOOKUP('Operational Worksheet'!E23,$B$770:$M$772,3)</f>
        <v>#N/A</v>
      </c>
      <c r="I23" s="306" t="e">
        <f t="shared" si="0"/>
        <v>#DIV/0!</v>
      </c>
      <c r="J23" s="306" t="e">
        <f t="shared" si="1"/>
        <v>#DIV/0!</v>
      </c>
      <c r="K23" s="322" t="str">
        <f t="shared" si="3"/>
        <v>PO</v>
      </c>
      <c r="L23" s="316" t="str">
        <f t="shared" si="2"/>
        <v>OK</v>
      </c>
    </row>
    <row r="24" spans="1:12" ht="14.25" customHeight="1" x14ac:dyDescent="0.25">
      <c r="A24" s="320" t="str">
        <f>IF(K24=MIN(K9:K32),1,"")</f>
        <v/>
      </c>
      <c r="B24" s="319"/>
      <c r="C24" s="318"/>
      <c r="D24" s="312"/>
      <c r="E24" s="311"/>
      <c r="F24" s="310"/>
      <c r="G24" s="309"/>
      <c r="H24" s="317" t="e">
        <f>HLOOKUP('Operational Worksheet'!E24,$B$770:$M$772,3)</f>
        <v>#N/A</v>
      </c>
      <c r="I24" s="306" t="e">
        <f t="shared" si="0"/>
        <v>#DIV/0!</v>
      </c>
      <c r="J24" s="306" t="e">
        <f t="shared" si="1"/>
        <v>#DIV/0!</v>
      </c>
      <c r="K24" s="322" t="str">
        <f t="shared" si="3"/>
        <v>PO</v>
      </c>
      <c r="L24" s="316" t="str">
        <f t="shared" si="2"/>
        <v>OK</v>
      </c>
    </row>
    <row r="25" spans="1:12" ht="14.25" customHeight="1" x14ac:dyDescent="0.25">
      <c r="A25" s="320" t="str">
        <f>IF(K25=MIN(K9:K32),1,"")</f>
        <v/>
      </c>
      <c r="B25" s="319"/>
      <c r="C25" s="318"/>
      <c r="D25" s="312"/>
      <c r="E25" s="311"/>
      <c r="F25" s="310"/>
      <c r="G25" s="309"/>
      <c r="H25" s="317" t="e">
        <f>HLOOKUP('Operational Worksheet'!E25,$B$770:$M$772,3)</f>
        <v>#N/A</v>
      </c>
      <c r="I25" s="306" t="e">
        <f t="shared" si="0"/>
        <v>#DIV/0!</v>
      </c>
      <c r="J25" s="306" t="e">
        <f t="shared" si="1"/>
        <v>#DIV/0!</v>
      </c>
      <c r="K25" s="322" t="str">
        <f t="shared" si="3"/>
        <v>PO</v>
      </c>
      <c r="L25" s="316" t="str">
        <f t="shared" si="2"/>
        <v>OK</v>
      </c>
    </row>
    <row r="26" spans="1:12" ht="14.25" customHeight="1" x14ac:dyDescent="0.25">
      <c r="A26" s="320" t="str">
        <f>IF(K26=MIN(K9:K32),1,"")</f>
        <v/>
      </c>
      <c r="B26" s="319"/>
      <c r="C26" s="318"/>
      <c r="D26" s="312"/>
      <c r="E26" s="311"/>
      <c r="F26" s="310"/>
      <c r="G26" s="309"/>
      <c r="H26" s="317" t="e">
        <f>HLOOKUP('Operational Worksheet'!E26,$B$770:$M$772,3)</f>
        <v>#N/A</v>
      </c>
      <c r="I26" s="306" t="e">
        <f t="shared" si="0"/>
        <v>#DIV/0!</v>
      </c>
      <c r="J26" s="306" t="e">
        <f t="shared" si="1"/>
        <v>#DIV/0!</v>
      </c>
      <c r="K26" s="322" t="str">
        <f t="shared" si="3"/>
        <v>PO</v>
      </c>
      <c r="L26" s="316" t="str">
        <f t="shared" si="2"/>
        <v>OK</v>
      </c>
    </row>
    <row r="27" spans="1:12" ht="14.25" customHeight="1" x14ac:dyDescent="0.25">
      <c r="A27" s="320" t="str">
        <f>IF(K27=MIN(K9:K32),1,"")</f>
        <v/>
      </c>
      <c r="B27" s="319"/>
      <c r="C27" s="318"/>
      <c r="D27" s="312"/>
      <c r="E27" s="311"/>
      <c r="F27" s="310"/>
      <c r="G27" s="309"/>
      <c r="H27" s="317" t="e">
        <f>HLOOKUP('Operational Worksheet'!E27,$B$770:$M$772,3)</f>
        <v>#N/A</v>
      </c>
      <c r="I27" s="306" t="e">
        <f t="shared" si="0"/>
        <v>#DIV/0!</v>
      </c>
      <c r="J27" s="306" t="e">
        <f t="shared" si="1"/>
        <v>#DIV/0!</v>
      </c>
      <c r="K27" s="322" t="str">
        <f t="shared" si="3"/>
        <v>PO</v>
      </c>
      <c r="L27" s="316" t="str">
        <f t="shared" si="2"/>
        <v>OK</v>
      </c>
    </row>
    <row r="28" spans="1:12" ht="14.25" customHeight="1" x14ac:dyDescent="0.25">
      <c r="A28" s="320" t="str">
        <f>IF(K28=MIN(K9:K32),1,"")</f>
        <v/>
      </c>
      <c r="B28" s="319"/>
      <c r="C28" s="318"/>
      <c r="D28" s="312"/>
      <c r="E28" s="311"/>
      <c r="F28" s="310"/>
      <c r="G28" s="309"/>
      <c r="H28" s="317" t="e">
        <f>HLOOKUP('Operational Worksheet'!E28,$B$770:$M$772,3)</f>
        <v>#N/A</v>
      </c>
      <c r="I28" s="306" t="e">
        <f t="shared" si="0"/>
        <v>#DIV/0!</v>
      </c>
      <c r="J28" s="306" t="e">
        <f t="shared" si="1"/>
        <v>#DIV/0!</v>
      </c>
      <c r="K28" s="322" t="str">
        <f t="shared" si="3"/>
        <v>PO</v>
      </c>
      <c r="L28" s="316" t="str">
        <f t="shared" si="2"/>
        <v>OK</v>
      </c>
    </row>
    <row r="29" spans="1:12" ht="14.25" customHeight="1" x14ac:dyDescent="0.25">
      <c r="A29" s="320" t="str">
        <f>IF(K29=MIN(K9:K32),1,"")</f>
        <v/>
      </c>
      <c r="B29" s="319"/>
      <c r="C29" s="318"/>
      <c r="D29" s="312"/>
      <c r="E29" s="311"/>
      <c r="F29" s="310"/>
      <c r="G29" s="309"/>
      <c r="H29" s="317" t="e">
        <f>HLOOKUP('Operational Worksheet'!E29,$B$770:$M$772,3)</f>
        <v>#N/A</v>
      </c>
      <c r="I29" s="306" t="e">
        <f t="shared" si="0"/>
        <v>#DIV/0!</v>
      </c>
      <c r="J29" s="306" t="e">
        <f t="shared" si="1"/>
        <v>#DIV/0!</v>
      </c>
      <c r="K29" s="322" t="str">
        <f t="shared" si="3"/>
        <v>PO</v>
      </c>
      <c r="L29" s="316" t="str">
        <f t="shared" si="2"/>
        <v>OK</v>
      </c>
    </row>
    <row r="30" spans="1:12" ht="14.25" customHeight="1" x14ac:dyDescent="0.25">
      <c r="A30" s="320" t="str">
        <f>IF(K30=MIN(K9:K32),1,"")</f>
        <v/>
      </c>
      <c r="B30" s="319"/>
      <c r="C30" s="318"/>
      <c r="D30" s="312"/>
      <c r="E30" s="311"/>
      <c r="F30" s="310"/>
      <c r="G30" s="309"/>
      <c r="H30" s="317" t="e">
        <f>HLOOKUP('Operational Worksheet'!E30,$B$770:$M$772,3)</f>
        <v>#N/A</v>
      </c>
      <c r="I30" s="306" t="e">
        <f t="shared" si="0"/>
        <v>#DIV/0!</v>
      </c>
      <c r="J30" s="306" t="e">
        <f t="shared" si="1"/>
        <v>#DIV/0!</v>
      </c>
      <c r="K30" s="322" t="str">
        <f t="shared" si="3"/>
        <v>PO</v>
      </c>
      <c r="L30" s="316" t="str">
        <f t="shared" si="2"/>
        <v>OK</v>
      </c>
    </row>
    <row r="31" spans="1:12" ht="14.25" customHeight="1" x14ac:dyDescent="0.25">
      <c r="A31" s="320" t="str">
        <f>IF(K31=MIN(K9:K32),1,"")</f>
        <v/>
      </c>
      <c r="B31" s="319"/>
      <c r="C31" s="318"/>
      <c r="D31" s="312"/>
      <c r="E31" s="311"/>
      <c r="F31" s="310"/>
      <c r="G31" s="309"/>
      <c r="H31" s="317" t="e">
        <f>HLOOKUP('Operational Worksheet'!E31,$B$770:$M$772,3)</f>
        <v>#N/A</v>
      </c>
      <c r="I31" s="306" t="e">
        <f t="shared" si="0"/>
        <v>#DIV/0!</v>
      </c>
      <c r="J31" s="306" t="e">
        <f t="shared" si="1"/>
        <v>#DIV/0!</v>
      </c>
      <c r="K31" s="322" t="str">
        <f t="shared" si="3"/>
        <v>PO</v>
      </c>
      <c r="L31" s="316" t="str">
        <f t="shared" si="2"/>
        <v>OK</v>
      </c>
    </row>
    <row r="32" spans="1:12" ht="14.25" customHeight="1" x14ac:dyDescent="0.25">
      <c r="A32" s="315" t="str">
        <f>IF(K32=MIN(K9:K32),1,"")</f>
        <v/>
      </c>
      <c r="B32" s="329"/>
      <c r="C32" s="328"/>
      <c r="D32" s="312"/>
      <c r="E32" s="311"/>
      <c r="F32" s="310"/>
      <c r="G32" s="309"/>
      <c r="H32" s="327" t="e">
        <f>HLOOKUP('Operational Worksheet'!E32,$B$770:$M$772,3)</f>
        <v>#N/A</v>
      </c>
      <c r="I32" s="306" t="e">
        <f t="shared" si="0"/>
        <v>#DIV/0!</v>
      </c>
      <c r="J32" s="306" t="e">
        <f t="shared" si="1"/>
        <v>#DIV/0!</v>
      </c>
      <c r="K32" s="322" t="str">
        <f t="shared" si="3"/>
        <v>PO</v>
      </c>
      <c r="L32" s="326" t="str">
        <f t="shared" si="2"/>
        <v>OK</v>
      </c>
    </row>
    <row r="33" spans="1:12" ht="14.25" customHeight="1" x14ac:dyDescent="0.25">
      <c r="A33" s="325" t="str">
        <f>IF(K33=MIN(K33:K56),1,"")</f>
        <v/>
      </c>
      <c r="B33" s="324"/>
      <c r="C33" s="323"/>
      <c r="D33" s="312"/>
      <c r="E33" s="311"/>
      <c r="F33" s="310"/>
      <c r="G33" s="309"/>
      <c r="H33" s="306" t="e">
        <f>HLOOKUP('Operational Worksheet'!E33,$B$770:$M$772,3)</f>
        <v>#N/A</v>
      </c>
      <c r="I33" s="306" t="e">
        <f t="shared" si="0"/>
        <v>#DIV/0!</v>
      </c>
      <c r="J33" s="306" t="e">
        <f t="shared" si="1"/>
        <v>#DIV/0!</v>
      </c>
      <c r="K33" s="322" t="str">
        <f t="shared" si="3"/>
        <v>PO</v>
      </c>
      <c r="L33" s="321" t="str">
        <f t="shared" si="2"/>
        <v>OK</v>
      </c>
    </row>
    <row r="34" spans="1:12" ht="14.25" customHeight="1" x14ac:dyDescent="0.25">
      <c r="A34" s="320" t="str">
        <f>IF(K34=MIN(K33:K56),1,"")</f>
        <v/>
      </c>
      <c r="B34" s="319"/>
      <c r="C34" s="318"/>
      <c r="D34" s="312"/>
      <c r="E34" s="311"/>
      <c r="F34" s="310"/>
      <c r="G34" s="309"/>
      <c r="H34" s="317" t="e">
        <f>HLOOKUP('Operational Worksheet'!E34,$B$770:$M$772,3)</f>
        <v>#N/A</v>
      </c>
      <c r="I34" s="306" t="e">
        <f t="shared" si="0"/>
        <v>#DIV/0!</v>
      </c>
      <c r="J34" s="306" t="e">
        <f t="shared" si="1"/>
        <v>#DIV/0!</v>
      </c>
      <c r="K34" s="322" t="str">
        <f t="shared" si="3"/>
        <v>PO</v>
      </c>
      <c r="L34" s="316" t="str">
        <f t="shared" si="2"/>
        <v>OK</v>
      </c>
    </row>
    <row r="35" spans="1:12" ht="14.25" customHeight="1" x14ac:dyDescent="0.25">
      <c r="A35" s="320" t="str">
        <f>IF(K35=MIN(K33:K56),1,"")</f>
        <v/>
      </c>
      <c r="B35" s="319"/>
      <c r="C35" s="318"/>
      <c r="D35" s="312"/>
      <c r="E35" s="311"/>
      <c r="F35" s="310"/>
      <c r="G35" s="309"/>
      <c r="H35" s="317" t="e">
        <f>HLOOKUP('Operational Worksheet'!E35,$B$770:$M$772,3)</f>
        <v>#N/A</v>
      </c>
      <c r="I35" s="306" t="e">
        <f t="shared" si="0"/>
        <v>#DIV/0!</v>
      </c>
      <c r="J35" s="306" t="e">
        <f t="shared" si="1"/>
        <v>#DIV/0!</v>
      </c>
      <c r="K35" s="322" t="str">
        <f t="shared" si="3"/>
        <v>PO</v>
      </c>
      <c r="L35" s="316" t="str">
        <f t="shared" si="2"/>
        <v>OK</v>
      </c>
    </row>
    <row r="36" spans="1:12" ht="14.25" customHeight="1" x14ac:dyDescent="0.25">
      <c r="A36" s="320" t="str">
        <f>IF(K36=MIN(K33:K56),1,"")</f>
        <v/>
      </c>
      <c r="B36" s="319"/>
      <c r="C36" s="318"/>
      <c r="D36" s="312"/>
      <c r="E36" s="311"/>
      <c r="F36" s="310"/>
      <c r="G36" s="309"/>
      <c r="H36" s="317" t="e">
        <f>HLOOKUP('Operational Worksheet'!E36,$B$770:$M$772,3)</f>
        <v>#N/A</v>
      </c>
      <c r="I36" s="306" t="e">
        <f t="shared" si="0"/>
        <v>#DIV/0!</v>
      </c>
      <c r="J36" s="306" t="e">
        <f t="shared" si="1"/>
        <v>#DIV/0!</v>
      </c>
      <c r="K36" s="322" t="str">
        <f t="shared" si="3"/>
        <v>PO</v>
      </c>
      <c r="L36" s="316" t="str">
        <f t="shared" si="2"/>
        <v>OK</v>
      </c>
    </row>
    <row r="37" spans="1:12" ht="14.25" customHeight="1" x14ac:dyDescent="0.25">
      <c r="A37" s="320" t="str">
        <f>IF(K37=MIN(K33:K56),1,"")</f>
        <v/>
      </c>
      <c r="B37" s="319"/>
      <c r="C37" s="318"/>
      <c r="D37" s="312"/>
      <c r="E37" s="311"/>
      <c r="F37" s="310"/>
      <c r="G37" s="309"/>
      <c r="H37" s="317" t="e">
        <f>HLOOKUP('Operational Worksheet'!E37,$B$770:$M$772,3)</f>
        <v>#N/A</v>
      </c>
      <c r="I37" s="306" t="e">
        <f t="shared" si="0"/>
        <v>#DIV/0!</v>
      </c>
      <c r="J37" s="306" t="e">
        <f t="shared" si="1"/>
        <v>#DIV/0!</v>
      </c>
      <c r="K37" s="322" t="str">
        <f t="shared" si="3"/>
        <v>PO</v>
      </c>
      <c r="L37" s="316" t="str">
        <f t="shared" si="2"/>
        <v>OK</v>
      </c>
    </row>
    <row r="38" spans="1:12" ht="14.25" customHeight="1" x14ac:dyDescent="0.25">
      <c r="A38" s="320" t="str">
        <f>IF(K38=MIN(K33:K56),1,"")</f>
        <v/>
      </c>
      <c r="B38" s="319"/>
      <c r="C38" s="318"/>
      <c r="D38" s="312"/>
      <c r="E38" s="311"/>
      <c r="F38" s="310"/>
      <c r="G38" s="309"/>
      <c r="H38" s="317" t="e">
        <f>HLOOKUP('Operational Worksheet'!E38,$B$770:$M$772,3)</f>
        <v>#N/A</v>
      </c>
      <c r="I38" s="306" t="e">
        <f t="shared" si="0"/>
        <v>#DIV/0!</v>
      </c>
      <c r="J38" s="306" t="e">
        <f t="shared" si="1"/>
        <v>#DIV/0!</v>
      </c>
      <c r="K38" s="322" t="str">
        <f t="shared" si="3"/>
        <v>PO</v>
      </c>
      <c r="L38" s="316" t="str">
        <f t="shared" si="2"/>
        <v>OK</v>
      </c>
    </row>
    <row r="39" spans="1:12" ht="14.25" customHeight="1" x14ac:dyDescent="0.25">
      <c r="A39" s="320" t="str">
        <f>IF(K39=MIN(K33:K56),1,"")</f>
        <v/>
      </c>
      <c r="B39" s="319"/>
      <c r="C39" s="318"/>
      <c r="D39" s="312"/>
      <c r="E39" s="311"/>
      <c r="F39" s="310"/>
      <c r="G39" s="309"/>
      <c r="H39" s="317" t="e">
        <f>HLOOKUP('Operational Worksheet'!E39,$B$770:$M$772,3)</f>
        <v>#N/A</v>
      </c>
      <c r="I39" s="306" t="e">
        <f t="shared" si="0"/>
        <v>#DIV/0!</v>
      </c>
      <c r="J39" s="306" t="e">
        <f t="shared" si="1"/>
        <v>#DIV/0!</v>
      </c>
      <c r="K39" s="322" t="str">
        <f t="shared" si="3"/>
        <v>PO</v>
      </c>
      <c r="L39" s="316" t="str">
        <f t="shared" si="2"/>
        <v>OK</v>
      </c>
    </row>
    <row r="40" spans="1:12" ht="14.25" customHeight="1" x14ac:dyDescent="0.25">
      <c r="A40" s="320" t="str">
        <f>IF(K40=MIN(K33:K56),1,"")</f>
        <v/>
      </c>
      <c r="B40" s="319"/>
      <c r="C40" s="318"/>
      <c r="D40" s="312"/>
      <c r="E40" s="311"/>
      <c r="F40" s="310"/>
      <c r="G40" s="309"/>
      <c r="H40" s="317" t="e">
        <f>HLOOKUP('Operational Worksheet'!E40,$B$770:$M$772,3)</f>
        <v>#N/A</v>
      </c>
      <c r="I40" s="306" t="e">
        <f t="shared" si="0"/>
        <v>#DIV/0!</v>
      </c>
      <c r="J40" s="306" t="e">
        <f t="shared" si="1"/>
        <v>#DIV/0!</v>
      </c>
      <c r="K40" s="322" t="str">
        <f t="shared" si="3"/>
        <v>PO</v>
      </c>
      <c r="L40" s="316" t="str">
        <f t="shared" si="2"/>
        <v>OK</v>
      </c>
    </row>
    <row r="41" spans="1:12" ht="14.25" customHeight="1" x14ac:dyDescent="0.25">
      <c r="A41" s="320" t="str">
        <f>IF(K41=MIN(K33:K56),1,"")</f>
        <v/>
      </c>
      <c r="B41" s="319"/>
      <c r="C41" s="318"/>
      <c r="D41" s="312"/>
      <c r="E41" s="311"/>
      <c r="F41" s="310"/>
      <c r="G41" s="309"/>
      <c r="H41" s="317" t="e">
        <f>HLOOKUP('Operational Worksheet'!E41,$B$770:$M$772,3)</f>
        <v>#N/A</v>
      </c>
      <c r="I41" s="306" t="e">
        <f t="shared" si="0"/>
        <v>#DIV/0!</v>
      </c>
      <c r="J41" s="306" t="e">
        <f t="shared" si="1"/>
        <v>#DIV/0!</v>
      </c>
      <c r="K41" s="322" t="str">
        <f t="shared" si="3"/>
        <v>PO</v>
      </c>
      <c r="L41" s="316" t="str">
        <f t="shared" si="2"/>
        <v>OK</v>
      </c>
    </row>
    <row r="42" spans="1:12" ht="14.25" customHeight="1" x14ac:dyDescent="0.25">
      <c r="A42" s="320" t="str">
        <f>IF(K42=MIN(K33:K56),1,"")</f>
        <v/>
      </c>
      <c r="B42" s="319"/>
      <c r="C42" s="318"/>
      <c r="D42" s="312"/>
      <c r="E42" s="311"/>
      <c r="F42" s="310"/>
      <c r="G42" s="309"/>
      <c r="H42" s="317" t="e">
        <f>HLOOKUP('Operational Worksheet'!E42,$B$770:$M$772,3)</f>
        <v>#N/A</v>
      </c>
      <c r="I42" s="306" t="e">
        <f t="shared" si="0"/>
        <v>#DIV/0!</v>
      </c>
      <c r="J42" s="306" t="e">
        <f t="shared" si="1"/>
        <v>#DIV/0!</v>
      </c>
      <c r="K42" s="322" t="str">
        <f t="shared" si="3"/>
        <v>PO</v>
      </c>
      <c r="L42" s="316" t="str">
        <f t="shared" si="2"/>
        <v>OK</v>
      </c>
    </row>
    <row r="43" spans="1:12" ht="14.25" customHeight="1" x14ac:dyDescent="0.25">
      <c r="A43" s="320" t="str">
        <f>IF(K43=MIN(K33:K56),1,"")</f>
        <v/>
      </c>
      <c r="B43" s="319"/>
      <c r="C43" s="318"/>
      <c r="D43" s="312"/>
      <c r="E43" s="311"/>
      <c r="F43" s="310"/>
      <c r="G43" s="309"/>
      <c r="H43" s="317" t="e">
        <f>HLOOKUP('Operational Worksheet'!E43,$B$770:$M$772,3)</f>
        <v>#N/A</v>
      </c>
      <c r="I43" s="306" t="e">
        <f t="shared" si="0"/>
        <v>#DIV/0!</v>
      </c>
      <c r="J43" s="306" t="e">
        <f t="shared" si="1"/>
        <v>#DIV/0!</v>
      </c>
      <c r="K43" s="322" t="str">
        <f t="shared" si="3"/>
        <v>PO</v>
      </c>
      <c r="L43" s="316" t="str">
        <f t="shared" si="2"/>
        <v>OK</v>
      </c>
    </row>
    <row r="44" spans="1:12" ht="14.25" customHeight="1" x14ac:dyDescent="0.25">
      <c r="A44" s="320" t="str">
        <f>IF(K44=MIN(K33:K56),1,"")</f>
        <v/>
      </c>
      <c r="B44" s="319"/>
      <c r="C44" s="318"/>
      <c r="D44" s="312"/>
      <c r="E44" s="311"/>
      <c r="F44" s="310"/>
      <c r="G44" s="309"/>
      <c r="H44" s="317" t="e">
        <f>HLOOKUP('Operational Worksheet'!E44,$B$770:$M$772,3)</f>
        <v>#N/A</v>
      </c>
      <c r="I44" s="306" t="e">
        <f t="shared" si="0"/>
        <v>#DIV/0!</v>
      </c>
      <c r="J44" s="306" t="e">
        <f t="shared" si="1"/>
        <v>#DIV/0!</v>
      </c>
      <c r="K44" s="322" t="str">
        <f t="shared" si="3"/>
        <v>PO</v>
      </c>
      <c r="L44" s="316" t="str">
        <f t="shared" si="2"/>
        <v>OK</v>
      </c>
    </row>
    <row r="45" spans="1:12" ht="14.25" customHeight="1" x14ac:dyDescent="0.25">
      <c r="A45" s="320" t="str">
        <f>IF(K45=MIN(K33:K56),1,"")</f>
        <v/>
      </c>
      <c r="B45" s="319"/>
      <c r="C45" s="318"/>
      <c r="D45" s="312"/>
      <c r="E45" s="311"/>
      <c r="F45" s="310"/>
      <c r="G45" s="309"/>
      <c r="H45" s="317" t="e">
        <f>HLOOKUP('Operational Worksheet'!E45,$B$770:$M$772,3)</f>
        <v>#N/A</v>
      </c>
      <c r="I45" s="306" t="e">
        <f t="shared" si="0"/>
        <v>#DIV/0!</v>
      </c>
      <c r="J45" s="306" t="e">
        <f t="shared" si="1"/>
        <v>#DIV/0!</v>
      </c>
      <c r="K45" s="322" t="str">
        <f t="shared" si="3"/>
        <v>PO</v>
      </c>
      <c r="L45" s="316" t="str">
        <f t="shared" si="2"/>
        <v>OK</v>
      </c>
    </row>
    <row r="46" spans="1:12" ht="14.25" customHeight="1" x14ac:dyDescent="0.25">
      <c r="A46" s="320" t="str">
        <f>IF(K46=MIN(K33:K56),1,"")</f>
        <v/>
      </c>
      <c r="B46" s="319"/>
      <c r="C46" s="318"/>
      <c r="D46" s="312"/>
      <c r="E46" s="311"/>
      <c r="F46" s="310"/>
      <c r="G46" s="309"/>
      <c r="H46" s="317" t="e">
        <f>HLOOKUP('Operational Worksheet'!E46,$B$770:$M$772,3)</f>
        <v>#N/A</v>
      </c>
      <c r="I46" s="306" t="e">
        <f t="shared" si="0"/>
        <v>#DIV/0!</v>
      </c>
      <c r="J46" s="306" t="e">
        <f t="shared" si="1"/>
        <v>#DIV/0!</v>
      </c>
      <c r="K46" s="322" t="str">
        <f t="shared" si="3"/>
        <v>PO</v>
      </c>
      <c r="L46" s="316" t="str">
        <f t="shared" si="2"/>
        <v>OK</v>
      </c>
    </row>
    <row r="47" spans="1:12" ht="14.25" customHeight="1" x14ac:dyDescent="0.25">
      <c r="A47" s="320" t="str">
        <f>IF(K47=MIN(K33:K56),1,"")</f>
        <v/>
      </c>
      <c r="B47" s="319"/>
      <c r="C47" s="318"/>
      <c r="D47" s="312"/>
      <c r="E47" s="311"/>
      <c r="F47" s="310"/>
      <c r="G47" s="309"/>
      <c r="H47" s="317" t="e">
        <f>HLOOKUP('Operational Worksheet'!E47,$B$770:$M$772,3)</f>
        <v>#N/A</v>
      </c>
      <c r="I47" s="306" t="e">
        <f t="shared" si="0"/>
        <v>#DIV/0!</v>
      </c>
      <c r="J47" s="306" t="e">
        <f t="shared" si="1"/>
        <v>#DIV/0!</v>
      </c>
      <c r="K47" s="322" t="str">
        <f t="shared" si="3"/>
        <v>PO</v>
      </c>
      <c r="L47" s="316" t="str">
        <f t="shared" si="2"/>
        <v>OK</v>
      </c>
    </row>
    <row r="48" spans="1:12" ht="14.25" customHeight="1" x14ac:dyDescent="0.25">
      <c r="A48" s="320" t="str">
        <f>IF(K48=MIN(K33:K56),1,"")</f>
        <v/>
      </c>
      <c r="B48" s="319"/>
      <c r="C48" s="318"/>
      <c r="D48" s="312"/>
      <c r="E48" s="311"/>
      <c r="F48" s="310"/>
      <c r="G48" s="309"/>
      <c r="H48" s="317" t="e">
        <f>HLOOKUP('Operational Worksheet'!E48,$B$770:$M$772,3)</f>
        <v>#N/A</v>
      </c>
      <c r="I48" s="306" t="e">
        <f t="shared" si="0"/>
        <v>#DIV/0!</v>
      </c>
      <c r="J48" s="306" t="e">
        <f t="shared" si="1"/>
        <v>#DIV/0!</v>
      </c>
      <c r="K48" s="322" t="str">
        <f t="shared" si="3"/>
        <v>PO</v>
      </c>
      <c r="L48" s="316" t="str">
        <f t="shared" si="2"/>
        <v>OK</v>
      </c>
    </row>
    <row r="49" spans="1:12" ht="14.25" customHeight="1" x14ac:dyDescent="0.25">
      <c r="A49" s="320" t="str">
        <f>IF(K49=MIN(K33:K56),1,"")</f>
        <v/>
      </c>
      <c r="B49" s="319"/>
      <c r="C49" s="318"/>
      <c r="D49" s="312"/>
      <c r="E49" s="311"/>
      <c r="F49" s="310"/>
      <c r="G49" s="309"/>
      <c r="H49" s="317" t="e">
        <f>HLOOKUP('Operational Worksheet'!E49,$B$770:$M$772,3)</f>
        <v>#N/A</v>
      </c>
      <c r="I49" s="306" t="e">
        <f t="shared" si="0"/>
        <v>#DIV/0!</v>
      </c>
      <c r="J49" s="306" t="e">
        <f t="shared" si="1"/>
        <v>#DIV/0!</v>
      </c>
      <c r="K49" s="322" t="str">
        <f t="shared" si="3"/>
        <v>PO</v>
      </c>
      <c r="L49" s="316" t="str">
        <f t="shared" si="2"/>
        <v>OK</v>
      </c>
    </row>
    <row r="50" spans="1:12" ht="14.25" customHeight="1" x14ac:dyDescent="0.25">
      <c r="A50" s="320" t="str">
        <f>IF(K50=MIN(K33:K56),1,"")</f>
        <v/>
      </c>
      <c r="B50" s="319"/>
      <c r="C50" s="318"/>
      <c r="D50" s="312"/>
      <c r="E50" s="311"/>
      <c r="F50" s="310"/>
      <c r="G50" s="309"/>
      <c r="H50" s="317" t="e">
        <f>HLOOKUP('Operational Worksheet'!E50,$B$770:$M$772,3)</f>
        <v>#N/A</v>
      </c>
      <c r="I50" s="306" t="e">
        <f t="shared" si="0"/>
        <v>#DIV/0!</v>
      </c>
      <c r="J50" s="306" t="e">
        <f t="shared" si="1"/>
        <v>#DIV/0!</v>
      </c>
      <c r="K50" s="322" t="str">
        <f t="shared" si="3"/>
        <v>PO</v>
      </c>
      <c r="L50" s="316" t="str">
        <f t="shared" si="2"/>
        <v>OK</v>
      </c>
    </row>
    <row r="51" spans="1:12" ht="14.25" customHeight="1" x14ac:dyDescent="0.25">
      <c r="A51" s="320" t="str">
        <f>IF(K51=MIN(K33:K56),1,"")</f>
        <v/>
      </c>
      <c r="B51" s="319"/>
      <c r="C51" s="318"/>
      <c r="D51" s="312"/>
      <c r="E51" s="311"/>
      <c r="F51" s="310"/>
      <c r="G51" s="309"/>
      <c r="H51" s="317" t="e">
        <f>HLOOKUP('Operational Worksheet'!E51,$B$770:$M$772,3)</f>
        <v>#N/A</v>
      </c>
      <c r="I51" s="306" t="e">
        <f t="shared" si="0"/>
        <v>#DIV/0!</v>
      </c>
      <c r="J51" s="306" t="e">
        <f t="shared" si="1"/>
        <v>#DIV/0!</v>
      </c>
      <c r="K51" s="322" t="str">
        <f t="shared" si="3"/>
        <v>PO</v>
      </c>
      <c r="L51" s="316" t="str">
        <f t="shared" si="2"/>
        <v>OK</v>
      </c>
    </row>
    <row r="52" spans="1:12" ht="14.25" customHeight="1" x14ac:dyDescent="0.25">
      <c r="A52" s="320" t="str">
        <f>IF(K52=MIN(K33:K56),1,"")</f>
        <v/>
      </c>
      <c r="B52" s="319"/>
      <c r="C52" s="318"/>
      <c r="D52" s="312"/>
      <c r="E52" s="311"/>
      <c r="F52" s="310"/>
      <c r="G52" s="309"/>
      <c r="H52" s="317" t="e">
        <f>HLOOKUP('Operational Worksheet'!E52,$B$770:$M$772,3)</f>
        <v>#N/A</v>
      </c>
      <c r="I52" s="306" t="e">
        <f t="shared" si="0"/>
        <v>#DIV/0!</v>
      </c>
      <c r="J52" s="306" t="e">
        <f t="shared" si="1"/>
        <v>#DIV/0!</v>
      </c>
      <c r="K52" s="322" t="str">
        <f t="shared" si="3"/>
        <v>PO</v>
      </c>
      <c r="L52" s="316" t="str">
        <f t="shared" si="2"/>
        <v>OK</v>
      </c>
    </row>
    <row r="53" spans="1:12" ht="14.25" customHeight="1" x14ac:dyDescent="0.25">
      <c r="A53" s="320" t="str">
        <f>IF(K53=MIN(K33:K56),1,"")</f>
        <v/>
      </c>
      <c r="B53" s="319"/>
      <c r="C53" s="318"/>
      <c r="D53" s="312"/>
      <c r="E53" s="311"/>
      <c r="F53" s="310"/>
      <c r="G53" s="309"/>
      <c r="H53" s="317" t="e">
        <f>HLOOKUP('Operational Worksheet'!E53,$B$770:$M$772,3)</f>
        <v>#N/A</v>
      </c>
      <c r="I53" s="306" t="e">
        <f t="shared" si="0"/>
        <v>#DIV/0!</v>
      </c>
      <c r="J53" s="306" t="e">
        <f t="shared" si="1"/>
        <v>#DIV/0!</v>
      </c>
      <c r="K53" s="322" t="str">
        <f t="shared" si="3"/>
        <v>PO</v>
      </c>
      <c r="L53" s="316" t="str">
        <f t="shared" si="2"/>
        <v>OK</v>
      </c>
    </row>
    <row r="54" spans="1:12" ht="14.25" customHeight="1" x14ac:dyDescent="0.25">
      <c r="A54" s="320" t="str">
        <f>IF(K54=MIN(K33:K56),1,"")</f>
        <v/>
      </c>
      <c r="B54" s="319"/>
      <c r="C54" s="318"/>
      <c r="D54" s="312"/>
      <c r="E54" s="311"/>
      <c r="F54" s="310"/>
      <c r="G54" s="309"/>
      <c r="H54" s="317" t="e">
        <f>HLOOKUP('Operational Worksheet'!E54,$B$770:$M$772,3)</f>
        <v>#N/A</v>
      </c>
      <c r="I54" s="306" t="e">
        <f t="shared" si="0"/>
        <v>#DIV/0!</v>
      </c>
      <c r="J54" s="306" t="e">
        <f t="shared" si="1"/>
        <v>#DIV/0!</v>
      </c>
      <c r="K54" s="322" t="str">
        <f t="shared" si="3"/>
        <v>PO</v>
      </c>
      <c r="L54" s="316" t="str">
        <f t="shared" si="2"/>
        <v>OK</v>
      </c>
    </row>
    <row r="55" spans="1:12" ht="14.25" customHeight="1" x14ac:dyDescent="0.25">
      <c r="A55" s="320" t="str">
        <f>IF(K55=MIN(K33:K56),1,"")</f>
        <v/>
      </c>
      <c r="B55" s="319"/>
      <c r="C55" s="318"/>
      <c r="D55" s="312"/>
      <c r="E55" s="311"/>
      <c r="F55" s="310"/>
      <c r="G55" s="309"/>
      <c r="H55" s="317" t="e">
        <f>HLOOKUP('Operational Worksheet'!E55,$B$770:$M$772,3)</f>
        <v>#N/A</v>
      </c>
      <c r="I55" s="306" t="e">
        <f t="shared" si="0"/>
        <v>#DIV/0!</v>
      </c>
      <c r="J55" s="306" t="e">
        <f t="shared" si="1"/>
        <v>#DIV/0!</v>
      </c>
      <c r="K55" s="322" t="str">
        <f t="shared" si="3"/>
        <v>PO</v>
      </c>
      <c r="L55" s="316" t="str">
        <f t="shared" si="2"/>
        <v>OK</v>
      </c>
    </row>
    <row r="56" spans="1:12" ht="14.25" customHeight="1" x14ac:dyDescent="0.25">
      <c r="A56" s="315" t="str">
        <f>IF(K56=MIN(K33:K56),1,"")</f>
        <v/>
      </c>
      <c r="B56" s="329"/>
      <c r="C56" s="328"/>
      <c r="D56" s="312"/>
      <c r="E56" s="311"/>
      <c r="F56" s="310"/>
      <c r="G56" s="309"/>
      <c r="H56" s="327" t="e">
        <f>HLOOKUP('Operational Worksheet'!E56,$B$770:$M$772,3)</f>
        <v>#N/A</v>
      </c>
      <c r="I56" s="306" t="e">
        <f t="shared" si="0"/>
        <v>#DIV/0!</v>
      </c>
      <c r="J56" s="306" t="e">
        <f t="shared" si="1"/>
        <v>#DIV/0!</v>
      </c>
      <c r="K56" s="322" t="str">
        <f t="shared" si="3"/>
        <v>PO</v>
      </c>
      <c r="L56" s="326" t="str">
        <f t="shared" si="2"/>
        <v>OK</v>
      </c>
    </row>
    <row r="57" spans="1:12" ht="14.25" customHeight="1" x14ac:dyDescent="0.25">
      <c r="A57" s="325" t="str">
        <f>IF(K57=MIN(K57:K80),1,"")</f>
        <v/>
      </c>
      <c r="B57" s="324"/>
      <c r="C57" s="323"/>
      <c r="D57" s="312"/>
      <c r="E57" s="311"/>
      <c r="F57" s="310"/>
      <c r="G57" s="309"/>
      <c r="H57" s="306" t="e">
        <f>HLOOKUP('Operational Worksheet'!E57,$B$770:$M$772,3)</f>
        <v>#N/A</v>
      </c>
      <c r="I57" s="306" t="e">
        <f t="shared" si="0"/>
        <v>#DIV/0!</v>
      </c>
      <c r="J57" s="306" t="e">
        <f t="shared" si="1"/>
        <v>#DIV/0!</v>
      </c>
      <c r="K57" s="322" t="str">
        <f t="shared" si="3"/>
        <v>PO</v>
      </c>
      <c r="L57" s="321" t="str">
        <f t="shared" si="2"/>
        <v>OK</v>
      </c>
    </row>
    <row r="58" spans="1:12" ht="14.25" customHeight="1" x14ac:dyDescent="0.25">
      <c r="A58" s="320" t="str">
        <f>IF(K58=MIN(K57:K80),1,"")</f>
        <v/>
      </c>
      <c r="B58" s="319"/>
      <c r="C58" s="318"/>
      <c r="D58" s="312"/>
      <c r="E58" s="311"/>
      <c r="F58" s="310"/>
      <c r="G58" s="309"/>
      <c r="H58" s="317" t="e">
        <f>HLOOKUP('Operational Worksheet'!E58,$B$770:$M$772,3)</f>
        <v>#N/A</v>
      </c>
      <c r="I58" s="306" t="e">
        <f t="shared" si="0"/>
        <v>#DIV/0!</v>
      </c>
      <c r="J58" s="306" t="e">
        <f t="shared" si="1"/>
        <v>#DIV/0!</v>
      </c>
      <c r="K58" s="322" t="str">
        <f t="shared" si="3"/>
        <v>PO</v>
      </c>
      <c r="L58" s="316" t="str">
        <f t="shared" si="2"/>
        <v>OK</v>
      </c>
    </row>
    <row r="59" spans="1:12" ht="14.25" customHeight="1" x14ac:dyDescent="0.25">
      <c r="A59" s="320" t="str">
        <f>IF(K59=MIN(K57:K80),1,"")</f>
        <v/>
      </c>
      <c r="B59" s="319"/>
      <c r="C59" s="318"/>
      <c r="D59" s="312"/>
      <c r="E59" s="311"/>
      <c r="F59" s="310"/>
      <c r="G59" s="309"/>
      <c r="H59" s="317" t="e">
        <f>HLOOKUP('Operational Worksheet'!E59,$B$770:$M$772,3)</f>
        <v>#N/A</v>
      </c>
      <c r="I59" s="306" t="e">
        <f t="shared" si="0"/>
        <v>#DIV/0!</v>
      </c>
      <c r="J59" s="306" t="e">
        <f t="shared" si="1"/>
        <v>#DIV/0!</v>
      </c>
      <c r="K59" s="322" t="str">
        <f t="shared" si="3"/>
        <v>PO</v>
      </c>
      <c r="L59" s="316" t="str">
        <f t="shared" si="2"/>
        <v>OK</v>
      </c>
    </row>
    <row r="60" spans="1:12" ht="14.25" customHeight="1" x14ac:dyDescent="0.25">
      <c r="A60" s="320" t="str">
        <f>IF(K60=MIN(K57:K80),1,"")</f>
        <v/>
      </c>
      <c r="B60" s="319"/>
      <c r="C60" s="318"/>
      <c r="D60" s="312"/>
      <c r="E60" s="311"/>
      <c r="F60" s="310"/>
      <c r="G60" s="309"/>
      <c r="H60" s="317" t="e">
        <f>HLOOKUP('Operational Worksheet'!E60,$B$770:$M$772,3)</f>
        <v>#N/A</v>
      </c>
      <c r="I60" s="306" t="e">
        <f t="shared" si="0"/>
        <v>#DIV/0!</v>
      </c>
      <c r="J60" s="306" t="e">
        <f t="shared" si="1"/>
        <v>#DIV/0!</v>
      </c>
      <c r="K60" s="322" t="str">
        <f t="shared" si="3"/>
        <v>PO</v>
      </c>
      <c r="L60" s="316" t="str">
        <f t="shared" si="2"/>
        <v>OK</v>
      </c>
    </row>
    <row r="61" spans="1:12" ht="14.25" customHeight="1" x14ac:dyDescent="0.25">
      <c r="A61" s="320" t="str">
        <f>IF(K61=MIN(K57:K80),1,"")</f>
        <v/>
      </c>
      <c r="B61" s="319"/>
      <c r="C61" s="318"/>
      <c r="D61" s="312"/>
      <c r="E61" s="311"/>
      <c r="F61" s="310"/>
      <c r="G61" s="309"/>
      <c r="H61" s="317" t="e">
        <f>HLOOKUP('Operational Worksheet'!E61,$B$770:$M$772,3)</f>
        <v>#N/A</v>
      </c>
      <c r="I61" s="306" t="e">
        <f t="shared" si="0"/>
        <v>#DIV/0!</v>
      </c>
      <c r="J61" s="306" t="e">
        <f t="shared" si="1"/>
        <v>#DIV/0!</v>
      </c>
      <c r="K61" s="322" t="str">
        <f t="shared" si="3"/>
        <v>PO</v>
      </c>
      <c r="L61" s="316" t="str">
        <f t="shared" si="2"/>
        <v>OK</v>
      </c>
    </row>
    <row r="62" spans="1:12" ht="14.25" customHeight="1" x14ac:dyDescent="0.25">
      <c r="A62" s="320" t="str">
        <f>IF(K62=MIN(K57:K80),1,"")</f>
        <v/>
      </c>
      <c r="B62" s="319"/>
      <c r="C62" s="318"/>
      <c r="D62" s="312"/>
      <c r="E62" s="311"/>
      <c r="F62" s="310"/>
      <c r="G62" s="309"/>
      <c r="H62" s="317" t="e">
        <f>HLOOKUP('Operational Worksheet'!E62,$B$770:$M$772,3)</f>
        <v>#N/A</v>
      </c>
      <c r="I62" s="306" t="e">
        <f t="shared" si="0"/>
        <v>#DIV/0!</v>
      </c>
      <c r="J62" s="306" t="e">
        <f t="shared" si="1"/>
        <v>#DIV/0!</v>
      </c>
      <c r="K62" s="322" t="str">
        <f t="shared" si="3"/>
        <v>PO</v>
      </c>
      <c r="L62" s="316" t="str">
        <f t="shared" si="2"/>
        <v>OK</v>
      </c>
    </row>
    <row r="63" spans="1:12" ht="14.25" customHeight="1" x14ac:dyDescent="0.25">
      <c r="A63" s="320" t="str">
        <f>IF(K63=MIN(K57:K80),1,"")</f>
        <v/>
      </c>
      <c r="B63" s="319"/>
      <c r="C63" s="318"/>
      <c r="D63" s="312"/>
      <c r="E63" s="311"/>
      <c r="F63" s="310"/>
      <c r="G63" s="309"/>
      <c r="H63" s="317" t="e">
        <f>HLOOKUP('Operational Worksheet'!E63,$B$770:$M$772,3)</f>
        <v>#N/A</v>
      </c>
      <c r="I63" s="306" t="e">
        <f t="shared" si="0"/>
        <v>#DIV/0!</v>
      </c>
      <c r="J63" s="306" t="e">
        <f t="shared" si="1"/>
        <v>#DIV/0!</v>
      </c>
      <c r="K63" s="322" t="str">
        <f t="shared" si="3"/>
        <v>PO</v>
      </c>
      <c r="L63" s="316" t="str">
        <f t="shared" si="2"/>
        <v>OK</v>
      </c>
    </row>
    <row r="64" spans="1:12" ht="14.25" customHeight="1" x14ac:dyDescent="0.25">
      <c r="A64" s="320" t="str">
        <f>IF(K64=MIN(K57:K80),1,"")</f>
        <v/>
      </c>
      <c r="B64" s="319"/>
      <c r="C64" s="318"/>
      <c r="D64" s="312"/>
      <c r="E64" s="311"/>
      <c r="F64" s="310"/>
      <c r="G64" s="309"/>
      <c r="H64" s="317" t="e">
        <f>HLOOKUP('Operational Worksheet'!E64,$B$770:$M$772,3)</f>
        <v>#N/A</v>
      </c>
      <c r="I64" s="306" t="e">
        <f t="shared" si="0"/>
        <v>#DIV/0!</v>
      </c>
      <c r="J64" s="306" t="e">
        <f t="shared" si="1"/>
        <v>#DIV/0!</v>
      </c>
      <c r="K64" s="322" t="str">
        <f t="shared" si="3"/>
        <v>PO</v>
      </c>
      <c r="L64" s="316" t="str">
        <f t="shared" si="2"/>
        <v>OK</v>
      </c>
    </row>
    <row r="65" spans="1:12" ht="14.25" customHeight="1" x14ac:dyDescent="0.25">
      <c r="A65" s="320" t="str">
        <f>IF(K65=MIN(K57:K80),1,"")</f>
        <v/>
      </c>
      <c r="B65" s="319"/>
      <c r="C65" s="318"/>
      <c r="D65" s="312"/>
      <c r="E65" s="311"/>
      <c r="F65" s="310"/>
      <c r="G65" s="309"/>
      <c r="H65" s="317" t="e">
        <f>HLOOKUP('Operational Worksheet'!E65,$B$770:$M$772,3)</f>
        <v>#N/A</v>
      </c>
      <c r="I65" s="306" t="e">
        <f t="shared" si="0"/>
        <v>#DIV/0!</v>
      </c>
      <c r="J65" s="306" t="e">
        <f t="shared" si="1"/>
        <v>#DIV/0!</v>
      </c>
      <c r="K65" s="322" t="str">
        <f t="shared" si="3"/>
        <v>PO</v>
      </c>
      <c r="L65" s="316" t="str">
        <f t="shared" si="2"/>
        <v>OK</v>
      </c>
    </row>
    <row r="66" spans="1:12" ht="14.25" customHeight="1" x14ac:dyDescent="0.25">
      <c r="A66" s="320" t="str">
        <f>IF(K66=MIN(K57:K80),1,"")</f>
        <v/>
      </c>
      <c r="B66" s="319"/>
      <c r="C66" s="318"/>
      <c r="D66" s="312"/>
      <c r="E66" s="311"/>
      <c r="F66" s="310"/>
      <c r="G66" s="309"/>
      <c r="H66" s="317" t="e">
        <f>HLOOKUP('Operational Worksheet'!E66,$B$770:$M$772,3)</f>
        <v>#N/A</v>
      </c>
      <c r="I66" s="306" t="e">
        <f t="shared" si="0"/>
        <v>#DIV/0!</v>
      </c>
      <c r="J66" s="306" t="e">
        <f t="shared" si="1"/>
        <v>#DIV/0!</v>
      </c>
      <c r="K66" s="322" t="str">
        <f t="shared" si="3"/>
        <v>PO</v>
      </c>
      <c r="L66" s="316" t="str">
        <f t="shared" si="2"/>
        <v>OK</v>
      </c>
    </row>
    <row r="67" spans="1:12" ht="14.25" customHeight="1" x14ac:dyDescent="0.25">
      <c r="A67" s="320" t="str">
        <f>IF(K67=MIN(K57:K80),1,"")</f>
        <v/>
      </c>
      <c r="B67" s="319"/>
      <c r="C67" s="318"/>
      <c r="D67" s="312"/>
      <c r="E67" s="311"/>
      <c r="F67" s="310"/>
      <c r="G67" s="309"/>
      <c r="H67" s="317" t="e">
        <f>HLOOKUP('Operational Worksheet'!E67,$B$770:$M$772,3)</f>
        <v>#N/A</v>
      </c>
      <c r="I67" s="306" t="e">
        <f t="shared" si="0"/>
        <v>#DIV/0!</v>
      </c>
      <c r="J67" s="306" t="e">
        <f t="shared" si="1"/>
        <v>#DIV/0!</v>
      </c>
      <c r="K67" s="322" t="str">
        <f t="shared" si="3"/>
        <v>PO</v>
      </c>
      <c r="L67" s="316" t="str">
        <f t="shared" si="2"/>
        <v>OK</v>
      </c>
    </row>
    <row r="68" spans="1:12" ht="14.25" customHeight="1" x14ac:dyDescent="0.25">
      <c r="A68" s="320" t="str">
        <f>IF(K68=MIN(K57:K80),1,"")</f>
        <v/>
      </c>
      <c r="B68" s="319"/>
      <c r="C68" s="318"/>
      <c r="D68" s="312"/>
      <c r="E68" s="311"/>
      <c r="F68" s="310"/>
      <c r="G68" s="309"/>
      <c r="H68" s="317" t="e">
        <f>HLOOKUP('Operational Worksheet'!E68,$B$770:$M$772,3)</f>
        <v>#N/A</v>
      </c>
      <c r="I68" s="306" t="e">
        <f t="shared" si="0"/>
        <v>#DIV/0!</v>
      </c>
      <c r="J68" s="306" t="e">
        <f t="shared" si="1"/>
        <v>#DIV/0!</v>
      </c>
      <c r="K68" s="322" t="str">
        <f t="shared" si="3"/>
        <v>PO</v>
      </c>
      <c r="L68" s="316" t="str">
        <f t="shared" si="2"/>
        <v>OK</v>
      </c>
    </row>
    <row r="69" spans="1:12" ht="14.25" customHeight="1" x14ac:dyDescent="0.25">
      <c r="A69" s="320" t="str">
        <f>IF(K69=MIN(K57:K80),1,"")</f>
        <v/>
      </c>
      <c r="B69" s="319"/>
      <c r="C69" s="318"/>
      <c r="D69" s="312"/>
      <c r="E69" s="311"/>
      <c r="F69" s="310"/>
      <c r="G69" s="309"/>
      <c r="H69" s="317" t="e">
        <f>HLOOKUP('Operational Worksheet'!E69,$B$770:$M$772,3)</f>
        <v>#N/A</v>
      </c>
      <c r="I69" s="306" t="e">
        <f t="shared" si="0"/>
        <v>#DIV/0!</v>
      </c>
      <c r="J69" s="306" t="e">
        <f t="shared" si="1"/>
        <v>#DIV/0!</v>
      </c>
      <c r="K69" s="322" t="str">
        <f t="shared" si="3"/>
        <v>PO</v>
      </c>
      <c r="L69" s="316" t="str">
        <f t="shared" si="2"/>
        <v>OK</v>
      </c>
    </row>
    <row r="70" spans="1:12" ht="14.25" customHeight="1" x14ac:dyDescent="0.25">
      <c r="A70" s="320" t="str">
        <f>IF(K70=MIN(K57:K80),1,"")</f>
        <v/>
      </c>
      <c r="B70" s="319"/>
      <c r="C70" s="318"/>
      <c r="D70" s="312"/>
      <c r="E70" s="311"/>
      <c r="F70" s="310"/>
      <c r="G70" s="309"/>
      <c r="H70" s="317" t="e">
        <f>HLOOKUP('Operational Worksheet'!E70,$B$770:$M$772,3)</f>
        <v>#N/A</v>
      </c>
      <c r="I70" s="306" t="e">
        <f t="shared" si="0"/>
        <v>#DIV/0!</v>
      </c>
      <c r="J70" s="306" t="e">
        <f t="shared" si="1"/>
        <v>#DIV/0!</v>
      </c>
      <c r="K70" s="322" t="str">
        <f t="shared" si="3"/>
        <v>PO</v>
      </c>
      <c r="L70" s="316" t="str">
        <f t="shared" si="2"/>
        <v>OK</v>
      </c>
    </row>
    <row r="71" spans="1:12" ht="14.25" customHeight="1" x14ac:dyDescent="0.25">
      <c r="A71" s="320" t="str">
        <f>IF(K71=MIN(K57:K80),1,"")</f>
        <v/>
      </c>
      <c r="B71" s="319"/>
      <c r="C71" s="318"/>
      <c r="D71" s="312"/>
      <c r="E71" s="311"/>
      <c r="F71" s="310"/>
      <c r="G71" s="309"/>
      <c r="H71" s="317" t="e">
        <f>HLOOKUP('Operational Worksheet'!E71,$B$770:$M$772,3)</f>
        <v>#N/A</v>
      </c>
      <c r="I71" s="306" t="e">
        <f t="shared" si="0"/>
        <v>#DIV/0!</v>
      </c>
      <c r="J71" s="306" t="e">
        <f t="shared" si="1"/>
        <v>#DIV/0!</v>
      </c>
      <c r="K71" s="322" t="str">
        <f t="shared" si="3"/>
        <v>PO</v>
      </c>
      <c r="L71" s="316" t="str">
        <f t="shared" si="2"/>
        <v>OK</v>
      </c>
    </row>
    <row r="72" spans="1:12" ht="14.25" customHeight="1" x14ac:dyDescent="0.25">
      <c r="A72" s="320" t="str">
        <f>IF(K72=MIN(K57:K80),1,"")</f>
        <v/>
      </c>
      <c r="B72" s="319"/>
      <c r="C72" s="318"/>
      <c r="D72" s="312"/>
      <c r="E72" s="311"/>
      <c r="F72" s="310"/>
      <c r="G72" s="309"/>
      <c r="H72" s="317" t="e">
        <f>HLOOKUP('Operational Worksheet'!E72,$B$770:$M$772,3)</f>
        <v>#N/A</v>
      </c>
      <c r="I72" s="306" t="e">
        <f t="shared" si="0"/>
        <v>#DIV/0!</v>
      </c>
      <c r="J72" s="306" t="e">
        <f t="shared" si="1"/>
        <v>#DIV/0!</v>
      </c>
      <c r="K72" s="322" t="str">
        <f t="shared" si="3"/>
        <v>PO</v>
      </c>
      <c r="L72" s="316" t="str">
        <f t="shared" si="2"/>
        <v>OK</v>
      </c>
    </row>
    <row r="73" spans="1:12" ht="14.25" customHeight="1" x14ac:dyDescent="0.25">
      <c r="A73" s="320" t="str">
        <f>IF(K73=MIN(K57:K80),1,"")</f>
        <v/>
      </c>
      <c r="B73" s="319"/>
      <c r="C73" s="318"/>
      <c r="D73" s="312"/>
      <c r="E73" s="311"/>
      <c r="F73" s="310"/>
      <c r="G73" s="309"/>
      <c r="H73" s="317" t="e">
        <f>HLOOKUP('Operational Worksheet'!E73,$B$770:$M$772,3)</f>
        <v>#N/A</v>
      </c>
      <c r="I73" s="306" t="e">
        <f t="shared" ref="I73:I136" si="4">$G$766/D73*$H$766</f>
        <v>#DIV/0!</v>
      </c>
      <c r="J73" s="306" t="e">
        <f t="shared" ref="J73:J136" si="5">I73*$G73</f>
        <v>#DIV/0!</v>
      </c>
      <c r="K73" s="322" t="str">
        <f t="shared" si="3"/>
        <v>PO</v>
      </c>
      <c r="L73" s="316" t="str">
        <f t="shared" ref="L73:L136" si="6">+IF(K73&gt;=1, "OK","Alarm")</f>
        <v>OK</v>
      </c>
    </row>
    <row r="74" spans="1:12" ht="14.25" customHeight="1" x14ac:dyDescent="0.25">
      <c r="A74" s="320" t="str">
        <f>IF(K74=MIN(K57:K80),1,"")</f>
        <v/>
      </c>
      <c r="B74" s="319"/>
      <c r="C74" s="318"/>
      <c r="D74" s="312"/>
      <c r="E74" s="311"/>
      <c r="F74" s="310"/>
      <c r="G74" s="309"/>
      <c r="H74" s="317" t="e">
        <f>HLOOKUP('Operational Worksheet'!E74,$B$770:$M$772,3)</f>
        <v>#N/A</v>
      </c>
      <c r="I74" s="306" t="e">
        <f t="shared" si="4"/>
        <v>#DIV/0!</v>
      </c>
      <c r="J74" s="306" t="e">
        <f t="shared" si="5"/>
        <v>#DIV/0!</v>
      </c>
      <c r="K74" s="322" t="str">
        <f t="shared" ref="K74:K137" si="7">IF(D74&gt;0,J74/H74,"PO")</f>
        <v>PO</v>
      </c>
      <c r="L74" s="316" t="str">
        <f t="shared" si="6"/>
        <v>OK</v>
      </c>
    </row>
    <row r="75" spans="1:12" ht="14.25" customHeight="1" x14ac:dyDescent="0.25">
      <c r="A75" s="320" t="str">
        <f>IF(K75=MIN(K57:K80),1,"")</f>
        <v/>
      </c>
      <c r="B75" s="319"/>
      <c r="C75" s="318"/>
      <c r="D75" s="312"/>
      <c r="E75" s="311"/>
      <c r="F75" s="310"/>
      <c r="G75" s="309"/>
      <c r="H75" s="317" t="e">
        <f>HLOOKUP('Operational Worksheet'!E75,$B$770:$M$772,3)</f>
        <v>#N/A</v>
      </c>
      <c r="I75" s="306" t="e">
        <f t="shared" si="4"/>
        <v>#DIV/0!</v>
      </c>
      <c r="J75" s="306" t="e">
        <f t="shared" si="5"/>
        <v>#DIV/0!</v>
      </c>
      <c r="K75" s="322" t="str">
        <f t="shared" si="7"/>
        <v>PO</v>
      </c>
      <c r="L75" s="316" t="str">
        <f t="shared" si="6"/>
        <v>OK</v>
      </c>
    </row>
    <row r="76" spans="1:12" ht="14.25" customHeight="1" x14ac:dyDescent="0.25">
      <c r="A76" s="320" t="str">
        <f>IF(K76=MIN(K57:K80),1,"")</f>
        <v/>
      </c>
      <c r="B76" s="319"/>
      <c r="C76" s="318"/>
      <c r="D76" s="312"/>
      <c r="E76" s="311"/>
      <c r="F76" s="310"/>
      <c r="G76" s="309"/>
      <c r="H76" s="317" t="e">
        <f>HLOOKUP('Operational Worksheet'!E76,$B$770:$M$772,3)</f>
        <v>#N/A</v>
      </c>
      <c r="I76" s="306" t="e">
        <f t="shared" si="4"/>
        <v>#DIV/0!</v>
      </c>
      <c r="J76" s="306" t="e">
        <f t="shared" si="5"/>
        <v>#DIV/0!</v>
      </c>
      <c r="K76" s="322" t="str">
        <f t="shared" si="7"/>
        <v>PO</v>
      </c>
      <c r="L76" s="316" t="str">
        <f t="shared" si="6"/>
        <v>OK</v>
      </c>
    </row>
    <row r="77" spans="1:12" ht="14.25" customHeight="1" x14ac:dyDescent="0.25">
      <c r="A77" s="320" t="str">
        <f>IF(K77=MIN(K57:K80),1,"")</f>
        <v/>
      </c>
      <c r="B77" s="319"/>
      <c r="C77" s="318"/>
      <c r="D77" s="312"/>
      <c r="E77" s="311"/>
      <c r="F77" s="310"/>
      <c r="G77" s="309"/>
      <c r="H77" s="317" t="e">
        <f>HLOOKUP('Operational Worksheet'!E77,$B$770:$M$772,3)</f>
        <v>#N/A</v>
      </c>
      <c r="I77" s="306" t="e">
        <f t="shared" si="4"/>
        <v>#DIV/0!</v>
      </c>
      <c r="J77" s="306" t="e">
        <f t="shared" si="5"/>
        <v>#DIV/0!</v>
      </c>
      <c r="K77" s="322" t="str">
        <f t="shared" si="7"/>
        <v>PO</v>
      </c>
      <c r="L77" s="316" t="str">
        <f t="shared" si="6"/>
        <v>OK</v>
      </c>
    </row>
    <row r="78" spans="1:12" ht="14.25" customHeight="1" x14ac:dyDescent="0.25">
      <c r="A78" s="320" t="str">
        <f>IF(K78=MIN(K57:K80),1,"")</f>
        <v/>
      </c>
      <c r="B78" s="319"/>
      <c r="C78" s="318"/>
      <c r="D78" s="312"/>
      <c r="E78" s="311"/>
      <c r="F78" s="310"/>
      <c r="G78" s="309"/>
      <c r="H78" s="317" t="e">
        <f>HLOOKUP('Operational Worksheet'!E78,$B$770:$M$772,3)</f>
        <v>#N/A</v>
      </c>
      <c r="I78" s="306" t="e">
        <f t="shared" si="4"/>
        <v>#DIV/0!</v>
      </c>
      <c r="J78" s="306" t="e">
        <f t="shared" si="5"/>
        <v>#DIV/0!</v>
      </c>
      <c r="K78" s="322" t="str">
        <f t="shared" si="7"/>
        <v>PO</v>
      </c>
      <c r="L78" s="316" t="str">
        <f t="shared" si="6"/>
        <v>OK</v>
      </c>
    </row>
    <row r="79" spans="1:12" ht="14.25" customHeight="1" x14ac:dyDescent="0.25">
      <c r="A79" s="320" t="str">
        <f>IF(K79=MIN(K57:K80),1,"")</f>
        <v/>
      </c>
      <c r="B79" s="319"/>
      <c r="C79" s="318"/>
      <c r="D79" s="312"/>
      <c r="E79" s="311"/>
      <c r="F79" s="310"/>
      <c r="G79" s="309"/>
      <c r="H79" s="317" t="e">
        <f>HLOOKUP('Operational Worksheet'!E79,$B$770:$M$772,3)</f>
        <v>#N/A</v>
      </c>
      <c r="I79" s="306" t="e">
        <f t="shared" si="4"/>
        <v>#DIV/0!</v>
      </c>
      <c r="J79" s="306" t="e">
        <f t="shared" si="5"/>
        <v>#DIV/0!</v>
      </c>
      <c r="K79" s="322" t="str">
        <f t="shared" si="7"/>
        <v>PO</v>
      </c>
      <c r="L79" s="316" t="str">
        <f t="shared" si="6"/>
        <v>OK</v>
      </c>
    </row>
    <row r="80" spans="1:12" ht="14.25" customHeight="1" x14ac:dyDescent="0.25">
      <c r="A80" s="315" t="str">
        <f>IF(K80=MIN(K57:K80),1,"")</f>
        <v/>
      </c>
      <c r="B80" s="329"/>
      <c r="C80" s="328"/>
      <c r="D80" s="312"/>
      <c r="E80" s="311"/>
      <c r="F80" s="310"/>
      <c r="G80" s="309"/>
      <c r="H80" s="327" t="e">
        <f>HLOOKUP('Operational Worksheet'!E80,$B$770:$M$772,3)</f>
        <v>#N/A</v>
      </c>
      <c r="I80" s="306" t="e">
        <f t="shared" si="4"/>
        <v>#DIV/0!</v>
      </c>
      <c r="J80" s="306" t="e">
        <f t="shared" si="5"/>
        <v>#DIV/0!</v>
      </c>
      <c r="K80" s="322" t="str">
        <f t="shared" si="7"/>
        <v>PO</v>
      </c>
      <c r="L80" s="326" t="str">
        <f t="shared" si="6"/>
        <v>OK</v>
      </c>
    </row>
    <row r="81" spans="1:12" ht="14.25" customHeight="1" x14ac:dyDescent="0.25">
      <c r="A81" s="325" t="str">
        <f>IF(K81=MIN(K81:K104),1,"")</f>
        <v/>
      </c>
      <c r="B81" s="324"/>
      <c r="C81" s="323"/>
      <c r="D81" s="312"/>
      <c r="E81" s="311"/>
      <c r="F81" s="310"/>
      <c r="G81" s="309"/>
      <c r="H81" s="306" t="e">
        <f>HLOOKUP('Operational Worksheet'!E81,$B$770:$M$772,3)</f>
        <v>#N/A</v>
      </c>
      <c r="I81" s="306" t="e">
        <f t="shared" si="4"/>
        <v>#DIV/0!</v>
      </c>
      <c r="J81" s="306" t="e">
        <f t="shared" si="5"/>
        <v>#DIV/0!</v>
      </c>
      <c r="K81" s="322" t="str">
        <f t="shared" si="7"/>
        <v>PO</v>
      </c>
      <c r="L81" s="321" t="str">
        <f t="shared" si="6"/>
        <v>OK</v>
      </c>
    </row>
    <row r="82" spans="1:12" ht="14.25" customHeight="1" x14ac:dyDescent="0.25">
      <c r="A82" s="320" t="str">
        <f>IF(K82=MIN(K81:K104),1,"")</f>
        <v/>
      </c>
      <c r="B82" s="319"/>
      <c r="C82" s="318"/>
      <c r="D82" s="312"/>
      <c r="E82" s="311"/>
      <c r="F82" s="310"/>
      <c r="G82" s="309"/>
      <c r="H82" s="317" t="e">
        <f>HLOOKUP('Operational Worksheet'!E82,$B$770:$M$772,3)</f>
        <v>#N/A</v>
      </c>
      <c r="I82" s="306" t="e">
        <f t="shared" si="4"/>
        <v>#DIV/0!</v>
      </c>
      <c r="J82" s="306" t="e">
        <f t="shared" si="5"/>
        <v>#DIV/0!</v>
      </c>
      <c r="K82" s="322" t="str">
        <f t="shared" si="7"/>
        <v>PO</v>
      </c>
      <c r="L82" s="316" t="str">
        <f t="shared" si="6"/>
        <v>OK</v>
      </c>
    </row>
    <row r="83" spans="1:12" ht="14.25" customHeight="1" x14ac:dyDescent="0.25">
      <c r="A83" s="320" t="str">
        <f>IF(K83=MIN(K81:K104),1,"")</f>
        <v/>
      </c>
      <c r="B83" s="319"/>
      <c r="C83" s="318"/>
      <c r="D83" s="312"/>
      <c r="E83" s="311"/>
      <c r="F83" s="310"/>
      <c r="G83" s="309"/>
      <c r="H83" s="317" t="e">
        <f>HLOOKUP('Operational Worksheet'!E83,$B$770:$M$772,3)</f>
        <v>#N/A</v>
      </c>
      <c r="I83" s="306" t="e">
        <f t="shared" si="4"/>
        <v>#DIV/0!</v>
      </c>
      <c r="J83" s="306" t="e">
        <f t="shared" si="5"/>
        <v>#DIV/0!</v>
      </c>
      <c r="K83" s="322" t="str">
        <f t="shared" si="7"/>
        <v>PO</v>
      </c>
      <c r="L83" s="316" t="str">
        <f t="shared" si="6"/>
        <v>OK</v>
      </c>
    </row>
    <row r="84" spans="1:12" ht="14.25" customHeight="1" x14ac:dyDescent="0.25">
      <c r="A84" s="320" t="str">
        <f>IF(K84=MIN(K81:K104),1,"")</f>
        <v/>
      </c>
      <c r="B84" s="319"/>
      <c r="C84" s="318"/>
      <c r="D84" s="312"/>
      <c r="E84" s="311"/>
      <c r="F84" s="310"/>
      <c r="G84" s="309"/>
      <c r="H84" s="317" t="e">
        <f>HLOOKUP('Operational Worksheet'!E84,$B$770:$M$772,3)</f>
        <v>#N/A</v>
      </c>
      <c r="I84" s="306" t="e">
        <f t="shared" si="4"/>
        <v>#DIV/0!</v>
      </c>
      <c r="J84" s="306" t="e">
        <f t="shared" si="5"/>
        <v>#DIV/0!</v>
      </c>
      <c r="K84" s="322" t="str">
        <f t="shared" si="7"/>
        <v>PO</v>
      </c>
      <c r="L84" s="316" t="str">
        <f t="shared" si="6"/>
        <v>OK</v>
      </c>
    </row>
    <row r="85" spans="1:12" ht="14.25" customHeight="1" x14ac:dyDescent="0.25">
      <c r="A85" s="320" t="str">
        <f>IF(K85=MIN(K81:K104),1,"")</f>
        <v/>
      </c>
      <c r="B85" s="319"/>
      <c r="C85" s="318"/>
      <c r="D85" s="312"/>
      <c r="E85" s="311"/>
      <c r="F85" s="310"/>
      <c r="G85" s="309"/>
      <c r="H85" s="317" t="e">
        <f>HLOOKUP('Operational Worksheet'!E85,$B$770:$M$772,3)</f>
        <v>#N/A</v>
      </c>
      <c r="I85" s="306" t="e">
        <f t="shared" si="4"/>
        <v>#DIV/0!</v>
      </c>
      <c r="J85" s="306" t="e">
        <f t="shared" si="5"/>
        <v>#DIV/0!</v>
      </c>
      <c r="K85" s="322" t="str">
        <f t="shared" si="7"/>
        <v>PO</v>
      </c>
      <c r="L85" s="316" t="str">
        <f t="shared" si="6"/>
        <v>OK</v>
      </c>
    </row>
    <row r="86" spans="1:12" ht="14.25" customHeight="1" x14ac:dyDescent="0.25">
      <c r="A86" s="320" t="str">
        <f>IF(K86=MIN(K81:K104),1,"")</f>
        <v/>
      </c>
      <c r="B86" s="319"/>
      <c r="C86" s="318"/>
      <c r="D86" s="312"/>
      <c r="E86" s="311"/>
      <c r="F86" s="310"/>
      <c r="G86" s="309"/>
      <c r="H86" s="317" t="e">
        <f>HLOOKUP('Operational Worksheet'!E86,$B$770:$M$772,3)</f>
        <v>#N/A</v>
      </c>
      <c r="I86" s="306" t="e">
        <f t="shared" si="4"/>
        <v>#DIV/0!</v>
      </c>
      <c r="J86" s="306" t="e">
        <f t="shared" si="5"/>
        <v>#DIV/0!</v>
      </c>
      <c r="K86" s="322" t="str">
        <f t="shared" si="7"/>
        <v>PO</v>
      </c>
      <c r="L86" s="316" t="str">
        <f t="shared" si="6"/>
        <v>OK</v>
      </c>
    </row>
    <row r="87" spans="1:12" ht="14.25" customHeight="1" x14ac:dyDescent="0.25">
      <c r="A87" s="320" t="str">
        <f>IF(K87=MIN(K81:K104),1,"")</f>
        <v/>
      </c>
      <c r="B87" s="319"/>
      <c r="C87" s="318"/>
      <c r="D87" s="312"/>
      <c r="E87" s="311"/>
      <c r="F87" s="310"/>
      <c r="G87" s="309"/>
      <c r="H87" s="317" t="e">
        <f>HLOOKUP('Operational Worksheet'!E87,$B$770:$M$772,3)</f>
        <v>#N/A</v>
      </c>
      <c r="I87" s="306" t="e">
        <f t="shared" si="4"/>
        <v>#DIV/0!</v>
      </c>
      <c r="J87" s="306" t="e">
        <f t="shared" si="5"/>
        <v>#DIV/0!</v>
      </c>
      <c r="K87" s="322" t="str">
        <f t="shared" si="7"/>
        <v>PO</v>
      </c>
      <c r="L87" s="316" t="str">
        <f t="shared" si="6"/>
        <v>OK</v>
      </c>
    </row>
    <row r="88" spans="1:12" ht="14.25" customHeight="1" x14ac:dyDescent="0.25">
      <c r="A88" s="320" t="str">
        <f>IF(K88=MIN(K81:K104),1,"")</f>
        <v/>
      </c>
      <c r="B88" s="319"/>
      <c r="C88" s="318"/>
      <c r="D88" s="312"/>
      <c r="E88" s="311"/>
      <c r="F88" s="310"/>
      <c r="G88" s="309"/>
      <c r="H88" s="317" t="e">
        <f>HLOOKUP('Operational Worksheet'!E88,$B$770:$M$772,3)</f>
        <v>#N/A</v>
      </c>
      <c r="I88" s="306" t="e">
        <f t="shared" si="4"/>
        <v>#DIV/0!</v>
      </c>
      <c r="J88" s="306" t="e">
        <f t="shared" si="5"/>
        <v>#DIV/0!</v>
      </c>
      <c r="K88" s="322" t="str">
        <f t="shared" si="7"/>
        <v>PO</v>
      </c>
      <c r="L88" s="316" t="str">
        <f t="shared" si="6"/>
        <v>OK</v>
      </c>
    </row>
    <row r="89" spans="1:12" ht="14.25" customHeight="1" x14ac:dyDescent="0.25">
      <c r="A89" s="320" t="str">
        <f>IF(K89=MIN(K81:K104),1,"")</f>
        <v/>
      </c>
      <c r="B89" s="319"/>
      <c r="C89" s="318"/>
      <c r="D89" s="312"/>
      <c r="E89" s="311"/>
      <c r="F89" s="310"/>
      <c r="G89" s="309"/>
      <c r="H89" s="317" t="e">
        <f>HLOOKUP('Operational Worksheet'!E89,$B$770:$M$772,3)</f>
        <v>#N/A</v>
      </c>
      <c r="I89" s="306" t="e">
        <f t="shared" si="4"/>
        <v>#DIV/0!</v>
      </c>
      <c r="J89" s="306" t="e">
        <f t="shared" si="5"/>
        <v>#DIV/0!</v>
      </c>
      <c r="K89" s="322" t="str">
        <f t="shared" si="7"/>
        <v>PO</v>
      </c>
      <c r="L89" s="316" t="str">
        <f t="shared" si="6"/>
        <v>OK</v>
      </c>
    </row>
    <row r="90" spans="1:12" ht="14.25" customHeight="1" x14ac:dyDescent="0.25">
      <c r="A90" s="320" t="str">
        <f>IF(K90=MIN(K81:K104),1,"")</f>
        <v/>
      </c>
      <c r="B90" s="319"/>
      <c r="C90" s="318"/>
      <c r="D90" s="312"/>
      <c r="E90" s="311"/>
      <c r="F90" s="310"/>
      <c r="G90" s="309"/>
      <c r="H90" s="317" t="e">
        <f>HLOOKUP('Operational Worksheet'!E90,$B$770:$M$772,3)</f>
        <v>#N/A</v>
      </c>
      <c r="I90" s="306" t="e">
        <f t="shared" si="4"/>
        <v>#DIV/0!</v>
      </c>
      <c r="J90" s="306" t="e">
        <f t="shared" si="5"/>
        <v>#DIV/0!</v>
      </c>
      <c r="K90" s="322" t="str">
        <f t="shared" si="7"/>
        <v>PO</v>
      </c>
      <c r="L90" s="316" t="str">
        <f t="shared" si="6"/>
        <v>OK</v>
      </c>
    </row>
    <row r="91" spans="1:12" ht="14.25" customHeight="1" x14ac:dyDescent="0.25">
      <c r="A91" s="320" t="str">
        <f>IF(K91=MIN(K81:K104),1,"")</f>
        <v/>
      </c>
      <c r="B91" s="319"/>
      <c r="C91" s="318"/>
      <c r="D91" s="312"/>
      <c r="E91" s="311"/>
      <c r="F91" s="310"/>
      <c r="G91" s="309"/>
      <c r="H91" s="317" t="e">
        <f>HLOOKUP('Operational Worksheet'!E91,$B$770:$M$772,3)</f>
        <v>#N/A</v>
      </c>
      <c r="I91" s="306" t="e">
        <f t="shared" si="4"/>
        <v>#DIV/0!</v>
      </c>
      <c r="J91" s="306" t="e">
        <f t="shared" si="5"/>
        <v>#DIV/0!</v>
      </c>
      <c r="K91" s="322" t="str">
        <f t="shared" si="7"/>
        <v>PO</v>
      </c>
      <c r="L91" s="316" t="str">
        <f t="shared" si="6"/>
        <v>OK</v>
      </c>
    </row>
    <row r="92" spans="1:12" ht="14.25" customHeight="1" x14ac:dyDescent="0.25">
      <c r="A92" s="320" t="str">
        <f>IF(K92=MIN(K81:K104),1,"")</f>
        <v/>
      </c>
      <c r="B92" s="319"/>
      <c r="C92" s="318"/>
      <c r="D92" s="312"/>
      <c r="E92" s="311"/>
      <c r="F92" s="310"/>
      <c r="G92" s="309"/>
      <c r="H92" s="317" t="e">
        <f>HLOOKUP('Operational Worksheet'!E92,$B$770:$M$772,3)</f>
        <v>#N/A</v>
      </c>
      <c r="I92" s="306" t="e">
        <f t="shared" si="4"/>
        <v>#DIV/0!</v>
      </c>
      <c r="J92" s="306" t="e">
        <f t="shared" si="5"/>
        <v>#DIV/0!</v>
      </c>
      <c r="K92" s="322" t="str">
        <f t="shared" si="7"/>
        <v>PO</v>
      </c>
      <c r="L92" s="316" t="str">
        <f t="shared" si="6"/>
        <v>OK</v>
      </c>
    </row>
    <row r="93" spans="1:12" ht="14.25" customHeight="1" x14ac:dyDescent="0.25">
      <c r="A93" s="320" t="str">
        <f>IF(K93=MIN(K81:K104),1,"")</f>
        <v/>
      </c>
      <c r="B93" s="319"/>
      <c r="C93" s="318"/>
      <c r="D93" s="312"/>
      <c r="E93" s="311"/>
      <c r="F93" s="310"/>
      <c r="G93" s="309"/>
      <c r="H93" s="317" t="e">
        <f>HLOOKUP('Operational Worksheet'!E93,$B$770:$M$772,3)</f>
        <v>#N/A</v>
      </c>
      <c r="I93" s="306" t="e">
        <f t="shared" si="4"/>
        <v>#DIV/0!</v>
      </c>
      <c r="J93" s="306" t="e">
        <f t="shared" si="5"/>
        <v>#DIV/0!</v>
      </c>
      <c r="K93" s="322" t="str">
        <f t="shared" si="7"/>
        <v>PO</v>
      </c>
      <c r="L93" s="316" t="str">
        <f t="shared" si="6"/>
        <v>OK</v>
      </c>
    </row>
    <row r="94" spans="1:12" ht="14.25" customHeight="1" x14ac:dyDescent="0.25">
      <c r="A94" s="320" t="str">
        <f>IF(K94=MIN(K81:K104),1,"")</f>
        <v/>
      </c>
      <c r="B94" s="319"/>
      <c r="C94" s="318"/>
      <c r="D94" s="312"/>
      <c r="E94" s="311"/>
      <c r="F94" s="310"/>
      <c r="G94" s="309"/>
      <c r="H94" s="317" t="e">
        <f>HLOOKUP('Operational Worksheet'!E94,$B$770:$M$772,3)</f>
        <v>#N/A</v>
      </c>
      <c r="I94" s="306" t="e">
        <f t="shared" si="4"/>
        <v>#DIV/0!</v>
      </c>
      <c r="J94" s="306" t="e">
        <f t="shared" si="5"/>
        <v>#DIV/0!</v>
      </c>
      <c r="K94" s="322" t="str">
        <f t="shared" si="7"/>
        <v>PO</v>
      </c>
      <c r="L94" s="316" t="str">
        <f t="shared" si="6"/>
        <v>OK</v>
      </c>
    </row>
    <row r="95" spans="1:12" ht="14.25" customHeight="1" x14ac:dyDescent="0.25">
      <c r="A95" s="320" t="str">
        <f>IF(K95=MIN(K81:K104),1,"")</f>
        <v/>
      </c>
      <c r="B95" s="319"/>
      <c r="C95" s="318"/>
      <c r="D95" s="312"/>
      <c r="E95" s="311"/>
      <c r="F95" s="310"/>
      <c r="G95" s="309"/>
      <c r="H95" s="317" t="e">
        <f>HLOOKUP('Operational Worksheet'!E95,$B$770:$M$772,3)</f>
        <v>#N/A</v>
      </c>
      <c r="I95" s="306" t="e">
        <f t="shared" si="4"/>
        <v>#DIV/0!</v>
      </c>
      <c r="J95" s="306" t="e">
        <f t="shared" si="5"/>
        <v>#DIV/0!</v>
      </c>
      <c r="K95" s="322" t="str">
        <f t="shared" si="7"/>
        <v>PO</v>
      </c>
      <c r="L95" s="316" t="str">
        <f t="shared" si="6"/>
        <v>OK</v>
      </c>
    </row>
    <row r="96" spans="1:12" ht="14.25" customHeight="1" x14ac:dyDescent="0.25">
      <c r="A96" s="320" t="str">
        <f>IF(K96=MIN(K81:K104),1,"")</f>
        <v/>
      </c>
      <c r="B96" s="319"/>
      <c r="C96" s="318"/>
      <c r="D96" s="312"/>
      <c r="E96" s="311"/>
      <c r="F96" s="310"/>
      <c r="G96" s="309"/>
      <c r="H96" s="317" t="e">
        <f>HLOOKUP('Operational Worksheet'!E96,$B$770:$M$772,3)</f>
        <v>#N/A</v>
      </c>
      <c r="I96" s="306" t="e">
        <f t="shared" si="4"/>
        <v>#DIV/0!</v>
      </c>
      <c r="J96" s="306" t="e">
        <f t="shared" si="5"/>
        <v>#DIV/0!</v>
      </c>
      <c r="K96" s="322" t="str">
        <f t="shared" si="7"/>
        <v>PO</v>
      </c>
      <c r="L96" s="316" t="str">
        <f t="shared" si="6"/>
        <v>OK</v>
      </c>
    </row>
    <row r="97" spans="1:12" ht="14.25" customHeight="1" x14ac:dyDescent="0.25">
      <c r="A97" s="320" t="str">
        <f>IF(K97=MIN(K81:K104),1,"")</f>
        <v/>
      </c>
      <c r="B97" s="319"/>
      <c r="C97" s="318"/>
      <c r="D97" s="312"/>
      <c r="E97" s="311"/>
      <c r="F97" s="310"/>
      <c r="G97" s="309"/>
      <c r="H97" s="317" t="e">
        <f>HLOOKUP('Operational Worksheet'!E97,$B$770:$M$772,3)</f>
        <v>#N/A</v>
      </c>
      <c r="I97" s="306" t="e">
        <f t="shared" si="4"/>
        <v>#DIV/0!</v>
      </c>
      <c r="J97" s="306" t="e">
        <f t="shared" si="5"/>
        <v>#DIV/0!</v>
      </c>
      <c r="K97" s="322" t="str">
        <f t="shared" si="7"/>
        <v>PO</v>
      </c>
      <c r="L97" s="316" t="str">
        <f t="shared" si="6"/>
        <v>OK</v>
      </c>
    </row>
    <row r="98" spans="1:12" ht="14.25" customHeight="1" x14ac:dyDescent="0.25">
      <c r="A98" s="320" t="str">
        <f>IF(K98=MIN(K81:K104),1,"")</f>
        <v/>
      </c>
      <c r="B98" s="319"/>
      <c r="C98" s="318"/>
      <c r="D98" s="312"/>
      <c r="E98" s="311"/>
      <c r="F98" s="310"/>
      <c r="G98" s="309"/>
      <c r="H98" s="317" t="e">
        <f>HLOOKUP('Operational Worksheet'!E98,$B$770:$M$772,3)</f>
        <v>#N/A</v>
      </c>
      <c r="I98" s="306" t="e">
        <f t="shared" si="4"/>
        <v>#DIV/0!</v>
      </c>
      <c r="J98" s="306" t="e">
        <f t="shared" si="5"/>
        <v>#DIV/0!</v>
      </c>
      <c r="K98" s="322" t="str">
        <f t="shared" si="7"/>
        <v>PO</v>
      </c>
      <c r="L98" s="316" t="str">
        <f t="shared" si="6"/>
        <v>OK</v>
      </c>
    </row>
    <row r="99" spans="1:12" ht="14.25" customHeight="1" x14ac:dyDescent="0.25">
      <c r="A99" s="320" t="str">
        <f>IF(K99=MIN(K81:K104),1,"")</f>
        <v/>
      </c>
      <c r="B99" s="319"/>
      <c r="C99" s="318"/>
      <c r="D99" s="312"/>
      <c r="E99" s="311"/>
      <c r="F99" s="310"/>
      <c r="G99" s="309"/>
      <c r="H99" s="317" t="e">
        <f>HLOOKUP('Operational Worksheet'!E99,$B$770:$M$772,3)</f>
        <v>#N/A</v>
      </c>
      <c r="I99" s="306" t="e">
        <f t="shared" si="4"/>
        <v>#DIV/0!</v>
      </c>
      <c r="J99" s="306" t="e">
        <f t="shared" si="5"/>
        <v>#DIV/0!</v>
      </c>
      <c r="K99" s="322" t="str">
        <f t="shared" si="7"/>
        <v>PO</v>
      </c>
      <c r="L99" s="316" t="str">
        <f t="shared" si="6"/>
        <v>OK</v>
      </c>
    </row>
    <row r="100" spans="1:12" ht="14.25" customHeight="1" x14ac:dyDescent="0.25">
      <c r="A100" s="320" t="str">
        <f>IF(K100=MIN(K81:K104),1,"")</f>
        <v/>
      </c>
      <c r="B100" s="319"/>
      <c r="C100" s="318"/>
      <c r="D100" s="312"/>
      <c r="E100" s="311"/>
      <c r="F100" s="310"/>
      <c r="G100" s="309"/>
      <c r="H100" s="317" t="e">
        <f>HLOOKUP('Operational Worksheet'!E100,$B$770:$M$772,3)</f>
        <v>#N/A</v>
      </c>
      <c r="I100" s="306" t="e">
        <f t="shared" si="4"/>
        <v>#DIV/0!</v>
      </c>
      <c r="J100" s="306" t="e">
        <f t="shared" si="5"/>
        <v>#DIV/0!</v>
      </c>
      <c r="K100" s="322" t="str">
        <f t="shared" si="7"/>
        <v>PO</v>
      </c>
      <c r="L100" s="316" t="str">
        <f t="shared" si="6"/>
        <v>OK</v>
      </c>
    </row>
    <row r="101" spans="1:12" ht="14.25" customHeight="1" x14ac:dyDescent="0.25">
      <c r="A101" s="320" t="str">
        <f>IF(K101=MIN(K81:K104),1,"")</f>
        <v/>
      </c>
      <c r="B101" s="319"/>
      <c r="C101" s="318"/>
      <c r="D101" s="312"/>
      <c r="E101" s="311"/>
      <c r="F101" s="310"/>
      <c r="G101" s="309"/>
      <c r="H101" s="317" t="e">
        <f>HLOOKUP('Operational Worksheet'!E101,$B$770:$M$772,3)</f>
        <v>#N/A</v>
      </c>
      <c r="I101" s="306" t="e">
        <f t="shared" si="4"/>
        <v>#DIV/0!</v>
      </c>
      <c r="J101" s="306" t="e">
        <f t="shared" si="5"/>
        <v>#DIV/0!</v>
      </c>
      <c r="K101" s="322" t="str">
        <f t="shared" si="7"/>
        <v>PO</v>
      </c>
      <c r="L101" s="316" t="str">
        <f t="shared" si="6"/>
        <v>OK</v>
      </c>
    </row>
    <row r="102" spans="1:12" ht="14.25" customHeight="1" x14ac:dyDescent="0.25">
      <c r="A102" s="320" t="str">
        <f>IF(K102=MIN(K81:K104),1,"")</f>
        <v/>
      </c>
      <c r="B102" s="319"/>
      <c r="C102" s="318"/>
      <c r="D102" s="312"/>
      <c r="E102" s="311"/>
      <c r="F102" s="310"/>
      <c r="G102" s="309"/>
      <c r="H102" s="317" t="e">
        <f>HLOOKUP('Operational Worksheet'!E102,$B$770:$M$772,3)</f>
        <v>#N/A</v>
      </c>
      <c r="I102" s="306" t="e">
        <f t="shared" si="4"/>
        <v>#DIV/0!</v>
      </c>
      <c r="J102" s="306" t="e">
        <f t="shared" si="5"/>
        <v>#DIV/0!</v>
      </c>
      <c r="K102" s="322" t="str">
        <f t="shared" si="7"/>
        <v>PO</v>
      </c>
      <c r="L102" s="316" t="str">
        <f t="shared" si="6"/>
        <v>OK</v>
      </c>
    </row>
    <row r="103" spans="1:12" ht="14.25" customHeight="1" x14ac:dyDescent="0.25">
      <c r="A103" s="320" t="str">
        <f>IF(K103=MIN(K81:K104),1,"")</f>
        <v/>
      </c>
      <c r="B103" s="319"/>
      <c r="C103" s="318"/>
      <c r="D103" s="312"/>
      <c r="E103" s="311"/>
      <c r="F103" s="310"/>
      <c r="G103" s="309"/>
      <c r="H103" s="317" t="e">
        <f>HLOOKUP('Operational Worksheet'!E103,$B$770:$M$772,3)</f>
        <v>#N/A</v>
      </c>
      <c r="I103" s="306" t="e">
        <f t="shared" si="4"/>
        <v>#DIV/0!</v>
      </c>
      <c r="J103" s="306" t="e">
        <f t="shared" si="5"/>
        <v>#DIV/0!</v>
      </c>
      <c r="K103" s="322" t="str">
        <f t="shared" si="7"/>
        <v>PO</v>
      </c>
      <c r="L103" s="316" t="str">
        <f t="shared" si="6"/>
        <v>OK</v>
      </c>
    </row>
    <row r="104" spans="1:12" ht="14.25" customHeight="1" x14ac:dyDescent="0.25">
      <c r="A104" s="315" t="str">
        <f>IF(K104=MIN(K81:K104),1,"")</f>
        <v/>
      </c>
      <c r="B104" s="329"/>
      <c r="C104" s="328"/>
      <c r="D104" s="312"/>
      <c r="E104" s="311"/>
      <c r="F104" s="310"/>
      <c r="G104" s="309"/>
      <c r="H104" s="327" t="e">
        <f>HLOOKUP('Operational Worksheet'!E104,$B$770:$M$772,3)</f>
        <v>#N/A</v>
      </c>
      <c r="I104" s="306" t="e">
        <f t="shared" si="4"/>
        <v>#DIV/0!</v>
      </c>
      <c r="J104" s="306" t="e">
        <f t="shared" si="5"/>
        <v>#DIV/0!</v>
      </c>
      <c r="K104" s="322" t="str">
        <f t="shared" si="7"/>
        <v>PO</v>
      </c>
      <c r="L104" s="326" t="str">
        <f t="shared" si="6"/>
        <v>OK</v>
      </c>
    </row>
    <row r="105" spans="1:12" ht="14.25" customHeight="1" x14ac:dyDescent="0.25">
      <c r="A105" s="325" t="str">
        <f>IF(K105=MIN(K105:K128),1,"")</f>
        <v/>
      </c>
      <c r="B105" s="324"/>
      <c r="C105" s="323"/>
      <c r="D105" s="312"/>
      <c r="E105" s="311"/>
      <c r="F105" s="310"/>
      <c r="G105" s="309"/>
      <c r="H105" s="306" t="e">
        <f>HLOOKUP('Operational Worksheet'!E105,$B$770:$M$772,3)</f>
        <v>#N/A</v>
      </c>
      <c r="I105" s="306" t="e">
        <f t="shared" si="4"/>
        <v>#DIV/0!</v>
      </c>
      <c r="J105" s="306" t="e">
        <f t="shared" si="5"/>
        <v>#DIV/0!</v>
      </c>
      <c r="K105" s="322" t="str">
        <f t="shared" si="7"/>
        <v>PO</v>
      </c>
      <c r="L105" s="321" t="str">
        <f t="shared" si="6"/>
        <v>OK</v>
      </c>
    </row>
    <row r="106" spans="1:12" ht="14.25" customHeight="1" x14ac:dyDescent="0.25">
      <c r="A106" s="320" t="str">
        <f>IF(K106=MIN(K105:K128),1,"")</f>
        <v/>
      </c>
      <c r="B106" s="319"/>
      <c r="C106" s="318"/>
      <c r="D106" s="312"/>
      <c r="E106" s="311"/>
      <c r="F106" s="310"/>
      <c r="G106" s="309"/>
      <c r="H106" s="317" t="e">
        <f>HLOOKUP('Operational Worksheet'!E106,$B$770:$M$772,3)</f>
        <v>#N/A</v>
      </c>
      <c r="I106" s="306" t="e">
        <f t="shared" si="4"/>
        <v>#DIV/0!</v>
      </c>
      <c r="J106" s="306" t="e">
        <f t="shared" si="5"/>
        <v>#DIV/0!</v>
      </c>
      <c r="K106" s="322" t="str">
        <f t="shared" si="7"/>
        <v>PO</v>
      </c>
      <c r="L106" s="316" t="str">
        <f t="shared" si="6"/>
        <v>OK</v>
      </c>
    </row>
    <row r="107" spans="1:12" ht="14.25" customHeight="1" x14ac:dyDescent="0.25">
      <c r="A107" s="320" t="str">
        <f>IF(K107=MIN(K105:K128),1,"")</f>
        <v/>
      </c>
      <c r="B107" s="319"/>
      <c r="C107" s="318"/>
      <c r="D107" s="312"/>
      <c r="E107" s="311"/>
      <c r="F107" s="310"/>
      <c r="G107" s="309"/>
      <c r="H107" s="317" t="e">
        <f>HLOOKUP('Operational Worksheet'!E107,$B$770:$M$772,3)</f>
        <v>#N/A</v>
      </c>
      <c r="I107" s="306" t="e">
        <f t="shared" si="4"/>
        <v>#DIV/0!</v>
      </c>
      <c r="J107" s="306" t="e">
        <f t="shared" si="5"/>
        <v>#DIV/0!</v>
      </c>
      <c r="K107" s="322" t="str">
        <f t="shared" si="7"/>
        <v>PO</v>
      </c>
      <c r="L107" s="316" t="str">
        <f t="shared" si="6"/>
        <v>OK</v>
      </c>
    </row>
    <row r="108" spans="1:12" ht="14.25" customHeight="1" x14ac:dyDescent="0.25">
      <c r="A108" s="320" t="str">
        <f>IF(K108=MIN(K105:K128),1,"")</f>
        <v/>
      </c>
      <c r="B108" s="319"/>
      <c r="C108" s="318"/>
      <c r="D108" s="312"/>
      <c r="E108" s="311"/>
      <c r="F108" s="310"/>
      <c r="G108" s="309"/>
      <c r="H108" s="317" t="e">
        <f>HLOOKUP('Operational Worksheet'!E108,$B$770:$M$772,3)</f>
        <v>#N/A</v>
      </c>
      <c r="I108" s="306" t="e">
        <f t="shared" si="4"/>
        <v>#DIV/0!</v>
      </c>
      <c r="J108" s="306" t="e">
        <f t="shared" si="5"/>
        <v>#DIV/0!</v>
      </c>
      <c r="K108" s="322" t="str">
        <f t="shared" si="7"/>
        <v>PO</v>
      </c>
      <c r="L108" s="316" t="str">
        <f t="shared" si="6"/>
        <v>OK</v>
      </c>
    </row>
    <row r="109" spans="1:12" ht="14.25" customHeight="1" x14ac:dyDescent="0.25">
      <c r="A109" s="320" t="str">
        <f>IF(K109=MIN(K105:K128),1,"")</f>
        <v/>
      </c>
      <c r="B109" s="319"/>
      <c r="C109" s="318"/>
      <c r="D109" s="312"/>
      <c r="E109" s="311"/>
      <c r="F109" s="310"/>
      <c r="G109" s="309"/>
      <c r="H109" s="317" t="e">
        <f>HLOOKUP('Operational Worksheet'!E109,$B$770:$M$772,3)</f>
        <v>#N/A</v>
      </c>
      <c r="I109" s="306" t="e">
        <f t="shared" si="4"/>
        <v>#DIV/0!</v>
      </c>
      <c r="J109" s="306" t="e">
        <f t="shared" si="5"/>
        <v>#DIV/0!</v>
      </c>
      <c r="K109" s="322" t="str">
        <f t="shared" si="7"/>
        <v>PO</v>
      </c>
      <c r="L109" s="316" t="str">
        <f t="shared" si="6"/>
        <v>OK</v>
      </c>
    </row>
    <row r="110" spans="1:12" ht="14.25" customHeight="1" x14ac:dyDescent="0.25">
      <c r="A110" s="320" t="str">
        <f>IF(K110=MIN(K105:K128),1,"")</f>
        <v/>
      </c>
      <c r="B110" s="319"/>
      <c r="C110" s="318"/>
      <c r="D110" s="312"/>
      <c r="E110" s="311"/>
      <c r="F110" s="310"/>
      <c r="G110" s="309"/>
      <c r="H110" s="317" t="e">
        <f>HLOOKUP('Operational Worksheet'!E110,$B$770:$M$772,3)</f>
        <v>#N/A</v>
      </c>
      <c r="I110" s="306" t="e">
        <f t="shared" si="4"/>
        <v>#DIV/0!</v>
      </c>
      <c r="J110" s="306" t="e">
        <f t="shared" si="5"/>
        <v>#DIV/0!</v>
      </c>
      <c r="K110" s="322" t="str">
        <f t="shared" si="7"/>
        <v>PO</v>
      </c>
      <c r="L110" s="316" t="str">
        <f t="shared" si="6"/>
        <v>OK</v>
      </c>
    </row>
    <row r="111" spans="1:12" ht="14.25" customHeight="1" x14ac:dyDescent="0.25">
      <c r="A111" s="320" t="str">
        <f>IF(K111=MIN(K105:K128),1,"")</f>
        <v/>
      </c>
      <c r="B111" s="319"/>
      <c r="C111" s="318"/>
      <c r="D111" s="312"/>
      <c r="E111" s="311"/>
      <c r="F111" s="310"/>
      <c r="G111" s="309"/>
      <c r="H111" s="317" t="e">
        <f>HLOOKUP('Operational Worksheet'!E111,$B$770:$M$772,3)</f>
        <v>#N/A</v>
      </c>
      <c r="I111" s="306" t="e">
        <f t="shared" si="4"/>
        <v>#DIV/0!</v>
      </c>
      <c r="J111" s="306" t="e">
        <f t="shared" si="5"/>
        <v>#DIV/0!</v>
      </c>
      <c r="K111" s="322" t="str">
        <f t="shared" si="7"/>
        <v>PO</v>
      </c>
      <c r="L111" s="316" t="str">
        <f t="shared" si="6"/>
        <v>OK</v>
      </c>
    </row>
    <row r="112" spans="1:12" ht="14.25" customHeight="1" x14ac:dyDescent="0.25">
      <c r="A112" s="320" t="str">
        <f>IF(K112=MIN(K105:K128),1,"")</f>
        <v/>
      </c>
      <c r="B112" s="319"/>
      <c r="C112" s="318"/>
      <c r="D112" s="312"/>
      <c r="E112" s="311"/>
      <c r="F112" s="310"/>
      <c r="G112" s="309"/>
      <c r="H112" s="317" t="e">
        <f>HLOOKUP('Operational Worksheet'!E112,$B$770:$M$772,3)</f>
        <v>#N/A</v>
      </c>
      <c r="I112" s="306" t="e">
        <f t="shared" si="4"/>
        <v>#DIV/0!</v>
      </c>
      <c r="J112" s="306" t="e">
        <f t="shared" si="5"/>
        <v>#DIV/0!</v>
      </c>
      <c r="K112" s="322" t="str">
        <f t="shared" si="7"/>
        <v>PO</v>
      </c>
      <c r="L112" s="316" t="str">
        <f t="shared" si="6"/>
        <v>OK</v>
      </c>
    </row>
    <row r="113" spans="1:12" ht="14.25" customHeight="1" x14ac:dyDescent="0.25">
      <c r="A113" s="320" t="str">
        <f>IF(K113=MIN(K105:K128),1,"")</f>
        <v/>
      </c>
      <c r="B113" s="319"/>
      <c r="C113" s="318"/>
      <c r="D113" s="312"/>
      <c r="E113" s="311"/>
      <c r="F113" s="310"/>
      <c r="G113" s="309"/>
      <c r="H113" s="317" t="e">
        <f>HLOOKUP('Operational Worksheet'!E113,$B$770:$M$772,3)</f>
        <v>#N/A</v>
      </c>
      <c r="I113" s="306" t="e">
        <f t="shared" si="4"/>
        <v>#DIV/0!</v>
      </c>
      <c r="J113" s="306" t="e">
        <f t="shared" si="5"/>
        <v>#DIV/0!</v>
      </c>
      <c r="K113" s="322" t="str">
        <f t="shared" si="7"/>
        <v>PO</v>
      </c>
      <c r="L113" s="316" t="str">
        <f t="shared" si="6"/>
        <v>OK</v>
      </c>
    </row>
    <row r="114" spans="1:12" ht="14.25" customHeight="1" x14ac:dyDescent="0.25">
      <c r="A114" s="320" t="str">
        <f>IF(K114=MIN(K105:K128),1,"")</f>
        <v/>
      </c>
      <c r="B114" s="319"/>
      <c r="C114" s="318"/>
      <c r="D114" s="312"/>
      <c r="E114" s="311"/>
      <c r="F114" s="310"/>
      <c r="G114" s="309"/>
      <c r="H114" s="317" t="e">
        <f>HLOOKUP('Operational Worksheet'!E114,$B$770:$M$772,3)</f>
        <v>#N/A</v>
      </c>
      <c r="I114" s="306" t="e">
        <f t="shared" si="4"/>
        <v>#DIV/0!</v>
      </c>
      <c r="J114" s="306" t="e">
        <f t="shared" si="5"/>
        <v>#DIV/0!</v>
      </c>
      <c r="K114" s="322" t="str">
        <f t="shared" si="7"/>
        <v>PO</v>
      </c>
      <c r="L114" s="316" t="str">
        <f t="shared" si="6"/>
        <v>OK</v>
      </c>
    </row>
    <row r="115" spans="1:12" ht="14.25" customHeight="1" x14ac:dyDescent="0.25">
      <c r="A115" s="320" t="str">
        <f>IF(K115=MIN(K105:K128),1,"")</f>
        <v/>
      </c>
      <c r="B115" s="319"/>
      <c r="C115" s="318"/>
      <c r="D115" s="312"/>
      <c r="E115" s="311"/>
      <c r="F115" s="310"/>
      <c r="G115" s="309"/>
      <c r="H115" s="317" t="e">
        <f>HLOOKUP('Operational Worksheet'!E115,$B$770:$M$772,3)</f>
        <v>#N/A</v>
      </c>
      <c r="I115" s="306" t="e">
        <f t="shared" si="4"/>
        <v>#DIV/0!</v>
      </c>
      <c r="J115" s="306" t="e">
        <f t="shared" si="5"/>
        <v>#DIV/0!</v>
      </c>
      <c r="K115" s="322" t="str">
        <f t="shared" si="7"/>
        <v>PO</v>
      </c>
      <c r="L115" s="316" t="str">
        <f t="shared" si="6"/>
        <v>OK</v>
      </c>
    </row>
    <row r="116" spans="1:12" ht="14.25" customHeight="1" x14ac:dyDescent="0.25">
      <c r="A116" s="320" t="str">
        <f>IF(K116=MIN(K105:K128),1,"")</f>
        <v/>
      </c>
      <c r="B116" s="319"/>
      <c r="C116" s="318"/>
      <c r="D116" s="312"/>
      <c r="E116" s="311"/>
      <c r="F116" s="310"/>
      <c r="G116" s="309"/>
      <c r="H116" s="317" t="e">
        <f>HLOOKUP('Operational Worksheet'!E116,$B$770:$M$772,3)</f>
        <v>#N/A</v>
      </c>
      <c r="I116" s="306" t="e">
        <f t="shared" si="4"/>
        <v>#DIV/0!</v>
      </c>
      <c r="J116" s="306" t="e">
        <f t="shared" si="5"/>
        <v>#DIV/0!</v>
      </c>
      <c r="K116" s="322" t="str">
        <f t="shared" si="7"/>
        <v>PO</v>
      </c>
      <c r="L116" s="316" t="str">
        <f t="shared" si="6"/>
        <v>OK</v>
      </c>
    </row>
    <row r="117" spans="1:12" ht="14.25" customHeight="1" x14ac:dyDescent="0.25">
      <c r="A117" s="320" t="str">
        <f>IF(K117=MIN(K105:K128),1,"")</f>
        <v/>
      </c>
      <c r="B117" s="319"/>
      <c r="C117" s="318"/>
      <c r="D117" s="312"/>
      <c r="E117" s="311"/>
      <c r="F117" s="310"/>
      <c r="G117" s="309"/>
      <c r="H117" s="317" t="e">
        <f>HLOOKUP('Operational Worksheet'!E117,$B$770:$M$772,3)</f>
        <v>#N/A</v>
      </c>
      <c r="I117" s="306" t="e">
        <f t="shared" si="4"/>
        <v>#DIV/0!</v>
      </c>
      <c r="J117" s="306" t="e">
        <f t="shared" si="5"/>
        <v>#DIV/0!</v>
      </c>
      <c r="K117" s="322" t="str">
        <f t="shared" si="7"/>
        <v>PO</v>
      </c>
      <c r="L117" s="316" t="str">
        <f t="shared" si="6"/>
        <v>OK</v>
      </c>
    </row>
    <row r="118" spans="1:12" ht="14.25" customHeight="1" x14ac:dyDescent="0.25">
      <c r="A118" s="320" t="str">
        <f>IF(K118=MIN(K105:K128),1,"")</f>
        <v/>
      </c>
      <c r="B118" s="319"/>
      <c r="C118" s="318"/>
      <c r="D118" s="312"/>
      <c r="E118" s="311"/>
      <c r="F118" s="310"/>
      <c r="G118" s="309"/>
      <c r="H118" s="317" t="e">
        <f>HLOOKUP('Operational Worksheet'!E118,$B$770:$M$772,3)</f>
        <v>#N/A</v>
      </c>
      <c r="I118" s="306" t="e">
        <f t="shared" si="4"/>
        <v>#DIV/0!</v>
      </c>
      <c r="J118" s="306" t="e">
        <f t="shared" si="5"/>
        <v>#DIV/0!</v>
      </c>
      <c r="K118" s="322" t="str">
        <f t="shared" si="7"/>
        <v>PO</v>
      </c>
      <c r="L118" s="316" t="str">
        <f t="shared" si="6"/>
        <v>OK</v>
      </c>
    </row>
    <row r="119" spans="1:12" ht="14.25" customHeight="1" x14ac:dyDescent="0.25">
      <c r="A119" s="320" t="str">
        <f>IF(K119=MIN(K105:K128),1,"")</f>
        <v/>
      </c>
      <c r="B119" s="319"/>
      <c r="C119" s="318"/>
      <c r="D119" s="312"/>
      <c r="E119" s="311"/>
      <c r="F119" s="310"/>
      <c r="G119" s="309"/>
      <c r="H119" s="317" t="e">
        <f>HLOOKUP('Operational Worksheet'!E119,$B$770:$M$772,3)</f>
        <v>#N/A</v>
      </c>
      <c r="I119" s="306" t="e">
        <f t="shared" si="4"/>
        <v>#DIV/0!</v>
      </c>
      <c r="J119" s="306" t="e">
        <f t="shared" si="5"/>
        <v>#DIV/0!</v>
      </c>
      <c r="K119" s="322" t="str">
        <f t="shared" si="7"/>
        <v>PO</v>
      </c>
      <c r="L119" s="316" t="str">
        <f t="shared" si="6"/>
        <v>OK</v>
      </c>
    </row>
    <row r="120" spans="1:12" ht="14.25" customHeight="1" x14ac:dyDescent="0.25">
      <c r="A120" s="320" t="str">
        <f>IF(K120=MIN(K105:K128),1,"")</f>
        <v/>
      </c>
      <c r="B120" s="319"/>
      <c r="C120" s="318"/>
      <c r="D120" s="312"/>
      <c r="E120" s="311"/>
      <c r="F120" s="310"/>
      <c r="G120" s="309"/>
      <c r="H120" s="317" t="e">
        <f>HLOOKUP('Operational Worksheet'!E120,$B$770:$M$772,3)</f>
        <v>#N/A</v>
      </c>
      <c r="I120" s="306" t="e">
        <f t="shared" si="4"/>
        <v>#DIV/0!</v>
      </c>
      <c r="J120" s="306" t="e">
        <f t="shared" si="5"/>
        <v>#DIV/0!</v>
      </c>
      <c r="K120" s="322" t="str">
        <f t="shared" si="7"/>
        <v>PO</v>
      </c>
      <c r="L120" s="316" t="str">
        <f t="shared" si="6"/>
        <v>OK</v>
      </c>
    </row>
    <row r="121" spans="1:12" ht="14.25" customHeight="1" x14ac:dyDescent="0.25">
      <c r="A121" s="320" t="str">
        <f>IF(K121=MIN(K105:K128),1,"")</f>
        <v/>
      </c>
      <c r="B121" s="319"/>
      <c r="C121" s="318"/>
      <c r="D121" s="312"/>
      <c r="E121" s="311"/>
      <c r="F121" s="310"/>
      <c r="G121" s="309"/>
      <c r="H121" s="317" t="e">
        <f>HLOOKUP('Operational Worksheet'!E121,$B$770:$M$772,3)</f>
        <v>#N/A</v>
      </c>
      <c r="I121" s="306" t="e">
        <f t="shared" si="4"/>
        <v>#DIV/0!</v>
      </c>
      <c r="J121" s="306" t="e">
        <f t="shared" si="5"/>
        <v>#DIV/0!</v>
      </c>
      <c r="K121" s="322" t="str">
        <f t="shared" si="7"/>
        <v>PO</v>
      </c>
      <c r="L121" s="316" t="str">
        <f t="shared" si="6"/>
        <v>OK</v>
      </c>
    </row>
    <row r="122" spans="1:12" ht="14.25" customHeight="1" x14ac:dyDescent="0.25">
      <c r="A122" s="320" t="str">
        <f>IF(K122=MIN(K105:K128),1,"")</f>
        <v/>
      </c>
      <c r="B122" s="319"/>
      <c r="C122" s="318"/>
      <c r="D122" s="312"/>
      <c r="E122" s="311"/>
      <c r="F122" s="310"/>
      <c r="G122" s="309"/>
      <c r="H122" s="317" t="e">
        <f>HLOOKUP('Operational Worksheet'!E122,$B$770:$M$772,3)</f>
        <v>#N/A</v>
      </c>
      <c r="I122" s="306" t="e">
        <f t="shared" si="4"/>
        <v>#DIV/0!</v>
      </c>
      <c r="J122" s="306" t="e">
        <f t="shared" si="5"/>
        <v>#DIV/0!</v>
      </c>
      <c r="K122" s="322" t="str">
        <f t="shared" si="7"/>
        <v>PO</v>
      </c>
      <c r="L122" s="316" t="str">
        <f t="shared" si="6"/>
        <v>OK</v>
      </c>
    </row>
    <row r="123" spans="1:12" ht="14.25" customHeight="1" x14ac:dyDescent="0.25">
      <c r="A123" s="320" t="str">
        <f>IF(K123=MIN(K105:K128),1,"")</f>
        <v/>
      </c>
      <c r="B123" s="319"/>
      <c r="C123" s="318"/>
      <c r="D123" s="312"/>
      <c r="E123" s="311"/>
      <c r="F123" s="310"/>
      <c r="G123" s="309"/>
      <c r="H123" s="317" t="e">
        <f>HLOOKUP('Operational Worksheet'!E123,$B$770:$M$772,3)</f>
        <v>#N/A</v>
      </c>
      <c r="I123" s="306" t="e">
        <f t="shared" si="4"/>
        <v>#DIV/0!</v>
      </c>
      <c r="J123" s="306" t="e">
        <f t="shared" si="5"/>
        <v>#DIV/0!</v>
      </c>
      <c r="K123" s="322" t="str">
        <f t="shared" si="7"/>
        <v>PO</v>
      </c>
      <c r="L123" s="316" t="str">
        <f t="shared" si="6"/>
        <v>OK</v>
      </c>
    </row>
    <row r="124" spans="1:12" ht="14.25" customHeight="1" x14ac:dyDescent="0.25">
      <c r="A124" s="320" t="str">
        <f>IF(K124=MIN(K105:K128),1,"")</f>
        <v/>
      </c>
      <c r="B124" s="319"/>
      <c r="C124" s="318"/>
      <c r="D124" s="312"/>
      <c r="E124" s="311"/>
      <c r="F124" s="310"/>
      <c r="G124" s="309"/>
      <c r="H124" s="317" t="e">
        <f>HLOOKUP('Operational Worksheet'!E124,$B$770:$M$772,3)</f>
        <v>#N/A</v>
      </c>
      <c r="I124" s="306" t="e">
        <f t="shared" si="4"/>
        <v>#DIV/0!</v>
      </c>
      <c r="J124" s="306" t="e">
        <f t="shared" si="5"/>
        <v>#DIV/0!</v>
      </c>
      <c r="K124" s="322" t="str">
        <f t="shared" si="7"/>
        <v>PO</v>
      </c>
      <c r="L124" s="316" t="str">
        <f t="shared" si="6"/>
        <v>OK</v>
      </c>
    </row>
    <row r="125" spans="1:12" ht="14.25" customHeight="1" x14ac:dyDescent="0.25">
      <c r="A125" s="320" t="str">
        <f>IF(K125=MIN(K105:K128),1,"")</f>
        <v/>
      </c>
      <c r="B125" s="319"/>
      <c r="C125" s="318"/>
      <c r="D125" s="312"/>
      <c r="E125" s="311"/>
      <c r="F125" s="310"/>
      <c r="G125" s="309"/>
      <c r="H125" s="317" t="e">
        <f>HLOOKUP('Operational Worksheet'!E125,$B$770:$M$772,3)</f>
        <v>#N/A</v>
      </c>
      <c r="I125" s="306" t="e">
        <f t="shared" si="4"/>
        <v>#DIV/0!</v>
      </c>
      <c r="J125" s="306" t="e">
        <f t="shared" si="5"/>
        <v>#DIV/0!</v>
      </c>
      <c r="K125" s="322" t="str">
        <f t="shared" si="7"/>
        <v>PO</v>
      </c>
      <c r="L125" s="316" t="str">
        <f t="shared" si="6"/>
        <v>OK</v>
      </c>
    </row>
    <row r="126" spans="1:12" ht="14.25" customHeight="1" x14ac:dyDescent="0.25">
      <c r="A126" s="320" t="str">
        <f>IF(K126=MIN(K105:K128),1,"")</f>
        <v/>
      </c>
      <c r="B126" s="319"/>
      <c r="C126" s="318"/>
      <c r="D126" s="312"/>
      <c r="E126" s="311"/>
      <c r="F126" s="310"/>
      <c r="G126" s="309"/>
      <c r="H126" s="317" t="e">
        <f>HLOOKUP('Operational Worksheet'!E126,$B$770:$M$772,3)</f>
        <v>#N/A</v>
      </c>
      <c r="I126" s="306" t="e">
        <f t="shared" si="4"/>
        <v>#DIV/0!</v>
      </c>
      <c r="J126" s="306" t="e">
        <f t="shared" si="5"/>
        <v>#DIV/0!</v>
      </c>
      <c r="K126" s="322" t="str">
        <f t="shared" si="7"/>
        <v>PO</v>
      </c>
      <c r="L126" s="316" t="str">
        <f t="shared" si="6"/>
        <v>OK</v>
      </c>
    </row>
    <row r="127" spans="1:12" ht="14.25" customHeight="1" x14ac:dyDescent="0.25">
      <c r="A127" s="320" t="str">
        <f>IF(K127=MIN(K105:K128),1,"")</f>
        <v/>
      </c>
      <c r="B127" s="319"/>
      <c r="C127" s="318"/>
      <c r="D127" s="312"/>
      <c r="E127" s="311"/>
      <c r="F127" s="310"/>
      <c r="G127" s="309"/>
      <c r="H127" s="317" t="e">
        <f>HLOOKUP('Operational Worksheet'!E127,$B$770:$M$772,3)</f>
        <v>#N/A</v>
      </c>
      <c r="I127" s="306" t="e">
        <f t="shared" si="4"/>
        <v>#DIV/0!</v>
      </c>
      <c r="J127" s="306" t="e">
        <f t="shared" si="5"/>
        <v>#DIV/0!</v>
      </c>
      <c r="K127" s="322" t="str">
        <f t="shared" si="7"/>
        <v>PO</v>
      </c>
      <c r="L127" s="316" t="str">
        <f t="shared" si="6"/>
        <v>OK</v>
      </c>
    </row>
    <row r="128" spans="1:12" ht="14.25" customHeight="1" x14ac:dyDescent="0.25">
      <c r="A128" s="315" t="str">
        <f>IF(K128=MIN(K105:K128),1,"")</f>
        <v/>
      </c>
      <c r="B128" s="329"/>
      <c r="C128" s="328"/>
      <c r="D128" s="312"/>
      <c r="E128" s="311"/>
      <c r="F128" s="310"/>
      <c r="G128" s="309"/>
      <c r="H128" s="327" t="e">
        <f>HLOOKUP('Operational Worksheet'!E128,$B$770:$M$772,3)</f>
        <v>#N/A</v>
      </c>
      <c r="I128" s="306" t="e">
        <f t="shared" si="4"/>
        <v>#DIV/0!</v>
      </c>
      <c r="J128" s="306" t="e">
        <f t="shared" si="5"/>
        <v>#DIV/0!</v>
      </c>
      <c r="K128" s="322" t="str">
        <f t="shared" si="7"/>
        <v>PO</v>
      </c>
      <c r="L128" s="326" t="str">
        <f t="shared" si="6"/>
        <v>OK</v>
      </c>
    </row>
    <row r="129" spans="1:12" ht="14.25" customHeight="1" x14ac:dyDescent="0.25">
      <c r="A129" s="325" t="str">
        <f>IF(K129=MIN(K129:K152),1,"")</f>
        <v/>
      </c>
      <c r="B129" s="324"/>
      <c r="C129" s="323"/>
      <c r="D129" s="312"/>
      <c r="E129" s="311"/>
      <c r="F129" s="310"/>
      <c r="G129" s="309"/>
      <c r="H129" s="306" t="e">
        <f>HLOOKUP('Operational Worksheet'!E129,$B$770:$M$772,3)</f>
        <v>#N/A</v>
      </c>
      <c r="I129" s="306" t="e">
        <f t="shared" si="4"/>
        <v>#DIV/0!</v>
      </c>
      <c r="J129" s="306" t="e">
        <f t="shared" si="5"/>
        <v>#DIV/0!</v>
      </c>
      <c r="K129" s="322" t="str">
        <f t="shared" si="7"/>
        <v>PO</v>
      </c>
      <c r="L129" s="321" t="str">
        <f t="shared" si="6"/>
        <v>OK</v>
      </c>
    </row>
    <row r="130" spans="1:12" ht="14.25" customHeight="1" x14ac:dyDescent="0.25">
      <c r="A130" s="320" t="str">
        <f>IF(K130=MIN(K129:K152),1,"")</f>
        <v/>
      </c>
      <c r="B130" s="319"/>
      <c r="C130" s="318"/>
      <c r="D130" s="312"/>
      <c r="E130" s="311"/>
      <c r="F130" s="310"/>
      <c r="G130" s="309"/>
      <c r="H130" s="317" t="e">
        <f>HLOOKUP('Operational Worksheet'!E130,$B$770:$M$772,3)</f>
        <v>#N/A</v>
      </c>
      <c r="I130" s="306" t="e">
        <f t="shared" si="4"/>
        <v>#DIV/0!</v>
      </c>
      <c r="J130" s="306" t="e">
        <f t="shared" si="5"/>
        <v>#DIV/0!</v>
      </c>
      <c r="K130" s="322" t="str">
        <f t="shared" si="7"/>
        <v>PO</v>
      </c>
      <c r="L130" s="316" t="str">
        <f t="shared" si="6"/>
        <v>OK</v>
      </c>
    </row>
    <row r="131" spans="1:12" ht="14.25" customHeight="1" x14ac:dyDescent="0.25">
      <c r="A131" s="320" t="str">
        <f>IF(K131=MIN(K129:K152),1,"")</f>
        <v/>
      </c>
      <c r="B131" s="319"/>
      <c r="C131" s="318"/>
      <c r="D131" s="312"/>
      <c r="E131" s="311"/>
      <c r="F131" s="310"/>
      <c r="G131" s="309"/>
      <c r="H131" s="317" t="e">
        <f>HLOOKUP('Operational Worksheet'!E131,$B$770:$M$772,3)</f>
        <v>#N/A</v>
      </c>
      <c r="I131" s="306" t="e">
        <f t="shared" si="4"/>
        <v>#DIV/0!</v>
      </c>
      <c r="J131" s="306" t="e">
        <f t="shared" si="5"/>
        <v>#DIV/0!</v>
      </c>
      <c r="K131" s="322" t="str">
        <f t="shared" si="7"/>
        <v>PO</v>
      </c>
      <c r="L131" s="316" t="str">
        <f t="shared" si="6"/>
        <v>OK</v>
      </c>
    </row>
    <row r="132" spans="1:12" ht="14.25" customHeight="1" x14ac:dyDescent="0.25">
      <c r="A132" s="320" t="str">
        <f>IF(K132=MIN(K129:K152),1,"")</f>
        <v/>
      </c>
      <c r="B132" s="319"/>
      <c r="C132" s="318"/>
      <c r="D132" s="312"/>
      <c r="E132" s="311"/>
      <c r="F132" s="310"/>
      <c r="G132" s="309"/>
      <c r="H132" s="317" t="e">
        <f>HLOOKUP('Operational Worksheet'!E132,$B$770:$M$772,3)</f>
        <v>#N/A</v>
      </c>
      <c r="I132" s="306" t="e">
        <f t="shared" si="4"/>
        <v>#DIV/0!</v>
      </c>
      <c r="J132" s="306" t="e">
        <f t="shared" si="5"/>
        <v>#DIV/0!</v>
      </c>
      <c r="K132" s="322" t="str">
        <f t="shared" si="7"/>
        <v>PO</v>
      </c>
      <c r="L132" s="316" t="str">
        <f t="shared" si="6"/>
        <v>OK</v>
      </c>
    </row>
    <row r="133" spans="1:12" ht="14.25" customHeight="1" x14ac:dyDescent="0.25">
      <c r="A133" s="320" t="str">
        <f>IF(K133=MIN(K129:K152),1,"")</f>
        <v/>
      </c>
      <c r="B133" s="319"/>
      <c r="C133" s="318"/>
      <c r="D133" s="312"/>
      <c r="E133" s="311"/>
      <c r="F133" s="310"/>
      <c r="G133" s="309"/>
      <c r="H133" s="317" t="e">
        <f>HLOOKUP('Operational Worksheet'!E133,$B$770:$M$772,3)</f>
        <v>#N/A</v>
      </c>
      <c r="I133" s="306" t="e">
        <f t="shared" si="4"/>
        <v>#DIV/0!</v>
      </c>
      <c r="J133" s="306" t="e">
        <f t="shared" si="5"/>
        <v>#DIV/0!</v>
      </c>
      <c r="K133" s="322" t="str">
        <f t="shared" si="7"/>
        <v>PO</v>
      </c>
      <c r="L133" s="316" t="str">
        <f t="shared" si="6"/>
        <v>OK</v>
      </c>
    </row>
    <row r="134" spans="1:12" ht="14.25" customHeight="1" x14ac:dyDescent="0.25">
      <c r="A134" s="320" t="str">
        <f>IF(K134=MIN(K129:K152),1,"")</f>
        <v/>
      </c>
      <c r="B134" s="319"/>
      <c r="C134" s="318"/>
      <c r="D134" s="312"/>
      <c r="E134" s="311"/>
      <c r="F134" s="310"/>
      <c r="G134" s="309"/>
      <c r="H134" s="317" t="e">
        <f>HLOOKUP('Operational Worksheet'!E134,$B$770:$M$772,3)</f>
        <v>#N/A</v>
      </c>
      <c r="I134" s="306" t="e">
        <f t="shared" si="4"/>
        <v>#DIV/0!</v>
      </c>
      <c r="J134" s="306" t="e">
        <f t="shared" si="5"/>
        <v>#DIV/0!</v>
      </c>
      <c r="K134" s="322" t="str">
        <f t="shared" si="7"/>
        <v>PO</v>
      </c>
      <c r="L134" s="316" t="str">
        <f t="shared" si="6"/>
        <v>OK</v>
      </c>
    </row>
    <row r="135" spans="1:12" ht="14.25" customHeight="1" x14ac:dyDescent="0.25">
      <c r="A135" s="320" t="str">
        <f>IF(K135=MIN(K129:K152),1,"")</f>
        <v/>
      </c>
      <c r="B135" s="319"/>
      <c r="C135" s="318"/>
      <c r="D135" s="312"/>
      <c r="E135" s="311"/>
      <c r="F135" s="310"/>
      <c r="G135" s="309"/>
      <c r="H135" s="317" t="e">
        <f>HLOOKUP('Operational Worksheet'!E135,$B$770:$M$772,3)</f>
        <v>#N/A</v>
      </c>
      <c r="I135" s="306" t="e">
        <f t="shared" si="4"/>
        <v>#DIV/0!</v>
      </c>
      <c r="J135" s="306" t="e">
        <f t="shared" si="5"/>
        <v>#DIV/0!</v>
      </c>
      <c r="K135" s="322" t="str">
        <f t="shared" si="7"/>
        <v>PO</v>
      </c>
      <c r="L135" s="316" t="str">
        <f t="shared" si="6"/>
        <v>OK</v>
      </c>
    </row>
    <row r="136" spans="1:12" ht="14.25" customHeight="1" x14ac:dyDescent="0.25">
      <c r="A136" s="320" t="str">
        <f>IF(K136=MIN(K129:K152),1,"")</f>
        <v/>
      </c>
      <c r="B136" s="319"/>
      <c r="C136" s="318"/>
      <c r="D136" s="312"/>
      <c r="E136" s="311"/>
      <c r="F136" s="310"/>
      <c r="G136" s="309"/>
      <c r="H136" s="317" t="e">
        <f>HLOOKUP('Operational Worksheet'!E136,$B$770:$M$772,3)</f>
        <v>#N/A</v>
      </c>
      <c r="I136" s="306" t="e">
        <f t="shared" si="4"/>
        <v>#DIV/0!</v>
      </c>
      <c r="J136" s="306" t="e">
        <f t="shared" si="5"/>
        <v>#DIV/0!</v>
      </c>
      <c r="K136" s="322" t="str">
        <f t="shared" si="7"/>
        <v>PO</v>
      </c>
      <c r="L136" s="316" t="str">
        <f t="shared" si="6"/>
        <v>OK</v>
      </c>
    </row>
    <row r="137" spans="1:12" ht="14.25" customHeight="1" x14ac:dyDescent="0.25">
      <c r="A137" s="320" t="str">
        <f>IF(K137=MIN(K129:K152),1,"")</f>
        <v/>
      </c>
      <c r="B137" s="319"/>
      <c r="C137" s="318"/>
      <c r="D137" s="312"/>
      <c r="E137" s="311"/>
      <c r="F137" s="310"/>
      <c r="G137" s="309"/>
      <c r="H137" s="317" t="e">
        <f>HLOOKUP('Operational Worksheet'!E137,$B$770:$M$772,3)</f>
        <v>#N/A</v>
      </c>
      <c r="I137" s="306" t="e">
        <f t="shared" ref="I137:I200" si="8">$G$766/D137*$H$766</f>
        <v>#DIV/0!</v>
      </c>
      <c r="J137" s="306" t="e">
        <f t="shared" ref="J137:J200" si="9">I137*$G137</f>
        <v>#DIV/0!</v>
      </c>
      <c r="K137" s="322" t="str">
        <f t="shared" si="7"/>
        <v>PO</v>
      </c>
      <c r="L137" s="316" t="str">
        <f t="shared" ref="L137:L200" si="10">+IF(K137&gt;=1, "OK","Alarm")</f>
        <v>OK</v>
      </c>
    </row>
    <row r="138" spans="1:12" ht="14.25" customHeight="1" x14ac:dyDescent="0.25">
      <c r="A138" s="320" t="str">
        <f>IF(K138=MIN(K129:K152),1,"")</f>
        <v/>
      </c>
      <c r="B138" s="319"/>
      <c r="C138" s="318"/>
      <c r="D138" s="312"/>
      <c r="E138" s="311"/>
      <c r="F138" s="310"/>
      <c r="G138" s="309"/>
      <c r="H138" s="317" t="e">
        <f>HLOOKUP('Operational Worksheet'!E138,$B$770:$M$772,3)</f>
        <v>#N/A</v>
      </c>
      <c r="I138" s="306" t="e">
        <f t="shared" si="8"/>
        <v>#DIV/0!</v>
      </c>
      <c r="J138" s="306" t="e">
        <f t="shared" si="9"/>
        <v>#DIV/0!</v>
      </c>
      <c r="K138" s="322" t="str">
        <f t="shared" ref="K138:K201" si="11">IF(D138&gt;0,J138/H138,"PO")</f>
        <v>PO</v>
      </c>
      <c r="L138" s="316" t="str">
        <f t="shared" si="10"/>
        <v>OK</v>
      </c>
    </row>
    <row r="139" spans="1:12" ht="14.25" customHeight="1" x14ac:dyDescent="0.25">
      <c r="A139" s="320" t="str">
        <f>IF(K139=MIN(K129:K152),1,"")</f>
        <v/>
      </c>
      <c r="B139" s="319"/>
      <c r="C139" s="318"/>
      <c r="D139" s="312"/>
      <c r="E139" s="311"/>
      <c r="F139" s="310"/>
      <c r="G139" s="309"/>
      <c r="H139" s="317" t="e">
        <f>HLOOKUP('Operational Worksheet'!E139,$B$770:$M$772,3)</f>
        <v>#N/A</v>
      </c>
      <c r="I139" s="306" t="e">
        <f t="shared" si="8"/>
        <v>#DIV/0!</v>
      </c>
      <c r="J139" s="306" t="e">
        <f t="shared" si="9"/>
        <v>#DIV/0!</v>
      </c>
      <c r="K139" s="322" t="str">
        <f t="shared" si="11"/>
        <v>PO</v>
      </c>
      <c r="L139" s="316" t="str">
        <f t="shared" si="10"/>
        <v>OK</v>
      </c>
    </row>
    <row r="140" spans="1:12" ht="14.25" customHeight="1" x14ac:dyDescent="0.25">
      <c r="A140" s="320" t="str">
        <f>IF(K140=MIN(K129:K152),1,"")</f>
        <v/>
      </c>
      <c r="B140" s="319"/>
      <c r="C140" s="318"/>
      <c r="D140" s="312"/>
      <c r="E140" s="311"/>
      <c r="F140" s="310"/>
      <c r="G140" s="309"/>
      <c r="H140" s="317" t="e">
        <f>HLOOKUP('Operational Worksheet'!E140,$B$770:$M$772,3)</f>
        <v>#N/A</v>
      </c>
      <c r="I140" s="306" t="e">
        <f t="shared" si="8"/>
        <v>#DIV/0!</v>
      </c>
      <c r="J140" s="306" t="e">
        <f t="shared" si="9"/>
        <v>#DIV/0!</v>
      </c>
      <c r="K140" s="322" t="str">
        <f t="shared" si="11"/>
        <v>PO</v>
      </c>
      <c r="L140" s="316" t="str">
        <f t="shared" si="10"/>
        <v>OK</v>
      </c>
    </row>
    <row r="141" spans="1:12" ht="14.25" customHeight="1" x14ac:dyDescent="0.25">
      <c r="A141" s="320" t="str">
        <f>IF(K141=MIN(K129:K152),1,"")</f>
        <v/>
      </c>
      <c r="B141" s="319"/>
      <c r="C141" s="318"/>
      <c r="D141" s="312"/>
      <c r="E141" s="311"/>
      <c r="F141" s="310"/>
      <c r="G141" s="309"/>
      <c r="H141" s="317" t="e">
        <f>HLOOKUP('Operational Worksheet'!E141,$B$770:$M$772,3)</f>
        <v>#N/A</v>
      </c>
      <c r="I141" s="306" t="e">
        <f t="shared" si="8"/>
        <v>#DIV/0!</v>
      </c>
      <c r="J141" s="306" t="e">
        <f t="shared" si="9"/>
        <v>#DIV/0!</v>
      </c>
      <c r="K141" s="322" t="str">
        <f t="shared" si="11"/>
        <v>PO</v>
      </c>
      <c r="L141" s="316" t="str">
        <f t="shared" si="10"/>
        <v>OK</v>
      </c>
    </row>
    <row r="142" spans="1:12" ht="14.25" customHeight="1" x14ac:dyDescent="0.25">
      <c r="A142" s="320" t="str">
        <f>IF(K142=MIN(K129:K152),1,"")</f>
        <v/>
      </c>
      <c r="B142" s="319"/>
      <c r="C142" s="318"/>
      <c r="D142" s="312"/>
      <c r="E142" s="311"/>
      <c r="F142" s="310"/>
      <c r="G142" s="309"/>
      <c r="H142" s="317" t="e">
        <f>HLOOKUP('Operational Worksheet'!E142,$B$770:$M$772,3)</f>
        <v>#N/A</v>
      </c>
      <c r="I142" s="306" t="e">
        <f t="shared" si="8"/>
        <v>#DIV/0!</v>
      </c>
      <c r="J142" s="306" t="e">
        <f t="shared" si="9"/>
        <v>#DIV/0!</v>
      </c>
      <c r="K142" s="322" t="str">
        <f t="shared" si="11"/>
        <v>PO</v>
      </c>
      <c r="L142" s="316" t="str">
        <f t="shared" si="10"/>
        <v>OK</v>
      </c>
    </row>
    <row r="143" spans="1:12" ht="14.25" customHeight="1" x14ac:dyDescent="0.25">
      <c r="A143" s="320" t="str">
        <f>IF(K143=MIN(K129:K152),1,"")</f>
        <v/>
      </c>
      <c r="B143" s="319"/>
      <c r="C143" s="318"/>
      <c r="D143" s="312"/>
      <c r="E143" s="311"/>
      <c r="F143" s="310"/>
      <c r="G143" s="309"/>
      <c r="H143" s="317" t="e">
        <f>HLOOKUP('Operational Worksheet'!E143,$B$770:$M$772,3)</f>
        <v>#N/A</v>
      </c>
      <c r="I143" s="306" t="e">
        <f t="shared" si="8"/>
        <v>#DIV/0!</v>
      </c>
      <c r="J143" s="306" t="e">
        <f t="shared" si="9"/>
        <v>#DIV/0!</v>
      </c>
      <c r="K143" s="322" t="str">
        <f t="shared" si="11"/>
        <v>PO</v>
      </c>
      <c r="L143" s="316" t="str">
        <f t="shared" si="10"/>
        <v>OK</v>
      </c>
    </row>
    <row r="144" spans="1:12" ht="14.25" customHeight="1" x14ac:dyDescent="0.25">
      <c r="A144" s="320" t="str">
        <f>IF(K144=MIN(K129:K152),1,"")</f>
        <v/>
      </c>
      <c r="B144" s="319"/>
      <c r="C144" s="318"/>
      <c r="D144" s="312"/>
      <c r="E144" s="311"/>
      <c r="F144" s="310"/>
      <c r="G144" s="309"/>
      <c r="H144" s="317" t="e">
        <f>HLOOKUP('Operational Worksheet'!E144,$B$770:$M$772,3)</f>
        <v>#N/A</v>
      </c>
      <c r="I144" s="306" t="e">
        <f t="shared" si="8"/>
        <v>#DIV/0!</v>
      </c>
      <c r="J144" s="306" t="e">
        <f t="shared" si="9"/>
        <v>#DIV/0!</v>
      </c>
      <c r="K144" s="322" t="str">
        <f t="shared" si="11"/>
        <v>PO</v>
      </c>
      <c r="L144" s="316" t="str">
        <f t="shared" si="10"/>
        <v>OK</v>
      </c>
    </row>
    <row r="145" spans="1:12" ht="14.25" customHeight="1" x14ac:dyDescent="0.25">
      <c r="A145" s="320" t="str">
        <f>IF(K145=MIN(K129:K152),1,"")</f>
        <v/>
      </c>
      <c r="B145" s="319"/>
      <c r="C145" s="318"/>
      <c r="D145" s="312"/>
      <c r="E145" s="311"/>
      <c r="F145" s="310"/>
      <c r="G145" s="309"/>
      <c r="H145" s="317" t="e">
        <f>HLOOKUP('Operational Worksheet'!E145,$B$770:$M$772,3)</f>
        <v>#N/A</v>
      </c>
      <c r="I145" s="306" t="e">
        <f t="shared" si="8"/>
        <v>#DIV/0!</v>
      </c>
      <c r="J145" s="306" t="e">
        <f t="shared" si="9"/>
        <v>#DIV/0!</v>
      </c>
      <c r="K145" s="322" t="str">
        <f t="shared" si="11"/>
        <v>PO</v>
      </c>
      <c r="L145" s="316" t="str">
        <f t="shared" si="10"/>
        <v>OK</v>
      </c>
    </row>
    <row r="146" spans="1:12" ht="14.25" customHeight="1" x14ac:dyDescent="0.25">
      <c r="A146" s="320" t="str">
        <f>IF(K146=MIN(K129:K152),1,"")</f>
        <v/>
      </c>
      <c r="B146" s="319"/>
      <c r="C146" s="318"/>
      <c r="D146" s="312"/>
      <c r="E146" s="311"/>
      <c r="F146" s="310"/>
      <c r="G146" s="309"/>
      <c r="H146" s="317" t="e">
        <f>HLOOKUP('Operational Worksheet'!E146,$B$770:$M$772,3)</f>
        <v>#N/A</v>
      </c>
      <c r="I146" s="306" t="e">
        <f t="shared" si="8"/>
        <v>#DIV/0!</v>
      </c>
      <c r="J146" s="306" t="e">
        <f t="shared" si="9"/>
        <v>#DIV/0!</v>
      </c>
      <c r="K146" s="322" t="str">
        <f t="shared" si="11"/>
        <v>PO</v>
      </c>
      <c r="L146" s="316" t="str">
        <f t="shared" si="10"/>
        <v>OK</v>
      </c>
    </row>
    <row r="147" spans="1:12" ht="14.25" customHeight="1" x14ac:dyDescent="0.25">
      <c r="A147" s="320" t="str">
        <f>IF(K147=MIN(K129:K152),1,"")</f>
        <v/>
      </c>
      <c r="B147" s="319"/>
      <c r="C147" s="318"/>
      <c r="D147" s="312"/>
      <c r="E147" s="311"/>
      <c r="F147" s="310"/>
      <c r="G147" s="309"/>
      <c r="H147" s="317" t="e">
        <f>HLOOKUP('Operational Worksheet'!E147,$B$770:$M$772,3)</f>
        <v>#N/A</v>
      </c>
      <c r="I147" s="306" t="e">
        <f t="shared" si="8"/>
        <v>#DIV/0!</v>
      </c>
      <c r="J147" s="306" t="e">
        <f t="shared" si="9"/>
        <v>#DIV/0!</v>
      </c>
      <c r="K147" s="322" t="str">
        <f t="shared" si="11"/>
        <v>PO</v>
      </c>
      <c r="L147" s="316" t="str">
        <f t="shared" si="10"/>
        <v>OK</v>
      </c>
    </row>
    <row r="148" spans="1:12" ht="14.25" customHeight="1" x14ac:dyDescent="0.25">
      <c r="A148" s="320" t="str">
        <f>IF(K148=MIN(K129:K152),1,"")</f>
        <v/>
      </c>
      <c r="B148" s="319"/>
      <c r="C148" s="318"/>
      <c r="D148" s="312"/>
      <c r="E148" s="311"/>
      <c r="F148" s="310"/>
      <c r="G148" s="309"/>
      <c r="H148" s="317" t="e">
        <f>HLOOKUP('Operational Worksheet'!E148,$B$770:$M$772,3)</f>
        <v>#N/A</v>
      </c>
      <c r="I148" s="306" t="e">
        <f t="shared" si="8"/>
        <v>#DIV/0!</v>
      </c>
      <c r="J148" s="306" t="e">
        <f t="shared" si="9"/>
        <v>#DIV/0!</v>
      </c>
      <c r="K148" s="322" t="str">
        <f t="shared" si="11"/>
        <v>PO</v>
      </c>
      <c r="L148" s="316" t="str">
        <f t="shared" si="10"/>
        <v>OK</v>
      </c>
    </row>
    <row r="149" spans="1:12" ht="14.25" customHeight="1" x14ac:dyDescent="0.25">
      <c r="A149" s="320" t="str">
        <f>IF(K149=MIN(K129:K152),1,"")</f>
        <v/>
      </c>
      <c r="B149" s="319"/>
      <c r="C149" s="318"/>
      <c r="D149" s="312"/>
      <c r="E149" s="311"/>
      <c r="F149" s="310"/>
      <c r="G149" s="309"/>
      <c r="H149" s="317" t="e">
        <f>HLOOKUP('Operational Worksheet'!E149,$B$770:$M$772,3)</f>
        <v>#N/A</v>
      </c>
      <c r="I149" s="306" t="e">
        <f t="shared" si="8"/>
        <v>#DIV/0!</v>
      </c>
      <c r="J149" s="306" t="e">
        <f t="shared" si="9"/>
        <v>#DIV/0!</v>
      </c>
      <c r="K149" s="322" t="str">
        <f t="shared" si="11"/>
        <v>PO</v>
      </c>
      <c r="L149" s="316" t="str">
        <f t="shared" si="10"/>
        <v>OK</v>
      </c>
    </row>
    <row r="150" spans="1:12" ht="14.25" customHeight="1" x14ac:dyDescent="0.25">
      <c r="A150" s="320" t="str">
        <f>IF(K150=MIN(K129:K152),1,"")</f>
        <v/>
      </c>
      <c r="B150" s="319"/>
      <c r="C150" s="318"/>
      <c r="D150" s="312"/>
      <c r="E150" s="311"/>
      <c r="F150" s="310"/>
      <c r="G150" s="309"/>
      <c r="H150" s="317" t="e">
        <f>HLOOKUP('Operational Worksheet'!E150,$B$770:$M$772,3)</f>
        <v>#N/A</v>
      </c>
      <c r="I150" s="306" t="e">
        <f t="shared" si="8"/>
        <v>#DIV/0!</v>
      </c>
      <c r="J150" s="306" t="e">
        <f t="shared" si="9"/>
        <v>#DIV/0!</v>
      </c>
      <c r="K150" s="322" t="str">
        <f t="shared" si="11"/>
        <v>PO</v>
      </c>
      <c r="L150" s="316" t="str">
        <f t="shared" si="10"/>
        <v>OK</v>
      </c>
    </row>
    <row r="151" spans="1:12" ht="14.25" customHeight="1" x14ac:dyDescent="0.25">
      <c r="A151" s="320" t="str">
        <f>IF(K151=MIN(K129:K152),1,"")</f>
        <v/>
      </c>
      <c r="B151" s="319"/>
      <c r="C151" s="318"/>
      <c r="D151" s="312"/>
      <c r="E151" s="311"/>
      <c r="F151" s="310"/>
      <c r="G151" s="309"/>
      <c r="H151" s="317" t="e">
        <f>HLOOKUP('Operational Worksheet'!E151,$B$770:$M$772,3)</f>
        <v>#N/A</v>
      </c>
      <c r="I151" s="306" t="e">
        <f t="shared" si="8"/>
        <v>#DIV/0!</v>
      </c>
      <c r="J151" s="306" t="e">
        <f t="shared" si="9"/>
        <v>#DIV/0!</v>
      </c>
      <c r="K151" s="322" t="str">
        <f t="shared" si="11"/>
        <v>PO</v>
      </c>
      <c r="L151" s="316" t="str">
        <f t="shared" si="10"/>
        <v>OK</v>
      </c>
    </row>
    <row r="152" spans="1:12" ht="14.25" customHeight="1" x14ac:dyDescent="0.25">
      <c r="A152" s="315" t="str">
        <f>IF(K152=MIN(K129:K152),1,"")</f>
        <v/>
      </c>
      <c r="B152" s="329"/>
      <c r="C152" s="328"/>
      <c r="D152" s="312"/>
      <c r="E152" s="311"/>
      <c r="F152" s="310"/>
      <c r="G152" s="309"/>
      <c r="H152" s="327" t="e">
        <f>HLOOKUP('Operational Worksheet'!E152,$B$770:$M$772,3)</f>
        <v>#N/A</v>
      </c>
      <c r="I152" s="306" t="e">
        <f t="shared" si="8"/>
        <v>#DIV/0!</v>
      </c>
      <c r="J152" s="306" t="e">
        <f t="shared" si="9"/>
        <v>#DIV/0!</v>
      </c>
      <c r="K152" s="322" t="str">
        <f t="shared" si="11"/>
        <v>PO</v>
      </c>
      <c r="L152" s="326" t="str">
        <f t="shared" si="10"/>
        <v>OK</v>
      </c>
    </row>
    <row r="153" spans="1:12" ht="14.25" customHeight="1" x14ac:dyDescent="0.25">
      <c r="A153" s="325" t="str">
        <f>IF(K153=MIN(K153:K176),1,"")</f>
        <v/>
      </c>
      <c r="B153" s="324"/>
      <c r="C153" s="323"/>
      <c r="D153" s="312"/>
      <c r="E153" s="311"/>
      <c r="F153" s="310"/>
      <c r="G153" s="309"/>
      <c r="H153" s="306" t="e">
        <f>HLOOKUP('Operational Worksheet'!E153,$B$770:$M$772,3)</f>
        <v>#N/A</v>
      </c>
      <c r="I153" s="306" t="e">
        <f t="shared" si="8"/>
        <v>#DIV/0!</v>
      </c>
      <c r="J153" s="306" t="e">
        <f t="shared" si="9"/>
        <v>#DIV/0!</v>
      </c>
      <c r="K153" s="322" t="str">
        <f t="shared" si="11"/>
        <v>PO</v>
      </c>
      <c r="L153" s="321" t="str">
        <f t="shared" si="10"/>
        <v>OK</v>
      </c>
    </row>
    <row r="154" spans="1:12" ht="14.25" customHeight="1" x14ac:dyDescent="0.25">
      <c r="A154" s="320" t="str">
        <f>IF(K154=MIN(K153:K176),1,"")</f>
        <v/>
      </c>
      <c r="B154" s="319"/>
      <c r="C154" s="318"/>
      <c r="D154" s="312"/>
      <c r="E154" s="311"/>
      <c r="F154" s="310"/>
      <c r="G154" s="309"/>
      <c r="H154" s="317" t="e">
        <f>HLOOKUP('Operational Worksheet'!E154,$B$770:$M$772,3)</f>
        <v>#N/A</v>
      </c>
      <c r="I154" s="306" t="e">
        <f t="shared" si="8"/>
        <v>#DIV/0!</v>
      </c>
      <c r="J154" s="306" t="e">
        <f t="shared" si="9"/>
        <v>#DIV/0!</v>
      </c>
      <c r="K154" s="322" t="str">
        <f t="shared" si="11"/>
        <v>PO</v>
      </c>
      <c r="L154" s="316" t="str">
        <f t="shared" si="10"/>
        <v>OK</v>
      </c>
    </row>
    <row r="155" spans="1:12" ht="14.25" customHeight="1" x14ac:dyDescent="0.25">
      <c r="A155" s="320" t="str">
        <f>IF(K155=MIN(K153:K176),1,"")</f>
        <v/>
      </c>
      <c r="B155" s="319"/>
      <c r="C155" s="318"/>
      <c r="D155" s="312"/>
      <c r="E155" s="311"/>
      <c r="F155" s="310"/>
      <c r="G155" s="309"/>
      <c r="H155" s="317" t="e">
        <f>HLOOKUP('Operational Worksheet'!E155,$B$770:$M$772,3)</f>
        <v>#N/A</v>
      </c>
      <c r="I155" s="306" t="e">
        <f t="shared" si="8"/>
        <v>#DIV/0!</v>
      </c>
      <c r="J155" s="306" t="e">
        <f t="shared" si="9"/>
        <v>#DIV/0!</v>
      </c>
      <c r="K155" s="322" t="str">
        <f t="shared" si="11"/>
        <v>PO</v>
      </c>
      <c r="L155" s="316" t="str">
        <f t="shared" si="10"/>
        <v>OK</v>
      </c>
    </row>
    <row r="156" spans="1:12" ht="14.25" customHeight="1" x14ac:dyDescent="0.25">
      <c r="A156" s="320" t="str">
        <f>IF(K156=MIN(K153:K176),1,"")</f>
        <v/>
      </c>
      <c r="B156" s="319"/>
      <c r="C156" s="318"/>
      <c r="D156" s="312"/>
      <c r="E156" s="311"/>
      <c r="F156" s="310"/>
      <c r="G156" s="309"/>
      <c r="H156" s="317" t="e">
        <f>HLOOKUP('Operational Worksheet'!E156,$B$770:$M$772,3)</f>
        <v>#N/A</v>
      </c>
      <c r="I156" s="306" t="e">
        <f t="shared" si="8"/>
        <v>#DIV/0!</v>
      </c>
      <c r="J156" s="306" t="e">
        <f t="shared" si="9"/>
        <v>#DIV/0!</v>
      </c>
      <c r="K156" s="322" t="str">
        <f t="shared" si="11"/>
        <v>PO</v>
      </c>
      <c r="L156" s="316" t="str">
        <f t="shared" si="10"/>
        <v>OK</v>
      </c>
    </row>
    <row r="157" spans="1:12" ht="14.25" customHeight="1" x14ac:dyDescent="0.25">
      <c r="A157" s="320" t="str">
        <f>IF(K157=MIN(K153:K176),1,"")</f>
        <v/>
      </c>
      <c r="B157" s="319"/>
      <c r="C157" s="318"/>
      <c r="D157" s="312"/>
      <c r="E157" s="311"/>
      <c r="F157" s="310"/>
      <c r="G157" s="309"/>
      <c r="H157" s="317" t="e">
        <f>HLOOKUP('Operational Worksheet'!E157,$B$770:$M$772,3)</f>
        <v>#N/A</v>
      </c>
      <c r="I157" s="306" t="e">
        <f t="shared" si="8"/>
        <v>#DIV/0!</v>
      </c>
      <c r="J157" s="306" t="e">
        <f t="shared" si="9"/>
        <v>#DIV/0!</v>
      </c>
      <c r="K157" s="322" t="str">
        <f t="shared" si="11"/>
        <v>PO</v>
      </c>
      <c r="L157" s="316" t="str">
        <f t="shared" si="10"/>
        <v>OK</v>
      </c>
    </row>
    <row r="158" spans="1:12" ht="14.25" customHeight="1" x14ac:dyDescent="0.25">
      <c r="A158" s="320" t="str">
        <f>IF(K158=MIN(K153:K176),1,"")</f>
        <v/>
      </c>
      <c r="B158" s="319"/>
      <c r="C158" s="318"/>
      <c r="D158" s="312"/>
      <c r="E158" s="311"/>
      <c r="F158" s="310"/>
      <c r="G158" s="309"/>
      <c r="H158" s="317" t="e">
        <f>HLOOKUP('Operational Worksheet'!E158,$B$770:$M$772,3)</f>
        <v>#N/A</v>
      </c>
      <c r="I158" s="306" t="e">
        <f t="shared" si="8"/>
        <v>#DIV/0!</v>
      </c>
      <c r="J158" s="306" t="e">
        <f t="shared" si="9"/>
        <v>#DIV/0!</v>
      </c>
      <c r="K158" s="322" t="str">
        <f t="shared" si="11"/>
        <v>PO</v>
      </c>
      <c r="L158" s="316" t="str">
        <f t="shared" si="10"/>
        <v>OK</v>
      </c>
    </row>
    <row r="159" spans="1:12" ht="14.25" customHeight="1" x14ac:dyDescent="0.25">
      <c r="A159" s="320" t="str">
        <f>IF(K159=MIN(K153:K176),1,"")</f>
        <v/>
      </c>
      <c r="B159" s="319"/>
      <c r="C159" s="318"/>
      <c r="D159" s="312"/>
      <c r="E159" s="311"/>
      <c r="F159" s="310"/>
      <c r="G159" s="309"/>
      <c r="H159" s="317" t="e">
        <f>HLOOKUP('Operational Worksheet'!E159,$B$770:$M$772,3)</f>
        <v>#N/A</v>
      </c>
      <c r="I159" s="306" t="e">
        <f t="shared" si="8"/>
        <v>#DIV/0!</v>
      </c>
      <c r="J159" s="306" t="e">
        <f t="shared" si="9"/>
        <v>#DIV/0!</v>
      </c>
      <c r="K159" s="322" t="str">
        <f t="shared" si="11"/>
        <v>PO</v>
      </c>
      <c r="L159" s="316" t="str">
        <f t="shared" si="10"/>
        <v>OK</v>
      </c>
    </row>
    <row r="160" spans="1:12" ht="14.25" customHeight="1" x14ac:dyDescent="0.25">
      <c r="A160" s="320" t="str">
        <f>IF(K160=MIN(K153:K176),1,"")</f>
        <v/>
      </c>
      <c r="B160" s="319"/>
      <c r="C160" s="318"/>
      <c r="D160" s="312"/>
      <c r="E160" s="311"/>
      <c r="F160" s="310"/>
      <c r="G160" s="309"/>
      <c r="H160" s="317" t="e">
        <f>HLOOKUP('Operational Worksheet'!E160,$B$770:$M$772,3)</f>
        <v>#N/A</v>
      </c>
      <c r="I160" s="306" t="e">
        <f t="shared" si="8"/>
        <v>#DIV/0!</v>
      </c>
      <c r="J160" s="306" t="e">
        <f t="shared" si="9"/>
        <v>#DIV/0!</v>
      </c>
      <c r="K160" s="322" t="str">
        <f t="shared" si="11"/>
        <v>PO</v>
      </c>
      <c r="L160" s="316" t="str">
        <f t="shared" si="10"/>
        <v>OK</v>
      </c>
    </row>
    <row r="161" spans="1:12" ht="14.25" customHeight="1" x14ac:dyDescent="0.25">
      <c r="A161" s="320" t="str">
        <f>IF(K161=MIN(K153:K176),1,"")</f>
        <v/>
      </c>
      <c r="B161" s="319"/>
      <c r="C161" s="318"/>
      <c r="D161" s="312"/>
      <c r="E161" s="311"/>
      <c r="F161" s="310"/>
      <c r="G161" s="309"/>
      <c r="H161" s="317" t="e">
        <f>HLOOKUP('Operational Worksheet'!E161,$B$770:$M$772,3)</f>
        <v>#N/A</v>
      </c>
      <c r="I161" s="306" t="e">
        <f t="shared" si="8"/>
        <v>#DIV/0!</v>
      </c>
      <c r="J161" s="306" t="e">
        <f t="shared" si="9"/>
        <v>#DIV/0!</v>
      </c>
      <c r="K161" s="322" t="str">
        <f t="shared" si="11"/>
        <v>PO</v>
      </c>
      <c r="L161" s="316" t="str">
        <f t="shared" si="10"/>
        <v>OK</v>
      </c>
    </row>
    <row r="162" spans="1:12" ht="14.25" customHeight="1" x14ac:dyDescent="0.25">
      <c r="A162" s="320" t="str">
        <f>IF(K162=MIN(K153:K176),1,"")</f>
        <v/>
      </c>
      <c r="B162" s="319"/>
      <c r="C162" s="318"/>
      <c r="D162" s="312"/>
      <c r="E162" s="311"/>
      <c r="F162" s="310"/>
      <c r="G162" s="309"/>
      <c r="H162" s="317" t="e">
        <f>HLOOKUP('Operational Worksheet'!E162,$B$770:$M$772,3)</f>
        <v>#N/A</v>
      </c>
      <c r="I162" s="306" t="e">
        <f t="shared" si="8"/>
        <v>#DIV/0!</v>
      </c>
      <c r="J162" s="306" t="e">
        <f t="shared" si="9"/>
        <v>#DIV/0!</v>
      </c>
      <c r="K162" s="322" t="str">
        <f t="shared" si="11"/>
        <v>PO</v>
      </c>
      <c r="L162" s="316" t="str">
        <f t="shared" si="10"/>
        <v>OK</v>
      </c>
    </row>
    <row r="163" spans="1:12" ht="14.25" customHeight="1" x14ac:dyDescent="0.25">
      <c r="A163" s="320" t="str">
        <f>IF(K163=MIN(K153:K176),1,"")</f>
        <v/>
      </c>
      <c r="B163" s="319"/>
      <c r="C163" s="318"/>
      <c r="D163" s="312"/>
      <c r="E163" s="311"/>
      <c r="F163" s="310"/>
      <c r="G163" s="309"/>
      <c r="H163" s="317" t="e">
        <f>HLOOKUP('Operational Worksheet'!E163,$B$770:$M$772,3)</f>
        <v>#N/A</v>
      </c>
      <c r="I163" s="306" t="e">
        <f t="shared" si="8"/>
        <v>#DIV/0!</v>
      </c>
      <c r="J163" s="306" t="e">
        <f t="shared" si="9"/>
        <v>#DIV/0!</v>
      </c>
      <c r="K163" s="322" t="str">
        <f t="shared" si="11"/>
        <v>PO</v>
      </c>
      <c r="L163" s="316" t="str">
        <f t="shared" si="10"/>
        <v>OK</v>
      </c>
    </row>
    <row r="164" spans="1:12" ht="14.25" customHeight="1" x14ac:dyDescent="0.25">
      <c r="A164" s="320" t="str">
        <f>IF(K164=MIN(K153:K176),1,"")</f>
        <v/>
      </c>
      <c r="B164" s="319"/>
      <c r="C164" s="318"/>
      <c r="D164" s="312"/>
      <c r="E164" s="311"/>
      <c r="F164" s="310"/>
      <c r="G164" s="309"/>
      <c r="H164" s="317" t="e">
        <f>HLOOKUP('Operational Worksheet'!E164,$B$770:$M$772,3)</f>
        <v>#N/A</v>
      </c>
      <c r="I164" s="306" t="e">
        <f t="shared" si="8"/>
        <v>#DIV/0!</v>
      </c>
      <c r="J164" s="306" t="e">
        <f t="shared" si="9"/>
        <v>#DIV/0!</v>
      </c>
      <c r="K164" s="322" t="str">
        <f t="shared" si="11"/>
        <v>PO</v>
      </c>
      <c r="L164" s="316" t="str">
        <f t="shared" si="10"/>
        <v>OK</v>
      </c>
    </row>
    <row r="165" spans="1:12" ht="14.25" customHeight="1" x14ac:dyDescent="0.25">
      <c r="A165" s="320" t="str">
        <f>IF(K165=MIN(K153:K176),1,"")</f>
        <v/>
      </c>
      <c r="B165" s="319"/>
      <c r="C165" s="318"/>
      <c r="D165" s="312"/>
      <c r="E165" s="311"/>
      <c r="F165" s="310"/>
      <c r="G165" s="309"/>
      <c r="H165" s="317" t="e">
        <f>HLOOKUP('Operational Worksheet'!E165,$B$770:$M$772,3)</f>
        <v>#N/A</v>
      </c>
      <c r="I165" s="306" t="e">
        <f t="shared" si="8"/>
        <v>#DIV/0!</v>
      </c>
      <c r="J165" s="306" t="e">
        <f t="shared" si="9"/>
        <v>#DIV/0!</v>
      </c>
      <c r="K165" s="322" t="str">
        <f t="shared" si="11"/>
        <v>PO</v>
      </c>
      <c r="L165" s="316" t="str">
        <f t="shared" si="10"/>
        <v>OK</v>
      </c>
    </row>
    <row r="166" spans="1:12" ht="14.25" customHeight="1" x14ac:dyDescent="0.25">
      <c r="A166" s="320" t="str">
        <f>IF(K166=MIN(K153:K176),1,"")</f>
        <v/>
      </c>
      <c r="B166" s="319"/>
      <c r="C166" s="318"/>
      <c r="D166" s="312"/>
      <c r="E166" s="311"/>
      <c r="F166" s="310"/>
      <c r="G166" s="309"/>
      <c r="H166" s="317" t="e">
        <f>HLOOKUP('Operational Worksheet'!E166,$B$770:$M$772,3)</f>
        <v>#N/A</v>
      </c>
      <c r="I166" s="306" t="e">
        <f t="shared" si="8"/>
        <v>#DIV/0!</v>
      </c>
      <c r="J166" s="306" t="e">
        <f t="shared" si="9"/>
        <v>#DIV/0!</v>
      </c>
      <c r="K166" s="322" t="str">
        <f t="shared" si="11"/>
        <v>PO</v>
      </c>
      <c r="L166" s="316" t="str">
        <f t="shared" si="10"/>
        <v>OK</v>
      </c>
    </row>
    <row r="167" spans="1:12" ht="14.25" customHeight="1" x14ac:dyDescent="0.25">
      <c r="A167" s="320" t="str">
        <f>IF(K167=MIN(K153:K176),1,"")</f>
        <v/>
      </c>
      <c r="B167" s="319"/>
      <c r="C167" s="318"/>
      <c r="D167" s="312"/>
      <c r="E167" s="311"/>
      <c r="F167" s="310"/>
      <c r="G167" s="309"/>
      <c r="H167" s="317" t="e">
        <f>HLOOKUP('Operational Worksheet'!E167,$B$770:$M$772,3)</f>
        <v>#N/A</v>
      </c>
      <c r="I167" s="306" t="e">
        <f t="shared" si="8"/>
        <v>#DIV/0!</v>
      </c>
      <c r="J167" s="306" t="e">
        <f t="shared" si="9"/>
        <v>#DIV/0!</v>
      </c>
      <c r="K167" s="322" t="str">
        <f t="shared" si="11"/>
        <v>PO</v>
      </c>
      <c r="L167" s="316" t="str">
        <f t="shared" si="10"/>
        <v>OK</v>
      </c>
    </row>
    <row r="168" spans="1:12" ht="14.25" customHeight="1" x14ac:dyDescent="0.25">
      <c r="A168" s="320" t="str">
        <f>IF(K168=MIN(K153:K176),1,"")</f>
        <v/>
      </c>
      <c r="B168" s="319"/>
      <c r="C168" s="318"/>
      <c r="D168" s="312"/>
      <c r="E168" s="311"/>
      <c r="F168" s="310"/>
      <c r="G168" s="309"/>
      <c r="H168" s="317" t="e">
        <f>HLOOKUP('Operational Worksheet'!E168,$B$770:$M$772,3)</f>
        <v>#N/A</v>
      </c>
      <c r="I168" s="306" t="e">
        <f t="shared" si="8"/>
        <v>#DIV/0!</v>
      </c>
      <c r="J168" s="306" t="e">
        <f t="shared" si="9"/>
        <v>#DIV/0!</v>
      </c>
      <c r="K168" s="322" t="str">
        <f t="shared" si="11"/>
        <v>PO</v>
      </c>
      <c r="L168" s="316" t="str">
        <f t="shared" si="10"/>
        <v>OK</v>
      </c>
    </row>
    <row r="169" spans="1:12" ht="14.25" customHeight="1" x14ac:dyDescent="0.25">
      <c r="A169" s="320" t="str">
        <f>IF(K169=MIN(K153:K176),1,"")</f>
        <v/>
      </c>
      <c r="B169" s="319"/>
      <c r="C169" s="318"/>
      <c r="D169" s="312"/>
      <c r="E169" s="311"/>
      <c r="F169" s="310"/>
      <c r="G169" s="309"/>
      <c r="H169" s="317" t="e">
        <f>HLOOKUP('Operational Worksheet'!E169,$B$770:$M$772,3)</f>
        <v>#N/A</v>
      </c>
      <c r="I169" s="306" t="e">
        <f t="shared" si="8"/>
        <v>#DIV/0!</v>
      </c>
      <c r="J169" s="306" t="e">
        <f t="shared" si="9"/>
        <v>#DIV/0!</v>
      </c>
      <c r="K169" s="322" t="str">
        <f t="shared" si="11"/>
        <v>PO</v>
      </c>
      <c r="L169" s="316" t="str">
        <f t="shared" si="10"/>
        <v>OK</v>
      </c>
    </row>
    <row r="170" spans="1:12" ht="14.25" customHeight="1" x14ac:dyDescent="0.25">
      <c r="A170" s="320" t="str">
        <f>IF(K170=MIN(K153:K176),1,"")</f>
        <v/>
      </c>
      <c r="B170" s="319"/>
      <c r="C170" s="318"/>
      <c r="D170" s="312"/>
      <c r="E170" s="311"/>
      <c r="F170" s="310"/>
      <c r="G170" s="309"/>
      <c r="H170" s="317" t="e">
        <f>HLOOKUP('Operational Worksheet'!E170,$B$770:$M$772,3)</f>
        <v>#N/A</v>
      </c>
      <c r="I170" s="306" t="e">
        <f t="shared" si="8"/>
        <v>#DIV/0!</v>
      </c>
      <c r="J170" s="306" t="e">
        <f t="shared" si="9"/>
        <v>#DIV/0!</v>
      </c>
      <c r="K170" s="322" t="str">
        <f t="shared" si="11"/>
        <v>PO</v>
      </c>
      <c r="L170" s="316" t="str">
        <f t="shared" si="10"/>
        <v>OK</v>
      </c>
    </row>
    <row r="171" spans="1:12" ht="14.25" customHeight="1" x14ac:dyDescent="0.25">
      <c r="A171" s="320" t="str">
        <f>IF(K171=MIN(K153:K176),1,"")</f>
        <v/>
      </c>
      <c r="B171" s="319"/>
      <c r="C171" s="318"/>
      <c r="D171" s="312"/>
      <c r="E171" s="311"/>
      <c r="F171" s="310"/>
      <c r="G171" s="309"/>
      <c r="H171" s="317" t="e">
        <f>HLOOKUP('Operational Worksheet'!E171,$B$770:$M$772,3)</f>
        <v>#N/A</v>
      </c>
      <c r="I171" s="306" t="e">
        <f t="shared" si="8"/>
        <v>#DIV/0!</v>
      </c>
      <c r="J171" s="306" t="e">
        <f t="shared" si="9"/>
        <v>#DIV/0!</v>
      </c>
      <c r="K171" s="322" t="str">
        <f t="shared" si="11"/>
        <v>PO</v>
      </c>
      <c r="L171" s="316" t="str">
        <f t="shared" si="10"/>
        <v>OK</v>
      </c>
    </row>
    <row r="172" spans="1:12" ht="14.25" customHeight="1" x14ac:dyDescent="0.25">
      <c r="A172" s="320" t="str">
        <f>IF(K172=MIN(K153:K176),1,"")</f>
        <v/>
      </c>
      <c r="B172" s="319"/>
      <c r="C172" s="318"/>
      <c r="D172" s="312"/>
      <c r="E172" s="311"/>
      <c r="F172" s="310"/>
      <c r="G172" s="309"/>
      <c r="H172" s="317" t="e">
        <f>HLOOKUP('Operational Worksheet'!E172,$B$770:$M$772,3)</f>
        <v>#N/A</v>
      </c>
      <c r="I172" s="306" t="e">
        <f t="shared" si="8"/>
        <v>#DIV/0!</v>
      </c>
      <c r="J172" s="306" t="e">
        <f t="shared" si="9"/>
        <v>#DIV/0!</v>
      </c>
      <c r="K172" s="322" t="str">
        <f t="shared" si="11"/>
        <v>PO</v>
      </c>
      <c r="L172" s="316" t="str">
        <f t="shared" si="10"/>
        <v>OK</v>
      </c>
    </row>
    <row r="173" spans="1:12" ht="14.25" customHeight="1" x14ac:dyDescent="0.25">
      <c r="A173" s="320" t="str">
        <f>IF(K173=MIN(K153:K176),1,"")</f>
        <v/>
      </c>
      <c r="B173" s="319"/>
      <c r="C173" s="318"/>
      <c r="D173" s="312"/>
      <c r="E173" s="311"/>
      <c r="F173" s="310"/>
      <c r="G173" s="309"/>
      <c r="H173" s="317" t="e">
        <f>HLOOKUP('Operational Worksheet'!E173,$B$770:$M$772,3)</f>
        <v>#N/A</v>
      </c>
      <c r="I173" s="306" t="e">
        <f t="shared" si="8"/>
        <v>#DIV/0!</v>
      </c>
      <c r="J173" s="306" t="e">
        <f t="shared" si="9"/>
        <v>#DIV/0!</v>
      </c>
      <c r="K173" s="322" t="str">
        <f t="shared" si="11"/>
        <v>PO</v>
      </c>
      <c r="L173" s="316" t="str">
        <f t="shared" si="10"/>
        <v>OK</v>
      </c>
    </row>
    <row r="174" spans="1:12" ht="14.25" customHeight="1" x14ac:dyDescent="0.25">
      <c r="A174" s="320" t="str">
        <f>IF(K174=MIN(K153:K176),1,"")</f>
        <v/>
      </c>
      <c r="B174" s="319"/>
      <c r="C174" s="318"/>
      <c r="D174" s="312"/>
      <c r="E174" s="311"/>
      <c r="F174" s="310"/>
      <c r="G174" s="309"/>
      <c r="H174" s="317" t="e">
        <f>HLOOKUP('Operational Worksheet'!E174,$B$770:$M$772,3)</f>
        <v>#N/A</v>
      </c>
      <c r="I174" s="306" t="e">
        <f t="shared" si="8"/>
        <v>#DIV/0!</v>
      </c>
      <c r="J174" s="306" t="e">
        <f t="shared" si="9"/>
        <v>#DIV/0!</v>
      </c>
      <c r="K174" s="322" t="str">
        <f t="shared" si="11"/>
        <v>PO</v>
      </c>
      <c r="L174" s="316" t="str">
        <f t="shared" si="10"/>
        <v>OK</v>
      </c>
    </row>
    <row r="175" spans="1:12" ht="14.25" customHeight="1" x14ac:dyDescent="0.25">
      <c r="A175" s="320" t="str">
        <f>IF(K175=MIN(K153:K176),1,"")</f>
        <v/>
      </c>
      <c r="B175" s="319"/>
      <c r="C175" s="318"/>
      <c r="D175" s="312"/>
      <c r="E175" s="311"/>
      <c r="F175" s="310"/>
      <c r="G175" s="309"/>
      <c r="H175" s="317" t="e">
        <f>HLOOKUP('Operational Worksheet'!E175,$B$770:$M$772,3)</f>
        <v>#N/A</v>
      </c>
      <c r="I175" s="306" t="e">
        <f t="shared" si="8"/>
        <v>#DIV/0!</v>
      </c>
      <c r="J175" s="306" t="e">
        <f t="shared" si="9"/>
        <v>#DIV/0!</v>
      </c>
      <c r="K175" s="322" t="str">
        <f t="shared" si="11"/>
        <v>PO</v>
      </c>
      <c r="L175" s="316" t="str">
        <f t="shared" si="10"/>
        <v>OK</v>
      </c>
    </row>
    <row r="176" spans="1:12" ht="14.25" customHeight="1" x14ac:dyDescent="0.25">
      <c r="A176" s="315" t="str">
        <f>IF(K176=MIN(K153:K176),1,"")</f>
        <v/>
      </c>
      <c r="B176" s="329"/>
      <c r="C176" s="328"/>
      <c r="D176" s="312"/>
      <c r="E176" s="311"/>
      <c r="F176" s="310"/>
      <c r="G176" s="309"/>
      <c r="H176" s="327" t="e">
        <f>HLOOKUP('Operational Worksheet'!E176,$B$770:$M$772,3)</f>
        <v>#N/A</v>
      </c>
      <c r="I176" s="306" t="e">
        <f t="shared" si="8"/>
        <v>#DIV/0!</v>
      </c>
      <c r="J176" s="306" t="e">
        <f t="shared" si="9"/>
        <v>#DIV/0!</v>
      </c>
      <c r="K176" s="322" t="str">
        <f t="shared" si="11"/>
        <v>PO</v>
      </c>
      <c r="L176" s="326" t="str">
        <f t="shared" si="10"/>
        <v>OK</v>
      </c>
    </row>
    <row r="177" spans="1:12" ht="14.25" customHeight="1" x14ac:dyDescent="0.25">
      <c r="A177" s="325" t="str">
        <f>IF(K177=MIN(K177:K200),1,"")</f>
        <v/>
      </c>
      <c r="B177" s="324"/>
      <c r="C177" s="323"/>
      <c r="D177" s="312"/>
      <c r="E177" s="311"/>
      <c r="F177" s="310"/>
      <c r="G177" s="309"/>
      <c r="H177" s="306" t="e">
        <f>HLOOKUP('Operational Worksheet'!E177,$B$770:$M$772,3)</f>
        <v>#N/A</v>
      </c>
      <c r="I177" s="306" t="e">
        <f t="shared" si="8"/>
        <v>#DIV/0!</v>
      </c>
      <c r="J177" s="306" t="e">
        <f t="shared" si="9"/>
        <v>#DIV/0!</v>
      </c>
      <c r="K177" s="322" t="str">
        <f t="shared" si="11"/>
        <v>PO</v>
      </c>
      <c r="L177" s="321" t="str">
        <f t="shared" si="10"/>
        <v>OK</v>
      </c>
    </row>
    <row r="178" spans="1:12" ht="14.25" customHeight="1" x14ac:dyDescent="0.25">
      <c r="A178" s="320" t="str">
        <f>IF(K178=MIN(K177:K200),1,"")</f>
        <v/>
      </c>
      <c r="B178" s="319"/>
      <c r="C178" s="318"/>
      <c r="D178" s="312"/>
      <c r="E178" s="311"/>
      <c r="F178" s="310"/>
      <c r="G178" s="309"/>
      <c r="H178" s="317" t="e">
        <f>HLOOKUP('Operational Worksheet'!E178,$B$770:$M$772,3)</f>
        <v>#N/A</v>
      </c>
      <c r="I178" s="306" t="e">
        <f t="shared" si="8"/>
        <v>#DIV/0!</v>
      </c>
      <c r="J178" s="306" t="e">
        <f t="shared" si="9"/>
        <v>#DIV/0!</v>
      </c>
      <c r="K178" s="322" t="str">
        <f t="shared" si="11"/>
        <v>PO</v>
      </c>
      <c r="L178" s="316" t="str">
        <f t="shared" si="10"/>
        <v>OK</v>
      </c>
    </row>
    <row r="179" spans="1:12" ht="14.25" customHeight="1" x14ac:dyDescent="0.25">
      <c r="A179" s="320" t="str">
        <f>IF(K179=MIN(K177:K200),1,"")</f>
        <v/>
      </c>
      <c r="B179" s="319"/>
      <c r="C179" s="318"/>
      <c r="D179" s="312"/>
      <c r="E179" s="311"/>
      <c r="F179" s="310"/>
      <c r="G179" s="309"/>
      <c r="H179" s="317" t="e">
        <f>HLOOKUP('Operational Worksheet'!E179,$B$770:$M$772,3)</f>
        <v>#N/A</v>
      </c>
      <c r="I179" s="306" t="e">
        <f t="shared" si="8"/>
        <v>#DIV/0!</v>
      </c>
      <c r="J179" s="306" t="e">
        <f t="shared" si="9"/>
        <v>#DIV/0!</v>
      </c>
      <c r="K179" s="322" t="str">
        <f t="shared" si="11"/>
        <v>PO</v>
      </c>
      <c r="L179" s="316" t="str">
        <f t="shared" si="10"/>
        <v>OK</v>
      </c>
    </row>
    <row r="180" spans="1:12" ht="14.25" customHeight="1" x14ac:dyDescent="0.25">
      <c r="A180" s="320" t="str">
        <f>IF(K180=MIN(K177:K200),1,"")</f>
        <v/>
      </c>
      <c r="B180" s="319"/>
      <c r="C180" s="318"/>
      <c r="D180" s="312"/>
      <c r="E180" s="311"/>
      <c r="F180" s="310"/>
      <c r="G180" s="309"/>
      <c r="H180" s="317" t="e">
        <f>HLOOKUP('Operational Worksheet'!E180,$B$770:$M$772,3)</f>
        <v>#N/A</v>
      </c>
      <c r="I180" s="306" t="e">
        <f t="shared" si="8"/>
        <v>#DIV/0!</v>
      </c>
      <c r="J180" s="306" t="e">
        <f t="shared" si="9"/>
        <v>#DIV/0!</v>
      </c>
      <c r="K180" s="322" t="str">
        <f t="shared" si="11"/>
        <v>PO</v>
      </c>
      <c r="L180" s="316" t="str">
        <f t="shared" si="10"/>
        <v>OK</v>
      </c>
    </row>
    <row r="181" spans="1:12" ht="14.25" customHeight="1" x14ac:dyDescent="0.25">
      <c r="A181" s="320" t="str">
        <f>IF(K181=MIN(K177:K200),1,"")</f>
        <v/>
      </c>
      <c r="B181" s="319"/>
      <c r="C181" s="318"/>
      <c r="D181" s="312"/>
      <c r="E181" s="311"/>
      <c r="F181" s="310"/>
      <c r="G181" s="309"/>
      <c r="H181" s="317" t="e">
        <f>HLOOKUP('Operational Worksheet'!E181,$B$770:$M$772,3)</f>
        <v>#N/A</v>
      </c>
      <c r="I181" s="306" t="e">
        <f t="shared" si="8"/>
        <v>#DIV/0!</v>
      </c>
      <c r="J181" s="306" t="e">
        <f t="shared" si="9"/>
        <v>#DIV/0!</v>
      </c>
      <c r="K181" s="322" t="str">
        <f t="shared" si="11"/>
        <v>PO</v>
      </c>
      <c r="L181" s="316" t="str">
        <f t="shared" si="10"/>
        <v>OK</v>
      </c>
    </row>
    <row r="182" spans="1:12" ht="14.25" customHeight="1" x14ac:dyDescent="0.25">
      <c r="A182" s="320" t="str">
        <f>IF(K182=MIN(K177:K200),1,"")</f>
        <v/>
      </c>
      <c r="B182" s="319"/>
      <c r="C182" s="318"/>
      <c r="D182" s="312"/>
      <c r="E182" s="311"/>
      <c r="F182" s="310"/>
      <c r="G182" s="309"/>
      <c r="H182" s="317" t="e">
        <f>HLOOKUP('Operational Worksheet'!E182,$B$770:$M$772,3)</f>
        <v>#N/A</v>
      </c>
      <c r="I182" s="306" t="e">
        <f t="shared" si="8"/>
        <v>#DIV/0!</v>
      </c>
      <c r="J182" s="306" t="e">
        <f t="shared" si="9"/>
        <v>#DIV/0!</v>
      </c>
      <c r="K182" s="322" t="str">
        <f t="shared" si="11"/>
        <v>PO</v>
      </c>
      <c r="L182" s="316" t="str">
        <f t="shared" si="10"/>
        <v>OK</v>
      </c>
    </row>
    <row r="183" spans="1:12" ht="14.25" customHeight="1" x14ac:dyDescent="0.25">
      <c r="A183" s="320" t="str">
        <f>IF(K183=MIN(K177:K200),1,"")</f>
        <v/>
      </c>
      <c r="B183" s="319"/>
      <c r="C183" s="318"/>
      <c r="D183" s="312"/>
      <c r="E183" s="311"/>
      <c r="F183" s="310"/>
      <c r="G183" s="309"/>
      <c r="H183" s="317" t="e">
        <f>HLOOKUP('Operational Worksheet'!E183,$B$770:$M$772,3)</f>
        <v>#N/A</v>
      </c>
      <c r="I183" s="306" t="e">
        <f t="shared" si="8"/>
        <v>#DIV/0!</v>
      </c>
      <c r="J183" s="306" t="e">
        <f t="shared" si="9"/>
        <v>#DIV/0!</v>
      </c>
      <c r="K183" s="322" t="str">
        <f t="shared" si="11"/>
        <v>PO</v>
      </c>
      <c r="L183" s="316" t="str">
        <f t="shared" si="10"/>
        <v>OK</v>
      </c>
    </row>
    <row r="184" spans="1:12" ht="14.25" customHeight="1" x14ac:dyDescent="0.25">
      <c r="A184" s="320" t="str">
        <f>IF(K184=MIN(K177:K200),1,"")</f>
        <v/>
      </c>
      <c r="B184" s="319"/>
      <c r="C184" s="318"/>
      <c r="D184" s="312"/>
      <c r="E184" s="311"/>
      <c r="F184" s="310"/>
      <c r="G184" s="309"/>
      <c r="H184" s="317" t="e">
        <f>HLOOKUP('Operational Worksheet'!E184,$B$770:$M$772,3)</f>
        <v>#N/A</v>
      </c>
      <c r="I184" s="306" t="e">
        <f t="shared" si="8"/>
        <v>#DIV/0!</v>
      </c>
      <c r="J184" s="306" t="e">
        <f t="shared" si="9"/>
        <v>#DIV/0!</v>
      </c>
      <c r="K184" s="322" t="str">
        <f t="shared" si="11"/>
        <v>PO</v>
      </c>
      <c r="L184" s="316" t="str">
        <f t="shared" si="10"/>
        <v>OK</v>
      </c>
    </row>
    <row r="185" spans="1:12" ht="14.25" customHeight="1" x14ac:dyDescent="0.25">
      <c r="A185" s="320" t="str">
        <f>IF(K185=MIN(K177:K200),1,"")</f>
        <v/>
      </c>
      <c r="B185" s="319"/>
      <c r="C185" s="318"/>
      <c r="D185" s="312"/>
      <c r="E185" s="311"/>
      <c r="F185" s="310"/>
      <c r="G185" s="309"/>
      <c r="H185" s="317" t="e">
        <f>HLOOKUP('Operational Worksheet'!E185,$B$770:$M$772,3)</f>
        <v>#N/A</v>
      </c>
      <c r="I185" s="306" t="e">
        <f t="shared" si="8"/>
        <v>#DIV/0!</v>
      </c>
      <c r="J185" s="306" t="e">
        <f t="shared" si="9"/>
        <v>#DIV/0!</v>
      </c>
      <c r="K185" s="322" t="str">
        <f t="shared" si="11"/>
        <v>PO</v>
      </c>
      <c r="L185" s="316" t="str">
        <f t="shared" si="10"/>
        <v>OK</v>
      </c>
    </row>
    <row r="186" spans="1:12" ht="14.25" customHeight="1" x14ac:dyDescent="0.25">
      <c r="A186" s="320" t="str">
        <f>IF(K186=MIN(K177:K200),1,"")</f>
        <v/>
      </c>
      <c r="B186" s="319"/>
      <c r="C186" s="318"/>
      <c r="D186" s="312"/>
      <c r="E186" s="311"/>
      <c r="F186" s="310"/>
      <c r="G186" s="309"/>
      <c r="H186" s="317" t="e">
        <f>HLOOKUP('Operational Worksheet'!E186,$B$770:$M$772,3)</f>
        <v>#N/A</v>
      </c>
      <c r="I186" s="306" t="e">
        <f t="shared" si="8"/>
        <v>#DIV/0!</v>
      </c>
      <c r="J186" s="306" t="e">
        <f t="shared" si="9"/>
        <v>#DIV/0!</v>
      </c>
      <c r="K186" s="322" t="str">
        <f t="shared" si="11"/>
        <v>PO</v>
      </c>
      <c r="L186" s="316" t="str">
        <f t="shared" si="10"/>
        <v>OK</v>
      </c>
    </row>
    <row r="187" spans="1:12" ht="14.25" customHeight="1" x14ac:dyDescent="0.25">
      <c r="A187" s="320" t="str">
        <f>IF(K187=MIN(K177:K200),1,"")</f>
        <v/>
      </c>
      <c r="B187" s="319"/>
      <c r="C187" s="318"/>
      <c r="D187" s="312"/>
      <c r="E187" s="311"/>
      <c r="F187" s="310"/>
      <c r="G187" s="309"/>
      <c r="H187" s="317" t="e">
        <f>HLOOKUP('Operational Worksheet'!E187,$B$770:$M$772,3)</f>
        <v>#N/A</v>
      </c>
      <c r="I187" s="306" t="e">
        <f t="shared" si="8"/>
        <v>#DIV/0!</v>
      </c>
      <c r="J187" s="306" t="e">
        <f t="shared" si="9"/>
        <v>#DIV/0!</v>
      </c>
      <c r="K187" s="322" t="str">
        <f t="shared" si="11"/>
        <v>PO</v>
      </c>
      <c r="L187" s="316" t="str">
        <f t="shared" si="10"/>
        <v>OK</v>
      </c>
    </row>
    <row r="188" spans="1:12" ht="14.25" customHeight="1" x14ac:dyDescent="0.25">
      <c r="A188" s="320" t="str">
        <f>IF(K188=MIN(K177:K200),1,"")</f>
        <v/>
      </c>
      <c r="B188" s="319"/>
      <c r="C188" s="318"/>
      <c r="D188" s="312"/>
      <c r="E188" s="311"/>
      <c r="F188" s="310"/>
      <c r="G188" s="309"/>
      <c r="H188" s="317" t="e">
        <f>HLOOKUP('Operational Worksheet'!E188,$B$770:$M$772,3)</f>
        <v>#N/A</v>
      </c>
      <c r="I188" s="306" t="e">
        <f t="shared" si="8"/>
        <v>#DIV/0!</v>
      </c>
      <c r="J188" s="306" t="e">
        <f t="shared" si="9"/>
        <v>#DIV/0!</v>
      </c>
      <c r="K188" s="322" t="str">
        <f t="shared" si="11"/>
        <v>PO</v>
      </c>
      <c r="L188" s="316" t="str">
        <f t="shared" si="10"/>
        <v>OK</v>
      </c>
    </row>
    <row r="189" spans="1:12" ht="14.25" customHeight="1" x14ac:dyDescent="0.25">
      <c r="A189" s="320" t="str">
        <f>IF(K189=MIN(K177:K200),1,"")</f>
        <v/>
      </c>
      <c r="B189" s="319"/>
      <c r="C189" s="318"/>
      <c r="D189" s="312"/>
      <c r="E189" s="311"/>
      <c r="F189" s="310"/>
      <c r="G189" s="309"/>
      <c r="H189" s="317" t="e">
        <f>HLOOKUP('Operational Worksheet'!E189,$B$770:$M$772,3)</f>
        <v>#N/A</v>
      </c>
      <c r="I189" s="306" t="e">
        <f t="shared" si="8"/>
        <v>#DIV/0!</v>
      </c>
      <c r="J189" s="306" t="e">
        <f t="shared" si="9"/>
        <v>#DIV/0!</v>
      </c>
      <c r="K189" s="322" t="str">
        <f t="shared" si="11"/>
        <v>PO</v>
      </c>
      <c r="L189" s="316" t="str">
        <f t="shared" si="10"/>
        <v>OK</v>
      </c>
    </row>
    <row r="190" spans="1:12" ht="14.25" customHeight="1" x14ac:dyDescent="0.25">
      <c r="A190" s="320" t="str">
        <f>IF(K190=MIN(K177:K200),1,"")</f>
        <v/>
      </c>
      <c r="B190" s="319"/>
      <c r="C190" s="318"/>
      <c r="D190" s="312"/>
      <c r="E190" s="311"/>
      <c r="F190" s="310"/>
      <c r="G190" s="309"/>
      <c r="H190" s="317" t="e">
        <f>HLOOKUP('Operational Worksheet'!E190,$B$770:$M$772,3)</f>
        <v>#N/A</v>
      </c>
      <c r="I190" s="306" t="e">
        <f t="shared" si="8"/>
        <v>#DIV/0!</v>
      </c>
      <c r="J190" s="306" t="e">
        <f t="shared" si="9"/>
        <v>#DIV/0!</v>
      </c>
      <c r="K190" s="322" t="str">
        <f t="shared" si="11"/>
        <v>PO</v>
      </c>
      <c r="L190" s="316" t="str">
        <f t="shared" si="10"/>
        <v>OK</v>
      </c>
    </row>
    <row r="191" spans="1:12" ht="14.25" customHeight="1" x14ac:dyDescent="0.25">
      <c r="A191" s="320" t="str">
        <f>IF(K191=MIN(K177:K200),1,"")</f>
        <v/>
      </c>
      <c r="B191" s="319"/>
      <c r="C191" s="318"/>
      <c r="D191" s="312"/>
      <c r="E191" s="311"/>
      <c r="F191" s="310"/>
      <c r="G191" s="309"/>
      <c r="H191" s="317" t="e">
        <f>HLOOKUP('Operational Worksheet'!E191,$B$770:$M$772,3)</f>
        <v>#N/A</v>
      </c>
      <c r="I191" s="306" t="e">
        <f t="shared" si="8"/>
        <v>#DIV/0!</v>
      </c>
      <c r="J191" s="306" t="e">
        <f t="shared" si="9"/>
        <v>#DIV/0!</v>
      </c>
      <c r="K191" s="322" t="str">
        <f t="shared" si="11"/>
        <v>PO</v>
      </c>
      <c r="L191" s="316" t="str">
        <f t="shared" si="10"/>
        <v>OK</v>
      </c>
    </row>
    <row r="192" spans="1:12" ht="14.25" customHeight="1" x14ac:dyDescent="0.25">
      <c r="A192" s="320" t="str">
        <f>IF(K192=MIN(K177:K200),1,"")</f>
        <v/>
      </c>
      <c r="B192" s="319"/>
      <c r="C192" s="318"/>
      <c r="D192" s="312"/>
      <c r="E192" s="311"/>
      <c r="F192" s="310"/>
      <c r="G192" s="309"/>
      <c r="H192" s="317" t="e">
        <f>HLOOKUP('Operational Worksheet'!E192,$B$770:$M$772,3)</f>
        <v>#N/A</v>
      </c>
      <c r="I192" s="306" t="e">
        <f t="shared" si="8"/>
        <v>#DIV/0!</v>
      </c>
      <c r="J192" s="306" t="e">
        <f t="shared" si="9"/>
        <v>#DIV/0!</v>
      </c>
      <c r="K192" s="322" t="str">
        <f t="shared" si="11"/>
        <v>PO</v>
      </c>
      <c r="L192" s="316" t="str">
        <f t="shared" si="10"/>
        <v>OK</v>
      </c>
    </row>
    <row r="193" spans="1:12" ht="14.25" customHeight="1" x14ac:dyDescent="0.25">
      <c r="A193" s="320" t="str">
        <f>IF(K193=MIN(K177:K200),1,"")</f>
        <v/>
      </c>
      <c r="B193" s="319"/>
      <c r="C193" s="318"/>
      <c r="D193" s="312"/>
      <c r="E193" s="311"/>
      <c r="F193" s="310"/>
      <c r="G193" s="309"/>
      <c r="H193" s="317" t="e">
        <f>HLOOKUP('Operational Worksheet'!E193,$B$770:$M$772,3)</f>
        <v>#N/A</v>
      </c>
      <c r="I193" s="306" t="e">
        <f t="shared" si="8"/>
        <v>#DIV/0!</v>
      </c>
      <c r="J193" s="306" t="e">
        <f t="shared" si="9"/>
        <v>#DIV/0!</v>
      </c>
      <c r="K193" s="322" t="str">
        <f t="shared" si="11"/>
        <v>PO</v>
      </c>
      <c r="L193" s="316" t="str">
        <f t="shared" si="10"/>
        <v>OK</v>
      </c>
    </row>
    <row r="194" spans="1:12" ht="14.25" customHeight="1" x14ac:dyDescent="0.25">
      <c r="A194" s="320" t="str">
        <f>IF(K194=MIN(K177:K200),1,"")</f>
        <v/>
      </c>
      <c r="B194" s="319"/>
      <c r="C194" s="318"/>
      <c r="D194" s="312"/>
      <c r="E194" s="311"/>
      <c r="F194" s="310"/>
      <c r="G194" s="309"/>
      <c r="H194" s="317" t="e">
        <f>HLOOKUP('Operational Worksheet'!E194,$B$770:$M$772,3)</f>
        <v>#N/A</v>
      </c>
      <c r="I194" s="306" t="e">
        <f t="shared" si="8"/>
        <v>#DIV/0!</v>
      </c>
      <c r="J194" s="306" t="e">
        <f t="shared" si="9"/>
        <v>#DIV/0!</v>
      </c>
      <c r="K194" s="322" t="str">
        <f t="shared" si="11"/>
        <v>PO</v>
      </c>
      <c r="L194" s="316" t="str">
        <f t="shared" si="10"/>
        <v>OK</v>
      </c>
    </row>
    <row r="195" spans="1:12" ht="14.25" customHeight="1" x14ac:dyDescent="0.25">
      <c r="A195" s="320" t="str">
        <f>IF(K195=MIN(K177:K200),1,"")</f>
        <v/>
      </c>
      <c r="B195" s="319"/>
      <c r="C195" s="318"/>
      <c r="D195" s="312"/>
      <c r="E195" s="311"/>
      <c r="F195" s="310"/>
      <c r="G195" s="309"/>
      <c r="H195" s="317" t="e">
        <f>HLOOKUP('Operational Worksheet'!E195,$B$770:$M$772,3)</f>
        <v>#N/A</v>
      </c>
      <c r="I195" s="306" t="e">
        <f t="shared" si="8"/>
        <v>#DIV/0!</v>
      </c>
      <c r="J195" s="306" t="e">
        <f t="shared" si="9"/>
        <v>#DIV/0!</v>
      </c>
      <c r="K195" s="322" t="str">
        <f t="shared" si="11"/>
        <v>PO</v>
      </c>
      <c r="L195" s="316" t="str">
        <f t="shared" si="10"/>
        <v>OK</v>
      </c>
    </row>
    <row r="196" spans="1:12" ht="14.25" customHeight="1" x14ac:dyDescent="0.25">
      <c r="A196" s="320" t="str">
        <f>IF(K196=MIN(K177:K200),1,"")</f>
        <v/>
      </c>
      <c r="B196" s="319"/>
      <c r="C196" s="318"/>
      <c r="D196" s="312"/>
      <c r="E196" s="311"/>
      <c r="F196" s="310"/>
      <c r="G196" s="309"/>
      <c r="H196" s="317" t="e">
        <f>HLOOKUP('Operational Worksheet'!E196,$B$770:$M$772,3)</f>
        <v>#N/A</v>
      </c>
      <c r="I196" s="306" t="e">
        <f t="shared" si="8"/>
        <v>#DIV/0!</v>
      </c>
      <c r="J196" s="306" t="e">
        <f t="shared" si="9"/>
        <v>#DIV/0!</v>
      </c>
      <c r="K196" s="322" t="str">
        <f t="shared" si="11"/>
        <v>PO</v>
      </c>
      <c r="L196" s="316" t="str">
        <f t="shared" si="10"/>
        <v>OK</v>
      </c>
    </row>
    <row r="197" spans="1:12" ht="14.25" customHeight="1" x14ac:dyDescent="0.25">
      <c r="A197" s="320" t="str">
        <f>IF(K197=MIN(K177:K200),1,"")</f>
        <v/>
      </c>
      <c r="B197" s="319"/>
      <c r="C197" s="318"/>
      <c r="D197" s="312"/>
      <c r="E197" s="311"/>
      <c r="F197" s="310"/>
      <c r="G197" s="309"/>
      <c r="H197" s="317" t="e">
        <f>HLOOKUP('Operational Worksheet'!E197,$B$770:$M$772,3)</f>
        <v>#N/A</v>
      </c>
      <c r="I197" s="306" t="e">
        <f t="shared" si="8"/>
        <v>#DIV/0!</v>
      </c>
      <c r="J197" s="306" t="e">
        <f t="shared" si="9"/>
        <v>#DIV/0!</v>
      </c>
      <c r="K197" s="322" t="str">
        <f t="shared" si="11"/>
        <v>PO</v>
      </c>
      <c r="L197" s="316" t="str">
        <f t="shared" si="10"/>
        <v>OK</v>
      </c>
    </row>
    <row r="198" spans="1:12" ht="14.25" customHeight="1" x14ac:dyDescent="0.25">
      <c r="A198" s="320" t="str">
        <f>IF(K198=MIN(K177:K200),1,"")</f>
        <v/>
      </c>
      <c r="B198" s="319"/>
      <c r="C198" s="318"/>
      <c r="D198" s="312"/>
      <c r="E198" s="311"/>
      <c r="F198" s="310"/>
      <c r="G198" s="309"/>
      <c r="H198" s="317" t="e">
        <f>HLOOKUP('Operational Worksheet'!E198,$B$770:$M$772,3)</f>
        <v>#N/A</v>
      </c>
      <c r="I198" s="306" t="e">
        <f t="shared" si="8"/>
        <v>#DIV/0!</v>
      </c>
      <c r="J198" s="306" t="e">
        <f t="shared" si="9"/>
        <v>#DIV/0!</v>
      </c>
      <c r="K198" s="322" t="str">
        <f t="shared" si="11"/>
        <v>PO</v>
      </c>
      <c r="L198" s="316" t="str">
        <f t="shared" si="10"/>
        <v>OK</v>
      </c>
    </row>
    <row r="199" spans="1:12" ht="14.25" customHeight="1" x14ac:dyDescent="0.25">
      <c r="A199" s="320" t="str">
        <f>IF(K199=MIN(K177:K200),1,"")</f>
        <v/>
      </c>
      <c r="B199" s="319"/>
      <c r="C199" s="318"/>
      <c r="D199" s="312"/>
      <c r="E199" s="311"/>
      <c r="F199" s="310"/>
      <c r="G199" s="309"/>
      <c r="H199" s="317" t="e">
        <f>HLOOKUP('Operational Worksheet'!E199,$B$770:$M$772,3)</f>
        <v>#N/A</v>
      </c>
      <c r="I199" s="306" t="e">
        <f t="shared" si="8"/>
        <v>#DIV/0!</v>
      </c>
      <c r="J199" s="306" t="e">
        <f t="shared" si="9"/>
        <v>#DIV/0!</v>
      </c>
      <c r="K199" s="322" t="str">
        <f t="shared" si="11"/>
        <v>PO</v>
      </c>
      <c r="L199" s="316" t="str">
        <f t="shared" si="10"/>
        <v>OK</v>
      </c>
    </row>
    <row r="200" spans="1:12" ht="14.25" customHeight="1" x14ac:dyDescent="0.25">
      <c r="A200" s="315" t="str">
        <f>IF(K200=MIN(K177:K200),1,"")</f>
        <v/>
      </c>
      <c r="B200" s="329"/>
      <c r="C200" s="328"/>
      <c r="D200" s="312"/>
      <c r="E200" s="311"/>
      <c r="F200" s="310"/>
      <c r="G200" s="309"/>
      <c r="H200" s="327" t="e">
        <f>HLOOKUP('Operational Worksheet'!E200,$B$770:$M$772,3)</f>
        <v>#N/A</v>
      </c>
      <c r="I200" s="306" t="e">
        <f t="shared" si="8"/>
        <v>#DIV/0!</v>
      </c>
      <c r="J200" s="306" t="e">
        <f t="shared" si="9"/>
        <v>#DIV/0!</v>
      </c>
      <c r="K200" s="322" t="str">
        <f t="shared" si="11"/>
        <v>PO</v>
      </c>
      <c r="L200" s="326" t="str">
        <f t="shared" si="10"/>
        <v>OK</v>
      </c>
    </row>
    <row r="201" spans="1:12" ht="14.25" customHeight="1" x14ac:dyDescent="0.25">
      <c r="A201" s="325" t="str">
        <f>IF(K201=MIN(K201:K224),1,"")</f>
        <v/>
      </c>
      <c r="B201" s="324"/>
      <c r="C201" s="323"/>
      <c r="D201" s="312"/>
      <c r="E201" s="311"/>
      <c r="F201" s="310"/>
      <c r="G201" s="309"/>
      <c r="H201" s="306" t="e">
        <f>HLOOKUP('Operational Worksheet'!E201,$B$770:$M$772,3)</f>
        <v>#N/A</v>
      </c>
      <c r="I201" s="306" t="e">
        <f t="shared" ref="I201:I264" si="12">$G$766/D201*$H$766</f>
        <v>#DIV/0!</v>
      </c>
      <c r="J201" s="306" t="e">
        <f t="shared" ref="J201:J264" si="13">I201*$G201</f>
        <v>#DIV/0!</v>
      </c>
      <c r="K201" s="322" t="str">
        <f t="shared" si="11"/>
        <v>PO</v>
      </c>
      <c r="L201" s="321" t="str">
        <f t="shared" ref="L201:L264" si="14">+IF(K201&gt;=1, "OK","Alarm")</f>
        <v>OK</v>
      </c>
    </row>
    <row r="202" spans="1:12" ht="14.25" customHeight="1" x14ac:dyDescent="0.25">
      <c r="A202" s="320" t="str">
        <f>IF(K202=MIN(K201:K224),1,"")</f>
        <v/>
      </c>
      <c r="B202" s="319"/>
      <c r="C202" s="318"/>
      <c r="D202" s="312"/>
      <c r="E202" s="311"/>
      <c r="F202" s="310"/>
      <c r="G202" s="309"/>
      <c r="H202" s="317" t="e">
        <f>HLOOKUP('Operational Worksheet'!E202,$B$770:$M$772,3)</f>
        <v>#N/A</v>
      </c>
      <c r="I202" s="306" t="e">
        <f t="shared" si="12"/>
        <v>#DIV/0!</v>
      </c>
      <c r="J202" s="306" t="e">
        <f t="shared" si="13"/>
        <v>#DIV/0!</v>
      </c>
      <c r="K202" s="322" t="str">
        <f t="shared" ref="K202:K265" si="15">IF(D202&gt;0,J202/H202,"PO")</f>
        <v>PO</v>
      </c>
      <c r="L202" s="316" t="str">
        <f t="shared" si="14"/>
        <v>OK</v>
      </c>
    </row>
    <row r="203" spans="1:12" ht="14.25" customHeight="1" x14ac:dyDescent="0.25">
      <c r="A203" s="320" t="str">
        <f>IF(K203=MIN(K201:K224),1,"")</f>
        <v/>
      </c>
      <c r="B203" s="319"/>
      <c r="C203" s="318"/>
      <c r="D203" s="312"/>
      <c r="E203" s="311"/>
      <c r="F203" s="310"/>
      <c r="G203" s="309"/>
      <c r="H203" s="317" t="e">
        <f>HLOOKUP('Operational Worksheet'!E203,$B$770:$M$772,3)</f>
        <v>#N/A</v>
      </c>
      <c r="I203" s="306" t="e">
        <f t="shared" si="12"/>
        <v>#DIV/0!</v>
      </c>
      <c r="J203" s="306" t="e">
        <f t="shared" si="13"/>
        <v>#DIV/0!</v>
      </c>
      <c r="K203" s="322" t="str">
        <f t="shared" si="15"/>
        <v>PO</v>
      </c>
      <c r="L203" s="316" t="str">
        <f t="shared" si="14"/>
        <v>OK</v>
      </c>
    </row>
    <row r="204" spans="1:12" ht="14.25" customHeight="1" x14ac:dyDescent="0.25">
      <c r="A204" s="320" t="str">
        <f>IF(K204=MIN(K201:K224),1,"")</f>
        <v/>
      </c>
      <c r="B204" s="319"/>
      <c r="C204" s="318"/>
      <c r="D204" s="312"/>
      <c r="E204" s="311"/>
      <c r="F204" s="310"/>
      <c r="G204" s="309"/>
      <c r="H204" s="317" t="e">
        <f>HLOOKUP('Operational Worksheet'!E204,$B$770:$M$772,3)</f>
        <v>#N/A</v>
      </c>
      <c r="I204" s="306" t="e">
        <f t="shared" si="12"/>
        <v>#DIV/0!</v>
      </c>
      <c r="J204" s="306" t="e">
        <f t="shared" si="13"/>
        <v>#DIV/0!</v>
      </c>
      <c r="K204" s="322" t="str">
        <f t="shared" si="15"/>
        <v>PO</v>
      </c>
      <c r="L204" s="316" t="str">
        <f t="shared" si="14"/>
        <v>OK</v>
      </c>
    </row>
    <row r="205" spans="1:12" ht="14.25" customHeight="1" x14ac:dyDescent="0.25">
      <c r="A205" s="320" t="str">
        <f>IF(K205=MIN(K201:K224),1,"")</f>
        <v/>
      </c>
      <c r="B205" s="319"/>
      <c r="C205" s="318"/>
      <c r="D205" s="312"/>
      <c r="E205" s="311"/>
      <c r="F205" s="310"/>
      <c r="G205" s="309"/>
      <c r="H205" s="317" t="e">
        <f>HLOOKUP('Operational Worksheet'!E205,$B$770:$M$772,3)</f>
        <v>#N/A</v>
      </c>
      <c r="I205" s="306" t="e">
        <f t="shared" si="12"/>
        <v>#DIV/0!</v>
      </c>
      <c r="J205" s="306" t="e">
        <f t="shared" si="13"/>
        <v>#DIV/0!</v>
      </c>
      <c r="K205" s="322" t="str">
        <f t="shared" si="15"/>
        <v>PO</v>
      </c>
      <c r="L205" s="316" t="str">
        <f t="shared" si="14"/>
        <v>OK</v>
      </c>
    </row>
    <row r="206" spans="1:12" ht="14.25" customHeight="1" x14ac:dyDescent="0.25">
      <c r="A206" s="320" t="str">
        <f>IF(K206=MIN(K201:K224),1,"")</f>
        <v/>
      </c>
      <c r="B206" s="319"/>
      <c r="C206" s="318"/>
      <c r="D206" s="312"/>
      <c r="E206" s="311"/>
      <c r="F206" s="310"/>
      <c r="G206" s="309"/>
      <c r="H206" s="317" t="e">
        <f>HLOOKUP('Operational Worksheet'!E206,$B$770:$M$772,3)</f>
        <v>#N/A</v>
      </c>
      <c r="I206" s="306" t="e">
        <f t="shared" si="12"/>
        <v>#DIV/0!</v>
      </c>
      <c r="J206" s="306" t="e">
        <f t="shared" si="13"/>
        <v>#DIV/0!</v>
      </c>
      <c r="K206" s="322" t="str">
        <f t="shared" si="15"/>
        <v>PO</v>
      </c>
      <c r="L206" s="316" t="str">
        <f t="shared" si="14"/>
        <v>OK</v>
      </c>
    </row>
    <row r="207" spans="1:12" ht="14.25" customHeight="1" x14ac:dyDescent="0.25">
      <c r="A207" s="320" t="str">
        <f>IF(K207=MIN(K201:K224),1,"")</f>
        <v/>
      </c>
      <c r="B207" s="319"/>
      <c r="C207" s="318"/>
      <c r="D207" s="312"/>
      <c r="E207" s="311"/>
      <c r="F207" s="310"/>
      <c r="G207" s="309"/>
      <c r="H207" s="317" t="e">
        <f>HLOOKUP('Operational Worksheet'!E207,$B$770:$M$772,3)</f>
        <v>#N/A</v>
      </c>
      <c r="I207" s="306" t="e">
        <f t="shared" si="12"/>
        <v>#DIV/0!</v>
      </c>
      <c r="J207" s="306" t="e">
        <f t="shared" si="13"/>
        <v>#DIV/0!</v>
      </c>
      <c r="K207" s="322" t="str">
        <f t="shared" si="15"/>
        <v>PO</v>
      </c>
      <c r="L207" s="316" t="str">
        <f t="shared" si="14"/>
        <v>OK</v>
      </c>
    </row>
    <row r="208" spans="1:12" ht="14.25" customHeight="1" x14ac:dyDescent="0.25">
      <c r="A208" s="320" t="str">
        <f>IF(K208=MIN(K201:K224),1,"")</f>
        <v/>
      </c>
      <c r="B208" s="319"/>
      <c r="C208" s="318"/>
      <c r="D208" s="312"/>
      <c r="E208" s="311"/>
      <c r="F208" s="310"/>
      <c r="G208" s="309"/>
      <c r="H208" s="317" t="e">
        <f>HLOOKUP('Operational Worksheet'!E208,$B$770:$M$772,3)</f>
        <v>#N/A</v>
      </c>
      <c r="I208" s="306" t="e">
        <f t="shared" si="12"/>
        <v>#DIV/0!</v>
      </c>
      <c r="J208" s="306" t="e">
        <f t="shared" si="13"/>
        <v>#DIV/0!</v>
      </c>
      <c r="K208" s="322" t="str">
        <f t="shared" si="15"/>
        <v>PO</v>
      </c>
      <c r="L208" s="316" t="str">
        <f t="shared" si="14"/>
        <v>OK</v>
      </c>
    </row>
    <row r="209" spans="1:12" ht="14.25" customHeight="1" x14ac:dyDescent="0.25">
      <c r="A209" s="320" t="str">
        <f>IF(K209=MIN(K201:K224),1,"")</f>
        <v/>
      </c>
      <c r="B209" s="319"/>
      <c r="C209" s="318"/>
      <c r="D209" s="312"/>
      <c r="E209" s="311"/>
      <c r="F209" s="310"/>
      <c r="G209" s="309"/>
      <c r="H209" s="317" t="e">
        <f>HLOOKUP('Operational Worksheet'!E209,$B$770:$M$772,3)</f>
        <v>#N/A</v>
      </c>
      <c r="I209" s="306" t="e">
        <f t="shared" si="12"/>
        <v>#DIV/0!</v>
      </c>
      <c r="J209" s="306" t="e">
        <f t="shared" si="13"/>
        <v>#DIV/0!</v>
      </c>
      <c r="K209" s="322" t="str">
        <f t="shared" si="15"/>
        <v>PO</v>
      </c>
      <c r="L209" s="316" t="str">
        <f t="shared" si="14"/>
        <v>OK</v>
      </c>
    </row>
    <row r="210" spans="1:12" ht="14.25" customHeight="1" x14ac:dyDescent="0.25">
      <c r="A210" s="320" t="str">
        <f>IF(K210=MIN(K201:K224),1,"")</f>
        <v/>
      </c>
      <c r="B210" s="319"/>
      <c r="C210" s="318"/>
      <c r="D210" s="312"/>
      <c r="E210" s="311"/>
      <c r="F210" s="310"/>
      <c r="G210" s="309"/>
      <c r="H210" s="317" t="e">
        <f>HLOOKUP('Operational Worksheet'!E210,$B$770:$M$772,3)</f>
        <v>#N/A</v>
      </c>
      <c r="I210" s="306" t="e">
        <f t="shared" si="12"/>
        <v>#DIV/0!</v>
      </c>
      <c r="J210" s="306" t="e">
        <f t="shared" si="13"/>
        <v>#DIV/0!</v>
      </c>
      <c r="K210" s="322" t="str">
        <f t="shared" si="15"/>
        <v>PO</v>
      </c>
      <c r="L210" s="316" t="str">
        <f t="shared" si="14"/>
        <v>OK</v>
      </c>
    </row>
    <row r="211" spans="1:12" ht="14.25" customHeight="1" x14ac:dyDescent="0.25">
      <c r="A211" s="320" t="str">
        <f>IF(K211=MIN(K201:K224),1,"")</f>
        <v/>
      </c>
      <c r="B211" s="319"/>
      <c r="C211" s="318"/>
      <c r="D211" s="312"/>
      <c r="E211" s="311"/>
      <c r="F211" s="310"/>
      <c r="G211" s="309"/>
      <c r="H211" s="317" t="e">
        <f>HLOOKUP('Operational Worksheet'!E211,$B$770:$M$772,3)</f>
        <v>#N/A</v>
      </c>
      <c r="I211" s="306" t="e">
        <f t="shared" si="12"/>
        <v>#DIV/0!</v>
      </c>
      <c r="J211" s="306" t="e">
        <f t="shared" si="13"/>
        <v>#DIV/0!</v>
      </c>
      <c r="K211" s="322" t="str">
        <f t="shared" si="15"/>
        <v>PO</v>
      </c>
      <c r="L211" s="316" t="str">
        <f t="shared" si="14"/>
        <v>OK</v>
      </c>
    </row>
    <row r="212" spans="1:12" ht="14.25" customHeight="1" x14ac:dyDescent="0.25">
      <c r="A212" s="320" t="str">
        <f>IF(K212=MIN(K201:K224),1,"")</f>
        <v/>
      </c>
      <c r="B212" s="319"/>
      <c r="C212" s="318"/>
      <c r="D212" s="312"/>
      <c r="E212" s="311"/>
      <c r="F212" s="310"/>
      <c r="G212" s="309"/>
      <c r="H212" s="317" t="e">
        <f>HLOOKUP('Operational Worksheet'!E212,$B$770:$M$772,3)</f>
        <v>#N/A</v>
      </c>
      <c r="I212" s="306" t="e">
        <f t="shared" si="12"/>
        <v>#DIV/0!</v>
      </c>
      <c r="J212" s="306" t="e">
        <f t="shared" si="13"/>
        <v>#DIV/0!</v>
      </c>
      <c r="K212" s="322" t="str">
        <f t="shared" si="15"/>
        <v>PO</v>
      </c>
      <c r="L212" s="316" t="str">
        <f t="shared" si="14"/>
        <v>OK</v>
      </c>
    </row>
    <row r="213" spans="1:12" ht="14.25" customHeight="1" x14ac:dyDescent="0.25">
      <c r="A213" s="320" t="str">
        <f>IF(K213=MIN(K201:K224),1,"")</f>
        <v/>
      </c>
      <c r="B213" s="319"/>
      <c r="C213" s="318"/>
      <c r="D213" s="312"/>
      <c r="E213" s="311"/>
      <c r="F213" s="310"/>
      <c r="G213" s="309"/>
      <c r="H213" s="317" t="e">
        <f>HLOOKUP('Operational Worksheet'!E213,$B$770:$M$772,3)</f>
        <v>#N/A</v>
      </c>
      <c r="I213" s="306" t="e">
        <f t="shared" si="12"/>
        <v>#DIV/0!</v>
      </c>
      <c r="J213" s="306" t="e">
        <f t="shared" si="13"/>
        <v>#DIV/0!</v>
      </c>
      <c r="K213" s="322" t="str">
        <f t="shared" si="15"/>
        <v>PO</v>
      </c>
      <c r="L213" s="316" t="str">
        <f t="shared" si="14"/>
        <v>OK</v>
      </c>
    </row>
    <row r="214" spans="1:12" ht="14.25" customHeight="1" x14ac:dyDescent="0.25">
      <c r="A214" s="320" t="str">
        <f>IF(K214=MIN(K201:K224),1,"")</f>
        <v/>
      </c>
      <c r="B214" s="319"/>
      <c r="C214" s="318"/>
      <c r="D214" s="312"/>
      <c r="E214" s="311"/>
      <c r="F214" s="310"/>
      <c r="G214" s="309"/>
      <c r="H214" s="317" t="e">
        <f>HLOOKUP('Operational Worksheet'!E214,$B$770:$M$772,3)</f>
        <v>#N/A</v>
      </c>
      <c r="I214" s="306" t="e">
        <f t="shared" si="12"/>
        <v>#DIV/0!</v>
      </c>
      <c r="J214" s="306" t="e">
        <f t="shared" si="13"/>
        <v>#DIV/0!</v>
      </c>
      <c r="K214" s="322" t="str">
        <f t="shared" si="15"/>
        <v>PO</v>
      </c>
      <c r="L214" s="316" t="str">
        <f t="shared" si="14"/>
        <v>OK</v>
      </c>
    </row>
    <row r="215" spans="1:12" ht="14.25" customHeight="1" x14ac:dyDescent="0.25">
      <c r="A215" s="320" t="str">
        <f>IF(K215=MIN(K201:K224),1,"")</f>
        <v/>
      </c>
      <c r="B215" s="319"/>
      <c r="C215" s="318"/>
      <c r="D215" s="312"/>
      <c r="E215" s="311"/>
      <c r="F215" s="310"/>
      <c r="G215" s="309"/>
      <c r="H215" s="317" t="e">
        <f>HLOOKUP('Operational Worksheet'!E215,$B$770:$M$772,3)</f>
        <v>#N/A</v>
      </c>
      <c r="I215" s="306" t="e">
        <f t="shared" si="12"/>
        <v>#DIV/0!</v>
      </c>
      <c r="J215" s="306" t="e">
        <f t="shared" si="13"/>
        <v>#DIV/0!</v>
      </c>
      <c r="K215" s="322" t="str">
        <f t="shared" si="15"/>
        <v>PO</v>
      </c>
      <c r="L215" s="316" t="str">
        <f t="shared" si="14"/>
        <v>OK</v>
      </c>
    </row>
    <row r="216" spans="1:12" ht="14.25" customHeight="1" x14ac:dyDescent="0.25">
      <c r="A216" s="320" t="str">
        <f>IF(K216=MIN(K201:K224),1,"")</f>
        <v/>
      </c>
      <c r="B216" s="319"/>
      <c r="C216" s="318"/>
      <c r="D216" s="312"/>
      <c r="E216" s="311"/>
      <c r="F216" s="310"/>
      <c r="G216" s="309"/>
      <c r="H216" s="317" t="e">
        <f>HLOOKUP('Operational Worksheet'!E216,$B$770:$M$772,3)</f>
        <v>#N/A</v>
      </c>
      <c r="I216" s="306" t="e">
        <f t="shared" si="12"/>
        <v>#DIV/0!</v>
      </c>
      <c r="J216" s="306" t="e">
        <f t="shared" si="13"/>
        <v>#DIV/0!</v>
      </c>
      <c r="K216" s="322" t="str">
        <f t="shared" si="15"/>
        <v>PO</v>
      </c>
      <c r="L216" s="316" t="str">
        <f t="shared" si="14"/>
        <v>OK</v>
      </c>
    </row>
    <row r="217" spans="1:12" ht="14.25" customHeight="1" x14ac:dyDescent="0.25">
      <c r="A217" s="320" t="str">
        <f>IF(K217=MIN(K201:K224),1,"")</f>
        <v/>
      </c>
      <c r="B217" s="319"/>
      <c r="C217" s="318"/>
      <c r="D217" s="312"/>
      <c r="E217" s="311"/>
      <c r="F217" s="310"/>
      <c r="G217" s="309"/>
      <c r="H217" s="317" t="e">
        <f>HLOOKUP('Operational Worksheet'!E217,$B$770:$M$772,3)</f>
        <v>#N/A</v>
      </c>
      <c r="I217" s="306" t="e">
        <f t="shared" si="12"/>
        <v>#DIV/0!</v>
      </c>
      <c r="J217" s="306" t="e">
        <f t="shared" si="13"/>
        <v>#DIV/0!</v>
      </c>
      <c r="K217" s="322" t="str">
        <f t="shared" si="15"/>
        <v>PO</v>
      </c>
      <c r="L217" s="316" t="str">
        <f t="shared" si="14"/>
        <v>OK</v>
      </c>
    </row>
    <row r="218" spans="1:12" ht="14.25" customHeight="1" x14ac:dyDescent="0.25">
      <c r="A218" s="320" t="str">
        <f>IF(K218=MIN(K201:K224),1,"")</f>
        <v/>
      </c>
      <c r="B218" s="319"/>
      <c r="C218" s="318"/>
      <c r="D218" s="312"/>
      <c r="E218" s="311"/>
      <c r="F218" s="310"/>
      <c r="G218" s="309"/>
      <c r="H218" s="317" t="e">
        <f>HLOOKUP('Operational Worksheet'!E218,$B$770:$M$772,3)</f>
        <v>#N/A</v>
      </c>
      <c r="I218" s="306" t="e">
        <f t="shared" si="12"/>
        <v>#DIV/0!</v>
      </c>
      <c r="J218" s="306" t="e">
        <f t="shared" si="13"/>
        <v>#DIV/0!</v>
      </c>
      <c r="K218" s="322" t="str">
        <f t="shared" si="15"/>
        <v>PO</v>
      </c>
      <c r="L218" s="316" t="str">
        <f t="shared" si="14"/>
        <v>OK</v>
      </c>
    </row>
    <row r="219" spans="1:12" ht="14.25" customHeight="1" x14ac:dyDescent="0.25">
      <c r="A219" s="320" t="str">
        <f>IF(K219=MIN(K201:K224),1,"")</f>
        <v/>
      </c>
      <c r="B219" s="319"/>
      <c r="C219" s="318"/>
      <c r="D219" s="312"/>
      <c r="E219" s="311"/>
      <c r="F219" s="310"/>
      <c r="G219" s="309"/>
      <c r="H219" s="317" t="e">
        <f>HLOOKUP('Operational Worksheet'!E219,$B$770:$M$772,3)</f>
        <v>#N/A</v>
      </c>
      <c r="I219" s="306" t="e">
        <f t="shared" si="12"/>
        <v>#DIV/0!</v>
      </c>
      <c r="J219" s="306" t="e">
        <f t="shared" si="13"/>
        <v>#DIV/0!</v>
      </c>
      <c r="K219" s="322" t="str">
        <f t="shared" si="15"/>
        <v>PO</v>
      </c>
      <c r="L219" s="316" t="str">
        <f t="shared" si="14"/>
        <v>OK</v>
      </c>
    </row>
    <row r="220" spans="1:12" ht="14.25" customHeight="1" x14ac:dyDescent="0.25">
      <c r="A220" s="320" t="str">
        <f>IF(K220=MIN(K201:K224),1,"")</f>
        <v/>
      </c>
      <c r="B220" s="319"/>
      <c r="C220" s="318"/>
      <c r="D220" s="312"/>
      <c r="E220" s="311"/>
      <c r="F220" s="310"/>
      <c r="G220" s="309"/>
      <c r="H220" s="317" t="e">
        <f>HLOOKUP('Operational Worksheet'!E220,$B$770:$M$772,3)</f>
        <v>#N/A</v>
      </c>
      <c r="I220" s="306" t="e">
        <f t="shared" si="12"/>
        <v>#DIV/0!</v>
      </c>
      <c r="J220" s="306" t="e">
        <f t="shared" si="13"/>
        <v>#DIV/0!</v>
      </c>
      <c r="K220" s="322" t="str">
        <f t="shared" si="15"/>
        <v>PO</v>
      </c>
      <c r="L220" s="316" t="str">
        <f t="shared" si="14"/>
        <v>OK</v>
      </c>
    </row>
    <row r="221" spans="1:12" ht="14.25" customHeight="1" x14ac:dyDescent="0.25">
      <c r="A221" s="320" t="str">
        <f>IF(K221=MIN(K201:K224),1,"")</f>
        <v/>
      </c>
      <c r="B221" s="319"/>
      <c r="C221" s="318"/>
      <c r="D221" s="312"/>
      <c r="E221" s="311"/>
      <c r="F221" s="310"/>
      <c r="G221" s="309"/>
      <c r="H221" s="317" t="e">
        <f>HLOOKUP('Operational Worksheet'!E221,$B$770:$M$772,3)</f>
        <v>#N/A</v>
      </c>
      <c r="I221" s="306" t="e">
        <f t="shared" si="12"/>
        <v>#DIV/0!</v>
      </c>
      <c r="J221" s="306" t="e">
        <f t="shared" si="13"/>
        <v>#DIV/0!</v>
      </c>
      <c r="K221" s="322" t="str">
        <f t="shared" si="15"/>
        <v>PO</v>
      </c>
      <c r="L221" s="316" t="str">
        <f t="shared" si="14"/>
        <v>OK</v>
      </c>
    </row>
    <row r="222" spans="1:12" ht="14.25" customHeight="1" x14ac:dyDescent="0.25">
      <c r="A222" s="320" t="str">
        <f>IF(K222=MIN(K201:K224),1,"")</f>
        <v/>
      </c>
      <c r="B222" s="319"/>
      <c r="C222" s="318"/>
      <c r="D222" s="312"/>
      <c r="E222" s="311"/>
      <c r="F222" s="310"/>
      <c r="G222" s="309"/>
      <c r="H222" s="317" t="e">
        <f>HLOOKUP('Operational Worksheet'!E222,$B$770:$M$772,3)</f>
        <v>#N/A</v>
      </c>
      <c r="I222" s="306" t="e">
        <f t="shared" si="12"/>
        <v>#DIV/0!</v>
      </c>
      <c r="J222" s="306" t="e">
        <f t="shared" si="13"/>
        <v>#DIV/0!</v>
      </c>
      <c r="K222" s="322" t="str">
        <f t="shared" si="15"/>
        <v>PO</v>
      </c>
      <c r="L222" s="316" t="str">
        <f t="shared" si="14"/>
        <v>OK</v>
      </c>
    </row>
    <row r="223" spans="1:12" ht="14.25" customHeight="1" x14ac:dyDescent="0.25">
      <c r="A223" s="320" t="str">
        <f>IF(K223=MIN(K201:K224),1,"")</f>
        <v/>
      </c>
      <c r="B223" s="319"/>
      <c r="C223" s="318"/>
      <c r="D223" s="312"/>
      <c r="E223" s="311"/>
      <c r="F223" s="310"/>
      <c r="G223" s="309"/>
      <c r="H223" s="317" t="e">
        <f>HLOOKUP('Operational Worksheet'!E223,$B$770:$M$772,3)</f>
        <v>#N/A</v>
      </c>
      <c r="I223" s="306" t="e">
        <f t="shared" si="12"/>
        <v>#DIV/0!</v>
      </c>
      <c r="J223" s="306" t="e">
        <f t="shared" si="13"/>
        <v>#DIV/0!</v>
      </c>
      <c r="K223" s="322" t="str">
        <f t="shared" si="15"/>
        <v>PO</v>
      </c>
      <c r="L223" s="316" t="str">
        <f t="shared" si="14"/>
        <v>OK</v>
      </c>
    </row>
    <row r="224" spans="1:12" ht="14.25" customHeight="1" x14ac:dyDescent="0.25">
      <c r="A224" s="315" t="str">
        <f>IF(K224=MIN(K201:K224),1,"")</f>
        <v/>
      </c>
      <c r="B224" s="329"/>
      <c r="C224" s="328"/>
      <c r="D224" s="312"/>
      <c r="E224" s="311"/>
      <c r="F224" s="310"/>
      <c r="G224" s="309"/>
      <c r="H224" s="327" t="e">
        <f>HLOOKUP('Operational Worksheet'!E224,$B$770:$M$772,3)</f>
        <v>#N/A</v>
      </c>
      <c r="I224" s="306" t="e">
        <f t="shared" si="12"/>
        <v>#DIV/0!</v>
      </c>
      <c r="J224" s="306" t="e">
        <f t="shared" si="13"/>
        <v>#DIV/0!</v>
      </c>
      <c r="K224" s="322" t="str">
        <f t="shared" si="15"/>
        <v>PO</v>
      </c>
      <c r="L224" s="326" t="str">
        <f t="shared" si="14"/>
        <v>OK</v>
      </c>
    </row>
    <row r="225" spans="1:12" ht="14.25" customHeight="1" x14ac:dyDescent="0.25">
      <c r="A225" s="325" t="str">
        <f>IF(K225=MIN(K225:K248),1,"")</f>
        <v/>
      </c>
      <c r="B225" s="324"/>
      <c r="C225" s="323"/>
      <c r="D225" s="312"/>
      <c r="E225" s="311"/>
      <c r="F225" s="310"/>
      <c r="G225" s="309"/>
      <c r="H225" s="306" t="e">
        <f>HLOOKUP('Operational Worksheet'!E225,$B$770:$M$772,3)</f>
        <v>#N/A</v>
      </c>
      <c r="I225" s="306" t="e">
        <f t="shared" si="12"/>
        <v>#DIV/0!</v>
      </c>
      <c r="J225" s="306" t="e">
        <f t="shared" si="13"/>
        <v>#DIV/0!</v>
      </c>
      <c r="K225" s="322" t="str">
        <f t="shared" si="15"/>
        <v>PO</v>
      </c>
      <c r="L225" s="321" t="str">
        <f t="shared" si="14"/>
        <v>OK</v>
      </c>
    </row>
    <row r="226" spans="1:12" ht="14.25" customHeight="1" x14ac:dyDescent="0.25">
      <c r="A226" s="320" t="str">
        <f>IF(K226=MIN(K225:K248),1,"")</f>
        <v/>
      </c>
      <c r="B226" s="319"/>
      <c r="C226" s="318"/>
      <c r="D226" s="312"/>
      <c r="E226" s="311"/>
      <c r="F226" s="310"/>
      <c r="G226" s="309"/>
      <c r="H226" s="317" t="e">
        <f>HLOOKUP('Operational Worksheet'!E226,$B$770:$M$772,3)</f>
        <v>#N/A</v>
      </c>
      <c r="I226" s="306" t="e">
        <f t="shared" si="12"/>
        <v>#DIV/0!</v>
      </c>
      <c r="J226" s="306" t="e">
        <f t="shared" si="13"/>
        <v>#DIV/0!</v>
      </c>
      <c r="K226" s="322" t="str">
        <f t="shared" si="15"/>
        <v>PO</v>
      </c>
      <c r="L226" s="316" t="str">
        <f t="shared" si="14"/>
        <v>OK</v>
      </c>
    </row>
    <row r="227" spans="1:12" ht="14.25" customHeight="1" x14ac:dyDescent="0.25">
      <c r="A227" s="320" t="str">
        <f>IF(K227=MIN(K225:K248),1,"")</f>
        <v/>
      </c>
      <c r="B227" s="319"/>
      <c r="C227" s="318"/>
      <c r="D227" s="312"/>
      <c r="E227" s="311"/>
      <c r="F227" s="310"/>
      <c r="G227" s="309"/>
      <c r="H227" s="317" t="e">
        <f>HLOOKUP('Operational Worksheet'!E227,$B$770:$M$772,3)</f>
        <v>#N/A</v>
      </c>
      <c r="I227" s="306" t="e">
        <f t="shared" si="12"/>
        <v>#DIV/0!</v>
      </c>
      <c r="J227" s="306" t="e">
        <f t="shared" si="13"/>
        <v>#DIV/0!</v>
      </c>
      <c r="K227" s="322" t="str">
        <f t="shared" si="15"/>
        <v>PO</v>
      </c>
      <c r="L227" s="316" t="str">
        <f t="shared" si="14"/>
        <v>OK</v>
      </c>
    </row>
    <row r="228" spans="1:12" ht="14.25" customHeight="1" x14ac:dyDescent="0.25">
      <c r="A228" s="320" t="str">
        <f>IF(K228=MIN(K225:K248),1,"")</f>
        <v/>
      </c>
      <c r="B228" s="319"/>
      <c r="C228" s="318"/>
      <c r="D228" s="312"/>
      <c r="E228" s="311"/>
      <c r="F228" s="310"/>
      <c r="G228" s="309"/>
      <c r="H228" s="317" t="e">
        <f>HLOOKUP('Operational Worksheet'!E228,$B$770:$M$772,3)</f>
        <v>#N/A</v>
      </c>
      <c r="I228" s="306" t="e">
        <f t="shared" si="12"/>
        <v>#DIV/0!</v>
      </c>
      <c r="J228" s="306" t="e">
        <f t="shared" si="13"/>
        <v>#DIV/0!</v>
      </c>
      <c r="K228" s="322" t="str">
        <f t="shared" si="15"/>
        <v>PO</v>
      </c>
      <c r="L228" s="316" t="str">
        <f t="shared" si="14"/>
        <v>OK</v>
      </c>
    </row>
    <row r="229" spans="1:12" ht="14.25" customHeight="1" x14ac:dyDescent="0.25">
      <c r="A229" s="320" t="str">
        <f>IF(K229=MIN(K225:K248),1,"")</f>
        <v/>
      </c>
      <c r="B229" s="319"/>
      <c r="C229" s="318"/>
      <c r="D229" s="312"/>
      <c r="E229" s="311"/>
      <c r="F229" s="310"/>
      <c r="G229" s="309"/>
      <c r="H229" s="317" t="e">
        <f>HLOOKUP('Operational Worksheet'!E229,$B$770:$M$772,3)</f>
        <v>#N/A</v>
      </c>
      <c r="I229" s="306" t="e">
        <f t="shared" si="12"/>
        <v>#DIV/0!</v>
      </c>
      <c r="J229" s="306" t="e">
        <f t="shared" si="13"/>
        <v>#DIV/0!</v>
      </c>
      <c r="K229" s="322" t="str">
        <f t="shared" si="15"/>
        <v>PO</v>
      </c>
      <c r="L229" s="316" t="str">
        <f t="shared" si="14"/>
        <v>OK</v>
      </c>
    </row>
    <row r="230" spans="1:12" ht="14.25" customHeight="1" x14ac:dyDescent="0.25">
      <c r="A230" s="320" t="str">
        <f>IF(K230=MIN(K225:K248),1,"")</f>
        <v/>
      </c>
      <c r="B230" s="319"/>
      <c r="C230" s="318"/>
      <c r="D230" s="312"/>
      <c r="E230" s="311"/>
      <c r="F230" s="310"/>
      <c r="G230" s="309"/>
      <c r="H230" s="317" t="e">
        <f>HLOOKUP('Operational Worksheet'!E230,$B$770:$M$772,3)</f>
        <v>#N/A</v>
      </c>
      <c r="I230" s="306" t="e">
        <f t="shared" si="12"/>
        <v>#DIV/0!</v>
      </c>
      <c r="J230" s="306" t="e">
        <f t="shared" si="13"/>
        <v>#DIV/0!</v>
      </c>
      <c r="K230" s="322" t="str">
        <f t="shared" si="15"/>
        <v>PO</v>
      </c>
      <c r="L230" s="316" t="str">
        <f t="shared" si="14"/>
        <v>OK</v>
      </c>
    </row>
    <row r="231" spans="1:12" ht="14.25" customHeight="1" x14ac:dyDescent="0.25">
      <c r="A231" s="320" t="str">
        <f>IF(K231=MIN(K225:K248),1,"")</f>
        <v/>
      </c>
      <c r="B231" s="319"/>
      <c r="C231" s="318"/>
      <c r="D231" s="312"/>
      <c r="E231" s="311"/>
      <c r="F231" s="310"/>
      <c r="G231" s="309"/>
      <c r="H231" s="317" t="e">
        <f>HLOOKUP('Operational Worksheet'!E231,$B$770:$M$772,3)</f>
        <v>#N/A</v>
      </c>
      <c r="I231" s="306" t="e">
        <f t="shared" si="12"/>
        <v>#DIV/0!</v>
      </c>
      <c r="J231" s="306" t="e">
        <f t="shared" si="13"/>
        <v>#DIV/0!</v>
      </c>
      <c r="K231" s="322" t="str">
        <f t="shared" si="15"/>
        <v>PO</v>
      </c>
      <c r="L231" s="316" t="str">
        <f t="shared" si="14"/>
        <v>OK</v>
      </c>
    </row>
    <row r="232" spans="1:12" ht="14.25" customHeight="1" x14ac:dyDescent="0.25">
      <c r="A232" s="320" t="str">
        <f>IF(K232=MIN(K225:K248),1,"")</f>
        <v/>
      </c>
      <c r="B232" s="319"/>
      <c r="C232" s="318"/>
      <c r="D232" s="312"/>
      <c r="E232" s="311"/>
      <c r="F232" s="310"/>
      <c r="G232" s="309"/>
      <c r="H232" s="317" t="e">
        <f>HLOOKUP('Operational Worksheet'!E232,$B$770:$M$772,3)</f>
        <v>#N/A</v>
      </c>
      <c r="I232" s="306" t="e">
        <f t="shared" si="12"/>
        <v>#DIV/0!</v>
      </c>
      <c r="J232" s="306" t="e">
        <f t="shared" si="13"/>
        <v>#DIV/0!</v>
      </c>
      <c r="K232" s="322" t="str">
        <f t="shared" si="15"/>
        <v>PO</v>
      </c>
      <c r="L232" s="316" t="str">
        <f t="shared" si="14"/>
        <v>OK</v>
      </c>
    </row>
    <row r="233" spans="1:12" ht="14.25" customHeight="1" x14ac:dyDescent="0.25">
      <c r="A233" s="320" t="str">
        <f>IF(K233=MIN(K225:K248),1,"")</f>
        <v/>
      </c>
      <c r="B233" s="319"/>
      <c r="C233" s="318"/>
      <c r="D233" s="312"/>
      <c r="E233" s="311"/>
      <c r="F233" s="310"/>
      <c r="G233" s="309"/>
      <c r="H233" s="317" t="e">
        <f>HLOOKUP('Operational Worksheet'!E233,$B$770:$M$772,3)</f>
        <v>#N/A</v>
      </c>
      <c r="I233" s="306" t="e">
        <f t="shared" si="12"/>
        <v>#DIV/0!</v>
      </c>
      <c r="J233" s="306" t="e">
        <f t="shared" si="13"/>
        <v>#DIV/0!</v>
      </c>
      <c r="K233" s="322" t="str">
        <f t="shared" si="15"/>
        <v>PO</v>
      </c>
      <c r="L233" s="316" t="str">
        <f t="shared" si="14"/>
        <v>OK</v>
      </c>
    </row>
    <row r="234" spans="1:12" ht="14.25" customHeight="1" x14ac:dyDescent="0.25">
      <c r="A234" s="320" t="str">
        <f>IF(K234=MIN(K225:K248),1,"")</f>
        <v/>
      </c>
      <c r="B234" s="319"/>
      <c r="C234" s="318"/>
      <c r="D234" s="312"/>
      <c r="E234" s="311"/>
      <c r="F234" s="310"/>
      <c r="G234" s="309"/>
      <c r="H234" s="317" t="e">
        <f>HLOOKUP('Operational Worksheet'!E234,$B$770:$M$772,3)</f>
        <v>#N/A</v>
      </c>
      <c r="I234" s="306" t="e">
        <f t="shared" si="12"/>
        <v>#DIV/0!</v>
      </c>
      <c r="J234" s="306" t="e">
        <f t="shared" si="13"/>
        <v>#DIV/0!</v>
      </c>
      <c r="K234" s="322" t="str">
        <f t="shared" si="15"/>
        <v>PO</v>
      </c>
      <c r="L234" s="316" t="str">
        <f t="shared" si="14"/>
        <v>OK</v>
      </c>
    </row>
    <row r="235" spans="1:12" ht="14.25" customHeight="1" x14ac:dyDescent="0.25">
      <c r="A235" s="320" t="str">
        <f>IF(K235=MIN(K225:K248),1,"")</f>
        <v/>
      </c>
      <c r="B235" s="319"/>
      <c r="C235" s="318"/>
      <c r="D235" s="312"/>
      <c r="E235" s="311"/>
      <c r="F235" s="310"/>
      <c r="G235" s="309"/>
      <c r="H235" s="317" t="e">
        <f>HLOOKUP('Operational Worksheet'!E235,$B$770:$M$772,3)</f>
        <v>#N/A</v>
      </c>
      <c r="I235" s="306" t="e">
        <f t="shared" si="12"/>
        <v>#DIV/0!</v>
      </c>
      <c r="J235" s="306" t="e">
        <f t="shared" si="13"/>
        <v>#DIV/0!</v>
      </c>
      <c r="K235" s="322" t="str">
        <f t="shared" si="15"/>
        <v>PO</v>
      </c>
      <c r="L235" s="316" t="str">
        <f t="shared" si="14"/>
        <v>OK</v>
      </c>
    </row>
    <row r="236" spans="1:12" ht="14.25" customHeight="1" x14ac:dyDescent="0.25">
      <c r="A236" s="320" t="str">
        <f>IF(K236=MIN(K225:K248),1,"")</f>
        <v/>
      </c>
      <c r="B236" s="319"/>
      <c r="C236" s="318"/>
      <c r="D236" s="312"/>
      <c r="E236" s="311"/>
      <c r="F236" s="310"/>
      <c r="G236" s="309"/>
      <c r="H236" s="317" t="e">
        <f>HLOOKUP('Operational Worksheet'!E236,$B$770:$M$772,3)</f>
        <v>#N/A</v>
      </c>
      <c r="I236" s="306" t="e">
        <f t="shared" si="12"/>
        <v>#DIV/0!</v>
      </c>
      <c r="J236" s="306" t="e">
        <f t="shared" si="13"/>
        <v>#DIV/0!</v>
      </c>
      <c r="K236" s="322" t="str">
        <f t="shared" si="15"/>
        <v>PO</v>
      </c>
      <c r="L236" s="316" t="str">
        <f t="shared" si="14"/>
        <v>OK</v>
      </c>
    </row>
    <row r="237" spans="1:12" ht="14.25" customHeight="1" x14ac:dyDescent="0.25">
      <c r="A237" s="320" t="str">
        <f>IF(K237=MIN(K225:K248),1,"")</f>
        <v/>
      </c>
      <c r="B237" s="319"/>
      <c r="C237" s="318"/>
      <c r="D237" s="312"/>
      <c r="E237" s="311"/>
      <c r="F237" s="310"/>
      <c r="G237" s="309"/>
      <c r="H237" s="317" t="e">
        <f>HLOOKUP('Operational Worksheet'!E237,$B$770:$M$772,3)</f>
        <v>#N/A</v>
      </c>
      <c r="I237" s="306" t="e">
        <f t="shared" si="12"/>
        <v>#DIV/0!</v>
      </c>
      <c r="J237" s="306" t="e">
        <f t="shared" si="13"/>
        <v>#DIV/0!</v>
      </c>
      <c r="K237" s="322" t="str">
        <f t="shared" si="15"/>
        <v>PO</v>
      </c>
      <c r="L237" s="316" t="str">
        <f t="shared" si="14"/>
        <v>OK</v>
      </c>
    </row>
    <row r="238" spans="1:12" ht="14.25" customHeight="1" x14ac:dyDescent="0.25">
      <c r="A238" s="320" t="str">
        <f>IF(K238=MIN(K225:K248),1,"")</f>
        <v/>
      </c>
      <c r="B238" s="319"/>
      <c r="C238" s="318"/>
      <c r="D238" s="312"/>
      <c r="E238" s="311"/>
      <c r="F238" s="310"/>
      <c r="G238" s="309"/>
      <c r="H238" s="317" t="e">
        <f>HLOOKUP('Operational Worksheet'!E238,$B$770:$M$772,3)</f>
        <v>#N/A</v>
      </c>
      <c r="I238" s="306" t="e">
        <f t="shared" si="12"/>
        <v>#DIV/0!</v>
      </c>
      <c r="J238" s="306" t="e">
        <f t="shared" si="13"/>
        <v>#DIV/0!</v>
      </c>
      <c r="K238" s="322" t="str">
        <f t="shared" si="15"/>
        <v>PO</v>
      </c>
      <c r="L238" s="316" t="str">
        <f t="shared" si="14"/>
        <v>OK</v>
      </c>
    </row>
    <row r="239" spans="1:12" ht="14.25" customHeight="1" x14ac:dyDescent="0.25">
      <c r="A239" s="320" t="str">
        <f>IF(K239=MIN(K225:K248),1,"")</f>
        <v/>
      </c>
      <c r="B239" s="319"/>
      <c r="C239" s="318"/>
      <c r="D239" s="312"/>
      <c r="E239" s="311"/>
      <c r="F239" s="310"/>
      <c r="G239" s="309"/>
      <c r="H239" s="317" t="e">
        <f>HLOOKUP('Operational Worksheet'!E239,$B$770:$M$772,3)</f>
        <v>#N/A</v>
      </c>
      <c r="I239" s="306" t="e">
        <f t="shared" si="12"/>
        <v>#DIV/0!</v>
      </c>
      <c r="J239" s="306" t="e">
        <f t="shared" si="13"/>
        <v>#DIV/0!</v>
      </c>
      <c r="K239" s="322" t="str">
        <f t="shared" si="15"/>
        <v>PO</v>
      </c>
      <c r="L239" s="316" t="str">
        <f t="shared" si="14"/>
        <v>OK</v>
      </c>
    </row>
    <row r="240" spans="1:12" ht="14.25" customHeight="1" x14ac:dyDescent="0.25">
      <c r="A240" s="320" t="str">
        <f>IF(K240=MIN(K225:K248),1,"")</f>
        <v/>
      </c>
      <c r="B240" s="319"/>
      <c r="C240" s="318"/>
      <c r="D240" s="312"/>
      <c r="E240" s="311"/>
      <c r="F240" s="310"/>
      <c r="G240" s="309"/>
      <c r="H240" s="317" t="e">
        <f>HLOOKUP('Operational Worksheet'!E240,$B$770:$M$772,3)</f>
        <v>#N/A</v>
      </c>
      <c r="I240" s="306" t="e">
        <f t="shared" si="12"/>
        <v>#DIV/0!</v>
      </c>
      <c r="J240" s="306" t="e">
        <f t="shared" si="13"/>
        <v>#DIV/0!</v>
      </c>
      <c r="K240" s="322" t="str">
        <f t="shared" si="15"/>
        <v>PO</v>
      </c>
      <c r="L240" s="316" t="str">
        <f t="shared" si="14"/>
        <v>OK</v>
      </c>
    </row>
    <row r="241" spans="1:12" ht="14.25" customHeight="1" x14ac:dyDescent="0.25">
      <c r="A241" s="320" t="str">
        <f>IF(K241=MIN(K225:K248),1,"")</f>
        <v/>
      </c>
      <c r="B241" s="319"/>
      <c r="C241" s="318"/>
      <c r="D241" s="312"/>
      <c r="E241" s="311"/>
      <c r="F241" s="310"/>
      <c r="G241" s="309"/>
      <c r="H241" s="317" t="e">
        <f>HLOOKUP('Operational Worksheet'!E241,$B$770:$M$772,3)</f>
        <v>#N/A</v>
      </c>
      <c r="I241" s="306" t="e">
        <f t="shared" si="12"/>
        <v>#DIV/0!</v>
      </c>
      <c r="J241" s="306" t="e">
        <f t="shared" si="13"/>
        <v>#DIV/0!</v>
      </c>
      <c r="K241" s="322" t="str">
        <f t="shared" si="15"/>
        <v>PO</v>
      </c>
      <c r="L241" s="316" t="str">
        <f t="shared" si="14"/>
        <v>OK</v>
      </c>
    </row>
    <row r="242" spans="1:12" ht="14.25" customHeight="1" x14ac:dyDescent="0.25">
      <c r="A242" s="320" t="str">
        <f>IF(K242=MIN(K225:K248),1,"")</f>
        <v/>
      </c>
      <c r="B242" s="319"/>
      <c r="C242" s="318"/>
      <c r="D242" s="312"/>
      <c r="E242" s="311"/>
      <c r="F242" s="310"/>
      <c r="G242" s="309"/>
      <c r="H242" s="317" t="e">
        <f>HLOOKUP('Operational Worksheet'!E242,$B$770:$M$772,3)</f>
        <v>#N/A</v>
      </c>
      <c r="I242" s="306" t="e">
        <f t="shared" si="12"/>
        <v>#DIV/0!</v>
      </c>
      <c r="J242" s="306" t="e">
        <f t="shared" si="13"/>
        <v>#DIV/0!</v>
      </c>
      <c r="K242" s="322" t="str">
        <f t="shared" si="15"/>
        <v>PO</v>
      </c>
      <c r="L242" s="316" t="str">
        <f t="shared" si="14"/>
        <v>OK</v>
      </c>
    </row>
    <row r="243" spans="1:12" ht="14.25" customHeight="1" x14ac:dyDescent="0.25">
      <c r="A243" s="320" t="str">
        <f>IF(K243=MIN(K225:K248),1,"")</f>
        <v/>
      </c>
      <c r="B243" s="319"/>
      <c r="C243" s="318"/>
      <c r="D243" s="312"/>
      <c r="E243" s="311"/>
      <c r="F243" s="310"/>
      <c r="G243" s="309"/>
      <c r="H243" s="317" t="e">
        <f>HLOOKUP('Operational Worksheet'!E243,$B$770:$M$772,3)</f>
        <v>#N/A</v>
      </c>
      <c r="I243" s="306" t="e">
        <f t="shared" si="12"/>
        <v>#DIV/0!</v>
      </c>
      <c r="J243" s="306" t="e">
        <f t="shared" si="13"/>
        <v>#DIV/0!</v>
      </c>
      <c r="K243" s="322" t="str">
        <f t="shared" si="15"/>
        <v>PO</v>
      </c>
      <c r="L243" s="316" t="str">
        <f t="shared" si="14"/>
        <v>OK</v>
      </c>
    </row>
    <row r="244" spans="1:12" ht="14.25" customHeight="1" x14ac:dyDescent="0.25">
      <c r="A244" s="320" t="str">
        <f>IF(K244=MIN(K225:K248),1,"")</f>
        <v/>
      </c>
      <c r="B244" s="319"/>
      <c r="C244" s="318"/>
      <c r="D244" s="312"/>
      <c r="E244" s="311"/>
      <c r="F244" s="310"/>
      <c r="G244" s="309"/>
      <c r="H244" s="317" t="e">
        <f>HLOOKUP('Operational Worksheet'!E244,$B$770:$M$772,3)</f>
        <v>#N/A</v>
      </c>
      <c r="I244" s="306" t="e">
        <f t="shared" si="12"/>
        <v>#DIV/0!</v>
      </c>
      <c r="J244" s="306" t="e">
        <f t="shared" si="13"/>
        <v>#DIV/0!</v>
      </c>
      <c r="K244" s="322" t="str">
        <f t="shared" si="15"/>
        <v>PO</v>
      </c>
      <c r="L244" s="316" t="str">
        <f t="shared" si="14"/>
        <v>OK</v>
      </c>
    </row>
    <row r="245" spans="1:12" ht="14.25" customHeight="1" x14ac:dyDescent="0.25">
      <c r="A245" s="320" t="str">
        <f>IF(K245=MIN(K225:K248),1,"")</f>
        <v/>
      </c>
      <c r="B245" s="319"/>
      <c r="C245" s="318"/>
      <c r="D245" s="312"/>
      <c r="E245" s="311"/>
      <c r="F245" s="310"/>
      <c r="G245" s="309"/>
      <c r="H245" s="317" t="e">
        <f>HLOOKUP('Operational Worksheet'!E245,$B$770:$M$772,3)</f>
        <v>#N/A</v>
      </c>
      <c r="I245" s="306" t="e">
        <f t="shared" si="12"/>
        <v>#DIV/0!</v>
      </c>
      <c r="J245" s="306" t="e">
        <f t="shared" si="13"/>
        <v>#DIV/0!</v>
      </c>
      <c r="K245" s="322" t="str">
        <f t="shared" si="15"/>
        <v>PO</v>
      </c>
      <c r="L245" s="316" t="str">
        <f t="shared" si="14"/>
        <v>OK</v>
      </c>
    </row>
    <row r="246" spans="1:12" ht="14.25" customHeight="1" x14ac:dyDescent="0.25">
      <c r="A246" s="320" t="str">
        <f>IF(K246=MIN(K225:K248),1,"")</f>
        <v/>
      </c>
      <c r="B246" s="319"/>
      <c r="C246" s="318"/>
      <c r="D246" s="312"/>
      <c r="E246" s="311"/>
      <c r="F246" s="310"/>
      <c r="G246" s="309"/>
      <c r="H246" s="317" t="e">
        <f>HLOOKUP('Operational Worksheet'!E246,$B$770:$M$772,3)</f>
        <v>#N/A</v>
      </c>
      <c r="I246" s="306" t="e">
        <f t="shared" si="12"/>
        <v>#DIV/0!</v>
      </c>
      <c r="J246" s="306" t="e">
        <f t="shared" si="13"/>
        <v>#DIV/0!</v>
      </c>
      <c r="K246" s="322" t="str">
        <f t="shared" si="15"/>
        <v>PO</v>
      </c>
      <c r="L246" s="316" t="str">
        <f t="shared" si="14"/>
        <v>OK</v>
      </c>
    </row>
    <row r="247" spans="1:12" ht="14.25" customHeight="1" x14ac:dyDescent="0.25">
      <c r="A247" s="320" t="str">
        <f>IF(K247=MIN(K225:K248),1,"")</f>
        <v/>
      </c>
      <c r="B247" s="319"/>
      <c r="C247" s="318"/>
      <c r="D247" s="312"/>
      <c r="E247" s="311"/>
      <c r="F247" s="310"/>
      <c r="G247" s="309"/>
      <c r="H247" s="317" t="e">
        <f>HLOOKUP('Operational Worksheet'!E247,$B$770:$M$772,3)</f>
        <v>#N/A</v>
      </c>
      <c r="I247" s="306" t="e">
        <f t="shared" si="12"/>
        <v>#DIV/0!</v>
      </c>
      <c r="J247" s="306" t="e">
        <f t="shared" si="13"/>
        <v>#DIV/0!</v>
      </c>
      <c r="K247" s="322" t="str">
        <f t="shared" si="15"/>
        <v>PO</v>
      </c>
      <c r="L247" s="316" t="str">
        <f t="shared" si="14"/>
        <v>OK</v>
      </c>
    </row>
    <row r="248" spans="1:12" ht="14.25" customHeight="1" x14ac:dyDescent="0.25">
      <c r="A248" s="315" t="str">
        <f>IF(K248=MIN(K225:K248),1,"")</f>
        <v/>
      </c>
      <c r="B248" s="329"/>
      <c r="C248" s="328"/>
      <c r="D248" s="312"/>
      <c r="E248" s="311"/>
      <c r="F248" s="310"/>
      <c r="G248" s="309"/>
      <c r="H248" s="327" t="e">
        <f>HLOOKUP('Operational Worksheet'!E248,$B$770:$M$772,3)</f>
        <v>#N/A</v>
      </c>
      <c r="I248" s="306" t="e">
        <f t="shared" si="12"/>
        <v>#DIV/0!</v>
      </c>
      <c r="J248" s="306" t="e">
        <f t="shared" si="13"/>
        <v>#DIV/0!</v>
      </c>
      <c r="K248" s="322" t="str">
        <f t="shared" si="15"/>
        <v>PO</v>
      </c>
      <c r="L248" s="326" t="str">
        <f t="shared" si="14"/>
        <v>OK</v>
      </c>
    </row>
    <row r="249" spans="1:12" ht="14.25" customHeight="1" x14ac:dyDescent="0.25">
      <c r="A249" s="325" t="str">
        <f>IF(K249=MIN(K249:K272),1,"")</f>
        <v/>
      </c>
      <c r="B249" s="324"/>
      <c r="C249" s="323"/>
      <c r="D249" s="312"/>
      <c r="E249" s="311"/>
      <c r="F249" s="310"/>
      <c r="G249" s="309"/>
      <c r="H249" s="306" t="e">
        <f>HLOOKUP('Operational Worksheet'!E249,$B$770:$M$772,3)</f>
        <v>#N/A</v>
      </c>
      <c r="I249" s="306" t="e">
        <f t="shared" si="12"/>
        <v>#DIV/0!</v>
      </c>
      <c r="J249" s="306" t="e">
        <f t="shared" si="13"/>
        <v>#DIV/0!</v>
      </c>
      <c r="K249" s="322" t="str">
        <f t="shared" si="15"/>
        <v>PO</v>
      </c>
      <c r="L249" s="321" t="str">
        <f t="shared" si="14"/>
        <v>OK</v>
      </c>
    </row>
    <row r="250" spans="1:12" ht="14.25" customHeight="1" x14ac:dyDescent="0.25">
      <c r="A250" s="320" t="str">
        <f>IF(K250=MIN(K249:K272),1,"")</f>
        <v/>
      </c>
      <c r="B250" s="319"/>
      <c r="C250" s="318"/>
      <c r="D250" s="312"/>
      <c r="E250" s="311"/>
      <c r="F250" s="310"/>
      <c r="G250" s="309"/>
      <c r="H250" s="317" t="e">
        <f>HLOOKUP('Operational Worksheet'!E250,$B$770:$M$772,3)</f>
        <v>#N/A</v>
      </c>
      <c r="I250" s="306" t="e">
        <f t="shared" si="12"/>
        <v>#DIV/0!</v>
      </c>
      <c r="J250" s="306" t="e">
        <f t="shared" si="13"/>
        <v>#DIV/0!</v>
      </c>
      <c r="K250" s="322" t="str">
        <f t="shared" si="15"/>
        <v>PO</v>
      </c>
      <c r="L250" s="316" t="str">
        <f t="shared" si="14"/>
        <v>OK</v>
      </c>
    </row>
    <row r="251" spans="1:12" ht="14.25" customHeight="1" x14ac:dyDescent="0.25">
      <c r="A251" s="320" t="str">
        <f>IF(K251=MIN(K249:K272),1,"")</f>
        <v/>
      </c>
      <c r="B251" s="319"/>
      <c r="C251" s="318"/>
      <c r="D251" s="312"/>
      <c r="E251" s="311"/>
      <c r="F251" s="310"/>
      <c r="G251" s="309"/>
      <c r="H251" s="317" t="e">
        <f>HLOOKUP('Operational Worksheet'!E251,$B$770:$M$772,3)</f>
        <v>#N/A</v>
      </c>
      <c r="I251" s="306" t="e">
        <f t="shared" si="12"/>
        <v>#DIV/0!</v>
      </c>
      <c r="J251" s="306" t="e">
        <f t="shared" si="13"/>
        <v>#DIV/0!</v>
      </c>
      <c r="K251" s="322" t="str">
        <f t="shared" si="15"/>
        <v>PO</v>
      </c>
      <c r="L251" s="316" t="str">
        <f t="shared" si="14"/>
        <v>OK</v>
      </c>
    </row>
    <row r="252" spans="1:12" ht="14.25" customHeight="1" x14ac:dyDescent="0.25">
      <c r="A252" s="320" t="str">
        <f>IF(K252=MIN(K249:K272),1,"")</f>
        <v/>
      </c>
      <c r="B252" s="319"/>
      <c r="C252" s="318"/>
      <c r="D252" s="312"/>
      <c r="E252" s="311"/>
      <c r="F252" s="310"/>
      <c r="G252" s="309"/>
      <c r="H252" s="317" t="e">
        <f>HLOOKUP('Operational Worksheet'!E252,$B$770:$M$772,3)</f>
        <v>#N/A</v>
      </c>
      <c r="I252" s="306" t="e">
        <f t="shared" si="12"/>
        <v>#DIV/0!</v>
      </c>
      <c r="J252" s="306" t="e">
        <f t="shared" si="13"/>
        <v>#DIV/0!</v>
      </c>
      <c r="K252" s="322" t="str">
        <f t="shared" si="15"/>
        <v>PO</v>
      </c>
      <c r="L252" s="316" t="str">
        <f t="shared" si="14"/>
        <v>OK</v>
      </c>
    </row>
    <row r="253" spans="1:12" ht="14.25" customHeight="1" x14ac:dyDescent="0.25">
      <c r="A253" s="320" t="str">
        <f>IF(K253=MIN(K249:K272),1,"")</f>
        <v/>
      </c>
      <c r="B253" s="319"/>
      <c r="C253" s="318"/>
      <c r="D253" s="312"/>
      <c r="E253" s="311"/>
      <c r="F253" s="310"/>
      <c r="G253" s="309"/>
      <c r="H253" s="317" t="e">
        <f>HLOOKUP('Operational Worksheet'!E253,$B$770:$M$772,3)</f>
        <v>#N/A</v>
      </c>
      <c r="I253" s="306" t="e">
        <f t="shared" si="12"/>
        <v>#DIV/0!</v>
      </c>
      <c r="J253" s="306" t="e">
        <f t="shared" si="13"/>
        <v>#DIV/0!</v>
      </c>
      <c r="K253" s="322" t="str">
        <f t="shared" si="15"/>
        <v>PO</v>
      </c>
      <c r="L253" s="316" t="str">
        <f t="shared" si="14"/>
        <v>OK</v>
      </c>
    </row>
    <row r="254" spans="1:12" ht="14.25" customHeight="1" x14ac:dyDescent="0.25">
      <c r="A254" s="320" t="str">
        <f>IF(K254=MIN(K249:K272),1,"")</f>
        <v/>
      </c>
      <c r="B254" s="319"/>
      <c r="C254" s="318"/>
      <c r="D254" s="312"/>
      <c r="E254" s="311"/>
      <c r="F254" s="310"/>
      <c r="G254" s="309"/>
      <c r="H254" s="317" t="e">
        <f>HLOOKUP('Operational Worksheet'!E254,$B$770:$M$772,3)</f>
        <v>#N/A</v>
      </c>
      <c r="I254" s="306" t="e">
        <f t="shared" si="12"/>
        <v>#DIV/0!</v>
      </c>
      <c r="J254" s="306" t="e">
        <f t="shared" si="13"/>
        <v>#DIV/0!</v>
      </c>
      <c r="K254" s="322" t="str">
        <f t="shared" si="15"/>
        <v>PO</v>
      </c>
      <c r="L254" s="316" t="str">
        <f t="shared" si="14"/>
        <v>OK</v>
      </c>
    </row>
    <row r="255" spans="1:12" ht="14.25" customHeight="1" x14ac:dyDescent="0.25">
      <c r="A255" s="320" t="str">
        <f>IF(K255=MIN(K249:K272),1,"")</f>
        <v/>
      </c>
      <c r="B255" s="319"/>
      <c r="C255" s="318"/>
      <c r="D255" s="312"/>
      <c r="E255" s="311"/>
      <c r="F255" s="310"/>
      <c r="G255" s="309"/>
      <c r="H255" s="317" t="e">
        <f>HLOOKUP('Operational Worksheet'!E255,$B$770:$M$772,3)</f>
        <v>#N/A</v>
      </c>
      <c r="I255" s="306" t="e">
        <f t="shared" si="12"/>
        <v>#DIV/0!</v>
      </c>
      <c r="J255" s="306" t="e">
        <f t="shared" si="13"/>
        <v>#DIV/0!</v>
      </c>
      <c r="K255" s="322" t="str">
        <f t="shared" si="15"/>
        <v>PO</v>
      </c>
      <c r="L255" s="316" t="str">
        <f t="shared" si="14"/>
        <v>OK</v>
      </c>
    </row>
    <row r="256" spans="1:12" ht="14.25" customHeight="1" x14ac:dyDescent="0.25">
      <c r="A256" s="320" t="str">
        <f>IF(K256=MIN(K249:K272),1,"")</f>
        <v/>
      </c>
      <c r="B256" s="319"/>
      <c r="C256" s="318"/>
      <c r="D256" s="312"/>
      <c r="E256" s="311"/>
      <c r="F256" s="310"/>
      <c r="G256" s="309"/>
      <c r="H256" s="317" t="e">
        <f>HLOOKUP('Operational Worksheet'!E256,$B$770:$M$772,3)</f>
        <v>#N/A</v>
      </c>
      <c r="I256" s="306" t="e">
        <f t="shared" si="12"/>
        <v>#DIV/0!</v>
      </c>
      <c r="J256" s="306" t="e">
        <f t="shared" si="13"/>
        <v>#DIV/0!</v>
      </c>
      <c r="K256" s="322" t="str">
        <f t="shared" si="15"/>
        <v>PO</v>
      </c>
      <c r="L256" s="316" t="str">
        <f t="shared" si="14"/>
        <v>OK</v>
      </c>
    </row>
    <row r="257" spans="1:12" ht="14.25" customHeight="1" x14ac:dyDescent="0.25">
      <c r="A257" s="320" t="str">
        <f>IF(K257=MIN(K249:K272),1,"")</f>
        <v/>
      </c>
      <c r="B257" s="319"/>
      <c r="C257" s="318"/>
      <c r="D257" s="312"/>
      <c r="E257" s="311"/>
      <c r="F257" s="310"/>
      <c r="G257" s="309"/>
      <c r="H257" s="317" t="e">
        <f>HLOOKUP('Operational Worksheet'!E257,$B$770:$M$772,3)</f>
        <v>#N/A</v>
      </c>
      <c r="I257" s="306" t="e">
        <f t="shared" si="12"/>
        <v>#DIV/0!</v>
      </c>
      <c r="J257" s="306" t="e">
        <f t="shared" si="13"/>
        <v>#DIV/0!</v>
      </c>
      <c r="K257" s="322" t="str">
        <f t="shared" si="15"/>
        <v>PO</v>
      </c>
      <c r="L257" s="316" t="str">
        <f t="shared" si="14"/>
        <v>OK</v>
      </c>
    </row>
    <row r="258" spans="1:12" ht="14.25" customHeight="1" x14ac:dyDescent="0.25">
      <c r="A258" s="320" t="str">
        <f>IF(K258=MIN(K249:K272),1,"")</f>
        <v/>
      </c>
      <c r="B258" s="319"/>
      <c r="C258" s="318"/>
      <c r="D258" s="312"/>
      <c r="E258" s="311"/>
      <c r="F258" s="310"/>
      <c r="G258" s="309"/>
      <c r="H258" s="317" t="e">
        <f>HLOOKUP('Operational Worksheet'!E258,$B$770:$M$772,3)</f>
        <v>#N/A</v>
      </c>
      <c r="I258" s="306" t="e">
        <f t="shared" si="12"/>
        <v>#DIV/0!</v>
      </c>
      <c r="J258" s="306" t="e">
        <f t="shared" si="13"/>
        <v>#DIV/0!</v>
      </c>
      <c r="K258" s="322" t="str">
        <f t="shared" si="15"/>
        <v>PO</v>
      </c>
      <c r="L258" s="316" t="str">
        <f t="shared" si="14"/>
        <v>OK</v>
      </c>
    </row>
    <row r="259" spans="1:12" ht="14.25" customHeight="1" x14ac:dyDescent="0.25">
      <c r="A259" s="320" t="str">
        <f>IF(K259=MIN(K249:K272),1,"")</f>
        <v/>
      </c>
      <c r="B259" s="319"/>
      <c r="C259" s="318"/>
      <c r="D259" s="312"/>
      <c r="E259" s="311"/>
      <c r="F259" s="310"/>
      <c r="G259" s="309"/>
      <c r="H259" s="317" t="e">
        <f>HLOOKUP('Operational Worksheet'!E259,$B$770:$M$772,3)</f>
        <v>#N/A</v>
      </c>
      <c r="I259" s="306" t="e">
        <f t="shared" si="12"/>
        <v>#DIV/0!</v>
      </c>
      <c r="J259" s="306" t="e">
        <f t="shared" si="13"/>
        <v>#DIV/0!</v>
      </c>
      <c r="K259" s="322" t="str">
        <f t="shared" si="15"/>
        <v>PO</v>
      </c>
      <c r="L259" s="316" t="str">
        <f t="shared" si="14"/>
        <v>OK</v>
      </c>
    </row>
    <row r="260" spans="1:12" ht="14.25" customHeight="1" x14ac:dyDescent="0.25">
      <c r="A260" s="320" t="str">
        <f>IF(K260=MIN(K249:K272),1,"")</f>
        <v/>
      </c>
      <c r="B260" s="319"/>
      <c r="C260" s="318"/>
      <c r="D260" s="312"/>
      <c r="E260" s="311"/>
      <c r="F260" s="310"/>
      <c r="G260" s="309"/>
      <c r="H260" s="317" t="e">
        <f>HLOOKUP('Operational Worksheet'!E260,$B$770:$M$772,3)</f>
        <v>#N/A</v>
      </c>
      <c r="I260" s="306" t="e">
        <f t="shared" si="12"/>
        <v>#DIV/0!</v>
      </c>
      <c r="J260" s="306" t="e">
        <f t="shared" si="13"/>
        <v>#DIV/0!</v>
      </c>
      <c r="K260" s="322" t="str">
        <f t="shared" si="15"/>
        <v>PO</v>
      </c>
      <c r="L260" s="316" t="str">
        <f t="shared" si="14"/>
        <v>OK</v>
      </c>
    </row>
    <row r="261" spans="1:12" ht="14.25" customHeight="1" x14ac:dyDescent="0.25">
      <c r="A261" s="320" t="str">
        <f>IF(K261=MIN(K249:K272),1,"")</f>
        <v/>
      </c>
      <c r="B261" s="319"/>
      <c r="C261" s="318"/>
      <c r="D261" s="312"/>
      <c r="E261" s="311"/>
      <c r="F261" s="310"/>
      <c r="G261" s="309"/>
      <c r="H261" s="317" t="e">
        <f>HLOOKUP('Operational Worksheet'!E261,$B$770:$M$772,3)</f>
        <v>#N/A</v>
      </c>
      <c r="I261" s="306" t="e">
        <f t="shared" si="12"/>
        <v>#DIV/0!</v>
      </c>
      <c r="J261" s="306" t="e">
        <f t="shared" si="13"/>
        <v>#DIV/0!</v>
      </c>
      <c r="K261" s="322" t="str">
        <f t="shared" si="15"/>
        <v>PO</v>
      </c>
      <c r="L261" s="316" t="str">
        <f t="shared" si="14"/>
        <v>OK</v>
      </c>
    </row>
    <row r="262" spans="1:12" ht="14.25" customHeight="1" x14ac:dyDescent="0.25">
      <c r="A262" s="320" t="str">
        <f>IF(K262=MIN(K249:K272),1,"")</f>
        <v/>
      </c>
      <c r="B262" s="319"/>
      <c r="C262" s="318"/>
      <c r="D262" s="312"/>
      <c r="E262" s="311"/>
      <c r="F262" s="310"/>
      <c r="G262" s="309"/>
      <c r="H262" s="317" t="e">
        <f>HLOOKUP('Operational Worksheet'!E262,$B$770:$M$772,3)</f>
        <v>#N/A</v>
      </c>
      <c r="I262" s="306" t="e">
        <f t="shared" si="12"/>
        <v>#DIV/0!</v>
      </c>
      <c r="J262" s="306" t="e">
        <f t="shared" si="13"/>
        <v>#DIV/0!</v>
      </c>
      <c r="K262" s="322" t="str">
        <f t="shared" si="15"/>
        <v>PO</v>
      </c>
      <c r="L262" s="316" t="str">
        <f t="shared" si="14"/>
        <v>OK</v>
      </c>
    </row>
    <row r="263" spans="1:12" ht="14.25" customHeight="1" x14ac:dyDescent="0.25">
      <c r="A263" s="320" t="str">
        <f>IF(K263=MIN(K249:K272),1,"")</f>
        <v/>
      </c>
      <c r="B263" s="319"/>
      <c r="C263" s="318"/>
      <c r="D263" s="312"/>
      <c r="E263" s="311"/>
      <c r="F263" s="310"/>
      <c r="G263" s="309"/>
      <c r="H263" s="317" t="e">
        <f>HLOOKUP('Operational Worksheet'!E263,$B$770:$M$772,3)</f>
        <v>#N/A</v>
      </c>
      <c r="I263" s="306" t="e">
        <f t="shared" si="12"/>
        <v>#DIV/0!</v>
      </c>
      <c r="J263" s="306" t="e">
        <f t="shared" si="13"/>
        <v>#DIV/0!</v>
      </c>
      <c r="K263" s="322" t="str">
        <f t="shared" si="15"/>
        <v>PO</v>
      </c>
      <c r="L263" s="316" t="str">
        <f t="shared" si="14"/>
        <v>OK</v>
      </c>
    </row>
    <row r="264" spans="1:12" ht="14.25" customHeight="1" x14ac:dyDescent="0.25">
      <c r="A264" s="320" t="str">
        <f>IF(K264=MIN(K249:K272),1,"")</f>
        <v/>
      </c>
      <c r="B264" s="319"/>
      <c r="C264" s="318"/>
      <c r="D264" s="312"/>
      <c r="E264" s="311"/>
      <c r="F264" s="310"/>
      <c r="G264" s="309"/>
      <c r="H264" s="317" t="e">
        <f>HLOOKUP('Operational Worksheet'!E264,$B$770:$M$772,3)</f>
        <v>#N/A</v>
      </c>
      <c r="I264" s="306" t="e">
        <f t="shared" si="12"/>
        <v>#DIV/0!</v>
      </c>
      <c r="J264" s="306" t="e">
        <f t="shared" si="13"/>
        <v>#DIV/0!</v>
      </c>
      <c r="K264" s="322" t="str">
        <f t="shared" si="15"/>
        <v>PO</v>
      </c>
      <c r="L264" s="316" t="str">
        <f t="shared" si="14"/>
        <v>OK</v>
      </c>
    </row>
    <row r="265" spans="1:12" ht="14.25" customHeight="1" x14ac:dyDescent="0.25">
      <c r="A265" s="320" t="str">
        <f>IF(K265=MIN(K249:K272),1,"")</f>
        <v/>
      </c>
      <c r="B265" s="319"/>
      <c r="C265" s="318"/>
      <c r="D265" s="312"/>
      <c r="E265" s="311"/>
      <c r="F265" s="310"/>
      <c r="G265" s="309"/>
      <c r="H265" s="317" t="e">
        <f>HLOOKUP('Operational Worksheet'!E265,$B$770:$M$772,3)</f>
        <v>#N/A</v>
      </c>
      <c r="I265" s="306" t="e">
        <f t="shared" ref="I265:I328" si="16">$G$766/D265*$H$766</f>
        <v>#DIV/0!</v>
      </c>
      <c r="J265" s="306" t="e">
        <f t="shared" ref="J265:J328" si="17">I265*$G265</f>
        <v>#DIV/0!</v>
      </c>
      <c r="K265" s="322" t="str">
        <f t="shared" si="15"/>
        <v>PO</v>
      </c>
      <c r="L265" s="316" t="str">
        <f t="shared" ref="L265:L328" si="18">+IF(K265&gt;=1, "OK","Alarm")</f>
        <v>OK</v>
      </c>
    </row>
    <row r="266" spans="1:12" ht="14.25" customHeight="1" x14ac:dyDescent="0.25">
      <c r="A266" s="320" t="str">
        <f>IF(K266=MIN(K249:K272),1,"")</f>
        <v/>
      </c>
      <c r="B266" s="319"/>
      <c r="C266" s="318"/>
      <c r="D266" s="312"/>
      <c r="E266" s="311"/>
      <c r="F266" s="310"/>
      <c r="G266" s="309"/>
      <c r="H266" s="317" t="e">
        <f>HLOOKUP('Operational Worksheet'!E266,$B$770:$M$772,3)</f>
        <v>#N/A</v>
      </c>
      <c r="I266" s="306" t="e">
        <f t="shared" si="16"/>
        <v>#DIV/0!</v>
      </c>
      <c r="J266" s="306" t="e">
        <f t="shared" si="17"/>
        <v>#DIV/0!</v>
      </c>
      <c r="K266" s="322" t="str">
        <f t="shared" ref="K266:K329" si="19">IF(D266&gt;0,J266/H266,"PO")</f>
        <v>PO</v>
      </c>
      <c r="L266" s="316" t="str">
        <f t="shared" si="18"/>
        <v>OK</v>
      </c>
    </row>
    <row r="267" spans="1:12" ht="14.25" customHeight="1" x14ac:dyDescent="0.25">
      <c r="A267" s="320" t="str">
        <f>IF(K267=MIN(K249:K272),1,"")</f>
        <v/>
      </c>
      <c r="B267" s="319"/>
      <c r="C267" s="318"/>
      <c r="D267" s="312"/>
      <c r="E267" s="311"/>
      <c r="F267" s="310"/>
      <c r="G267" s="309"/>
      <c r="H267" s="317" t="e">
        <f>HLOOKUP('Operational Worksheet'!E267,$B$770:$M$772,3)</f>
        <v>#N/A</v>
      </c>
      <c r="I267" s="306" t="e">
        <f t="shared" si="16"/>
        <v>#DIV/0!</v>
      </c>
      <c r="J267" s="306" t="e">
        <f t="shared" si="17"/>
        <v>#DIV/0!</v>
      </c>
      <c r="K267" s="322" t="str">
        <f t="shared" si="19"/>
        <v>PO</v>
      </c>
      <c r="L267" s="316" t="str">
        <f t="shared" si="18"/>
        <v>OK</v>
      </c>
    </row>
    <row r="268" spans="1:12" ht="14.25" customHeight="1" x14ac:dyDescent="0.25">
      <c r="A268" s="320" t="str">
        <f>IF(K268=MIN(K249:K272),1,"")</f>
        <v/>
      </c>
      <c r="B268" s="319"/>
      <c r="C268" s="318"/>
      <c r="D268" s="312"/>
      <c r="E268" s="311"/>
      <c r="F268" s="310"/>
      <c r="G268" s="309"/>
      <c r="H268" s="317" t="e">
        <f>HLOOKUP('Operational Worksheet'!E268,$B$770:$M$772,3)</f>
        <v>#N/A</v>
      </c>
      <c r="I268" s="306" t="e">
        <f t="shared" si="16"/>
        <v>#DIV/0!</v>
      </c>
      <c r="J268" s="306" t="e">
        <f t="shared" si="17"/>
        <v>#DIV/0!</v>
      </c>
      <c r="K268" s="322" t="str">
        <f t="shared" si="19"/>
        <v>PO</v>
      </c>
      <c r="L268" s="316" t="str">
        <f t="shared" si="18"/>
        <v>OK</v>
      </c>
    </row>
    <row r="269" spans="1:12" ht="14.25" customHeight="1" x14ac:dyDescent="0.25">
      <c r="A269" s="320" t="str">
        <f>IF(K269=MIN(K249:K272),1,"")</f>
        <v/>
      </c>
      <c r="B269" s="319"/>
      <c r="C269" s="318"/>
      <c r="D269" s="312"/>
      <c r="E269" s="311"/>
      <c r="F269" s="310"/>
      <c r="G269" s="309"/>
      <c r="H269" s="317" t="e">
        <f>HLOOKUP('Operational Worksheet'!E269,$B$770:$M$772,3)</f>
        <v>#N/A</v>
      </c>
      <c r="I269" s="306" t="e">
        <f t="shared" si="16"/>
        <v>#DIV/0!</v>
      </c>
      <c r="J269" s="306" t="e">
        <f t="shared" si="17"/>
        <v>#DIV/0!</v>
      </c>
      <c r="K269" s="322" t="str">
        <f t="shared" si="19"/>
        <v>PO</v>
      </c>
      <c r="L269" s="316" t="str">
        <f t="shared" si="18"/>
        <v>OK</v>
      </c>
    </row>
    <row r="270" spans="1:12" ht="14.25" customHeight="1" x14ac:dyDescent="0.25">
      <c r="A270" s="320" t="str">
        <f>IF(K270=MIN(K249:K272),1,"")</f>
        <v/>
      </c>
      <c r="B270" s="319"/>
      <c r="C270" s="318"/>
      <c r="D270" s="312"/>
      <c r="E270" s="311"/>
      <c r="F270" s="310"/>
      <c r="G270" s="309"/>
      <c r="H270" s="317" t="e">
        <f>HLOOKUP('Operational Worksheet'!E270,$B$770:$M$772,3)</f>
        <v>#N/A</v>
      </c>
      <c r="I270" s="306" t="e">
        <f t="shared" si="16"/>
        <v>#DIV/0!</v>
      </c>
      <c r="J270" s="306" t="e">
        <f t="shared" si="17"/>
        <v>#DIV/0!</v>
      </c>
      <c r="K270" s="322" t="str">
        <f t="shared" si="19"/>
        <v>PO</v>
      </c>
      <c r="L270" s="316" t="str">
        <f t="shared" si="18"/>
        <v>OK</v>
      </c>
    </row>
    <row r="271" spans="1:12" ht="14.25" customHeight="1" x14ac:dyDescent="0.25">
      <c r="A271" s="320" t="str">
        <f>IF(K271=MIN(K249:K272),1,"")</f>
        <v/>
      </c>
      <c r="B271" s="319"/>
      <c r="C271" s="318"/>
      <c r="D271" s="312"/>
      <c r="E271" s="311"/>
      <c r="F271" s="310"/>
      <c r="G271" s="309"/>
      <c r="H271" s="317" t="e">
        <f>HLOOKUP('Operational Worksheet'!E271,$B$770:$M$772,3)</f>
        <v>#N/A</v>
      </c>
      <c r="I271" s="306" t="e">
        <f t="shared" si="16"/>
        <v>#DIV/0!</v>
      </c>
      <c r="J271" s="306" t="e">
        <f t="shared" si="17"/>
        <v>#DIV/0!</v>
      </c>
      <c r="K271" s="322" t="str">
        <f t="shared" si="19"/>
        <v>PO</v>
      </c>
      <c r="L271" s="316" t="str">
        <f t="shared" si="18"/>
        <v>OK</v>
      </c>
    </row>
    <row r="272" spans="1:12" ht="14.25" customHeight="1" x14ac:dyDescent="0.25">
      <c r="A272" s="315" t="str">
        <f>IF(K272=MIN(K249:K272),1,"")</f>
        <v/>
      </c>
      <c r="B272" s="329"/>
      <c r="C272" s="328"/>
      <c r="D272" s="312"/>
      <c r="E272" s="311"/>
      <c r="F272" s="310"/>
      <c r="G272" s="309"/>
      <c r="H272" s="327" t="e">
        <f>HLOOKUP('Operational Worksheet'!E272,$B$770:$M$772,3)</f>
        <v>#N/A</v>
      </c>
      <c r="I272" s="306" t="e">
        <f t="shared" si="16"/>
        <v>#DIV/0!</v>
      </c>
      <c r="J272" s="306" t="e">
        <f t="shared" si="17"/>
        <v>#DIV/0!</v>
      </c>
      <c r="K272" s="322" t="str">
        <f t="shared" si="19"/>
        <v>PO</v>
      </c>
      <c r="L272" s="326" t="str">
        <f t="shared" si="18"/>
        <v>OK</v>
      </c>
    </row>
    <row r="273" spans="1:12" ht="14.25" customHeight="1" x14ac:dyDescent="0.25">
      <c r="A273" s="325" t="str">
        <f>IF(K273=MIN(K273:K296),1,"")</f>
        <v/>
      </c>
      <c r="B273" s="324"/>
      <c r="C273" s="323"/>
      <c r="D273" s="312"/>
      <c r="E273" s="311"/>
      <c r="F273" s="310"/>
      <c r="G273" s="309"/>
      <c r="H273" s="306" t="e">
        <f>HLOOKUP('Operational Worksheet'!E273,$B$770:$M$772,3)</f>
        <v>#N/A</v>
      </c>
      <c r="I273" s="306" t="e">
        <f t="shared" si="16"/>
        <v>#DIV/0!</v>
      </c>
      <c r="J273" s="306" t="e">
        <f t="shared" si="17"/>
        <v>#DIV/0!</v>
      </c>
      <c r="K273" s="322" t="str">
        <f t="shared" si="19"/>
        <v>PO</v>
      </c>
      <c r="L273" s="321" t="str">
        <f t="shared" si="18"/>
        <v>OK</v>
      </c>
    </row>
    <row r="274" spans="1:12" ht="14.25" customHeight="1" x14ac:dyDescent="0.25">
      <c r="A274" s="320" t="str">
        <f>IF(K274=MIN(K273:K296),1,"")</f>
        <v/>
      </c>
      <c r="B274" s="319"/>
      <c r="C274" s="318"/>
      <c r="D274" s="312"/>
      <c r="E274" s="311"/>
      <c r="F274" s="310"/>
      <c r="G274" s="309"/>
      <c r="H274" s="317" t="e">
        <f>HLOOKUP('Operational Worksheet'!E274,$B$770:$M$772,3)</f>
        <v>#N/A</v>
      </c>
      <c r="I274" s="306" t="e">
        <f t="shared" si="16"/>
        <v>#DIV/0!</v>
      </c>
      <c r="J274" s="306" t="e">
        <f t="shared" si="17"/>
        <v>#DIV/0!</v>
      </c>
      <c r="K274" s="322" t="str">
        <f t="shared" si="19"/>
        <v>PO</v>
      </c>
      <c r="L274" s="316" t="str">
        <f t="shared" si="18"/>
        <v>OK</v>
      </c>
    </row>
    <row r="275" spans="1:12" ht="14.25" customHeight="1" x14ac:dyDescent="0.25">
      <c r="A275" s="320" t="str">
        <f>IF(K275=MIN(K273:K296),1,"")</f>
        <v/>
      </c>
      <c r="B275" s="319"/>
      <c r="C275" s="318"/>
      <c r="D275" s="312"/>
      <c r="E275" s="311"/>
      <c r="F275" s="310"/>
      <c r="G275" s="309"/>
      <c r="H275" s="317" t="e">
        <f>HLOOKUP('Operational Worksheet'!E275,$B$770:$M$772,3)</f>
        <v>#N/A</v>
      </c>
      <c r="I275" s="306" t="e">
        <f t="shared" si="16"/>
        <v>#DIV/0!</v>
      </c>
      <c r="J275" s="306" t="e">
        <f t="shared" si="17"/>
        <v>#DIV/0!</v>
      </c>
      <c r="K275" s="322" t="str">
        <f t="shared" si="19"/>
        <v>PO</v>
      </c>
      <c r="L275" s="316" t="str">
        <f t="shared" si="18"/>
        <v>OK</v>
      </c>
    </row>
    <row r="276" spans="1:12" ht="14.25" customHeight="1" x14ac:dyDescent="0.25">
      <c r="A276" s="320" t="str">
        <f>IF(K276=MIN(K273:K296),1,"")</f>
        <v/>
      </c>
      <c r="B276" s="319"/>
      <c r="C276" s="318"/>
      <c r="D276" s="312"/>
      <c r="E276" s="311"/>
      <c r="F276" s="310"/>
      <c r="G276" s="309"/>
      <c r="H276" s="317" t="e">
        <f>HLOOKUP('Operational Worksheet'!E276,$B$770:$M$772,3)</f>
        <v>#N/A</v>
      </c>
      <c r="I276" s="306" t="e">
        <f t="shared" si="16"/>
        <v>#DIV/0!</v>
      </c>
      <c r="J276" s="306" t="e">
        <f t="shared" si="17"/>
        <v>#DIV/0!</v>
      </c>
      <c r="K276" s="322" t="str">
        <f t="shared" si="19"/>
        <v>PO</v>
      </c>
      <c r="L276" s="316" t="str">
        <f t="shared" si="18"/>
        <v>OK</v>
      </c>
    </row>
    <row r="277" spans="1:12" ht="14.25" customHeight="1" x14ac:dyDescent="0.25">
      <c r="A277" s="320" t="str">
        <f>IF(K277=MIN(K273:K296),1,"")</f>
        <v/>
      </c>
      <c r="B277" s="319"/>
      <c r="C277" s="318"/>
      <c r="D277" s="312"/>
      <c r="E277" s="311"/>
      <c r="F277" s="310"/>
      <c r="G277" s="309"/>
      <c r="H277" s="317" t="e">
        <f>HLOOKUP('Operational Worksheet'!E277,$B$770:$M$772,3)</f>
        <v>#N/A</v>
      </c>
      <c r="I277" s="306" t="e">
        <f t="shared" si="16"/>
        <v>#DIV/0!</v>
      </c>
      <c r="J277" s="306" t="e">
        <f t="shared" si="17"/>
        <v>#DIV/0!</v>
      </c>
      <c r="K277" s="322" t="str">
        <f t="shared" si="19"/>
        <v>PO</v>
      </c>
      <c r="L277" s="316" t="str">
        <f t="shared" si="18"/>
        <v>OK</v>
      </c>
    </row>
    <row r="278" spans="1:12" ht="14.25" customHeight="1" x14ac:dyDescent="0.25">
      <c r="A278" s="320" t="str">
        <f>IF(K278=MIN(K273:K296),1,"")</f>
        <v/>
      </c>
      <c r="B278" s="319"/>
      <c r="C278" s="318"/>
      <c r="D278" s="312"/>
      <c r="E278" s="311"/>
      <c r="F278" s="310"/>
      <c r="G278" s="309"/>
      <c r="H278" s="317" t="e">
        <f>HLOOKUP('Operational Worksheet'!E278,$B$770:$M$772,3)</f>
        <v>#N/A</v>
      </c>
      <c r="I278" s="306" t="e">
        <f t="shared" si="16"/>
        <v>#DIV/0!</v>
      </c>
      <c r="J278" s="306" t="e">
        <f t="shared" si="17"/>
        <v>#DIV/0!</v>
      </c>
      <c r="K278" s="322" t="str">
        <f t="shared" si="19"/>
        <v>PO</v>
      </c>
      <c r="L278" s="316" t="str">
        <f t="shared" si="18"/>
        <v>OK</v>
      </c>
    </row>
    <row r="279" spans="1:12" ht="14.25" customHeight="1" x14ac:dyDescent="0.25">
      <c r="A279" s="320" t="str">
        <f>IF(K279=MIN(K273:K296),1,"")</f>
        <v/>
      </c>
      <c r="B279" s="319"/>
      <c r="C279" s="318"/>
      <c r="D279" s="312"/>
      <c r="E279" s="311"/>
      <c r="F279" s="310"/>
      <c r="G279" s="309"/>
      <c r="H279" s="317" t="e">
        <f>HLOOKUP('Operational Worksheet'!E279,$B$770:$M$772,3)</f>
        <v>#N/A</v>
      </c>
      <c r="I279" s="306" t="e">
        <f t="shared" si="16"/>
        <v>#DIV/0!</v>
      </c>
      <c r="J279" s="306" t="e">
        <f t="shared" si="17"/>
        <v>#DIV/0!</v>
      </c>
      <c r="K279" s="322" t="str">
        <f t="shared" si="19"/>
        <v>PO</v>
      </c>
      <c r="L279" s="316" t="str">
        <f t="shared" si="18"/>
        <v>OK</v>
      </c>
    </row>
    <row r="280" spans="1:12" ht="14.25" customHeight="1" x14ac:dyDescent="0.25">
      <c r="A280" s="320" t="str">
        <f>IF(K280=MIN(K273:K296),1,"")</f>
        <v/>
      </c>
      <c r="B280" s="319"/>
      <c r="C280" s="318"/>
      <c r="D280" s="312"/>
      <c r="E280" s="311"/>
      <c r="F280" s="310"/>
      <c r="G280" s="309"/>
      <c r="H280" s="317" t="e">
        <f>HLOOKUP('Operational Worksheet'!E280,$B$770:$M$772,3)</f>
        <v>#N/A</v>
      </c>
      <c r="I280" s="306" t="e">
        <f t="shared" si="16"/>
        <v>#DIV/0!</v>
      </c>
      <c r="J280" s="306" t="e">
        <f t="shared" si="17"/>
        <v>#DIV/0!</v>
      </c>
      <c r="K280" s="322" t="str">
        <f t="shared" si="19"/>
        <v>PO</v>
      </c>
      <c r="L280" s="316" t="str">
        <f t="shared" si="18"/>
        <v>OK</v>
      </c>
    </row>
    <row r="281" spans="1:12" ht="14.25" customHeight="1" x14ac:dyDescent="0.25">
      <c r="A281" s="320" t="str">
        <f>IF(K281=MIN(K273:K296),1,"")</f>
        <v/>
      </c>
      <c r="B281" s="319"/>
      <c r="C281" s="318"/>
      <c r="D281" s="312"/>
      <c r="E281" s="311"/>
      <c r="F281" s="310"/>
      <c r="G281" s="309"/>
      <c r="H281" s="317" t="e">
        <f>HLOOKUP('Operational Worksheet'!E281,$B$770:$M$772,3)</f>
        <v>#N/A</v>
      </c>
      <c r="I281" s="306" t="e">
        <f t="shared" si="16"/>
        <v>#DIV/0!</v>
      </c>
      <c r="J281" s="306" t="e">
        <f t="shared" si="17"/>
        <v>#DIV/0!</v>
      </c>
      <c r="K281" s="322" t="str">
        <f t="shared" si="19"/>
        <v>PO</v>
      </c>
      <c r="L281" s="316" t="str">
        <f t="shared" si="18"/>
        <v>OK</v>
      </c>
    </row>
    <row r="282" spans="1:12" ht="14.25" customHeight="1" x14ac:dyDescent="0.25">
      <c r="A282" s="320" t="str">
        <f>IF(K282=MIN(K273:K296),1,"")</f>
        <v/>
      </c>
      <c r="B282" s="319"/>
      <c r="C282" s="318"/>
      <c r="D282" s="312"/>
      <c r="E282" s="311"/>
      <c r="F282" s="310"/>
      <c r="G282" s="309"/>
      <c r="H282" s="317" t="e">
        <f>HLOOKUP('Operational Worksheet'!E282,$B$770:$M$772,3)</f>
        <v>#N/A</v>
      </c>
      <c r="I282" s="306" t="e">
        <f t="shared" si="16"/>
        <v>#DIV/0!</v>
      </c>
      <c r="J282" s="306" t="e">
        <f t="shared" si="17"/>
        <v>#DIV/0!</v>
      </c>
      <c r="K282" s="322" t="str">
        <f t="shared" si="19"/>
        <v>PO</v>
      </c>
      <c r="L282" s="316" t="str">
        <f t="shared" si="18"/>
        <v>OK</v>
      </c>
    </row>
    <row r="283" spans="1:12" ht="14.25" customHeight="1" x14ac:dyDescent="0.25">
      <c r="A283" s="320" t="str">
        <f>IF(K283=MIN(K273:K296),1,"")</f>
        <v/>
      </c>
      <c r="B283" s="319"/>
      <c r="C283" s="318"/>
      <c r="D283" s="312"/>
      <c r="E283" s="311"/>
      <c r="F283" s="310"/>
      <c r="G283" s="309"/>
      <c r="H283" s="317" t="e">
        <f>HLOOKUP('Operational Worksheet'!E283,$B$770:$M$772,3)</f>
        <v>#N/A</v>
      </c>
      <c r="I283" s="306" t="e">
        <f t="shared" si="16"/>
        <v>#DIV/0!</v>
      </c>
      <c r="J283" s="306" t="e">
        <f t="shared" si="17"/>
        <v>#DIV/0!</v>
      </c>
      <c r="K283" s="322" t="str">
        <f t="shared" si="19"/>
        <v>PO</v>
      </c>
      <c r="L283" s="316" t="str">
        <f t="shared" si="18"/>
        <v>OK</v>
      </c>
    </row>
    <row r="284" spans="1:12" ht="14.25" customHeight="1" x14ac:dyDescent="0.25">
      <c r="A284" s="320" t="str">
        <f>IF(K284=MIN(K273:K296),1,"")</f>
        <v/>
      </c>
      <c r="B284" s="319"/>
      <c r="C284" s="318"/>
      <c r="D284" s="312"/>
      <c r="E284" s="311"/>
      <c r="F284" s="310"/>
      <c r="G284" s="309"/>
      <c r="H284" s="317" t="e">
        <f>HLOOKUP('Operational Worksheet'!E284,$B$770:$M$772,3)</f>
        <v>#N/A</v>
      </c>
      <c r="I284" s="306" t="e">
        <f t="shared" si="16"/>
        <v>#DIV/0!</v>
      </c>
      <c r="J284" s="306" t="e">
        <f t="shared" si="17"/>
        <v>#DIV/0!</v>
      </c>
      <c r="K284" s="322" t="str">
        <f t="shared" si="19"/>
        <v>PO</v>
      </c>
      <c r="L284" s="316" t="str">
        <f t="shared" si="18"/>
        <v>OK</v>
      </c>
    </row>
    <row r="285" spans="1:12" ht="14.25" customHeight="1" x14ac:dyDescent="0.25">
      <c r="A285" s="320" t="str">
        <f>IF(K285=MIN(K273:K296),1,"")</f>
        <v/>
      </c>
      <c r="B285" s="319"/>
      <c r="C285" s="318"/>
      <c r="D285" s="312"/>
      <c r="E285" s="311"/>
      <c r="F285" s="310"/>
      <c r="G285" s="309"/>
      <c r="H285" s="317" t="e">
        <f>HLOOKUP('Operational Worksheet'!E285,$B$770:$M$772,3)</f>
        <v>#N/A</v>
      </c>
      <c r="I285" s="306" t="e">
        <f t="shared" si="16"/>
        <v>#DIV/0!</v>
      </c>
      <c r="J285" s="306" t="e">
        <f t="shared" si="17"/>
        <v>#DIV/0!</v>
      </c>
      <c r="K285" s="322" t="str">
        <f t="shared" si="19"/>
        <v>PO</v>
      </c>
      <c r="L285" s="316" t="str">
        <f t="shared" si="18"/>
        <v>OK</v>
      </c>
    </row>
    <row r="286" spans="1:12" ht="14.25" customHeight="1" x14ac:dyDescent="0.25">
      <c r="A286" s="320" t="str">
        <f>IF(K286=MIN(K273:K296),1,"")</f>
        <v/>
      </c>
      <c r="B286" s="319"/>
      <c r="C286" s="318"/>
      <c r="D286" s="312"/>
      <c r="E286" s="311"/>
      <c r="F286" s="310"/>
      <c r="G286" s="309"/>
      <c r="H286" s="317" t="e">
        <f>HLOOKUP('Operational Worksheet'!E286,$B$770:$M$772,3)</f>
        <v>#N/A</v>
      </c>
      <c r="I286" s="306" t="e">
        <f t="shared" si="16"/>
        <v>#DIV/0!</v>
      </c>
      <c r="J286" s="306" t="e">
        <f t="shared" si="17"/>
        <v>#DIV/0!</v>
      </c>
      <c r="K286" s="322" t="str">
        <f t="shared" si="19"/>
        <v>PO</v>
      </c>
      <c r="L286" s="316" t="str">
        <f t="shared" si="18"/>
        <v>OK</v>
      </c>
    </row>
    <row r="287" spans="1:12" ht="14.25" customHeight="1" x14ac:dyDescent="0.25">
      <c r="A287" s="320" t="str">
        <f>IF(K287=MIN(K273:K296),1,"")</f>
        <v/>
      </c>
      <c r="B287" s="319"/>
      <c r="C287" s="318"/>
      <c r="D287" s="312"/>
      <c r="E287" s="311"/>
      <c r="F287" s="310"/>
      <c r="G287" s="309"/>
      <c r="H287" s="317" t="e">
        <f>HLOOKUP('Operational Worksheet'!E287,$B$770:$M$772,3)</f>
        <v>#N/A</v>
      </c>
      <c r="I287" s="306" t="e">
        <f t="shared" si="16"/>
        <v>#DIV/0!</v>
      </c>
      <c r="J287" s="306" t="e">
        <f t="shared" si="17"/>
        <v>#DIV/0!</v>
      </c>
      <c r="K287" s="322" t="str">
        <f t="shared" si="19"/>
        <v>PO</v>
      </c>
      <c r="L287" s="316" t="str">
        <f t="shared" si="18"/>
        <v>OK</v>
      </c>
    </row>
    <row r="288" spans="1:12" ht="14.25" customHeight="1" x14ac:dyDescent="0.25">
      <c r="A288" s="320" t="str">
        <f>IF(K288=MIN(K273:K296),1,"")</f>
        <v/>
      </c>
      <c r="B288" s="319"/>
      <c r="C288" s="318"/>
      <c r="D288" s="312"/>
      <c r="E288" s="311"/>
      <c r="F288" s="310"/>
      <c r="G288" s="309"/>
      <c r="H288" s="317" t="e">
        <f>HLOOKUP('Operational Worksheet'!E288,$B$770:$M$772,3)</f>
        <v>#N/A</v>
      </c>
      <c r="I288" s="306" t="e">
        <f t="shared" si="16"/>
        <v>#DIV/0!</v>
      </c>
      <c r="J288" s="306" t="e">
        <f t="shared" si="17"/>
        <v>#DIV/0!</v>
      </c>
      <c r="K288" s="322" t="str">
        <f t="shared" si="19"/>
        <v>PO</v>
      </c>
      <c r="L288" s="316" t="str">
        <f t="shared" si="18"/>
        <v>OK</v>
      </c>
    </row>
    <row r="289" spans="1:12" ht="14.25" customHeight="1" x14ac:dyDescent="0.25">
      <c r="A289" s="320" t="str">
        <f>IF(K289=MIN(K273:K296),1,"")</f>
        <v/>
      </c>
      <c r="B289" s="319"/>
      <c r="C289" s="318"/>
      <c r="D289" s="312"/>
      <c r="E289" s="311"/>
      <c r="F289" s="310"/>
      <c r="G289" s="309"/>
      <c r="H289" s="317" t="e">
        <f>HLOOKUP('Operational Worksheet'!E289,$B$770:$M$772,3)</f>
        <v>#N/A</v>
      </c>
      <c r="I289" s="306" t="e">
        <f t="shared" si="16"/>
        <v>#DIV/0!</v>
      </c>
      <c r="J289" s="306" t="e">
        <f t="shared" si="17"/>
        <v>#DIV/0!</v>
      </c>
      <c r="K289" s="322" t="str">
        <f t="shared" si="19"/>
        <v>PO</v>
      </c>
      <c r="L289" s="316" t="str">
        <f t="shared" si="18"/>
        <v>OK</v>
      </c>
    </row>
    <row r="290" spans="1:12" ht="14.25" customHeight="1" x14ac:dyDescent="0.25">
      <c r="A290" s="320" t="str">
        <f>IF(K290=MIN(K273:K296),1,"")</f>
        <v/>
      </c>
      <c r="B290" s="319"/>
      <c r="C290" s="318"/>
      <c r="D290" s="312"/>
      <c r="E290" s="311"/>
      <c r="F290" s="310"/>
      <c r="G290" s="309"/>
      <c r="H290" s="317" t="e">
        <f>HLOOKUP('Operational Worksheet'!E290,$B$770:$M$772,3)</f>
        <v>#N/A</v>
      </c>
      <c r="I290" s="306" t="e">
        <f t="shared" si="16"/>
        <v>#DIV/0!</v>
      </c>
      <c r="J290" s="306" t="e">
        <f t="shared" si="17"/>
        <v>#DIV/0!</v>
      </c>
      <c r="K290" s="322" t="str">
        <f t="shared" si="19"/>
        <v>PO</v>
      </c>
      <c r="L290" s="316" t="str">
        <f t="shared" si="18"/>
        <v>OK</v>
      </c>
    </row>
    <row r="291" spans="1:12" ht="14.25" customHeight="1" x14ac:dyDescent="0.25">
      <c r="A291" s="320" t="str">
        <f>IF(K291=MIN(K273:K296),1,"")</f>
        <v/>
      </c>
      <c r="B291" s="319"/>
      <c r="C291" s="318"/>
      <c r="D291" s="312"/>
      <c r="E291" s="311"/>
      <c r="F291" s="310"/>
      <c r="G291" s="309"/>
      <c r="H291" s="317" t="e">
        <f>HLOOKUP('Operational Worksheet'!E291,$B$770:$M$772,3)</f>
        <v>#N/A</v>
      </c>
      <c r="I291" s="306" t="e">
        <f t="shared" si="16"/>
        <v>#DIV/0!</v>
      </c>
      <c r="J291" s="306" t="e">
        <f t="shared" si="17"/>
        <v>#DIV/0!</v>
      </c>
      <c r="K291" s="322" t="str">
        <f t="shared" si="19"/>
        <v>PO</v>
      </c>
      <c r="L291" s="316" t="str">
        <f t="shared" si="18"/>
        <v>OK</v>
      </c>
    </row>
    <row r="292" spans="1:12" ht="14.25" customHeight="1" x14ac:dyDescent="0.25">
      <c r="A292" s="320" t="str">
        <f>IF(K292=MIN(K273:K296),1,"")</f>
        <v/>
      </c>
      <c r="B292" s="319"/>
      <c r="C292" s="318"/>
      <c r="D292" s="312"/>
      <c r="E292" s="311"/>
      <c r="F292" s="310"/>
      <c r="G292" s="309"/>
      <c r="H292" s="317" t="e">
        <f>HLOOKUP('Operational Worksheet'!E292,$B$770:$M$772,3)</f>
        <v>#N/A</v>
      </c>
      <c r="I292" s="306" t="e">
        <f t="shared" si="16"/>
        <v>#DIV/0!</v>
      </c>
      <c r="J292" s="306" t="e">
        <f t="shared" si="17"/>
        <v>#DIV/0!</v>
      </c>
      <c r="K292" s="322" t="str">
        <f t="shared" si="19"/>
        <v>PO</v>
      </c>
      <c r="L292" s="316" t="str">
        <f t="shared" si="18"/>
        <v>OK</v>
      </c>
    </row>
    <row r="293" spans="1:12" ht="14.25" customHeight="1" x14ac:dyDescent="0.25">
      <c r="A293" s="320" t="str">
        <f>IF(K293=MIN(K273:K296),1,"")</f>
        <v/>
      </c>
      <c r="B293" s="319"/>
      <c r="C293" s="318"/>
      <c r="D293" s="312"/>
      <c r="E293" s="311"/>
      <c r="F293" s="310"/>
      <c r="G293" s="309"/>
      <c r="H293" s="317" t="e">
        <f>HLOOKUP('Operational Worksheet'!E293,$B$770:$M$772,3)</f>
        <v>#N/A</v>
      </c>
      <c r="I293" s="306" t="e">
        <f t="shared" si="16"/>
        <v>#DIV/0!</v>
      </c>
      <c r="J293" s="306" t="e">
        <f t="shared" si="17"/>
        <v>#DIV/0!</v>
      </c>
      <c r="K293" s="322" t="str">
        <f t="shared" si="19"/>
        <v>PO</v>
      </c>
      <c r="L293" s="316" t="str">
        <f t="shared" si="18"/>
        <v>OK</v>
      </c>
    </row>
    <row r="294" spans="1:12" ht="14.25" customHeight="1" x14ac:dyDescent="0.25">
      <c r="A294" s="320" t="str">
        <f>IF(K294=MIN(K273:K296),1,"")</f>
        <v/>
      </c>
      <c r="B294" s="319"/>
      <c r="C294" s="318"/>
      <c r="D294" s="312"/>
      <c r="E294" s="311"/>
      <c r="F294" s="310"/>
      <c r="G294" s="309"/>
      <c r="H294" s="317" t="e">
        <f>HLOOKUP('Operational Worksheet'!E294,$B$770:$M$772,3)</f>
        <v>#N/A</v>
      </c>
      <c r="I294" s="306" t="e">
        <f t="shared" si="16"/>
        <v>#DIV/0!</v>
      </c>
      <c r="J294" s="306" t="e">
        <f t="shared" si="17"/>
        <v>#DIV/0!</v>
      </c>
      <c r="K294" s="322" t="str">
        <f t="shared" si="19"/>
        <v>PO</v>
      </c>
      <c r="L294" s="316" t="str">
        <f t="shared" si="18"/>
        <v>OK</v>
      </c>
    </row>
    <row r="295" spans="1:12" ht="14.25" customHeight="1" x14ac:dyDescent="0.25">
      <c r="A295" s="320" t="str">
        <f>IF(K295=MIN(K273:K296),1,"")</f>
        <v/>
      </c>
      <c r="B295" s="319"/>
      <c r="C295" s="318"/>
      <c r="D295" s="312"/>
      <c r="E295" s="311"/>
      <c r="F295" s="310"/>
      <c r="G295" s="309"/>
      <c r="H295" s="317" t="e">
        <f>HLOOKUP('Operational Worksheet'!E295,$B$770:$M$772,3)</f>
        <v>#N/A</v>
      </c>
      <c r="I295" s="306" t="e">
        <f t="shared" si="16"/>
        <v>#DIV/0!</v>
      </c>
      <c r="J295" s="306" t="e">
        <f t="shared" si="17"/>
        <v>#DIV/0!</v>
      </c>
      <c r="K295" s="322" t="str">
        <f t="shared" si="19"/>
        <v>PO</v>
      </c>
      <c r="L295" s="316" t="str">
        <f t="shared" si="18"/>
        <v>OK</v>
      </c>
    </row>
    <row r="296" spans="1:12" ht="14.25" customHeight="1" x14ac:dyDescent="0.25">
      <c r="A296" s="315" t="str">
        <f>IF(K296=MIN(K273:K296),1,"")</f>
        <v/>
      </c>
      <c r="B296" s="329"/>
      <c r="C296" s="328"/>
      <c r="D296" s="312"/>
      <c r="E296" s="311"/>
      <c r="F296" s="310"/>
      <c r="G296" s="309"/>
      <c r="H296" s="327" t="e">
        <f>HLOOKUP('Operational Worksheet'!E296,$B$770:$M$772,3)</f>
        <v>#N/A</v>
      </c>
      <c r="I296" s="306" t="e">
        <f t="shared" si="16"/>
        <v>#DIV/0!</v>
      </c>
      <c r="J296" s="306" t="e">
        <f t="shared" si="17"/>
        <v>#DIV/0!</v>
      </c>
      <c r="K296" s="322" t="str">
        <f t="shared" si="19"/>
        <v>PO</v>
      </c>
      <c r="L296" s="326" t="str">
        <f t="shared" si="18"/>
        <v>OK</v>
      </c>
    </row>
    <row r="297" spans="1:12" ht="14.25" customHeight="1" x14ac:dyDescent="0.25">
      <c r="A297" s="325" t="str">
        <f>IF(K297=MIN(K297:K320),1,"")</f>
        <v/>
      </c>
      <c r="B297" s="324"/>
      <c r="C297" s="323"/>
      <c r="D297" s="312"/>
      <c r="E297" s="311"/>
      <c r="F297" s="310"/>
      <c r="G297" s="309"/>
      <c r="H297" s="306" t="e">
        <f>HLOOKUP('Operational Worksheet'!E297,$B$770:$M$772,3)</f>
        <v>#N/A</v>
      </c>
      <c r="I297" s="306" t="e">
        <f t="shared" si="16"/>
        <v>#DIV/0!</v>
      </c>
      <c r="J297" s="306" t="e">
        <f t="shared" si="17"/>
        <v>#DIV/0!</v>
      </c>
      <c r="K297" s="322" t="str">
        <f t="shared" si="19"/>
        <v>PO</v>
      </c>
      <c r="L297" s="321" t="str">
        <f t="shared" si="18"/>
        <v>OK</v>
      </c>
    </row>
    <row r="298" spans="1:12" ht="14.25" customHeight="1" x14ac:dyDescent="0.25">
      <c r="A298" s="320" t="str">
        <f>IF(K298=MIN(K297:K320),1,"")</f>
        <v/>
      </c>
      <c r="B298" s="319"/>
      <c r="C298" s="318"/>
      <c r="D298" s="312"/>
      <c r="E298" s="311"/>
      <c r="F298" s="310"/>
      <c r="G298" s="309"/>
      <c r="H298" s="317" t="e">
        <f>HLOOKUP('Operational Worksheet'!E298,$B$770:$M$772,3)</f>
        <v>#N/A</v>
      </c>
      <c r="I298" s="306" t="e">
        <f t="shared" si="16"/>
        <v>#DIV/0!</v>
      </c>
      <c r="J298" s="306" t="e">
        <f t="shared" si="17"/>
        <v>#DIV/0!</v>
      </c>
      <c r="K298" s="322" t="str">
        <f t="shared" si="19"/>
        <v>PO</v>
      </c>
      <c r="L298" s="316" t="str">
        <f t="shared" si="18"/>
        <v>OK</v>
      </c>
    </row>
    <row r="299" spans="1:12" ht="14.25" customHeight="1" x14ac:dyDescent="0.25">
      <c r="A299" s="320" t="str">
        <f>IF(K299=MIN(K297:K320),1,"")</f>
        <v/>
      </c>
      <c r="B299" s="319"/>
      <c r="C299" s="318"/>
      <c r="D299" s="312"/>
      <c r="E299" s="311"/>
      <c r="F299" s="310"/>
      <c r="G299" s="309"/>
      <c r="H299" s="317" t="e">
        <f>HLOOKUP('Operational Worksheet'!E299,$B$770:$M$772,3)</f>
        <v>#N/A</v>
      </c>
      <c r="I299" s="306" t="e">
        <f t="shared" si="16"/>
        <v>#DIV/0!</v>
      </c>
      <c r="J299" s="306" t="e">
        <f t="shared" si="17"/>
        <v>#DIV/0!</v>
      </c>
      <c r="K299" s="322" t="str">
        <f t="shared" si="19"/>
        <v>PO</v>
      </c>
      <c r="L299" s="316" t="str">
        <f t="shared" si="18"/>
        <v>OK</v>
      </c>
    </row>
    <row r="300" spans="1:12" ht="14.25" customHeight="1" x14ac:dyDescent="0.25">
      <c r="A300" s="320" t="str">
        <f>IF(K300=MIN(K297:K320),1,"")</f>
        <v/>
      </c>
      <c r="B300" s="319"/>
      <c r="C300" s="318"/>
      <c r="D300" s="312"/>
      <c r="E300" s="311"/>
      <c r="F300" s="310"/>
      <c r="G300" s="309"/>
      <c r="H300" s="317" t="e">
        <f>HLOOKUP('Operational Worksheet'!E300,$B$770:$M$772,3)</f>
        <v>#N/A</v>
      </c>
      <c r="I300" s="306" t="e">
        <f t="shared" si="16"/>
        <v>#DIV/0!</v>
      </c>
      <c r="J300" s="306" t="e">
        <f t="shared" si="17"/>
        <v>#DIV/0!</v>
      </c>
      <c r="K300" s="322" t="str">
        <f t="shared" si="19"/>
        <v>PO</v>
      </c>
      <c r="L300" s="316" t="str">
        <f t="shared" si="18"/>
        <v>OK</v>
      </c>
    </row>
    <row r="301" spans="1:12" ht="14.25" customHeight="1" x14ac:dyDescent="0.25">
      <c r="A301" s="320" t="str">
        <f>IF(K301=MIN(K297:K320),1,"")</f>
        <v/>
      </c>
      <c r="B301" s="319"/>
      <c r="C301" s="318"/>
      <c r="D301" s="312"/>
      <c r="E301" s="311"/>
      <c r="F301" s="310"/>
      <c r="G301" s="309"/>
      <c r="H301" s="317" t="e">
        <f>HLOOKUP('Operational Worksheet'!E301,$B$770:$M$772,3)</f>
        <v>#N/A</v>
      </c>
      <c r="I301" s="306" t="e">
        <f t="shared" si="16"/>
        <v>#DIV/0!</v>
      </c>
      <c r="J301" s="306" t="e">
        <f t="shared" si="17"/>
        <v>#DIV/0!</v>
      </c>
      <c r="K301" s="322" t="str">
        <f t="shared" si="19"/>
        <v>PO</v>
      </c>
      <c r="L301" s="316" t="str">
        <f t="shared" si="18"/>
        <v>OK</v>
      </c>
    </row>
    <row r="302" spans="1:12" ht="14.25" customHeight="1" x14ac:dyDescent="0.25">
      <c r="A302" s="320" t="str">
        <f>IF(K302=MIN(K297:K320),1,"")</f>
        <v/>
      </c>
      <c r="B302" s="319"/>
      <c r="C302" s="318"/>
      <c r="D302" s="312"/>
      <c r="E302" s="311"/>
      <c r="F302" s="310"/>
      <c r="G302" s="309"/>
      <c r="H302" s="317" t="e">
        <f>HLOOKUP('Operational Worksheet'!E302,$B$770:$M$772,3)</f>
        <v>#N/A</v>
      </c>
      <c r="I302" s="306" t="e">
        <f t="shared" si="16"/>
        <v>#DIV/0!</v>
      </c>
      <c r="J302" s="306" t="e">
        <f t="shared" si="17"/>
        <v>#DIV/0!</v>
      </c>
      <c r="K302" s="322" t="str">
        <f t="shared" si="19"/>
        <v>PO</v>
      </c>
      <c r="L302" s="316" t="str">
        <f t="shared" si="18"/>
        <v>OK</v>
      </c>
    </row>
    <row r="303" spans="1:12" ht="14.25" customHeight="1" x14ac:dyDescent="0.25">
      <c r="A303" s="320" t="str">
        <f>IF(K303=MIN(K297:K320),1,"")</f>
        <v/>
      </c>
      <c r="B303" s="319"/>
      <c r="C303" s="318"/>
      <c r="D303" s="312"/>
      <c r="E303" s="311"/>
      <c r="F303" s="310"/>
      <c r="G303" s="309"/>
      <c r="H303" s="317" t="e">
        <f>HLOOKUP('Operational Worksheet'!E303,$B$770:$M$772,3)</f>
        <v>#N/A</v>
      </c>
      <c r="I303" s="306" t="e">
        <f t="shared" si="16"/>
        <v>#DIV/0!</v>
      </c>
      <c r="J303" s="306" t="e">
        <f t="shared" si="17"/>
        <v>#DIV/0!</v>
      </c>
      <c r="K303" s="322" t="str">
        <f t="shared" si="19"/>
        <v>PO</v>
      </c>
      <c r="L303" s="316" t="str">
        <f t="shared" si="18"/>
        <v>OK</v>
      </c>
    </row>
    <row r="304" spans="1:12" ht="14.25" customHeight="1" x14ac:dyDescent="0.25">
      <c r="A304" s="320" t="str">
        <f>IF(K304=MIN(K297:K320),1,"")</f>
        <v/>
      </c>
      <c r="B304" s="319"/>
      <c r="C304" s="318"/>
      <c r="D304" s="312"/>
      <c r="E304" s="311"/>
      <c r="F304" s="310"/>
      <c r="G304" s="309"/>
      <c r="H304" s="317" t="e">
        <f>HLOOKUP('Operational Worksheet'!E304,$B$770:$M$772,3)</f>
        <v>#N/A</v>
      </c>
      <c r="I304" s="306" t="e">
        <f t="shared" si="16"/>
        <v>#DIV/0!</v>
      </c>
      <c r="J304" s="306" t="e">
        <f t="shared" si="17"/>
        <v>#DIV/0!</v>
      </c>
      <c r="K304" s="322" t="str">
        <f t="shared" si="19"/>
        <v>PO</v>
      </c>
      <c r="L304" s="316" t="str">
        <f t="shared" si="18"/>
        <v>OK</v>
      </c>
    </row>
    <row r="305" spans="1:12" ht="14.25" customHeight="1" x14ac:dyDescent="0.25">
      <c r="A305" s="320" t="str">
        <f>IF(K305=MIN(K297:K320),1,"")</f>
        <v/>
      </c>
      <c r="B305" s="319"/>
      <c r="C305" s="318"/>
      <c r="D305" s="312"/>
      <c r="E305" s="311"/>
      <c r="F305" s="310"/>
      <c r="G305" s="309"/>
      <c r="H305" s="317" t="e">
        <f>HLOOKUP('Operational Worksheet'!E305,$B$770:$M$772,3)</f>
        <v>#N/A</v>
      </c>
      <c r="I305" s="306" t="e">
        <f t="shared" si="16"/>
        <v>#DIV/0!</v>
      </c>
      <c r="J305" s="306" t="e">
        <f t="shared" si="17"/>
        <v>#DIV/0!</v>
      </c>
      <c r="K305" s="322" t="str">
        <f t="shared" si="19"/>
        <v>PO</v>
      </c>
      <c r="L305" s="316" t="str">
        <f t="shared" si="18"/>
        <v>OK</v>
      </c>
    </row>
    <row r="306" spans="1:12" ht="14.25" customHeight="1" x14ac:dyDescent="0.25">
      <c r="A306" s="320" t="str">
        <f>IF(K306=MIN(K297:K320),1,"")</f>
        <v/>
      </c>
      <c r="B306" s="319"/>
      <c r="C306" s="318"/>
      <c r="D306" s="312"/>
      <c r="E306" s="311"/>
      <c r="F306" s="310"/>
      <c r="G306" s="309"/>
      <c r="H306" s="317" t="e">
        <f>HLOOKUP('Operational Worksheet'!E306,$B$770:$M$772,3)</f>
        <v>#N/A</v>
      </c>
      <c r="I306" s="306" t="e">
        <f t="shared" si="16"/>
        <v>#DIV/0!</v>
      </c>
      <c r="J306" s="306" t="e">
        <f t="shared" si="17"/>
        <v>#DIV/0!</v>
      </c>
      <c r="K306" s="322" t="str">
        <f t="shared" si="19"/>
        <v>PO</v>
      </c>
      <c r="L306" s="316" t="str">
        <f t="shared" si="18"/>
        <v>OK</v>
      </c>
    </row>
    <row r="307" spans="1:12" ht="14.25" customHeight="1" x14ac:dyDescent="0.25">
      <c r="A307" s="320" t="str">
        <f>IF(K307=MIN(K297:K320),1,"")</f>
        <v/>
      </c>
      <c r="B307" s="319"/>
      <c r="C307" s="318"/>
      <c r="D307" s="312"/>
      <c r="E307" s="311"/>
      <c r="F307" s="310"/>
      <c r="G307" s="309"/>
      <c r="H307" s="317" t="e">
        <f>HLOOKUP('Operational Worksheet'!E307,$B$770:$M$772,3)</f>
        <v>#N/A</v>
      </c>
      <c r="I307" s="306" t="e">
        <f t="shared" si="16"/>
        <v>#DIV/0!</v>
      </c>
      <c r="J307" s="306" t="e">
        <f t="shared" si="17"/>
        <v>#DIV/0!</v>
      </c>
      <c r="K307" s="322" t="str">
        <f t="shared" si="19"/>
        <v>PO</v>
      </c>
      <c r="L307" s="316" t="str">
        <f t="shared" si="18"/>
        <v>OK</v>
      </c>
    </row>
    <row r="308" spans="1:12" ht="14.25" customHeight="1" x14ac:dyDescent="0.25">
      <c r="A308" s="320" t="str">
        <f>IF(K308=MIN(K297:K320),1,"")</f>
        <v/>
      </c>
      <c r="B308" s="319"/>
      <c r="C308" s="318"/>
      <c r="D308" s="312"/>
      <c r="E308" s="311"/>
      <c r="F308" s="310"/>
      <c r="G308" s="309"/>
      <c r="H308" s="317" t="e">
        <f>HLOOKUP('Operational Worksheet'!E308,$B$770:$M$772,3)</f>
        <v>#N/A</v>
      </c>
      <c r="I308" s="306" t="e">
        <f t="shared" si="16"/>
        <v>#DIV/0!</v>
      </c>
      <c r="J308" s="306" t="e">
        <f t="shared" si="17"/>
        <v>#DIV/0!</v>
      </c>
      <c r="K308" s="322" t="str">
        <f t="shared" si="19"/>
        <v>PO</v>
      </c>
      <c r="L308" s="316" t="str">
        <f t="shared" si="18"/>
        <v>OK</v>
      </c>
    </row>
    <row r="309" spans="1:12" ht="14.25" customHeight="1" x14ac:dyDescent="0.25">
      <c r="A309" s="320" t="str">
        <f>IF(K309=MIN(K297:K320),1,"")</f>
        <v/>
      </c>
      <c r="B309" s="319"/>
      <c r="C309" s="318"/>
      <c r="D309" s="312"/>
      <c r="E309" s="311"/>
      <c r="F309" s="310"/>
      <c r="G309" s="309"/>
      <c r="H309" s="317" t="e">
        <f>HLOOKUP('Operational Worksheet'!E309,$B$770:$M$772,3)</f>
        <v>#N/A</v>
      </c>
      <c r="I309" s="306" t="e">
        <f t="shared" si="16"/>
        <v>#DIV/0!</v>
      </c>
      <c r="J309" s="306" t="e">
        <f t="shared" si="17"/>
        <v>#DIV/0!</v>
      </c>
      <c r="K309" s="322" t="str">
        <f t="shared" si="19"/>
        <v>PO</v>
      </c>
      <c r="L309" s="316" t="str">
        <f t="shared" si="18"/>
        <v>OK</v>
      </c>
    </row>
    <row r="310" spans="1:12" ht="14.25" customHeight="1" x14ac:dyDescent="0.25">
      <c r="A310" s="320" t="str">
        <f>IF(K310=MIN(K297:K320),1,"")</f>
        <v/>
      </c>
      <c r="B310" s="319"/>
      <c r="C310" s="318"/>
      <c r="D310" s="312"/>
      <c r="E310" s="311"/>
      <c r="F310" s="310"/>
      <c r="G310" s="309"/>
      <c r="H310" s="317" t="e">
        <f>HLOOKUP('Operational Worksheet'!E310,$B$770:$M$772,3)</f>
        <v>#N/A</v>
      </c>
      <c r="I310" s="306" t="e">
        <f t="shared" si="16"/>
        <v>#DIV/0!</v>
      </c>
      <c r="J310" s="306" t="e">
        <f t="shared" si="17"/>
        <v>#DIV/0!</v>
      </c>
      <c r="K310" s="322" t="str">
        <f t="shared" si="19"/>
        <v>PO</v>
      </c>
      <c r="L310" s="316" t="str">
        <f t="shared" si="18"/>
        <v>OK</v>
      </c>
    </row>
    <row r="311" spans="1:12" ht="14.25" customHeight="1" x14ac:dyDescent="0.25">
      <c r="A311" s="320" t="str">
        <f>IF(K311=MIN(K297:K320),1,"")</f>
        <v/>
      </c>
      <c r="B311" s="319"/>
      <c r="C311" s="318"/>
      <c r="D311" s="312"/>
      <c r="E311" s="311"/>
      <c r="F311" s="310"/>
      <c r="G311" s="309"/>
      <c r="H311" s="317" t="e">
        <f>HLOOKUP('Operational Worksheet'!E311,$B$770:$M$772,3)</f>
        <v>#N/A</v>
      </c>
      <c r="I311" s="306" t="e">
        <f t="shared" si="16"/>
        <v>#DIV/0!</v>
      </c>
      <c r="J311" s="306" t="e">
        <f t="shared" si="17"/>
        <v>#DIV/0!</v>
      </c>
      <c r="K311" s="322" t="str">
        <f t="shared" si="19"/>
        <v>PO</v>
      </c>
      <c r="L311" s="316" t="str">
        <f t="shared" si="18"/>
        <v>OK</v>
      </c>
    </row>
    <row r="312" spans="1:12" ht="14.25" customHeight="1" x14ac:dyDescent="0.25">
      <c r="A312" s="320" t="str">
        <f>IF(K312=MIN(K297:K320),1,"")</f>
        <v/>
      </c>
      <c r="B312" s="319"/>
      <c r="C312" s="318"/>
      <c r="D312" s="312"/>
      <c r="E312" s="311"/>
      <c r="F312" s="310"/>
      <c r="G312" s="309"/>
      <c r="H312" s="317" t="e">
        <f>HLOOKUP('Operational Worksheet'!E312,$B$770:$M$772,3)</f>
        <v>#N/A</v>
      </c>
      <c r="I312" s="306" t="e">
        <f t="shared" si="16"/>
        <v>#DIV/0!</v>
      </c>
      <c r="J312" s="306" t="e">
        <f t="shared" si="17"/>
        <v>#DIV/0!</v>
      </c>
      <c r="K312" s="322" t="str">
        <f t="shared" si="19"/>
        <v>PO</v>
      </c>
      <c r="L312" s="316" t="str">
        <f t="shared" si="18"/>
        <v>OK</v>
      </c>
    </row>
    <row r="313" spans="1:12" ht="14.25" customHeight="1" x14ac:dyDescent="0.25">
      <c r="A313" s="320" t="str">
        <f>IF(K313=MIN(K297:K320),1,"")</f>
        <v/>
      </c>
      <c r="B313" s="319"/>
      <c r="C313" s="318"/>
      <c r="D313" s="312"/>
      <c r="E313" s="311"/>
      <c r="F313" s="310"/>
      <c r="G313" s="309"/>
      <c r="H313" s="317" t="e">
        <f>HLOOKUP('Operational Worksheet'!E313,$B$770:$M$772,3)</f>
        <v>#N/A</v>
      </c>
      <c r="I313" s="306" t="e">
        <f t="shared" si="16"/>
        <v>#DIV/0!</v>
      </c>
      <c r="J313" s="306" t="e">
        <f t="shared" si="17"/>
        <v>#DIV/0!</v>
      </c>
      <c r="K313" s="322" t="str">
        <f t="shared" si="19"/>
        <v>PO</v>
      </c>
      <c r="L313" s="316" t="str">
        <f t="shared" si="18"/>
        <v>OK</v>
      </c>
    </row>
    <row r="314" spans="1:12" ht="14.25" customHeight="1" x14ac:dyDescent="0.25">
      <c r="A314" s="320" t="str">
        <f>IF(K314=MIN(K297:K320),1,"")</f>
        <v/>
      </c>
      <c r="B314" s="319"/>
      <c r="C314" s="318"/>
      <c r="D314" s="312"/>
      <c r="E314" s="311"/>
      <c r="F314" s="310"/>
      <c r="G314" s="309"/>
      <c r="H314" s="317" t="e">
        <f>HLOOKUP('Operational Worksheet'!E314,$B$770:$M$772,3)</f>
        <v>#N/A</v>
      </c>
      <c r="I314" s="306" t="e">
        <f t="shared" si="16"/>
        <v>#DIV/0!</v>
      </c>
      <c r="J314" s="306" t="e">
        <f t="shared" si="17"/>
        <v>#DIV/0!</v>
      </c>
      <c r="K314" s="322" t="str">
        <f t="shared" si="19"/>
        <v>PO</v>
      </c>
      <c r="L314" s="316" t="str">
        <f t="shared" si="18"/>
        <v>OK</v>
      </c>
    </row>
    <row r="315" spans="1:12" ht="14.25" customHeight="1" x14ac:dyDescent="0.25">
      <c r="A315" s="320" t="str">
        <f>IF(K315=MIN(K297:K320),1,"")</f>
        <v/>
      </c>
      <c r="B315" s="319"/>
      <c r="C315" s="318"/>
      <c r="D315" s="312"/>
      <c r="E315" s="311"/>
      <c r="F315" s="310"/>
      <c r="G315" s="309"/>
      <c r="H315" s="317" t="e">
        <f>HLOOKUP('Operational Worksheet'!E315,$B$770:$M$772,3)</f>
        <v>#N/A</v>
      </c>
      <c r="I315" s="306" t="e">
        <f t="shared" si="16"/>
        <v>#DIV/0!</v>
      </c>
      <c r="J315" s="306" t="e">
        <f t="shared" si="17"/>
        <v>#DIV/0!</v>
      </c>
      <c r="K315" s="322" t="str">
        <f t="shared" si="19"/>
        <v>PO</v>
      </c>
      <c r="L315" s="316" t="str">
        <f t="shared" si="18"/>
        <v>OK</v>
      </c>
    </row>
    <row r="316" spans="1:12" ht="14.25" customHeight="1" x14ac:dyDescent="0.25">
      <c r="A316" s="320" t="str">
        <f>IF(K316=MIN(K297:K320),1,"")</f>
        <v/>
      </c>
      <c r="B316" s="319"/>
      <c r="C316" s="318"/>
      <c r="D316" s="312"/>
      <c r="E316" s="311"/>
      <c r="F316" s="310"/>
      <c r="G316" s="309"/>
      <c r="H316" s="317" t="e">
        <f>HLOOKUP('Operational Worksheet'!E316,$B$770:$M$772,3)</f>
        <v>#N/A</v>
      </c>
      <c r="I316" s="306" t="e">
        <f t="shared" si="16"/>
        <v>#DIV/0!</v>
      </c>
      <c r="J316" s="306" t="e">
        <f t="shared" si="17"/>
        <v>#DIV/0!</v>
      </c>
      <c r="K316" s="322" t="str">
        <f t="shared" si="19"/>
        <v>PO</v>
      </c>
      <c r="L316" s="316" t="str">
        <f t="shared" si="18"/>
        <v>OK</v>
      </c>
    </row>
    <row r="317" spans="1:12" ht="14.25" customHeight="1" x14ac:dyDescent="0.25">
      <c r="A317" s="320" t="str">
        <f>IF(K317=MIN(K297:K320),1,"")</f>
        <v/>
      </c>
      <c r="B317" s="319"/>
      <c r="C317" s="318"/>
      <c r="D317" s="312"/>
      <c r="E317" s="311"/>
      <c r="F317" s="310"/>
      <c r="G317" s="309"/>
      <c r="H317" s="317" t="e">
        <f>HLOOKUP('Operational Worksheet'!E317,$B$770:$M$772,3)</f>
        <v>#N/A</v>
      </c>
      <c r="I317" s="306" t="e">
        <f t="shared" si="16"/>
        <v>#DIV/0!</v>
      </c>
      <c r="J317" s="306" t="e">
        <f t="shared" si="17"/>
        <v>#DIV/0!</v>
      </c>
      <c r="K317" s="322" t="str">
        <f t="shared" si="19"/>
        <v>PO</v>
      </c>
      <c r="L317" s="316" t="str">
        <f t="shared" si="18"/>
        <v>OK</v>
      </c>
    </row>
    <row r="318" spans="1:12" ht="14.25" customHeight="1" x14ac:dyDescent="0.25">
      <c r="A318" s="320" t="str">
        <f>IF(K318=MIN(K297:K320),1,"")</f>
        <v/>
      </c>
      <c r="B318" s="319"/>
      <c r="C318" s="318"/>
      <c r="D318" s="312"/>
      <c r="E318" s="311"/>
      <c r="F318" s="310"/>
      <c r="G318" s="309"/>
      <c r="H318" s="317" t="e">
        <f>HLOOKUP('Operational Worksheet'!E318,$B$770:$M$772,3)</f>
        <v>#N/A</v>
      </c>
      <c r="I318" s="306" t="e">
        <f t="shared" si="16"/>
        <v>#DIV/0!</v>
      </c>
      <c r="J318" s="306" t="e">
        <f t="shared" si="17"/>
        <v>#DIV/0!</v>
      </c>
      <c r="K318" s="322" t="str">
        <f t="shared" si="19"/>
        <v>PO</v>
      </c>
      <c r="L318" s="316" t="str">
        <f t="shared" si="18"/>
        <v>OK</v>
      </c>
    </row>
    <row r="319" spans="1:12" ht="14.25" customHeight="1" x14ac:dyDescent="0.25">
      <c r="A319" s="320" t="str">
        <f>IF(K319=MIN(K297:K320),1,"")</f>
        <v/>
      </c>
      <c r="B319" s="319"/>
      <c r="C319" s="318"/>
      <c r="D319" s="312"/>
      <c r="E319" s="311"/>
      <c r="F319" s="310"/>
      <c r="G319" s="309"/>
      <c r="H319" s="317" t="e">
        <f>HLOOKUP('Operational Worksheet'!E319,$B$770:$M$772,3)</f>
        <v>#N/A</v>
      </c>
      <c r="I319" s="306" t="e">
        <f t="shared" si="16"/>
        <v>#DIV/0!</v>
      </c>
      <c r="J319" s="306" t="e">
        <f t="shared" si="17"/>
        <v>#DIV/0!</v>
      </c>
      <c r="K319" s="322" t="str">
        <f t="shared" si="19"/>
        <v>PO</v>
      </c>
      <c r="L319" s="316" t="str">
        <f t="shared" si="18"/>
        <v>OK</v>
      </c>
    </row>
    <row r="320" spans="1:12" ht="14.25" customHeight="1" x14ac:dyDescent="0.25">
      <c r="A320" s="315" t="str">
        <f>IF(K320=MIN(K297:K320),1,"")</f>
        <v/>
      </c>
      <c r="B320" s="329"/>
      <c r="C320" s="328"/>
      <c r="D320" s="312"/>
      <c r="E320" s="311"/>
      <c r="F320" s="310"/>
      <c r="G320" s="309"/>
      <c r="H320" s="327" t="e">
        <f>HLOOKUP('Operational Worksheet'!E320,$B$770:$M$772,3)</f>
        <v>#N/A</v>
      </c>
      <c r="I320" s="306" t="e">
        <f t="shared" si="16"/>
        <v>#DIV/0!</v>
      </c>
      <c r="J320" s="306" t="e">
        <f t="shared" si="17"/>
        <v>#DIV/0!</v>
      </c>
      <c r="K320" s="322" t="str">
        <f t="shared" si="19"/>
        <v>PO</v>
      </c>
      <c r="L320" s="326" t="str">
        <f t="shared" si="18"/>
        <v>OK</v>
      </c>
    </row>
    <row r="321" spans="1:12" ht="14.25" customHeight="1" x14ac:dyDescent="0.25">
      <c r="A321" s="325" t="str">
        <f>IF(K321=MIN(K321:K344),1,"")</f>
        <v/>
      </c>
      <c r="B321" s="324"/>
      <c r="C321" s="323"/>
      <c r="D321" s="312"/>
      <c r="E321" s="311"/>
      <c r="F321" s="310"/>
      <c r="G321" s="309"/>
      <c r="H321" s="306" t="e">
        <f>HLOOKUP('Operational Worksheet'!E321,$B$770:$M$772,3)</f>
        <v>#N/A</v>
      </c>
      <c r="I321" s="306" t="e">
        <f t="shared" si="16"/>
        <v>#DIV/0!</v>
      </c>
      <c r="J321" s="306" t="e">
        <f t="shared" si="17"/>
        <v>#DIV/0!</v>
      </c>
      <c r="K321" s="322" t="str">
        <f t="shared" si="19"/>
        <v>PO</v>
      </c>
      <c r="L321" s="321" t="str">
        <f t="shared" si="18"/>
        <v>OK</v>
      </c>
    </row>
    <row r="322" spans="1:12" ht="14.25" customHeight="1" x14ac:dyDescent="0.25">
      <c r="A322" s="320" t="str">
        <f>IF(K322=MIN(K321:K344),1,"")</f>
        <v/>
      </c>
      <c r="B322" s="319"/>
      <c r="C322" s="318"/>
      <c r="D322" s="312"/>
      <c r="E322" s="311"/>
      <c r="F322" s="310"/>
      <c r="G322" s="309"/>
      <c r="H322" s="317" t="e">
        <f>HLOOKUP('Operational Worksheet'!E322,$B$770:$M$772,3)</f>
        <v>#N/A</v>
      </c>
      <c r="I322" s="306" t="e">
        <f t="shared" si="16"/>
        <v>#DIV/0!</v>
      </c>
      <c r="J322" s="306" t="e">
        <f t="shared" si="17"/>
        <v>#DIV/0!</v>
      </c>
      <c r="K322" s="322" t="str">
        <f t="shared" si="19"/>
        <v>PO</v>
      </c>
      <c r="L322" s="316" t="str">
        <f t="shared" si="18"/>
        <v>OK</v>
      </c>
    </row>
    <row r="323" spans="1:12" ht="14.25" customHeight="1" x14ac:dyDescent="0.25">
      <c r="A323" s="320" t="str">
        <f>IF(K323=MIN(K321:K344),1,"")</f>
        <v/>
      </c>
      <c r="B323" s="319"/>
      <c r="C323" s="318"/>
      <c r="D323" s="312"/>
      <c r="E323" s="311"/>
      <c r="F323" s="310"/>
      <c r="G323" s="309"/>
      <c r="H323" s="317" t="e">
        <f>HLOOKUP('Operational Worksheet'!E323,$B$770:$M$772,3)</f>
        <v>#N/A</v>
      </c>
      <c r="I323" s="306" t="e">
        <f t="shared" si="16"/>
        <v>#DIV/0!</v>
      </c>
      <c r="J323" s="306" t="e">
        <f t="shared" si="17"/>
        <v>#DIV/0!</v>
      </c>
      <c r="K323" s="322" t="str">
        <f t="shared" si="19"/>
        <v>PO</v>
      </c>
      <c r="L323" s="316" t="str">
        <f t="shared" si="18"/>
        <v>OK</v>
      </c>
    </row>
    <row r="324" spans="1:12" ht="14.25" customHeight="1" x14ac:dyDescent="0.25">
      <c r="A324" s="320" t="str">
        <f>IF(K324=MIN(K321:K344),1,"")</f>
        <v/>
      </c>
      <c r="B324" s="319"/>
      <c r="C324" s="318"/>
      <c r="D324" s="312"/>
      <c r="E324" s="311"/>
      <c r="F324" s="310"/>
      <c r="G324" s="309"/>
      <c r="H324" s="317" t="e">
        <f>HLOOKUP('Operational Worksheet'!E324,$B$770:$M$772,3)</f>
        <v>#N/A</v>
      </c>
      <c r="I324" s="306" t="e">
        <f t="shared" si="16"/>
        <v>#DIV/0!</v>
      </c>
      <c r="J324" s="306" t="e">
        <f t="shared" si="17"/>
        <v>#DIV/0!</v>
      </c>
      <c r="K324" s="322" t="str">
        <f t="shared" si="19"/>
        <v>PO</v>
      </c>
      <c r="L324" s="316" t="str">
        <f t="shared" si="18"/>
        <v>OK</v>
      </c>
    </row>
    <row r="325" spans="1:12" ht="14.25" customHeight="1" x14ac:dyDescent="0.25">
      <c r="A325" s="320" t="str">
        <f>IF(K325=MIN(K321:K344),1,"")</f>
        <v/>
      </c>
      <c r="B325" s="319"/>
      <c r="C325" s="318"/>
      <c r="D325" s="312"/>
      <c r="E325" s="311"/>
      <c r="F325" s="310"/>
      <c r="G325" s="309"/>
      <c r="H325" s="317" t="e">
        <f>HLOOKUP('Operational Worksheet'!E325,$B$770:$M$772,3)</f>
        <v>#N/A</v>
      </c>
      <c r="I325" s="306" t="e">
        <f t="shared" si="16"/>
        <v>#DIV/0!</v>
      </c>
      <c r="J325" s="306" t="e">
        <f t="shared" si="17"/>
        <v>#DIV/0!</v>
      </c>
      <c r="K325" s="322" t="str">
        <f t="shared" si="19"/>
        <v>PO</v>
      </c>
      <c r="L325" s="316" t="str">
        <f t="shared" si="18"/>
        <v>OK</v>
      </c>
    </row>
    <row r="326" spans="1:12" ht="14.25" customHeight="1" x14ac:dyDescent="0.25">
      <c r="A326" s="320" t="str">
        <f>IF(K326=MIN(K321:K344),1,"")</f>
        <v/>
      </c>
      <c r="B326" s="319"/>
      <c r="C326" s="318"/>
      <c r="D326" s="312"/>
      <c r="E326" s="311"/>
      <c r="F326" s="310"/>
      <c r="G326" s="309"/>
      <c r="H326" s="317" t="e">
        <f>HLOOKUP('Operational Worksheet'!E326,$B$770:$M$772,3)</f>
        <v>#N/A</v>
      </c>
      <c r="I326" s="306" t="e">
        <f t="shared" si="16"/>
        <v>#DIV/0!</v>
      </c>
      <c r="J326" s="306" t="e">
        <f t="shared" si="17"/>
        <v>#DIV/0!</v>
      </c>
      <c r="K326" s="322" t="str">
        <f t="shared" si="19"/>
        <v>PO</v>
      </c>
      <c r="L326" s="316" t="str">
        <f t="shared" si="18"/>
        <v>OK</v>
      </c>
    </row>
    <row r="327" spans="1:12" ht="14.25" customHeight="1" x14ac:dyDescent="0.25">
      <c r="A327" s="320" t="str">
        <f>IF(K327=MIN(K321:K344),1,"")</f>
        <v/>
      </c>
      <c r="B327" s="319"/>
      <c r="C327" s="318"/>
      <c r="D327" s="312"/>
      <c r="E327" s="311"/>
      <c r="F327" s="310"/>
      <c r="G327" s="309"/>
      <c r="H327" s="317" t="e">
        <f>HLOOKUP('Operational Worksheet'!E327,$B$770:$M$772,3)</f>
        <v>#N/A</v>
      </c>
      <c r="I327" s="306" t="e">
        <f t="shared" si="16"/>
        <v>#DIV/0!</v>
      </c>
      <c r="J327" s="306" t="e">
        <f t="shared" si="17"/>
        <v>#DIV/0!</v>
      </c>
      <c r="K327" s="322" t="str">
        <f t="shared" si="19"/>
        <v>PO</v>
      </c>
      <c r="L327" s="316" t="str">
        <f t="shared" si="18"/>
        <v>OK</v>
      </c>
    </row>
    <row r="328" spans="1:12" ht="14.25" customHeight="1" x14ac:dyDescent="0.25">
      <c r="A328" s="320" t="str">
        <f>IF(K328=MIN(K321:K344),1,"")</f>
        <v/>
      </c>
      <c r="B328" s="319"/>
      <c r="C328" s="318"/>
      <c r="D328" s="312"/>
      <c r="E328" s="311"/>
      <c r="F328" s="310"/>
      <c r="G328" s="309"/>
      <c r="H328" s="317" t="e">
        <f>HLOOKUP('Operational Worksheet'!E328,$B$770:$M$772,3)</f>
        <v>#N/A</v>
      </c>
      <c r="I328" s="306" t="e">
        <f t="shared" si="16"/>
        <v>#DIV/0!</v>
      </c>
      <c r="J328" s="306" t="e">
        <f t="shared" si="17"/>
        <v>#DIV/0!</v>
      </c>
      <c r="K328" s="322" t="str">
        <f t="shared" si="19"/>
        <v>PO</v>
      </c>
      <c r="L328" s="316" t="str">
        <f t="shared" si="18"/>
        <v>OK</v>
      </c>
    </row>
    <row r="329" spans="1:12" ht="14.25" customHeight="1" x14ac:dyDescent="0.25">
      <c r="A329" s="320" t="str">
        <f>IF(K329=MIN(K321:K344),1,"")</f>
        <v/>
      </c>
      <c r="B329" s="319"/>
      <c r="C329" s="318"/>
      <c r="D329" s="312"/>
      <c r="E329" s="311"/>
      <c r="F329" s="310"/>
      <c r="G329" s="309"/>
      <c r="H329" s="317" t="e">
        <f>HLOOKUP('Operational Worksheet'!E329,$B$770:$M$772,3)</f>
        <v>#N/A</v>
      </c>
      <c r="I329" s="306" t="e">
        <f t="shared" ref="I329:I392" si="20">$G$766/D329*$H$766</f>
        <v>#DIV/0!</v>
      </c>
      <c r="J329" s="306" t="e">
        <f t="shared" ref="J329:J392" si="21">I329*$G329</f>
        <v>#DIV/0!</v>
      </c>
      <c r="K329" s="322" t="str">
        <f t="shared" si="19"/>
        <v>PO</v>
      </c>
      <c r="L329" s="316" t="str">
        <f t="shared" ref="L329:L392" si="22">+IF(K329&gt;=1, "OK","Alarm")</f>
        <v>OK</v>
      </c>
    </row>
    <row r="330" spans="1:12" ht="14.25" customHeight="1" x14ac:dyDescent="0.25">
      <c r="A330" s="320" t="str">
        <f>IF(K330=MIN(K321:K344),1,"")</f>
        <v/>
      </c>
      <c r="B330" s="319"/>
      <c r="C330" s="318"/>
      <c r="D330" s="312"/>
      <c r="E330" s="311"/>
      <c r="F330" s="310"/>
      <c r="G330" s="309"/>
      <c r="H330" s="317" t="e">
        <f>HLOOKUP('Operational Worksheet'!E330,$B$770:$M$772,3)</f>
        <v>#N/A</v>
      </c>
      <c r="I330" s="306" t="e">
        <f t="shared" si="20"/>
        <v>#DIV/0!</v>
      </c>
      <c r="J330" s="306" t="e">
        <f t="shared" si="21"/>
        <v>#DIV/0!</v>
      </c>
      <c r="K330" s="322" t="str">
        <f t="shared" ref="K330:K393" si="23">IF(D330&gt;0,J330/H330,"PO")</f>
        <v>PO</v>
      </c>
      <c r="L330" s="316" t="str">
        <f t="shared" si="22"/>
        <v>OK</v>
      </c>
    </row>
    <row r="331" spans="1:12" ht="14.25" customHeight="1" x14ac:dyDescent="0.25">
      <c r="A331" s="320" t="str">
        <f>IF(K331=MIN(K321:K344),1,"")</f>
        <v/>
      </c>
      <c r="B331" s="319"/>
      <c r="C331" s="318"/>
      <c r="D331" s="312"/>
      <c r="E331" s="311"/>
      <c r="F331" s="310"/>
      <c r="G331" s="309"/>
      <c r="H331" s="317" t="e">
        <f>HLOOKUP('Operational Worksheet'!E331,$B$770:$M$772,3)</f>
        <v>#N/A</v>
      </c>
      <c r="I331" s="306" t="e">
        <f t="shared" si="20"/>
        <v>#DIV/0!</v>
      </c>
      <c r="J331" s="306" t="e">
        <f t="shared" si="21"/>
        <v>#DIV/0!</v>
      </c>
      <c r="K331" s="322" t="str">
        <f t="shared" si="23"/>
        <v>PO</v>
      </c>
      <c r="L331" s="316" t="str">
        <f t="shared" si="22"/>
        <v>OK</v>
      </c>
    </row>
    <row r="332" spans="1:12" ht="14.25" customHeight="1" x14ac:dyDescent="0.25">
      <c r="A332" s="320" t="str">
        <f>IF(K332=MIN(K321:K344),1,"")</f>
        <v/>
      </c>
      <c r="B332" s="319"/>
      <c r="C332" s="318"/>
      <c r="D332" s="312"/>
      <c r="E332" s="311"/>
      <c r="F332" s="310"/>
      <c r="G332" s="309"/>
      <c r="H332" s="317" t="e">
        <f>HLOOKUP('Operational Worksheet'!E332,$B$770:$M$772,3)</f>
        <v>#N/A</v>
      </c>
      <c r="I332" s="306" t="e">
        <f t="shared" si="20"/>
        <v>#DIV/0!</v>
      </c>
      <c r="J332" s="306" t="e">
        <f t="shared" si="21"/>
        <v>#DIV/0!</v>
      </c>
      <c r="K332" s="322" t="str">
        <f t="shared" si="23"/>
        <v>PO</v>
      </c>
      <c r="L332" s="316" t="str">
        <f t="shared" si="22"/>
        <v>OK</v>
      </c>
    </row>
    <row r="333" spans="1:12" ht="14.25" customHeight="1" x14ac:dyDescent="0.25">
      <c r="A333" s="320" t="str">
        <f>IF(K333=MIN(K321:K344),1,"")</f>
        <v/>
      </c>
      <c r="B333" s="319"/>
      <c r="C333" s="318"/>
      <c r="D333" s="312"/>
      <c r="E333" s="311"/>
      <c r="F333" s="310"/>
      <c r="G333" s="309"/>
      <c r="H333" s="317" t="e">
        <f>HLOOKUP('Operational Worksheet'!E333,$B$770:$M$772,3)</f>
        <v>#N/A</v>
      </c>
      <c r="I333" s="306" t="e">
        <f t="shared" si="20"/>
        <v>#DIV/0!</v>
      </c>
      <c r="J333" s="306" t="e">
        <f t="shared" si="21"/>
        <v>#DIV/0!</v>
      </c>
      <c r="K333" s="322" t="str">
        <f t="shared" si="23"/>
        <v>PO</v>
      </c>
      <c r="L333" s="316" t="str">
        <f t="shared" si="22"/>
        <v>OK</v>
      </c>
    </row>
    <row r="334" spans="1:12" ht="14.25" customHeight="1" x14ac:dyDescent="0.25">
      <c r="A334" s="320" t="str">
        <f>IF(K334=MIN(K321:K344),1,"")</f>
        <v/>
      </c>
      <c r="B334" s="319"/>
      <c r="C334" s="318"/>
      <c r="D334" s="312"/>
      <c r="E334" s="311"/>
      <c r="F334" s="310"/>
      <c r="G334" s="309"/>
      <c r="H334" s="317" t="e">
        <f>HLOOKUP('Operational Worksheet'!E334,$B$770:$M$772,3)</f>
        <v>#N/A</v>
      </c>
      <c r="I334" s="306" t="e">
        <f t="shared" si="20"/>
        <v>#DIV/0!</v>
      </c>
      <c r="J334" s="306" t="e">
        <f t="shared" si="21"/>
        <v>#DIV/0!</v>
      </c>
      <c r="K334" s="322" t="str">
        <f t="shared" si="23"/>
        <v>PO</v>
      </c>
      <c r="L334" s="316" t="str">
        <f t="shared" si="22"/>
        <v>OK</v>
      </c>
    </row>
    <row r="335" spans="1:12" ht="14.25" customHeight="1" x14ac:dyDescent="0.25">
      <c r="A335" s="320" t="str">
        <f>IF(K335=MIN(K321:K344),1,"")</f>
        <v/>
      </c>
      <c r="B335" s="319"/>
      <c r="C335" s="318"/>
      <c r="D335" s="312"/>
      <c r="E335" s="311"/>
      <c r="F335" s="310"/>
      <c r="G335" s="309"/>
      <c r="H335" s="317" t="e">
        <f>HLOOKUP('Operational Worksheet'!E335,$B$770:$M$772,3)</f>
        <v>#N/A</v>
      </c>
      <c r="I335" s="306" t="e">
        <f t="shared" si="20"/>
        <v>#DIV/0!</v>
      </c>
      <c r="J335" s="306" t="e">
        <f t="shared" si="21"/>
        <v>#DIV/0!</v>
      </c>
      <c r="K335" s="322" t="str">
        <f t="shared" si="23"/>
        <v>PO</v>
      </c>
      <c r="L335" s="316" t="str">
        <f t="shared" si="22"/>
        <v>OK</v>
      </c>
    </row>
    <row r="336" spans="1:12" ht="14.25" customHeight="1" x14ac:dyDescent="0.25">
      <c r="A336" s="320" t="str">
        <f>IF(K336=MIN(K321:K344),1,"")</f>
        <v/>
      </c>
      <c r="B336" s="319"/>
      <c r="C336" s="318"/>
      <c r="D336" s="312"/>
      <c r="E336" s="311"/>
      <c r="F336" s="310"/>
      <c r="G336" s="309"/>
      <c r="H336" s="317" t="e">
        <f>HLOOKUP('Operational Worksheet'!E336,$B$770:$M$772,3)</f>
        <v>#N/A</v>
      </c>
      <c r="I336" s="306" t="e">
        <f t="shared" si="20"/>
        <v>#DIV/0!</v>
      </c>
      <c r="J336" s="306" t="e">
        <f t="shared" si="21"/>
        <v>#DIV/0!</v>
      </c>
      <c r="K336" s="322" t="str">
        <f t="shared" si="23"/>
        <v>PO</v>
      </c>
      <c r="L336" s="316" t="str">
        <f t="shared" si="22"/>
        <v>OK</v>
      </c>
    </row>
    <row r="337" spans="1:12" ht="14.25" customHeight="1" x14ac:dyDescent="0.25">
      <c r="A337" s="320" t="str">
        <f>IF(K337=MIN(K321:K344),1,"")</f>
        <v/>
      </c>
      <c r="B337" s="319"/>
      <c r="C337" s="318"/>
      <c r="D337" s="312"/>
      <c r="E337" s="311"/>
      <c r="F337" s="310"/>
      <c r="G337" s="309"/>
      <c r="H337" s="317" t="e">
        <f>HLOOKUP('Operational Worksheet'!E337,$B$770:$M$772,3)</f>
        <v>#N/A</v>
      </c>
      <c r="I337" s="306" t="e">
        <f t="shared" si="20"/>
        <v>#DIV/0!</v>
      </c>
      <c r="J337" s="306" t="e">
        <f t="shared" si="21"/>
        <v>#DIV/0!</v>
      </c>
      <c r="K337" s="322" t="str">
        <f t="shared" si="23"/>
        <v>PO</v>
      </c>
      <c r="L337" s="316" t="str">
        <f t="shared" si="22"/>
        <v>OK</v>
      </c>
    </row>
    <row r="338" spans="1:12" ht="14.25" customHeight="1" x14ac:dyDescent="0.25">
      <c r="A338" s="320" t="str">
        <f>IF(K338=MIN(K321:K344),1,"")</f>
        <v/>
      </c>
      <c r="B338" s="319"/>
      <c r="C338" s="318"/>
      <c r="D338" s="312"/>
      <c r="E338" s="311"/>
      <c r="F338" s="310"/>
      <c r="G338" s="309"/>
      <c r="H338" s="317" t="e">
        <f>HLOOKUP('Operational Worksheet'!E338,$B$770:$M$772,3)</f>
        <v>#N/A</v>
      </c>
      <c r="I338" s="306" t="e">
        <f t="shared" si="20"/>
        <v>#DIV/0!</v>
      </c>
      <c r="J338" s="306" t="e">
        <f t="shared" si="21"/>
        <v>#DIV/0!</v>
      </c>
      <c r="K338" s="322" t="str">
        <f t="shared" si="23"/>
        <v>PO</v>
      </c>
      <c r="L338" s="316" t="str">
        <f t="shared" si="22"/>
        <v>OK</v>
      </c>
    </row>
    <row r="339" spans="1:12" ht="14.25" customHeight="1" x14ac:dyDescent="0.25">
      <c r="A339" s="320" t="str">
        <f>IF(K339=MIN(K321:K344),1,"")</f>
        <v/>
      </c>
      <c r="B339" s="319"/>
      <c r="C339" s="318"/>
      <c r="D339" s="312"/>
      <c r="E339" s="311"/>
      <c r="F339" s="310"/>
      <c r="G339" s="309"/>
      <c r="H339" s="317" t="e">
        <f>HLOOKUP('Operational Worksheet'!E339,$B$770:$M$772,3)</f>
        <v>#N/A</v>
      </c>
      <c r="I339" s="306" t="e">
        <f t="shared" si="20"/>
        <v>#DIV/0!</v>
      </c>
      <c r="J339" s="306" t="e">
        <f t="shared" si="21"/>
        <v>#DIV/0!</v>
      </c>
      <c r="K339" s="322" t="str">
        <f t="shared" si="23"/>
        <v>PO</v>
      </c>
      <c r="L339" s="316" t="str">
        <f t="shared" si="22"/>
        <v>OK</v>
      </c>
    </row>
    <row r="340" spans="1:12" ht="14.25" customHeight="1" x14ac:dyDescent="0.25">
      <c r="A340" s="320" t="str">
        <f>IF(K340=MIN(K321:K344),1,"")</f>
        <v/>
      </c>
      <c r="B340" s="319"/>
      <c r="C340" s="318"/>
      <c r="D340" s="312"/>
      <c r="E340" s="311"/>
      <c r="F340" s="310"/>
      <c r="G340" s="309"/>
      <c r="H340" s="317" t="e">
        <f>HLOOKUP('Operational Worksheet'!E340,$B$770:$M$772,3)</f>
        <v>#N/A</v>
      </c>
      <c r="I340" s="306" t="e">
        <f t="shared" si="20"/>
        <v>#DIV/0!</v>
      </c>
      <c r="J340" s="306" t="e">
        <f t="shared" si="21"/>
        <v>#DIV/0!</v>
      </c>
      <c r="K340" s="322" t="str">
        <f t="shared" si="23"/>
        <v>PO</v>
      </c>
      <c r="L340" s="316" t="str">
        <f t="shared" si="22"/>
        <v>OK</v>
      </c>
    </row>
    <row r="341" spans="1:12" ht="14.25" customHeight="1" x14ac:dyDescent="0.25">
      <c r="A341" s="320" t="str">
        <f>IF(K341=MIN(K321:K344),1,"")</f>
        <v/>
      </c>
      <c r="B341" s="319"/>
      <c r="C341" s="318"/>
      <c r="D341" s="312"/>
      <c r="E341" s="311"/>
      <c r="F341" s="310"/>
      <c r="G341" s="309"/>
      <c r="H341" s="317" t="e">
        <f>HLOOKUP('Operational Worksheet'!E341,$B$770:$M$772,3)</f>
        <v>#N/A</v>
      </c>
      <c r="I341" s="306" t="e">
        <f t="shared" si="20"/>
        <v>#DIV/0!</v>
      </c>
      <c r="J341" s="306" t="e">
        <f t="shared" si="21"/>
        <v>#DIV/0!</v>
      </c>
      <c r="K341" s="322" t="str">
        <f t="shared" si="23"/>
        <v>PO</v>
      </c>
      <c r="L341" s="316" t="str">
        <f t="shared" si="22"/>
        <v>OK</v>
      </c>
    </row>
    <row r="342" spans="1:12" ht="14.25" customHeight="1" x14ac:dyDescent="0.25">
      <c r="A342" s="320" t="str">
        <f>IF(K342=MIN(K321:K344),1,"")</f>
        <v/>
      </c>
      <c r="B342" s="319"/>
      <c r="C342" s="318"/>
      <c r="D342" s="312"/>
      <c r="E342" s="311"/>
      <c r="F342" s="310"/>
      <c r="G342" s="309"/>
      <c r="H342" s="317" t="e">
        <f>HLOOKUP('Operational Worksheet'!E342,$B$770:$M$772,3)</f>
        <v>#N/A</v>
      </c>
      <c r="I342" s="306" t="e">
        <f t="shared" si="20"/>
        <v>#DIV/0!</v>
      </c>
      <c r="J342" s="306" t="e">
        <f t="shared" si="21"/>
        <v>#DIV/0!</v>
      </c>
      <c r="K342" s="322" t="str">
        <f t="shared" si="23"/>
        <v>PO</v>
      </c>
      <c r="L342" s="316" t="str">
        <f t="shared" si="22"/>
        <v>OK</v>
      </c>
    </row>
    <row r="343" spans="1:12" ht="14.25" customHeight="1" x14ac:dyDescent="0.25">
      <c r="A343" s="320" t="str">
        <f>IF(K343=MIN(K321:K344),1,"")</f>
        <v/>
      </c>
      <c r="B343" s="319"/>
      <c r="C343" s="318"/>
      <c r="D343" s="312"/>
      <c r="E343" s="311"/>
      <c r="F343" s="310"/>
      <c r="G343" s="309"/>
      <c r="H343" s="317" t="e">
        <f>HLOOKUP('Operational Worksheet'!E343,$B$770:$M$772,3)</f>
        <v>#N/A</v>
      </c>
      <c r="I343" s="306" t="e">
        <f t="shared" si="20"/>
        <v>#DIV/0!</v>
      </c>
      <c r="J343" s="306" t="e">
        <f t="shared" si="21"/>
        <v>#DIV/0!</v>
      </c>
      <c r="K343" s="322" t="str">
        <f t="shared" si="23"/>
        <v>PO</v>
      </c>
      <c r="L343" s="316" t="str">
        <f t="shared" si="22"/>
        <v>OK</v>
      </c>
    </row>
    <row r="344" spans="1:12" ht="14.25" customHeight="1" x14ac:dyDescent="0.25">
      <c r="A344" s="315" t="str">
        <f>IF(K344=MIN(K321:K344),1,"")</f>
        <v/>
      </c>
      <c r="B344" s="329"/>
      <c r="C344" s="328"/>
      <c r="D344" s="312"/>
      <c r="E344" s="311"/>
      <c r="F344" s="310"/>
      <c r="G344" s="309"/>
      <c r="H344" s="327" t="e">
        <f>HLOOKUP('Operational Worksheet'!E344,$B$770:$M$772,3)</f>
        <v>#N/A</v>
      </c>
      <c r="I344" s="306" t="e">
        <f t="shared" si="20"/>
        <v>#DIV/0!</v>
      </c>
      <c r="J344" s="306" t="e">
        <f t="shared" si="21"/>
        <v>#DIV/0!</v>
      </c>
      <c r="K344" s="322" t="str">
        <f t="shared" si="23"/>
        <v>PO</v>
      </c>
      <c r="L344" s="326" t="str">
        <f t="shared" si="22"/>
        <v>OK</v>
      </c>
    </row>
    <row r="345" spans="1:12" ht="14.25" customHeight="1" x14ac:dyDescent="0.25">
      <c r="A345" s="325" t="str">
        <f>IF(K345=MIN(K345:K368),1,"")</f>
        <v/>
      </c>
      <c r="B345" s="324"/>
      <c r="C345" s="323"/>
      <c r="D345" s="312"/>
      <c r="E345" s="311"/>
      <c r="F345" s="310"/>
      <c r="G345" s="309"/>
      <c r="H345" s="306" t="e">
        <f>HLOOKUP('Operational Worksheet'!E345,$B$770:$M$772,3)</f>
        <v>#N/A</v>
      </c>
      <c r="I345" s="306" t="e">
        <f t="shared" si="20"/>
        <v>#DIV/0!</v>
      </c>
      <c r="J345" s="306" t="e">
        <f t="shared" si="21"/>
        <v>#DIV/0!</v>
      </c>
      <c r="K345" s="322" t="str">
        <f t="shared" si="23"/>
        <v>PO</v>
      </c>
      <c r="L345" s="321" t="str">
        <f t="shared" si="22"/>
        <v>OK</v>
      </c>
    </row>
    <row r="346" spans="1:12" ht="14.25" customHeight="1" x14ac:dyDescent="0.25">
      <c r="A346" s="320" t="str">
        <f>IF(K346=MIN(K345:K368),1,"")</f>
        <v/>
      </c>
      <c r="B346" s="319"/>
      <c r="C346" s="318"/>
      <c r="D346" s="312"/>
      <c r="E346" s="311"/>
      <c r="F346" s="310"/>
      <c r="G346" s="309"/>
      <c r="H346" s="317" t="e">
        <f>HLOOKUP('Operational Worksheet'!E346,$B$770:$M$772,3)</f>
        <v>#N/A</v>
      </c>
      <c r="I346" s="306" t="e">
        <f t="shared" si="20"/>
        <v>#DIV/0!</v>
      </c>
      <c r="J346" s="306" t="e">
        <f t="shared" si="21"/>
        <v>#DIV/0!</v>
      </c>
      <c r="K346" s="322" t="str">
        <f t="shared" si="23"/>
        <v>PO</v>
      </c>
      <c r="L346" s="316" t="str">
        <f t="shared" si="22"/>
        <v>OK</v>
      </c>
    </row>
    <row r="347" spans="1:12" ht="14.25" customHeight="1" x14ac:dyDescent="0.25">
      <c r="A347" s="320" t="str">
        <f>IF(K347=MIN(K345:K368),1,"")</f>
        <v/>
      </c>
      <c r="B347" s="319"/>
      <c r="C347" s="318"/>
      <c r="D347" s="312"/>
      <c r="E347" s="311"/>
      <c r="F347" s="310"/>
      <c r="G347" s="309"/>
      <c r="H347" s="317" t="e">
        <f>HLOOKUP('Operational Worksheet'!E347,$B$770:$M$772,3)</f>
        <v>#N/A</v>
      </c>
      <c r="I347" s="306" t="e">
        <f t="shared" si="20"/>
        <v>#DIV/0!</v>
      </c>
      <c r="J347" s="306" t="e">
        <f t="shared" si="21"/>
        <v>#DIV/0!</v>
      </c>
      <c r="K347" s="322" t="str">
        <f t="shared" si="23"/>
        <v>PO</v>
      </c>
      <c r="L347" s="316" t="str">
        <f t="shared" si="22"/>
        <v>OK</v>
      </c>
    </row>
    <row r="348" spans="1:12" ht="14.25" customHeight="1" x14ac:dyDescent="0.25">
      <c r="A348" s="320" t="str">
        <f>IF(K348=MIN(K345:K368),1,"")</f>
        <v/>
      </c>
      <c r="B348" s="319"/>
      <c r="C348" s="318"/>
      <c r="D348" s="312"/>
      <c r="E348" s="311"/>
      <c r="F348" s="310"/>
      <c r="G348" s="309"/>
      <c r="H348" s="317" t="e">
        <f>HLOOKUP('Operational Worksheet'!E348,$B$770:$M$772,3)</f>
        <v>#N/A</v>
      </c>
      <c r="I348" s="306" t="e">
        <f t="shared" si="20"/>
        <v>#DIV/0!</v>
      </c>
      <c r="J348" s="306" t="e">
        <f t="shared" si="21"/>
        <v>#DIV/0!</v>
      </c>
      <c r="K348" s="322" t="str">
        <f t="shared" si="23"/>
        <v>PO</v>
      </c>
      <c r="L348" s="316" t="str">
        <f t="shared" si="22"/>
        <v>OK</v>
      </c>
    </row>
    <row r="349" spans="1:12" ht="14.25" customHeight="1" x14ac:dyDescent="0.25">
      <c r="A349" s="320" t="str">
        <f>IF(K349=MIN(K345:K368),1,"")</f>
        <v/>
      </c>
      <c r="B349" s="319"/>
      <c r="C349" s="318"/>
      <c r="D349" s="312"/>
      <c r="E349" s="311"/>
      <c r="F349" s="310"/>
      <c r="G349" s="309"/>
      <c r="H349" s="317" t="e">
        <f>HLOOKUP('Operational Worksheet'!E349,$B$770:$M$772,3)</f>
        <v>#N/A</v>
      </c>
      <c r="I349" s="306" t="e">
        <f t="shared" si="20"/>
        <v>#DIV/0!</v>
      </c>
      <c r="J349" s="306" t="e">
        <f t="shared" si="21"/>
        <v>#DIV/0!</v>
      </c>
      <c r="K349" s="322" t="str">
        <f t="shared" si="23"/>
        <v>PO</v>
      </c>
      <c r="L349" s="316" t="str">
        <f t="shared" si="22"/>
        <v>OK</v>
      </c>
    </row>
    <row r="350" spans="1:12" ht="14.25" customHeight="1" x14ac:dyDescent="0.25">
      <c r="A350" s="320" t="str">
        <f>IF(K350=MIN(K345:K368),1,"")</f>
        <v/>
      </c>
      <c r="B350" s="319"/>
      <c r="C350" s="318"/>
      <c r="D350" s="312"/>
      <c r="E350" s="311"/>
      <c r="F350" s="310"/>
      <c r="G350" s="309"/>
      <c r="H350" s="317" t="e">
        <f>HLOOKUP('Operational Worksheet'!E350,$B$770:$M$772,3)</f>
        <v>#N/A</v>
      </c>
      <c r="I350" s="306" t="e">
        <f t="shared" si="20"/>
        <v>#DIV/0!</v>
      </c>
      <c r="J350" s="306" t="e">
        <f t="shared" si="21"/>
        <v>#DIV/0!</v>
      </c>
      <c r="K350" s="322" t="str">
        <f t="shared" si="23"/>
        <v>PO</v>
      </c>
      <c r="L350" s="316" t="str">
        <f t="shared" si="22"/>
        <v>OK</v>
      </c>
    </row>
    <row r="351" spans="1:12" ht="14.25" customHeight="1" x14ac:dyDescent="0.25">
      <c r="A351" s="320" t="str">
        <f>IF(K351=MIN(K345:K368),1,"")</f>
        <v/>
      </c>
      <c r="B351" s="319"/>
      <c r="C351" s="318"/>
      <c r="D351" s="312"/>
      <c r="E351" s="311"/>
      <c r="F351" s="310"/>
      <c r="G351" s="309"/>
      <c r="H351" s="317" t="e">
        <f>HLOOKUP('Operational Worksheet'!E351,$B$770:$M$772,3)</f>
        <v>#N/A</v>
      </c>
      <c r="I351" s="306" t="e">
        <f t="shared" si="20"/>
        <v>#DIV/0!</v>
      </c>
      <c r="J351" s="306" t="e">
        <f t="shared" si="21"/>
        <v>#DIV/0!</v>
      </c>
      <c r="K351" s="322" t="str">
        <f t="shared" si="23"/>
        <v>PO</v>
      </c>
      <c r="L351" s="316" t="str">
        <f t="shared" si="22"/>
        <v>OK</v>
      </c>
    </row>
    <row r="352" spans="1:12" ht="14.25" customHeight="1" x14ac:dyDescent="0.25">
      <c r="A352" s="320" t="str">
        <f>IF(K352=MIN(K345:K368),1,"")</f>
        <v/>
      </c>
      <c r="B352" s="319"/>
      <c r="C352" s="318"/>
      <c r="D352" s="312"/>
      <c r="E352" s="311"/>
      <c r="F352" s="310"/>
      <c r="G352" s="309"/>
      <c r="H352" s="317" t="e">
        <f>HLOOKUP('Operational Worksheet'!E352,$B$770:$M$772,3)</f>
        <v>#N/A</v>
      </c>
      <c r="I352" s="306" t="e">
        <f t="shared" si="20"/>
        <v>#DIV/0!</v>
      </c>
      <c r="J352" s="306" t="e">
        <f t="shared" si="21"/>
        <v>#DIV/0!</v>
      </c>
      <c r="K352" s="322" t="str">
        <f t="shared" si="23"/>
        <v>PO</v>
      </c>
      <c r="L352" s="316" t="str">
        <f t="shared" si="22"/>
        <v>OK</v>
      </c>
    </row>
    <row r="353" spans="1:12" ht="14.25" customHeight="1" x14ac:dyDescent="0.25">
      <c r="A353" s="320" t="str">
        <f>IF(K353=MIN(K345:K368),1,"")</f>
        <v/>
      </c>
      <c r="B353" s="319"/>
      <c r="C353" s="318"/>
      <c r="D353" s="312"/>
      <c r="E353" s="311"/>
      <c r="F353" s="310"/>
      <c r="G353" s="309"/>
      <c r="H353" s="317" t="e">
        <f>HLOOKUP('Operational Worksheet'!E353,$B$770:$M$772,3)</f>
        <v>#N/A</v>
      </c>
      <c r="I353" s="306" t="e">
        <f t="shared" si="20"/>
        <v>#DIV/0!</v>
      </c>
      <c r="J353" s="306" t="e">
        <f t="shared" si="21"/>
        <v>#DIV/0!</v>
      </c>
      <c r="K353" s="322" t="str">
        <f t="shared" si="23"/>
        <v>PO</v>
      </c>
      <c r="L353" s="316" t="str">
        <f t="shared" si="22"/>
        <v>OK</v>
      </c>
    </row>
    <row r="354" spans="1:12" ht="14.25" customHeight="1" x14ac:dyDescent="0.25">
      <c r="A354" s="320" t="str">
        <f>IF(K354=MIN(K345:K368),1,"")</f>
        <v/>
      </c>
      <c r="B354" s="319"/>
      <c r="C354" s="318"/>
      <c r="D354" s="312"/>
      <c r="E354" s="311"/>
      <c r="F354" s="310"/>
      <c r="G354" s="309"/>
      <c r="H354" s="317" t="e">
        <f>HLOOKUP('Operational Worksheet'!E354,$B$770:$M$772,3)</f>
        <v>#N/A</v>
      </c>
      <c r="I354" s="306" t="e">
        <f t="shared" si="20"/>
        <v>#DIV/0!</v>
      </c>
      <c r="J354" s="306" t="e">
        <f t="shared" si="21"/>
        <v>#DIV/0!</v>
      </c>
      <c r="K354" s="322" t="str">
        <f t="shared" si="23"/>
        <v>PO</v>
      </c>
      <c r="L354" s="316" t="str">
        <f t="shared" si="22"/>
        <v>OK</v>
      </c>
    </row>
    <row r="355" spans="1:12" ht="14.25" customHeight="1" x14ac:dyDescent="0.25">
      <c r="A355" s="320" t="str">
        <f>IF(K355=MIN(K345:K368),1,"")</f>
        <v/>
      </c>
      <c r="B355" s="319"/>
      <c r="C355" s="318"/>
      <c r="D355" s="312"/>
      <c r="E355" s="311"/>
      <c r="F355" s="310"/>
      <c r="G355" s="309"/>
      <c r="H355" s="317" t="e">
        <f>HLOOKUP('Operational Worksheet'!E355,$B$770:$M$772,3)</f>
        <v>#N/A</v>
      </c>
      <c r="I355" s="306" t="e">
        <f t="shared" si="20"/>
        <v>#DIV/0!</v>
      </c>
      <c r="J355" s="306" t="e">
        <f t="shared" si="21"/>
        <v>#DIV/0!</v>
      </c>
      <c r="K355" s="322" t="str">
        <f t="shared" si="23"/>
        <v>PO</v>
      </c>
      <c r="L355" s="316" t="str">
        <f t="shared" si="22"/>
        <v>OK</v>
      </c>
    </row>
    <row r="356" spans="1:12" ht="14.25" customHeight="1" x14ac:dyDescent="0.25">
      <c r="A356" s="320" t="str">
        <f>IF(K356=MIN(K345:K368),1,"")</f>
        <v/>
      </c>
      <c r="B356" s="319"/>
      <c r="C356" s="318"/>
      <c r="D356" s="312"/>
      <c r="E356" s="311"/>
      <c r="F356" s="310"/>
      <c r="G356" s="309"/>
      <c r="H356" s="317" t="e">
        <f>HLOOKUP('Operational Worksheet'!E356,$B$770:$M$772,3)</f>
        <v>#N/A</v>
      </c>
      <c r="I356" s="306" t="e">
        <f t="shared" si="20"/>
        <v>#DIV/0!</v>
      </c>
      <c r="J356" s="306" t="e">
        <f t="shared" si="21"/>
        <v>#DIV/0!</v>
      </c>
      <c r="K356" s="322" t="str">
        <f t="shared" si="23"/>
        <v>PO</v>
      </c>
      <c r="L356" s="316" t="str">
        <f t="shared" si="22"/>
        <v>OK</v>
      </c>
    </row>
    <row r="357" spans="1:12" ht="14.25" customHeight="1" x14ac:dyDescent="0.25">
      <c r="A357" s="320" t="str">
        <f>IF(K357=MIN(K345:K368),1,"")</f>
        <v/>
      </c>
      <c r="B357" s="319"/>
      <c r="C357" s="318"/>
      <c r="D357" s="312"/>
      <c r="E357" s="311"/>
      <c r="F357" s="310"/>
      <c r="G357" s="309"/>
      <c r="H357" s="317" t="e">
        <f>HLOOKUP('Operational Worksheet'!E357,$B$770:$M$772,3)</f>
        <v>#N/A</v>
      </c>
      <c r="I357" s="306" t="e">
        <f t="shared" si="20"/>
        <v>#DIV/0!</v>
      </c>
      <c r="J357" s="306" t="e">
        <f t="shared" si="21"/>
        <v>#DIV/0!</v>
      </c>
      <c r="K357" s="322" t="str">
        <f t="shared" si="23"/>
        <v>PO</v>
      </c>
      <c r="L357" s="316" t="str">
        <f t="shared" si="22"/>
        <v>OK</v>
      </c>
    </row>
    <row r="358" spans="1:12" ht="14.25" customHeight="1" x14ac:dyDescent="0.25">
      <c r="A358" s="320" t="str">
        <f>IF(K358=MIN(K345:K368),1,"")</f>
        <v/>
      </c>
      <c r="B358" s="319"/>
      <c r="C358" s="318"/>
      <c r="D358" s="312"/>
      <c r="E358" s="311"/>
      <c r="F358" s="310"/>
      <c r="G358" s="309"/>
      <c r="H358" s="317" t="e">
        <f>HLOOKUP('Operational Worksheet'!E358,$B$770:$M$772,3)</f>
        <v>#N/A</v>
      </c>
      <c r="I358" s="306" t="e">
        <f t="shared" si="20"/>
        <v>#DIV/0!</v>
      </c>
      <c r="J358" s="306" t="e">
        <f t="shared" si="21"/>
        <v>#DIV/0!</v>
      </c>
      <c r="K358" s="322" t="str">
        <f t="shared" si="23"/>
        <v>PO</v>
      </c>
      <c r="L358" s="316" t="str">
        <f t="shared" si="22"/>
        <v>OK</v>
      </c>
    </row>
    <row r="359" spans="1:12" ht="14.25" customHeight="1" x14ac:dyDescent="0.25">
      <c r="A359" s="320" t="str">
        <f>IF(K359=MIN(K345:K368),1,"")</f>
        <v/>
      </c>
      <c r="B359" s="319"/>
      <c r="C359" s="318"/>
      <c r="D359" s="312"/>
      <c r="E359" s="311"/>
      <c r="F359" s="310"/>
      <c r="G359" s="309"/>
      <c r="H359" s="317" t="e">
        <f>HLOOKUP('Operational Worksheet'!E359,$B$770:$M$772,3)</f>
        <v>#N/A</v>
      </c>
      <c r="I359" s="306" t="e">
        <f t="shared" si="20"/>
        <v>#DIV/0!</v>
      </c>
      <c r="J359" s="306" t="e">
        <f t="shared" si="21"/>
        <v>#DIV/0!</v>
      </c>
      <c r="K359" s="322" t="str">
        <f t="shared" si="23"/>
        <v>PO</v>
      </c>
      <c r="L359" s="316" t="str">
        <f t="shared" si="22"/>
        <v>OK</v>
      </c>
    </row>
    <row r="360" spans="1:12" ht="14.25" customHeight="1" x14ac:dyDescent="0.25">
      <c r="A360" s="320" t="str">
        <f>IF(K360=MIN(K345:K368),1,"")</f>
        <v/>
      </c>
      <c r="B360" s="319"/>
      <c r="C360" s="318"/>
      <c r="D360" s="312"/>
      <c r="E360" s="311"/>
      <c r="F360" s="310"/>
      <c r="G360" s="309"/>
      <c r="H360" s="317" t="e">
        <f>HLOOKUP('Operational Worksheet'!E360,$B$770:$M$772,3)</f>
        <v>#N/A</v>
      </c>
      <c r="I360" s="306" t="e">
        <f t="shared" si="20"/>
        <v>#DIV/0!</v>
      </c>
      <c r="J360" s="306" t="e">
        <f t="shared" si="21"/>
        <v>#DIV/0!</v>
      </c>
      <c r="K360" s="322" t="str">
        <f t="shared" si="23"/>
        <v>PO</v>
      </c>
      <c r="L360" s="316" t="str">
        <f t="shared" si="22"/>
        <v>OK</v>
      </c>
    </row>
    <row r="361" spans="1:12" ht="14.25" customHeight="1" x14ac:dyDescent="0.25">
      <c r="A361" s="320" t="str">
        <f>IF(K361=MIN(K345:K368),1,"")</f>
        <v/>
      </c>
      <c r="B361" s="319"/>
      <c r="C361" s="318"/>
      <c r="D361" s="312"/>
      <c r="E361" s="311"/>
      <c r="F361" s="310"/>
      <c r="G361" s="309"/>
      <c r="H361" s="317" t="e">
        <f>HLOOKUP('Operational Worksheet'!E361,$B$770:$M$772,3)</f>
        <v>#N/A</v>
      </c>
      <c r="I361" s="306" t="e">
        <f t="shared" si="20"/>
        <v>#DIV/0!</v>
      </c>
      <c r="J361" s="306" t="e">
        <f t="shared" si="21"/>
        <v>#DIV/0!</v>
      </c>
      <c r="K361" s="322" t="str">
        <f t="shared" si="23"/>
        <v>PO</v>
      </c>
      <c r="L361" s="316" t="str">
        <f t="shared" si="22"/>
        <v>OK</v>
      </c>
    </row>
    <row r="362" spans="1:12" ht="14.25" customHeight="1" x14ac:dyDescent="0.25">
      <c r="A362" s="320" t="str">
        <f>IF(K362=MIN(K345:K368),1,"")</f>
        <v/>
      </c>
      <c r="B362" s="319"/>
      <c r="C362" s="318"/>
      <c r="D362" s="312"/>
      <c r="E362" s="311"/>
      <c r="F362" s="310"/>
      <c r="G362" s="309"/>
      <c r="H362" s="317" t="e">
        <f>HLOOKUP('Operational Worksheet'!E362,$B$770:$M$772,3)</f>
        <v>#N/A</v>
      </c>
      <c r="I362" s="306" t="e">
        <f t="shared" si="20"/>
        <v>#DIV/0!</v>
      </c>
      <c r="J362" s="306" t="e">
        <f t="shared" si="21"/>
        <v>#DIV/0!</v>
      </c>
      <c r="K362" s="322" t="str">
        <f t="shared" si="23"/>
        <v>PO</v>
      </c>
      <c r="L362" s="316" t="str">
        <f t="shared" si="22"/>
        <v>OK</v>
      </c>
    </row>
    <row r="363" spans="1:12" ht="14.25" customHeight="1" x14ac:dyDescent="0.25">
      <c r="A363" s="320" t="str">
        <f>IF(K363=MIN(K345:K368),1,"")</f>
        <v/>
      </c>
      <c r="B363" s="319"/>
      <c r="C363" s="318"/>
      <c r="D363" s="312"/>
      <c r="E363" s="311"/>
      <c r="F363" s="310"/>
      <c r="G363" s="309"/>
      <c r="H363" s="317" t="e">
        <f>HLOOKUP('Operational Worksheet'!E363,$B$770:$M$772,3)</f>
        <v>#N/A</v>
      </c>
      <c r="I363" s="306" t="e">
        <f t="shared" si="20"/>
        <v>#DIV/0!</v>
      </c>
      <c r="J363" s="306" t="e">
        <f t="shared" si="21"/>
        <v>#DIV/0!</v>
      </c>
      <c r="K363" s="322" t="str">
        <f t="shared" si="23"/>
        <v>PO</v>
      </c>
      <c r="L363" s="316" t="str">
        <f t="shared" si="22"/>
        <v>OK</v>
      </c>
    </row>
    <row r="364" spans="1:12" ht="14.25" customHeight="1" x14ac:dyDescent="0.25">
      <c r="A364" s="320" t="str">
        <f>IF(K364=MIN(K345:K368),1,"")</f>
        <v/>
      </c>
      <c r="B364" s="319"/>
      <c r="C364" s="318"/>
      <c r="D364" s="312"/>
      <c r="E364" s="311"/>
      <c r="F364" s="310"/>
      <c r="G364" s="309"/>
      <c r="H364" s="317" t="e">
        <f>HLOOKUP('Operational Worksheet'!E364,$B$770:$M$772,3)</f>
        <v>#N/A</v>
      </c>
      <c r="I364" s="306" t="e">
        <f t="shared" si="20"/>
        <v>#DIV/0!</v>
      </c>
      <c r="J364" s="306" t="e">
        <f t="shared" si="21"/>
        <v>#DIV/0!</v>
      </c>
      <c r="K364" s="322" t="str">
        <f t="shared" si="23"/>
        <v>PO</v>
      </c>
      <c r="L364" s="316" t="str">
        <f t="shared" si="22"/>
        <v>OK</v>
      </c>
    </row>
    <row r="365" spans="1:12" ht="14.25" customHeight="1" x14ac:dyDescent="0.25">
      <c r="A365" s="320" t="str">
        <f>IF(K365=MIN(K345:K368),1,"")</f>
        <v/>
      </c>
      <c r="B365" s="319"/>
      <c r="C365" s="318"/>
      <c r="D365" s="312"/>
      <c r="E365" s="311"/>
      <c r="F365" s="310"/>
      <c r="G365" s="309"/>
      <c r="H365" s="317" t="e">
        <f>HLOOKUP('Operational Worksheet'!E365,$B$770:$M$772,3)</f>
        <v>#N/A</v>
      </c>
      <c r="I365" s="306" t="e">
        <f t="shared" si="20"/>
        <v>#DIV/0!</v>
      </c>
      <c r="J365" s="306" t="e">
        <f t="shared" si="21"/>
        <v>#DIV/0!</v>
      </c>
      <c r="K365" s="322" t="str">
        <f t="shared" si="23"/>
        <v>PO</v>
      </c>
      <c r="L365" s="316" t="str">
        <f t="shared" si="22"/>
        <v>OK</v>
      </c>
    </row>
    <row r="366" spans="1:12" ht="14.25" customHeight="1" x14ac:dyDescent="0.25">
      <c r="A366" s="320" t="str">
        <f>IF(K366=MIN(K345:K368),1,"")</f>
        <v/>
      </c>
      <c r="B366" s="319"/>
      <c r="C366" s="318"/>
      <c r="D366" s="312"/>
      <c r="E366" s="311"/>
      <c r="F366" s="310"/>
      <c r="G366" s="309"/>
      <c r="H366" s="317" t="e">
        <f>HLOOKUP('Operational Worksheet'!E366,$B$770:$M$772,3)</f>
        <v>#N/A</v>
      </c>
      <c r="I366" s="306" t="e">
        <f t="shared" si="20"/>
        <v>#DIV/0!</v>
      </c>
      <c r="J366" s="306" t="e">
        <f t="shared" si="21"/>
        <v>#DIV/0!</v>
      </c>
      <c r="K366" s="322" t="str">
        <f t="shared" si="23"/>
        <v>PO</v>
      </c>
      <c r="L366" s="316" t="str">
        <f t="shared" si="22"/>
        <v>OK</v>
      </c>
    </row>
    <row r="367" spans="1:12" ht="14.25" customHeight="1" x14ac:dyDescent="0.25">
      <c r="A367" s="320" t="str">
        <f>IF(K367=MIN(K345:K368),1,"")</f>
        <v/>
      </c>
      <c r="B367" s="319"/>
      <c r="C367" s="318"/>
      <c r="D367" s="312"/>
      <c r="E367" s="311"/>
      <c r="F367" s="310"/>
      <c r="G367" s="309"/>
      <c r="H367" s="317" t="e">
        <f>HLOOKUP('Operational Worksheet'!E367,$B$770:$M$772,3)</f>
        <v>#N/A</v>
      </c>
      <c r="I367" s="306" t="e">
        <f t="shared" si="20"/>
        <v>#DIV/0!</v>
      </c>
      <c r="J367" s="306" t="e">
        <f t="shared" si="21"/>
        <v>#DIV/0!</v>
      </c>
      <c r="K367" s="322" t="str">
        <f t="shared" si="23"/>
        <v>PO</v>
      </c>
      <c r="L367" s="316" t="str">
        <f t="shared" si="22"/>
        <v>OK</v>
      </c>
    </row>
    <row r="368" spans="1:12" ht="14.25" customHeight="1" x14ac:dyDescent="0.25">
      <c r="A368" s="315" t="str">
        <f>IF(K368=MIN(K345:K368),1,"")</f>
        <v/>
      </c>
      <c r="B368" s="329"/>
      <c r="C368" s="328"/>
      <c r="D368" s="312"/>
      <c r="E368" s="311"/>
      <c r="F368" s="310"/>
      <c r="G368" s="309"/>
      <c r="H368" s="327" t="e">
        <f>HLOOKUP('Operational Worksheet'!E368,$B$770:$M$772,3)</f>
        <v>#N/A</v>
      </c>
      <c r="I368" s="306" t="e">
        <f t="shared" si="20"/>
        <v>#DIV/0!</v>
      </c>
      <c r="J368" s="306" t="e">
        <f t="shared" si="21"/>
        <v>#DIV/0!</v>
      </c>
      <c r="K368" s="322" t="str">
        <f t="shared" si="23"/>
        <v>PO</v>
      </c>
      <c r="L368" s="326" t="str">
        <f t="shared" si="22"/>
        <v>OK</v>
      </c>
    </row>
    <row r="369" spans="1:12" ht="14.25" customHeight="1" x14ac:dyDescent="0.25">
      <c r="A369" s="325" t="str">
        <f>IF(K369=MIN(K369:K392),1,"")</f>
        <v/>
      </c>
      <c r="B369" s="324"/>
      <c r="C369" s="323"/>
      <c r="D369" s="312"/>
      <c r="E369" s="311"/>
      <c r="F369" s="310"/>
      <c r="G369" s="309"/>
      <c r="H369" s="306" t="e">
        <f>HLOOKUP('Operational Worksheet'!E369,$B$770:$M$772,3)</f>
        <v>#N/A</v>
      </c>
      <c r="I369" s="306" t="e">
        <f t="shared" si="20"/>
        <v>#DIV/0!</v>
      </c>
      <c r="J369" s="306" t="e">
        <f t="shared" si="21"/>
        <v>#DIV/0!</v>
      </c>
      <c r="K369" s="322" t="str">
        <f t="shared" si="23"/>
        <v>PO</v>
      </c>
      <c r="L369" s="321" t="str">
        <f t="shared" si="22"/>
        <v>OK</v>
      </c>
    </row>
    <row r="370" spans="1:12" ht="14.25" customHeight="1" x14ac:dyDescent="0.25">
      <c r="A370" s="320" t="str">
        <f>IF(K370=MIN(K369:K392),1,"")</f>
        <v/>
      </c>
      <c r="B370" s="319"/>
      <c r="C370" s="318"/>
      <c r="D370" s="312"/>
      <c r="E370" s="311"/>
      <c r="F370" s="310"/>
      <c r="G370" s="309"/>
      <c r="H370" s="317" t="e">
        <f>HLOOKUP('Operational Worksheet'!E370,$B$770:$M$772,3)</f>
        <v>#N/A</v>
      </c>
      <c r="I370" s="306" t="e">
        <f t="shared" si="20"/>
        <v>#DIV/0!</v>
      </c>
      <c r="J370" s="306" t="e">
        <f t="shared" si="21"/>
        <v>#DIV/0!</v>
      </c>
      <c r="K370" s="322" t="str">
        <f t="shared" si="23"/>
        <v>PO</v>
      </c>
      <c r="L370" s="316" t="str">
        <f t="shared" si="22"/>
        <v>OK</v>
      </c>
    </row>
    <row r="371" spans="1:12" ht="14.25" customHeight="1" x14ac:dyDescent="0.25">
      <c r="A371" s="320" t="str">
        <f>IF(K371=MIN(K369:K392),1,"")</f>
        <v/>
      </c>
      <c r="B371" s="319"/>
      <c r="C371" s="318"/>
      <c r="D371" s="312"/>
      <c r="E371" s="311"/>
      <c r="F371" s="310"/>
      <c r="G371" s="309"/>
      <c r="H371" s="317" t="e">
        <f>HLOOKUP('Operational Worksheet'!E371,$B$770:$M$772,3)</f>
        <v>#N/A</v>
      </c>
      <c r="I371" s="306" t="e">
        <f t="shared" si="20"/>
        <v>#DIV/0!</v>
      </c>
      <c r="J371" s="306" t="e">
        <f t="shared" si="21"/>
        <v>#DIV/0!</v>
      </c>
      <c r="K371" s="322" t="str">
        <f t="shared" si="23"/>
        <v>PO</v>
      </c>
      <c r="L371" s="316" t="str">
        <f t="shared" si="22"/>
        <v>OK</v>
      </c>
    </row>
    <row r="372" spans="1:12" ht="14.25" customHeight="1" x14ac:dyDescent="0.25">
      <c r="A372" s="320" t="str">
        <f>IF(K372=MIN(K369:K392),1,"")</f>
        <v/>
      </c>
      <c r="B372" s="319"/>
      <c r="C372" s="318"/>
      <c r="D372" s="312"/>
      <c r="E372" s="311"/>
      <c r="F372" s="310"/>
      <c r="G372" s="309"/>
      <c r="H372" s="317" t="e">
        <f>HLOOKUP('Operational Worksheet'!E372,$B$770:$M$772,3)</f>
        <v>#N/A</v>
      </c>
      <c r="I372" s="306" t="e">
        <f t="shared" si="20"/>
        <v>#DIV/0!</v>
      </c>
      <c r="J372" s="306" t="e">
        <f t="shared" si="21"/>
        <v>#DIV/0!</v>
      </c>
      <c r="K372" s="322" t="str">
        <f t="shared" si="23"/>
        <v>PO</v>
      </c>
      <c r="L372" s="316" t="str">
        <f t="shared" si="22"/>
        <v>OK</v>
      </c>
    </row>
    <row r="373" spans="1:12" ht="14.25" customHeight="1" x14ac:dyDescent="0.25">
      <c r="A373" s="320" t="str">
        <f>IF(K373=MIN(K369:K392),1,"")</f>
        <v/>
      </c>
      <c r="B373" s="319"/>
      <c r="C373" s="318"/>
      <c r="D373" s="312"/>
      <c r="E373" s="311"/>
      <c r="F373" s="310"/>
      <c r="G373" s="309"/>
      <c r="H373" s="317" t="e">
        <f>HLOOKUP('Operational Worksheet'!E373,$B$770:$M$772,3)</f>
        <v>#N/A</v>
      </c>
      <c r="I373" s="306" t="e">
        <f t="shared" si="20"/>
        <v>#DIV/0!</v>
      </c>
      <c r="J373" s="306" t="e">
        <f t="shared" si="21"/>
        <v>#DIV/0!</v>
      </c>
      <c r="K373" s="322" t="str">
        <f t="shared" si="23"/>
        <v>PO</v>
      </c>
      <c r="L373" s="316" t="str">
        <f t="shared" si="22"/>
        <v>OK</v>
      </c>
    </row>
    <row r="374" spans="1:12" ht="14.25" customHeight="1" x14ac:dyDescent="0.25">
      <c r="A374" s="320" t="str">
        <f>IF(K374=MIN(K369:K392),1,"")</f>
        <v/>
      </c>
      <c r="B374" s="319"/>
      <c r="C374" s="318"/>
      <c r="D374" s="312"/>
      <c r="E374" s="311"/>
      <c r="F374" s="310"/>
      <c r="G374" s="309"/>
      <c r="H374" s="317" t="e">
        <f>HLOOKUP('Operational Worksheet'!E374,$B$770:$M$772,3)</f>
        <v>#N/A</v>
      </c>
      <c r="I374" s="306" t="e">
        <f t="shared" si="20"/>
        <v>#DIV/0!</v>
      </c>
      <c r="J374" s="306" t="e">
        <f t="shared" si="21"/>
        <v>#DIV/0!</v>
      </c>
      <c r="K374" s="322" t="str">
        <f t="shared" si="23"/>
        <v>PO</v>
      </c>
      <c r="L374" s="316" t="str">
        <f t="shared" si="22"/>
        <v>OK</v>
      </c>
    </row>
    <row r="375" spans="1:12" ht="14.25" customHeight="1" x14ac:dyDescent="0.25">
      <c r="A375" s="320" t="str">
        <f>IF(K375=MIN(K369:K392),1,"")</f>
        <v/>
      </c>
      <c r="B375" s="319"/>
      <c r="C375" s="318"/>
      <c r="D375" s="312"/>
      <c r="E375" s="311"/>
      <c r="F375" s="310"/>
      <c r="G375" s="309"/>
      <c r="H375" s="317" t="e">
        <f>HLOOKUP('Operational Worksheet'!E375,$B$770:$M$772,3)</f>
        <v>#N/A</v>
      </c>
      <c r="I375" s="306" t="e">
        <f t="shared" si="20"/>
        <v>#DIV/0!</v>
      </c>
      <c r="J375" s="306" t="e">
        <f t="shared" si="21"/>
        <v>#DIV/0!</v>
      </c>
      <c r="K375" s="322" t="str">
        <f t="shared" si="23"/>
        <v>PO</v>
      </c>
      <c r="L375" s="316" t="str">
        <f t="shared" si="22"/>
        <v>OK</v>
      </c>
    </row>
    <row r="376" spans="1:12" ht="14.25" customHeight="1" x14ac:dyDescent="0.25">
      <c r="A376" s="320" t="str">
        <f>IF(K376=MIN(K369:K392),1,"")</f>
        <v/>
      </c>
      <c r="B376" s="319"/>
      <c r="C376" s="318"/>
      <c r="D376" s="312"/>
      <c r="E376" s="311"/>
      <c r="F376" s="310"/>
      <c r="G376" s="309"/>
      <c r="H376" s="317" t="e">
        <f>HLOOKUP('Operational Worksheet'!E376,$B$770:$M$772,3)</f>
        <v>#N/A</v>
      </c>
      <c r="I376" s="306" t="e">
        <f t="shared" si="20"/>
        <v>#DIV/0!</v>
      </c>
      <c r="J376" s="306" t="e">
        <f t="shared" si="21"/>
        <v>#DIV/0!</v>
      </c>
      <c r="K376" s="322" t="str">
        <f t="shared" si="23"/>
        <v>PO</v>
      </c>
      <c r="L376" s="316" t="str">
        <f t="shared" si="22"/>
        <v>OK</v>
      </c>
    </row>
    <row r="377" spans="1:12" ht="14.25" customHeight="1" x14ac:dyDescent="0.25">
      <c r="A377" s="320" t="str">
        <f>IF(K377=MIN(K369:K392),1,"")</f>
        <v/>
      </c>
      <c r="B377" s="319"/>
      <c r="C377" s="318"/>
      <c r="D377" s="312"/>
      <c r="E377" s="311"/>
      <c r="F377" s="310"/>
      <c r="G377" s="309"/>
      <c r="H377" s="317" t="e">
        <f>HLOOKUP('Operational Worksheet'!E377,$B$770:$M$772,3)</f>
        <v>#N/A</v>
      </c>
      <c r="I377" s="306" t="e">
        <f t="shared" si="20"/>
        <v>#DIV/0!</v>
      </c>
      <c r="J377" s="306" t="e">
        <f t="shared" si="21"/>
        <v>#DIV/0!</v>
      </c>
      <c r="K377" s="322" t="str">
        <f t="shared" si="23"/>
        <v>PO</v>
      </c>
      <c r="L377" s="316" t="str">
        <f t="shared" si="22"/>
        <v>OK</v>
      </c>
    </row>
    <row r="378" spans="1:12" ht="14.25" customHeight="1" x14ac:dyDescent="0.25">
      <c r="A378" s="320" t="str">
        <f>IF(K378=MIN(K369:K392),1,"")</f>
        <v/>
      </c>
      <c r="B378" s="319"/>
      <c r="C378" s="318"/>
      <c r="D378" s="312"/>
      <c r="E378" s="311"/>
      <c r="F378" s="310"/>
      <c r="G378" s="309"/>
      <c r="H378" s="317" t="e">
        <f>HLOOKUP('Operational Worksheet'!E378,$B$770:$M$772,3)</f>
        <v>#N/A</v>
      </c>
      <c r="I378" s="306" t="e">
        <f t="shared" si="20"/>
        <v>#DIV/0!</v>
      </c>
      <c r="J378" s="306" t="e">
        <f t="shared" si="21"/>
        <v>#DIV/0!</v>
      </c>
      <c r="K378" s="322" t="str">
        <f t="shared" si="23"/>
        <v>PO</v>
      </c>
      <c r="L378" s="316" t="str">
        <f t="shared" si="22"/>
        <v>OK</v>
      </c>
    </row>
    <row r="379" spans="1:12" ht="14.25" customHeight="1" x14ac:dyDescent="0.25">
      <c r="A379" s="320" t="str">
        <f>IF(K379=MIN(K369:K392),1,"")</f>
        <v/>
      </c>
      <c r="B379" s="319"/>
      <c r="C379" s="318"/>
      <c r="D379" s="312"/>
      <c r="E379" s="311"/>
      <c r="F379" s="310"/>
      <c r="G379" s="309"/>
      <c r="H379" s="317" t="e">
        <f>HLOOKUP('Operational Worksheet'!E379,$B$770:$M$772,3)</f>
        <v>#N/A</v>
      </c>
      <c r="I379" s="306" t="e">
        <f t="shared" si="20"/>
        <v>#DIV/0!</v>
      </c>
      <c r="J379" s="306" t="e">
        <f t="shared" si="21"/>
        <v>#DIV/0!</v>
      </c>
      <c r="K379" s="322" t="str">
        <f t="shared" si="23"/>
        <v>PO</v>
      </c>
      <c r="L379" s="316" t="str">
        <f t="shared" si="22"/>
        <v>OK</v>
      </c>
    </row>
    <row r="380" spans="1:12" ht="14.25" customHeight="1" x14ac:dyDescent="0.25">
      <c r="A380" s="320" t="str">
        <f>IF(K380=MIN(K369:K392),1,"")</f>
        <v/>
      </c>
      <c r="B380" s="319"/>
      <c r="C380" s="318"/>
      <c r="D380" s="312"/>
      <c r="E380" s="311"/>
      <c r="F380" s="310"/>
      <c r="G380" s="309"/>
      <c r="H380" s="317" t="e">
        <f>HLOOKUP('Operational Worksheet'!E380,$B$770:$M$772,3)</f>
        <v>#N/A</v>
      </c>
      <c r="I380" s="306" t="e">
        <f t="shared" si="20"/>
        <v>#DIV/0!</v>
      </c>
      <c r="J380" s="306" t="e">
        <f t="shared" si="21"/>
        <v>#DIV/0!</v>
      </c>
      <c r="K380" s="322" t="str">
        <f t="shared" si="23"/>
        <v>PO</v>
      </c>
      <c r="L380" s="316" t="str">
        <f t="shared" si="22"/>
        <v>OK</v>
      </c>
    </row>
    <row r="381" spans="1:12" ht="14.25" customHeight="1" x14ac:dyDescent="0.25">
      <c r="A381" s="320" t="str">
        <f>IF(K381=MIN(K369:K392),1,"")</f>
        <v/>
      </c>
      <c r="B381" s="319"/>
      <c r="C381" s="318"/>
      <c r="D381" s="312"/>
      <c r="E381" s="311"/>
      <c r="F381" s="310"/>
      <c r="G381" s="309"/>
      <c r="H381" s="317" t="e">
        <f>HLOOKUP('Operational Worksheet'!E381,$B$770:$M$772,3)</f>
        <v>#N/A</v>
      </c>
      <c r="I381" s="306" t="e">
        <f t="shared" si="20"/>
        <v>#DIV/0!</v>
      </c>
      <c r="J381" s="306" t="e">
        <f t="shared" si="21"/>
        <v>#DIV/0!</v>
      </c>
      <c r="K381" s="322" t="str">
        <f t="shared" si="23"/>
        <v>PO</v>
      </c>
      <c r="L381" s="316" t="str">
        <f t="shared" si="22"/>
        <v>OK</v>
      </c>
    </row>
    <row r="382" spans="1:12" ht="14.25" customHeight="1" x14ac:dyDescent="0.25">
      <c r="A382" s="320" t="str">
        <f>IF(K382=MIN(K369:K392),1,"")</f>
        <v/>
      </c>
      <c r="B382" s="319"/>
      <c r="C382" s="318"/>
      <c r="D382" s="312"/>
      <c r="E382" s="311"/>
      <c r="F382" s="310"/>
      <c r="G382" s="309"/>
      <c r="H382" s="317" t="e">
        <f>HLOOKUP('Operational Worksheet'!E382,$B$770:$M$772,3)</f>
        <v>#N/A</v>
      </c>
      <c r="I382" s="306" t="e">
        <f t="shared" si="20"/>
        <v>#DIV/0!</v>
      </c>
      <c r="J382" s="306" t="e">
        <f t="shared" si="21"/>
        <v>#DIV/0!</v>
      </c>
      <c r="K382" s="322" t="str">
        <f t="shared" si="23"/>
        <v>PO</v>
      </c>
      <c r="L382" s="316" t="str">
        <f t="shared" si="22"/>
        <v>OK</v>
      </c>
    </row>
    <row r="383" spans="1:12" ht="14.25" customHeight="1" x14ac:dyDescent="0.25">
      <c r="A383" s="320" t="str">
        <f>IF(K383=MIN(K369:K392),1,"")</f>
        <v/>
      </c>
      <c r="B383" s="319"/>
      <c r="C383" s="318"/>
      <c r="D383" s="312"/>
      <c r="E383" s="311"/>
      <c r="F383" s="310"/>
      <c r="G383" s="309"/>
      <c r="H383" s="317" t="e">
        <f>HLOOKUP('Operational Worksheet'!E383,$B$770:$M$772,3)</f>
        <v>#N/A</v>
      </c>
      <c r="I383" s="306" t="e">
        <f t="shared" si="20"/>
        <v>#DIV/0!</v>
      </c>
      <c r="J383" s="306" t="e">
        <f t="shared" si="21"/>
        <v>#DIV/0!</v>
      </c>
      <c r="K383" s="322" t="str">
        <f t="shared" si="23"/>
        <v>PO</v>
      </c>
      <c r="L383" s="316" t="str">
        <f t="shared" si="22"/>
        <v>OK</v>
      </c>
    </row>
    <row r="384" spans="1:12" ht="14.25" customHeight="1" x14ac:dyDescent="0.25">
      <c r="A384" s="320" t="str">
        <f>IF(K384=MIN(K369:K392),1,"")</f>
        <v/>
      </c>
      <c r="B384" s="319"/>
      <c r="C384" s="318"/>
      <c r="D384" s="312"/>
      <c r="E384" s="311"/>
      <c r="F384" s="310"/>
      <c r="G384" s="309"/>
      <c r="H384" s="317" t="e">
        <f>HLOOKUP('Operational Worksheet'!E384,$B$770:$M$772,3)</f>
        <v>#N/A</v>
      </c>
      <c r="I384" s="306" t="e">
        <f t="shared" si="20"/>
        <v>#DIV/0!</v>
      </c>
      <c r="J384" s="306" t="e">
        <f t="shared" si="21"/>
        <v>#DIV/0!</v>
      </c>
      <c r="K384" s="322" t="str">
        <f t="shared" si="23"/>
        <v>PO</v>
      </c>
      <c r="L384" s="316" t="str">
        <f t="shared" si="22"/>
        <v>OK</v>
      </c>
    </row>
    <row r="385" spans="1:12" ht="14.25" customHeight="1" x14ac:dyDescent="0.25">
      <c r="A385" s="320" t="str">
        <f>IF(K385=MIN(K369:K392),1,"")</f>
        <v/>
      </c>
      <c r="B385" s="319"/>
      <c r="C385" s="318"/>
      <c r="D385" s="312"/>
      <c r="E385" s="311"/>
      <c r="F385" s="310"/>
      <c r="G385" s="309"/>
      <c r="H385" s="317" t="e">
        <f>HLOOKUP('Operational Worksheet'!E385,$B$770:$M$772,3)</f>
        <v>#N/A</v>
      </c>
      <c r="I385" s="306" t="e">
        <f t="shared" si="20"/>
        <v>#DIV/0!</v>
      </c>
      <c r="J385" s="306" t="e">
        <f t="shared" si="21"/>
        <v>#DIV/0!</v>
      </c>
      <c r="K385" s="322" t="str">
        <f t="shared" si="23"/>
        <v>PO</v>
      </c>
      <c r="L385" s="316" t="str">
        <f t="shared" si="22"/>
        <v>OK</v>
      </c>
    </row>
    <row r="386" spans="1:12" ht="14.25" customHeight="1" x14ac:dyDescent="0.25">
      <c r="A386" s="320" t="str">
        <f>IF(K386=MIN(K369:K392),1,"")</f>
        <v/>
      </c>
      <c r="B386" s="319"/>
      <c r="C386" s="318"/>
      <c r="D386" s="312"/>
      <c r="E386" s="311"/>
      <c r="F386" s="310"/>
      <c r="G386" s="309"/>
      <c r="H386" s="317" t="e">
        <f>HLOOKUP('Operational Worksheet'!E386,$B$770:$M$772,3)</f>
        <v>#N/A</v>
      </c>
      <c r="I386" s="306" t="e">
        <f t="shared" si="20"/>
        <v>#DIV/0!</v>
      </c>
      <c r="J386" s="306" t="e">
        <f t="shared" si="21"/>
        <v>#DIV/0!</v>
      </c>
      <c r="K386" s="322" t="str">
        <f t="shared" si="23"/>
        <v>PO</v>
      </c>
      <c r="L386" s="316" t="str">
        <f t="shared" si="22"/>
        <v>OK</v>
      </c>
    </row>
    <row r="387" spans="1:12" ht="14.25" customHeight="1" x14ac:dyDescent="0.25">
      <c r="A387" s="320" t="str">
        <f>IF(K387=MIN(K369:K392),1,"")</f>
        <v/>
      </c>
      <c r="B387" s="319"/>
      <c r="C387" s="318"/>
      <c r="D387" s="312"/>
      <c r="E387" s="311"/>
      <c r="F387" s="310"/>
      <c r="G387" s="309"/>
      <c r="H387" s="317" t="e">
        <f>HLOOKUP('Operational Worksheet'!E387,$B$770:$M$772,3)</f>
        <v>#N/A</v>
      </c>
      <c r="I387" s="306" t="e">
        <f t="shared" si="20"/>
        <v>#DIV/0!</v>
      </c>
      <c r="J387" s="306" t="e">
        <f t="shared" si="21"/>
        <v>#DIV/0!</v>
      </c>
      <c r="K387" s="322" t="str">
        <f t="shared" si="23"/>
        <v>PO</v>
      </c>
      <c r="L387" s="316" t="str">
        <f t="shared" si="22"/>
        <v>OK</v>
      </c>
    </row>
    <row r="388" spans="1:12" ht="14.25" customHeight="1" x14ac:dyDescent="0.25">
      <c r="A388" s="320" t="str">
        <f>IF(K388=MIN(K369:K392),1,"")</f>
        <v/>
      </c>
      <c r="B388" s="319"/>
      <c r="C388" s="318"/>
      <c r="D388" s="312"/>
      <c r="E388" s="311"/>
      <c r="F388" s="310"/>
      <c r="G388" s="309"/>
      <c r="H388" s="317" t="e">
        <f>HLOOKUP('Operational Worksheet'!E388,$B$770:$M$772,3)</f>
        <v>#N/A</v>
      </c>
      <c r="I388" s="306" t="e">
        <f t="shared" si="20"/>
        <v>#DIV/0!</v>
      </c>
      <c r="J388" s="306" t="e">
        <f t="shared" si="21"/>
        <v>#DIV/0!</v>
      </c>
      <c r="K388" s="322" t="str">
        <f t="shared" si="23"/>
        <v>PO</v>
      </c>
      <c r="L388" s="316" t="str">
        <f t="shared" si="22"/>
        <v>OK</v>
      </c>
    </row>
    <row r="389" spans="1:12" ht="14.25" customHeight="1" x14ac:dyDescent="0.25">
      <c r="A389" s="320" t="str">
        <f>IF(K389=MIN(K369:K392),1,"")</f>
        <v/>
      </c>
      <c r="B389" s="319"/>
      <c r="C389" s="318"/>
      <c r="D389" s="312"/>
      <c r="E389" s="311"/>
      <c r="F389" s="310"/>
      <c r="G389" s="309"/>
      <c r="H389" s="317" t="e">
        <f>HLOOKUP('Operational Worksheet'!E389,$B$770:$M$772,3)</f>
        <v>#N/A</v>
      </c>
      <c r="I389" s="306" t="e">
        <f t="shared" si="20"/>
        <v>#DIV/0!</v>
      </c>
      <c r="J389" s="306" t="e">
        <f t="shared" si="21"/>
        <v>#DIV/0!</v>
      </c>
      <c r="K389" s="322" t="str">
        <f t="shared" si="23"/>
        <v>PO</v>
      </c>
      <c r="L389" s="316" t="str">
        <f t="shared" si="22"/>
        <v>OK</v>
      </c>
    </row>
    <row r="390" spans="1:12" ht="14.25" customHeight="1" x14ac:dyDescent="0.25">
      <c r="A390" s="320" t="str">
        <f>IF(K390=MIN(K369:K392),1,"")</f>
        <v/>
      </c>
      <c r="B390" s="319"/>
      <c r="C390" s="318"/>
      <c r="D390" s="312"/>
      <c r="E390" s="311"/>
      <c r="F390" s="310"/>
      <c r="G390" s="309"/>
      <c r="H390" s="317" t="e">
        <f>HLOOKUP('Operational Worksheet'!E390,$B$770:$M$772,3)</f>
        <v>#N/A</v>
      </c>
      <c r="I390" s="306" t="e">
        <f t="shared" si="20"/>
        <v>#DIV/0!</v>
      </c>
      <c r="J390" s="306" t="e">
        <f t="shared" si="21"/>
        <v>#DIV/0!</v>
      </c>
      <c r="K390" s="322" t="str">
        <f t="shared" si="23"/>
        <v>PO</v>
      </c>
      <c r="L390" s="316" t="str">
        <f t="shared" si="22"/>
        <v>OK</v>
      </c>
    </row>
    <row r="391" spans="1:12" ht="14.25" customHeight="1" x14ac:dyDescent="0.25">
      <c r="A391" s="320" t="str">
        <f>IF(K391=MIN(K369:K392),1,"")</f>
        <v/>
      </c>
      <c r="B391" s="319"/>
      <c r="C391" s="318"/>
      <c r="D391" s="312"/>
      <c r="E391" s="311"/>
      <c r="F391" s="310"/>
      <c r="G391" s="309"/>
      <c r="H391" s="317" t="e">
        <f>HLOOKUP('Operational Worksheet'!E391,$B$770:$M$772,3)</f>
        <v>#N/A</v>
      </c>
      <c r="I391" s="306" t="e">
        <f t="shared" si="20"/>
        <v>#DIV/0!</v>
      </c>
      <c r="J391" s="306" t="e">
        <f t="shared" si="21"/>
        <v>#DIV/0!</v>
      </c>
      <c r="K391" s="322" t="str">
        <f t="shared" si="23"/>
        <v>PO</v>
      </c>
      <c r="L391" s="316" t="str">
        <f t="shared" si="22"/>
        <v>OK</v>
      </c>
    </row>
    <row r="392" spans="1:12" ht="14.25" customHeight="1" x14ac:dyDescent="0.25">
      <c r="A392" s="315" t="str">
        <f>IF(K392=MIN(K369:K392),1,"")</f>
        <v/>
      </c>
      <c r="B392" s="329"/>
      <c r="C392" s="328"/>
      <c r="D392" s="312"/>
      <c r="E392" s="311"/>
      <c r="F392" s="310"/>
      <c r="G392" s="309"/>
      <c r="H392" s="327" t="e">
        <f>HLOOKUP('Operational Worksheet'!E392,$B$770:$M$772,3)</f>
        <v>#N/A</v>
      </c>
      <c r="I392" s="306" t="e">
        <f t="shared" si="20"/>
        <v>#DIV/0!</v>
      </c>
      <c r="J392" s="306" t="e">
        <f t="shared" si="21"/>
        <v>#DIV/0!</v>
      </c>
      <c r="K392" s="322" t="str">
        <f t="shared" si="23"/>
        <v>PO</v>
      </c>
      <c r="L392" s="326" t="str">
        <f t="shared" si="22"/>
        <v>OK</v>
      </c>
    </row>
    <row r="393" spans="1:12" ht="14.25" customHeight="1" x14ac:dyDescent="0.25">
      <c r="A393" s="325" t="str">
        <f>IF(K393=MIN(K393:K416),1,"")</f>
        <v/>
      </c>
      <c r="B393" s="324"/>
      <c r="C393" s="323"/>
      <c r="D393" s="312"/>
      <c r="E393" s="311"/>
      <c r="F393" s="310"/>
      <c r="G393" s="309"/>
      <c r="H393" s="306" t="e">
        <f>HLOOKUP('Operational Worksheet'!E393,$B$770:$M$772,3)</f>
        <v>#N/A</v>
      </c>
      <c r="I393" s="306" t="e">
        <f t="shared" ref="I393:I456" si="24">$G$766/D393*$H$766</f>
        <v>#DIV/0!</v>
      </c>
      <c r="J393" s="306" t="e">
        <f t="shared" ref="J393:J456" si="25">I393*$G393</f>
        <v>#DIV/0!</v>
      </c>
      <c r="K393" s="322" t="str">
        <f t="shared" si="23"/>
        <v>PO</v>
      </c>
      <c r="L393" s="321" t="str">
        <f t="shared" ref="L393:L456" si="26">+IF(K393&gt;=1, "OK","Alarm")</f>
        <v>OK</v>
      </c>
    </row>
    <row r="394" spans="1:12" ht="14.25" customHeight="1" x14ac:dyDescent="0.25">
      <c r="A394" s="320" t="str">
        <f>IF(K394=MIN(K393:K416),1,"")</f>
        <v/>
      </c>
      <c r="B394" s="319"/>
      <c r="C394" s="318"/>
      <c r="D394" s="312"/>
      <c r="E394" s="311"/>
      <c r="F394" s="310"/>
      <c r="G394" s="309"/>
      <c r="H394" s="317" t="e">
        <f>HLOOKUP('Operational Worksheet'!E394,$B$770:$M$772,3)</f>
        <v>#N/A</v>
      </c>
      <c r="I394" s="306" t="e">
        <f t="shared" si="24"/>
        <v>#DIV/0!</v>
      </c>
      <c r="J394" s="306" t="e">
        <f t="shared" si="25"/>
        <v>#DIV/0!</v>
      </c>
      <c r="K394" s="322" t="str">
        <f t="shared" ref="K394:K457" si="27">IF(D394&gt;0,J394/H394,"PO")</f>
        <v>PO</v>
      </c>
      <c r="L394" s="316" t="str">
        <f t="shared" si="26"/>
        <v>OK</v>
      </c>
    </row>
    <row r="395" spans="1:12" ht="14.25" customHeight="1" x14ac:dyDescent="0.25">
      <c r="A395" s="320" t="str">
        <f>IF(K395=MIN(K393:K416),1,"")</f>
        <v/>
      </c>
      <c r="B395" s="319"/>
      <c r="C395" s="318"/>
      <c r="D395" s="312"/>
      <c r="E395" s="311"/>
      <c r="F395" s="310"/>
      <c r="G395" s="309"/>
      <c r="H395" s="317" t="e">
        <f>HLOOKUP('Operational Worksheet'!E395,$B$770:$M$772,3)</f>
        <v>#N/A</v>
      </c>
      <c r="I395" s="306" t="e">
        <f t="shared" si="24"/>
        <v>#DIV/0!</v>
      </c>
      <c r="J395" s="306" t="e">
        <f t="shared" si="25"/>
        <v>#DIV/0!</v>
      </c>
      <c r="K395" s="322" t="str">
        <f t="shared" si="27"/>
        <v>PO</v>
      </c>
      <c r="L395" s="316" t="str">
        <f t="shared" si="26"/>
        <v>OK</v>
      </c>
    </row>
    <row r="396" spans="1:12" ht="14.25" customHeight="1" x14ac:dyDescent="0.25">
      <c r="A396" s="320" t="str">
        <f>IF(K396=MIN(K393:K416),1,"")</f>
        <v/>
      </c>
      <c r="B396" s="319"/>
      <c r="C396" s="318"/>
      <c r="D396" s="312"/>
      <c r="E396" s="311"/>
      <c r="F396" s="310"/>
      <c r="G396" s="309"/>
      <c r="H396" s="317" t="e">
        <f>HLOOKUP('Operational Worksheet'!E396,$B$770:$M$772,3)</f>
        <v>#N/A</v>
      </c>
      <c r="I396" s="306" t="e">
        <f t="shared" si="24"/>
        <v>#DIV/0!</v>
      </c>
      <c r="J396" s="306" t="e">
        <f t="shared" si="25"/>
        <v>#DIV/0!</v>
      </c>
      <c r="K396" s="322" t="str">
        <f t="shared" si="27"/>
        <v>PO</v>
      </c>
      <c r="L396" s="316" t="str">
        <f t="shared" si="26"/>
        <v>OK</v>
      </c>
    </row>
    <row r="397" spans="1:12" ht="14.25" customHeight="1" x14ac:dyDescent="0.25">
      <c r="A397" s="320" t="str">
        <f>IF(K397=MIN(K393:K416),1,"")</f>
        <v/>
      </c>
      <c r="B397" s="319"/>
      <c r="C397" s="318"/>
      <c r="D397" s="312"/>
      <c r="E397" s="311"/>
      <c r="F397" s="310"/>
      <c r="G397" s="309"/>
      <c r="H397" s="317" t="e">
        <f>HLOOKUP('Operational Worksheet'!E397,$B$770:$M$772,3)</f>
        <v>#N/A</v>
      </c>
      <c r="I397" s="306" t="e">
        <f t="shared" si="24"/>
        <v>#DIV/0!</v>
      </c>
      <c r="J397" s="306" t="e">
        <f t="shared" si="25"/>
        <v>#DIV/0!</v>
      </c>
      <c r="K397" s="322" t="str">
        <f t="shared" si="27"/>
        <v>PO</v>
      </c>
      <c r="L397" s="316" t="str">
        <f t="shared" si="26"/>
        <v>OK</v>
      </c>
    </row>
    <row r="398" spans="1:12" ht="14.25" customHeight="1" x14ac:dyDescent="0.25">
      <c r="A398" s="320" t="str">
        <f>IF(K398=MIN(K393:K416),1,"")</f>
        <v/>
      </c>
      <c r="B398" s="319"/>
      <c r="C398" s="318"/>
      <c r="D398" s="312"/>
      <c r="E398" s="311"/>
      <c r="F398" s="310"/>
      <c r="G398" s="309"/>
      <c r="H398" s="317" t="e">
        <f>HLOOKUP('Operational Worksheet'!E398,$B$770:$M$772,3)</f>
        <v>#N/A</v>
      </c>
      <c r="I398" s="306" t="e">
        <f t="shared" si="24"/>
        <v>#DIV/0!</v>
      </c>
      <c r="J398" s="306" t="e">
        <f t="shared" si="25"/>
        <v>#DIV/0!</v>
      </c>
      <c r="K398" s="322" t="str">
        <f t="shared" si="27"/>
        <v>PO</v>
      </c>
      <c r="L398" s="316" t="str">
        <f t="shared" si="26"/>
        <v>OK</v>
      </c>
    </row>
    <row r="399" spans="1:12" ht="14.25" customHeight="1" x14ac:dyDescent="0.25">
      <c r="A399" s="320" t="str">
        <f>IF(K399=MIN(K393:K416),1,"")</f>
        <v/>
      </c>
      <c r="B399" s="319"/>
      <c r="C399" s="318"/>
      <c r="D399" s="312"/>
      <c r="E399" s="311"/>
      <c r="F399" s="310"/>
      <c r="G399" s="309"/>
      <c r="H399" s="317" t="e">
        <f>HLOOKUP('Operational Worksheet'!E399,$B$770:$M$772,3)</f>
        <v>#N/A</v>
      </c>
      <c r="I399" s="306" t="e">
        <f t="shared" si="24"/>
        <v>#DIV/0!</v>
      </c>
      <c r="J399" s="306" t="e">
        <f t="shared" si="25"/>
        <v>#DIV/0!</v>
      </c>
      <c r="K399" s="322" t="str">
        <f t="shared" si="27"/>
        <v>PO</v>
      </c>
      <c r="L399" s="316" t="str">
        <f t="shared" si="26"/>
        <v>OK</v>
      </c>
    </row>
    <row r="400" spans="1:12" ht="14.25" customHeight="1" x14ac:dyDescent="0.25">
      <c r="A400" s="320" t="str">
        <f>IF(K400=MIN(K393:K416),1,"")</f>
        <v/>
      </c>
      <c r="B400" s="319"/>
      <c r="C400" s="318"/>
      <c r="D400" s="312"/>
      <c r="E400" s="311"/>
      <c r="F400" s="310"/>
      <c r="G400" s="309"/>
      <c r="H400" s="317" t="e">
        <f>HLOOKUP('Operational Worksheet'!E400,$B$770:$M$772,3)</f>
        <v>#N/A</v>
      </c>
      <c r="I400" s="306" t="e">
        <f t="shared" si="24"/>
        <v>#DIV/0!</v>
      </c>
      <c r="J400" s="306" t="e">
        <f t="shared" si="25"/>
        <v>#DIV/0!</v>
      </c>
      <c r="K400" s="322" t="str">
        <f t="shared" si="27"/>
        <v>PO</v>
      </c>
      <c r="L400" s="316" t="str">
        <f t="shared" si="26"/>
        <v>OK</v>
      </c>
    </row>
    <row r="401" spans="1:12" ht="14.25" customHeight="1" x14ac:dyDescent="0.25">
      <c r="A401" s="320" t="str">
        <f>IF(K401=MIN(K393:K416),1,"")</f>
        <v/>
      </c>
      <c r="B401" s="319"/>
      <c r="C401" s="318"/>
      <c r="D401" s="312"/>
      <c r="E401" s="311"/>
      <c r="F401" s="310"/>
      <c r="G401" s="309"/>
      <c r="H401" s="317" t="e">
        <f>HLOOKUP('Operational Worksheet'!E401,$B$770:$M$772,3)</f>
        <v>#N/A</v>
      </c>
      <c r="I401" s="306" t="e">
        <f t="shared" si="24"/>
        <v>#DIV/0!</v>
      </c>
      <c r="J401" s="306" t="e">
        <f t="shared" si="25"/>
        <v>#DIV/0!</v>
      </c>
      <c r="K401" s="322" t="str">
        <f t="shared" si="27"/>
        <v>PO</v>
      </c>
      <c r="L401" s="316" t="str">
        <f t="shared" si="26"/>
        <v>OK</v>
      </c>
    </row>
    <row r="402" spans="1:12" ht="14.25" customHeight="1" x14ac:dyDescent="0.25">
      <c r="A402" s="320" t="str">
        <f>IF(K402=MIN(K393:K416),1,"")</f>
        <v/>
      </c>
      <c r="B402" s="319"/>
      <c r="C402" s="318"/>
      <c r="D402" s="312"/>
      <c r="E402" s="311"/>
      <c r="F402" s="310"/>
      <c r="G402" s="309"/>
      <c r="H402" s="317" t="e">
        <f>HLOOKUP('Operational Worksheet'!E402,$B$770:$M$772,3)</f>
        <v>#N/A</v>
      </c>
      <c r="I402" s="306" t="e">
        <f t="shared" si="24"/>
        <v>#DIV/0!</v>
      </c>
      <c r="J402" s="306" t="e">
        <f t="shared" si="25"/>
        <v>#DIV/0!</v>
      </c>
      <c r="K402" s="322" t="str">
        <f t="shared" si="27"/>
        <v>PO</v>
      </c>
      <c r="L402" s="316" t="str">
        <f t="shared" si="26"/>
        <v>OK</v>
      </c>
    </row>
    <row r="403" spans="1:12" ht="14.25" customHeight="1" x14ac:dyDescent="0.25">
      <c r="A403" s="320" t="str">
        <f>IF(K403=MIN(K393:K416),1,"")</f>
        <v/>
      </c>
      <c r="B403" s="319"/>
      <c r="C403" s="318"/>
      <c r="D403" s="312"/>
      <c r="E403" s="311"/>
      <c r="F403" s="310"/>
      <c r="G403" s="309"/>
      <c r="H403" s="317" t="e">
        <f>HLOOKUP('Operational Worksheet'!E403,$B$770:$M$772,3)</f>
        <v>#N/A</v>
      </c>
      <c r="I403" s="306" t="e">
        <f t="shared" si="24"/>
        <v>#DIV/0!</v>
      </c>
      <c r="J403" s="306" t="e">
        <f t="shared" si="25"/>
        <v>#DIV/0!</v>
      </c>
      <c r="K403" s="322" t="str">
        <f t="shared" si="27"/>
        <v>PO</v>
      </c>
      <c r="L403" s="316" t="str">
        <f t="shared" si="26"/>
        <v>OK</v>
      </c>
    </row>
    <row r="404" spans="1:12" ht="14.25" customHeight="1" x14ac:dyDescent="0.25">
      <c r="A404" s="320" t="str">
        <f>IF(K404=MIN(K393:K416),1,"")</f>
        <v/>
      </c>
      <c r="B404" s="319"/>
      <c r="C404" s="318"/>
      <c r="D404" s="312"/>
      <c r="E404" s="311"/>
      <c r="F404" s="310"/>
      <c r="G404" s="309"/>
      <c r="H404" s="317" t="e">
        <f>HLOOKUP('Operational Worksheet'!E404,$B$770:$M$772,3)</f>
        <v>#N/A</v>
      </c>
      <c r="I404" s="306" t="e">
        <f t="shared" si="24"/>
        <v>#DIV/0!</v>
      </c>
      <c r="J404" s="306" t="e">
        <f t="shared" si="25"/>
        <v>#DIV/0!</v>
      </c>
      <c r="K404" s="322" t="str">
        <f t="shared" si="27"/>
        <v>PO</v>
      </c>
      <c r="L404" s="316" t="str">
        <f t="shared" si="26"/>
        <v>OK</v>
      </c>
    </row>
    <row r="405" spans="1:12" ht="14.25" customHeight="1" x14ac:dyDescent="0.25">
      <c r="A405" s="320" t="str">
        <f>IF(K405=MIN(K393:K416),1,"")</f>
        <v/>
      </c>
      <c r="B405" s="319"/>
      <c r="C405" s="318"/>
      <c r="D405" s="312"/>
      <c r="E405" s="311"/>
      <c r="F405" s="310"/>
      <c r="G405" s="309"/>
      <c r="H405" s="317" t="e">
        <f>HLOOKUP('Operational Worksheet'!E405,$B$770:$M$772,3)</f>
        <v>#N/A</v>
      </c>
      <c r="I405" s="306" t="e">
        <f t="shared" si="24"/>
        <v>#DIV/0!</v>
      </c>
      <c r="J405" s="306" t="e">
        <f t="shared" si="25"/>
        <v>#DIV/0!</v>
      </c>
      <c r="K405" s="322" t="str">
        <f t="shared" si="27"/>
        <v>PO</v>
      </c>
      <c r="L405" s="316" t="str">
        <f t="shared" si="26"/>
        <v>OK</v>
      </c>
    </row>
    <row r="406" spans="1:12" ht="14.25" customHeight="1" x14ac:dyDescent="0.25">
      <c r="A406" s="320" t="str">
        <f>IF(K406=MIN(K393:K416),1,"")</f>
        <v/>
      </c>
      <c r="B406" s="319"/>
      <c r="C406" s="318"/>
      <c r="D406" s="312"/>
      <c r="E406" s="311"/>
      <c r="F406" s="310"/>
      <c r="G406" s="309"/>
      <c r="H406" s="317" t="e">
        <f>HLOOKUP('Operational Worksheet'!E406,$B$770:$M$772,3)</f>
        <v>#N/A</v>
      </c>
      <c r="I406" s="306" t="e">
        <f t="shared" si="24"/>
        <v>#DIV/0!</v>
      </c>
      <c r="J406" s="306" t="e">
        <f t="shared" si="25"/>
        <v>#DIV/0!</v>
      </c>
      <c r="K406" s="322" t="str">
        <f t="shared" si="27"/>
        <v>PO</v>
      </c>
      <c r="L406" s="316" t="str">
        <f t="shared" si="26"/>
        <v>OK</v>
      </c>
    </row>
    <row r="407" spans="1:12" ht="14.25" customHeight="1" x14ac:dyDescent="0.25">
      <c r="A407" s="320" t="str">
        <f>IF(K407=MIN(K393:K416),1,"")</f>
        <v/>
      </c>
      <c r="B407" s="319"/>
      <c r="C407" s="318"/>
      <c r="D407" s="312"/>
      <c r="E407" s="311"/>
      <c r="F407" s="310"/>
      <c r="G407" s="309"/>
      <c r="H407" s="317" t="e">
        <f>HLOOKUP('Operational Worksheet'!E407,$B$770:$M$772,3)</f>
        <v>#N/A</v>
      </c>
      <c r="I407" s="306" t="e">
        <f t="shared" si="24"/>
        <v>#DIV/0!</v>
      </c>
      <c r="J407" s="306" t="e">
        <f t="shared" si="25"/>
        <v>#DIV/0!</v>
      </c>
      <c r="K407" s="322" t="str">
        <f t="shared" si="27"/>
        <v>PO</v>
      </c>
      <c r="L407" s="316" t="str">
        <f t="shared" si="26"/>
        <v>OK</v>
      </c>
    </row>
    <row r="408" spans="1:12" ht="14.25" customHeight="1" x14ac:dyDescent="0.25">
      <c r="A408" s="320" t="str">
        <f>IF(K408=MIN(K393:K416),1,"")</f>
        <v/>
      </c>
      <c r="B408" s="319"/>
      <c r="C408" s="318"/>
      <c r="D408" s="312"/>
      <c r="E408" s="311"/>
      <c r="F408" s="310"/>
      <c r="G408" s="309"/>
      <c r="H408" s="317" t="e">
        <f>HLOOKUP('Operational Worksheet'!E408,$B$770:$M$772,3)</f>
        <v>#N/A</v>
      </c>
      <c r="I408" s="306" t="e">
        <f t="shared" si="24"/>
        <v>#DIV/0!</v>
      </c>
      <c r="J408" s="306" t="e">
        <f t="shared" si="25"/>
        <v>#DIV/0!</v>
      </c>
      <c r="K408" s="322" t="str">
        <f t="shared" si="27"/>
        <v>PO</v>
      </c>
      <c r="L408" s="316" t="str">
        <f t="shared" si="26"/>
        <v>OK</v>
      </c>
    </row>
    <row r="409" spans="1:12" ht="14.25" customHeight="1" x14ac:dyDescent="0.25">
      <c r="A409" s="320" t="str">
        <f>IF(K409=MIN(K393:K416),1,"")</f>
        <v/>
      </c>
      <c r="B409" s="319"/>
      <c r="C409" s="318"/>
      <c r="D409" s="312"/>
      <c r="E409" s="311"/>
      <c r="F409" s="310"/>
      <c r="G409" s="309"/>
      <c r="H409" s="317" t="e">
        <f>HLOOKUP('Operational Worksheet'!E409,$B$770:$M$772,3)</f>
        <v>#N/A</v>
      </c>
      <c r="I409" s="306" t="e">
        <f t="shared" si="24"/>
        <v>#DIV/0!</v>
      </c>
      <c r="J409" s="306" t="e">
        <f t="shared" si="25"/>
        <v>#DIV/0!</v>
      </c>
      <c r="K409" s="322" t="str">
        <f t="shared" si="27"/>
        <v>PO</v>
      </c>
      <c r="L409" s="316" t="str">
        <f t="shared" si="26"/>
        <v>OK</v>
      </c>
    </row>
    <row r="410" spans="1:12" ht="14.25" customHeight="1" x14ac:dyDescent="0.25">
      <c r="A410" s="320" t="str">
        <f>IF(K410=MIN(K393:K416),1,"")</f>
        <v/>
      </c>
      <c r="B410" s="319"/>
      <c r="C410" s="318"/>
      <c r="D410" s="312"/>
      <c r="E410" s="311"/>
      <c r="F410" s="310"/>
      <c r="G410" s="309"/>
      <c r="H410" s="317" t="e">
        <f>HLOOKUP('Operational Worksheet'!E410,$B$770:$M$772,3)</f>
        <v>#N/A</v>
      </c>
      <c r="I410" s="306" t="e">
        <f t="shared" si="24"/>
        <v>#DIV/0!</v>
      </c>
      <c r="J410" s="306" t="e">
        <f t="shared" si="25"/>
        <v>#DIV/0!</v>
      </c>
      <c r="K410" s="322" t="str">
        <f t="shared" si="27"/>
        <v>PO</v>
      </c>
      <c r="L410" s="316" t="str">
        <f t="shared" si="26"/>
        <v>OK</v>
      </c>
    </row>
    <row r="411" spans="1:12" ht="14.25" customHeight="1" x14ac:dyDescent="0.25">
      <c r="A411" s="320" t="str">
        <f>IF(K411=MIN(K393:K416),1,"")</f>
        <v/>
      </c>
      <c r="B411" s="319"/>
      <c r="C411" s="318"/>
      <c r="D411" s="312"/>
      <c r="E411" s="311"/>
      <c r="F411" s="310"/>
      <c r="G411" s="309"/>
      <c r="H411" s="317" t="e">
        <f>HLOOKUP('Operational Worksheet'!E411,$B$770:$M$772,3)</f>
        <v>#N/A</v>
      </c>
      <c r="I411" s="306" t="e">
        <f t="shared" si="24"/>
        <v>#DIV/0!</v>
      </c>
      <c r="J411" s="306" t="e">
        <f t="shared" si="25"/>
        <v>#DIV/0!</v>
      </c>
      <c r="K411" s="322" t="str">
        <f t="shared" si="27"/>
        <v>PO</v>
      </c>
      <c r="L411" s="316" t="str">
        <f t="shared" si="26"/>
        <v>OK</v>
      </c>
    </row>
    <row r="412" spans="1:12" ht="14.25" customHeight="1" x14ac:dyDescent="0.25">
      <c r="A412" s="320" t="str">
        <f>IF(K412=MIN(K393:K416),1,"")</f>
        <v/>
      </c>
      <c r="B412" s="319"/>
      <c r="C412" s="318"/>
      <c r="D412" s="312"/>
      <c r="E412" s="311"/>
      <c r="F412" s="310"/>
      <c r="G412" s="309"/>
      <c r="H412" s="317" t="e">
        <f>HLOOKUP('Operational Worksheet'!E412,$B$770:$M$772,3)</f>
        <v>#N/A</v>
      </c>
      <c r="I412" s="306" t="e">
        <f t="shared" si="24"/>
        <v>#DIV/0!</v>
      </c>
      <c r="J412" s="306" t="e">
        <f t="shared" si="25"/>
        <v>#DIV/0!</v>
      </c>
      <c r="K412" s="322" t="str">
        <f t="shared" si="27"/>
        <v>PO</v>
      </c>
      <c r="L412" s="316" t="str">
        <f t="shared" si="26"/>
        <v>OK</v>
      </c>
    </row>
    <row r="413" spans="1:12" ht="14.25" customHeight="1" x14ac:dyDescent="0.25">
      <c r="A413" s="320" t="str">
        <f>IF(K413=MIN(K393:K416),1,"")</f>
        <v/>
      </c>
      <c r="B413" s="319"/>
      <c r="C413" s="318"/>
      <c r="D413" s="312"/>
      <c r="E413" s="311"/>
      <c r="F413" s="310"/>
      <c r="G413" s="309"/>
      <c r="H413" s="317" t="e">
        <f>HLOOKUP('Operational Worksheet'!E413,$B$770:$M$772,3)</f>
        <v>#N/A</v>
      </c>
      <c r="I413" s="306" t="e">
        <f t="shared" si="24"/>
        <v>#DIV/0!</v>
      </c>
      <c r="J413" s="306" t="e">
        <f t="shared" si="25"/>
        <v>#DIV/0!</v>
      </c>
      <c r="K413" s="322" t="str">
        <f t="shared" si="27"/>
        <v>PO</v>
      </c>
      <c r="L413" s="316" t="str">
        <f t="shared" si="26"/>
        <v>OK</v>
      </c>
    </row>
    <row r="414" spans="1:12" ht="14.25" customHeight="1" x14ac:dyDescent="0.25">
      <c r="A414" s="320" t="str">
        <f>IF(K414=MIN(K393:K416),1,"")</f>
        <v/>
      </c>
      <c r="B414" s="319"/>
      <c r="C414" s="318"/>
      <c r="D414" s="312"/>
      <c r="E414" s="311"/>
      <c r="F414" s="310"/>
      <c r="G414" s="309"/>
      <c r="H414" s="317" t="e">
        <f>HLOOKUP('Operational Worksheet'!E414,$B$770:$M$772,3)</f>
        <v>#N/A</v>
      </c>
      <c r="I414" s="306" t="e">
        <f t="shared" si="24"/>
        <v>#DIV/0!</v>
      </c>
      <c r="J414" s="306" t="e">
        <f t="shared" si="25"/>
        <v>#DIV/0!</v>
      </c>
      <c r="K414" s="322" t="str">
        <f t="shared" si="27"/>
        <v>PO</v>
      </c>
      <c r="L414" s="316" t="str">
        <f t="shared" si="26"/>
        <v>OK</v>
      </c>
    </row>
    <row r="415" spans="1:12" ht="14.25" customHeight="1" x14ac:dyDescent="0.25">
      <c r="A415" s="320" t="str">
        <f>IF(K415=MIN(K393:K416),1,"")</f>
        <v/>
      </c>
      <c r="B415" s="319"/>
      <c r="C415" s="318"/>
      <c r="D415" s="312"/>
      <c r="E415" s="311"/>
      <c r="F415" s="310"/>
      <c r="G415" s="309"/>
      <c r="H415" s="317" t="e">
        <f>HLOOKUP('Operational Worksheet'!E415,$B$770:$M$772,3)</f>
        <v>#N/A</v>
      </c>
      <c r="I415" s="306" t="e">
        <f t="shared" si="24"/>
        <v>#DIV/0!</v>
      </c>
      <c r="J415" s="306" t="e">
        <f t="shared" si="25"/>
        <v>#DIV/0!</v>
      </c>
      <c r="K415" s="322" t="str">
        <f t="shared" si="27"/>
        <v>PO</v>
      </c>
      <c r="L415" s="316" t="str">
        <f t="shared" si="26"/>
        <v>OK</v>
      </c>
    </row>
    <row r="416" spans="1:12" ht="14.25" customHeight="1" x14ac:dyDescent="0.25">
      <c r="A416" s="315" t="str">
        <f>IF(K416=MIN(K393:K416),1,"")</f>
        <v/>
      </c>
      <c r="B416" s="329"/>
      <c r="C416" s="328"/>
      <c r="D416" s="312"/>
      <c r="E416" s="311"/>
      <c r="F416" s="310"/>
      <c r="G416" s="309"/>
      <c r="H416" s="327" t="e">
        <f>HLOOKUP('Operational Worksheet'!E416,$B$770:$M$772,3)</f>
        <v>#N/A</v>
      </c>
      <c r="I416" s="306" t="e">
        <f t="shared" si="24"/>
        <v>#DIV/0!</v>
      </c>
      <c r="J416" s="306" t="e">
        <f t="shared" si="25"/>
        <v>#DIV/0!</v>
      </c>
      <c r="K416" s="322" t="str">
        <f t="shared" si="27"/>
        <v>PO</v>
      </c>
      <c r="L416" s="326" t="str">
        <f t="shared" si="26"/>
        <v>OK</v>
      </c>
    </row>
    <row r="417" spans="1:12" ht="14.25" customHeight="1" x14ac:dyDescent="0.25">
      <c r="A417" s="325" t="str">
        <f>IF(K417=MIN(K417:K440),1,"")</f>
        <v/>
      </c>
      <c r="B417" s="324"/>
      <c r="C417" s="323"/>
      <c r="D417" s="312"/>
      <c r="E417" s="311"/>
      <c r="F417" s="310"/>
      <c r="G417" s="309"/>
      <c r="H417" s="306" t="e">
        <f>HLOOKUP('Operational Worksheet'!E417,$B$770:$M$772,3)</f>
        <v>#N/A</v>
      </c>
      <c r="I417" s="306" t="e">
        <f t="shared" si="24"/>
        <v>#DIV/0!</v>
      </c>
      <c r="J417" s="306" t="e">
        <f t="shared" si="25"/>
        <v>#DIV/0!</v>
      </c>
      <c r="K417" s="322" t="str">
        <f t="shared" si="27"/>
        <v>PO</v>
      </c>
      <c r="L417" s="321" t="str">
        <f t="shared" si="26"/>
        <v>OK</v>
      </c>
    </row>
    <row r="418" spans="1:12" ht="14.25" customHeight="1" x14ac:dyDescent="0.25">
      <c r="A418" s="320" t="str">
        <f>IF(K418=MIN(K417:K440),1,"")</f>
        <v/>
      </c>
      <c r="B418" s="319"/>
      <c r="C418" s="318"/>
      <c r="D418" s="312"/>
      <c r="E418" s="311"/>
      <c r="F418" s="310"/>
      <c r="G418" s="309"/>
      <c r="H418" s="317" t="e">
        <f>HLOOKUP('Operational Worksheet'!E418,$B$770:$M$772,3)</f>
        <v>#N/A</v>
      </c>
      <c r="I418" s="306" t="e">
        <f t="shared" si="24"/>
        <v>#DIV/0!</v>
      </c>
      <c r="J418" s="306" t="e">
        <f t="shared" si="25"/>
        <v>#DIV/0!</v>
      </c>
      <c r="K418" s="322" t="str">
        <f t="shared" si="27"/>
        <v>PO</v>
      </c>
      <c r="L418" s="316" t="str">
        <f t="shared" si="26"/>
        <v>OK</v>
      </c>
    </row>
    <row r="419" spans="1:12" ht="14.25" customHeight="1" x14ac:dyDescent="0.25">
      <c r="A419" s="320" t="str">
        <f>IF(K419=MIN(K417:K440),1,"")</f>
        <v/>
      </c>
      <c r="B419" s="319"/>
      <c r="C419" s="318"/>
      <c r="D419" s="312"/>
      <c r="E419" s="311"/>
      <c r="F419" s="310"/>
      <c r="G419" s="309"/>
      <c r="H419" s="317" t="e">
        <f>HLOOKUP('Operational Worksheet'!E419,$B$770:$M$772,3)</f>
        <v>#N/A</v>
      </c>
      <c r="I419" s="306" t="e">
        <f t="shared" si="24"/>
        <v>#DIV/0!</v>
      </c>
      <c r="J419" s="306" t="e">
        <f t="shared" si="25"/>
        <v>#DIV/0!</v>
      </c>
      <c r="K419" s="322" t="str">
        <f t="shared" si="27"/>
        <v>PO</v>
      </c>
      <c r="L419" s="316" t="str">
        <f t="shared" si="26"/>
        <v>OK</v>
      </c>
    </row>
    <row r="420" spans="1:12" ht="14.25" customHeight="1" x14ac:dyDescent="0.25">
      <c r="A420" s="320" t="str">
        <f>IF(K420=MIN(K417:K440),1,"")</f>
        <v/>
      </c>
      <c r="B420" s="319"/>
      <c r="C420" s="318"/>
      <c r="D420" s="312"/>
      <c r="E420" s="311"/>
      <c r="F420" s="310"/>
      <c r="G420" s="309"/>
      <c r="H420" s="317" t="e">
        <f>HLOOKUP('Operational Worksheet'!E420,$B$770:$M$772,3)</f>
        <v>#N/A</v>
      </c>
      <c r="I420" s="306" t="e">
        <f t="shared" si="24"/>
        <v>#DIV/0!</v>
      </c>
      <c r="J420" s="306" t="e">
        <f t="shared" si="25"/>
        <v>#DIV/0!</v>
      </c>
      <c r="K420" s="322" t="str">
        <f t="shared" si="27"/>
        <v>PO</v>
      </c>
      <c r="L420" s="316" t="str">
        <f t="shared" si="26"/>
        <v>OK</v>
      </c>
    </row>
    <row r="421" spans="1:12" ht="14.25" customHeight="1" x14ac:dyDescent="0.25">
      <c r="A421" s="320" t="str">
        <f>IF(K421=MIN(K417:K440),1,"")</f>
        <v/>
      </c>
      <c r="B421" s="319"/>
      <c r="C421" s="318"/>
      <c r="D421" s="312"/>
      <c r="E421" s="311"/>
      <c r="F421" s="310"/>
      <c r="G421" s="309"/>
      <c r="H421" s="317" t="e">
        <f>HLOOKUP('Operational Worksheet'!E421,$B$770:$M$772,3)</f>
        <v>#N/A</v>
      </c>
      <c r="I421" s="306" t="e">
        <f t="shared" si="24"/>
        <v>#DIV/0!</v>
      </c>
      <c r="J421" s="306" t="e">
        <f t="shared" si="25"/>
        <v>#DIV/0!</v>
      </c>
      <c r="K421" s="322" t="str">
        <f t="shared" si="27"/>
        <v>PO</v>
      </c>
      <c r="L421" s="316" t="str">
        <f t="shared" si="26"/>
        <v>OK</v>
      </c>
    </row>
    <row r="422" spans="1:12" ht="14.25" customHeight="1" x14ac:dyDescent="0.25">
      <c r="A422" s="320" t="str">
        <f>IF(K422=MIN(K417:K440),1,"")</f>
        <v/>
      </c>
      <c r="B422" s="319"/>
      <c r="C422" s="318"/>
      <c r="D422" s="312"/>
      <c r="E422" s="311"/>
      <c r="F422" s="310"/>
      <c r="G422" s="309"/>
      <c r="H422" s="317" t="e">
        <f>HLOOKUP('Operational Worksheet'!E422,$B$770:$M$772,3)</f>
        <v>#N/A</v>
      </c>
      <c r="I422" s="306" t="e">
        <f t="shared" si="24"/>
        <v>#DIV/0!</v>
      </c>
      <c r="J422" s="306" t="e">
        <f t="shared" si="25"/>
        <v>#DIV/0!</v>
      </c>
      <c r="K422" s="322" t="str">
        <f t="shared" si="27"/>
        <v>PO</v>
      </c>
      <c r="L422" s="316" t="str">
        <f t="shared" si="26"/>
        <v>OK</v>
      </c>
    </row>
    <row r="423" spans="1:12" ht="14.25" customHeight="1" x14ac:dyDescent="0.25">
      <c r="A423" s="320" t="str">
        <f>IF(K423=MIN(K417:K440),1,"")</f>
        <v/>
      </c>
      <c r="B423" s="319"/>
      <c r="C423" s="318"/>
      <c r="D423" s="312"/>
      <c r="E423" s="311"/>
      <c r="F423" s="310"/>
      <c r="G423" s="309"/>
      <c r="H423" s="317" t="e">
        <f>HLOOKUP('Operational Worksheet'!E423,$B$770:$M$772,3)</f>
        <v>#N/A</v>
      </c>
      <c r="I423" s="306" t="e">
        <f t="shared" si="24"/>
        <v>#DIV/0!</v>
      </c>
      <c r="J423" s="306" t="e">
        <f t="shared" si="25"/>
        <v>#DIV/0!</v>
      </c>
      <c r="K423" s="322" t="str">
        <f t="shared" si="27"/>
        <v>PO</v>
      </c>
      <c r="L423" s="316" t="str">
        <f t="shared" si="26"/>
        <v>OK</v>
      </c>
    </row>
    <row r="424" spans="1:12" ht="14.25" customHeight="1" x14ac:dyDescent="0.25">
      <c r="A424" s="320" t="str">
        <f>IF(K424=MIN(K417:K440),1,"")</f>
        <v/>
      </c>
      <c r="B424" s="319"/>
      <c r="C424" s="318"/>
      <c r="D424" s="312"/>
      <c r="E424" s="311"/>
      <c r="F424" s="310"/>
      <c r="G424" s="309"/>
      <c r="H424" s="317" t="e">
        <f>HLOOKUP('Operational Worksheet'!E424,$B$770:$M$772,3)</f>
        <v>#N/A</v>
      </c>
      <c r="I424" s="306" t="e">
        <f t="shared" si="24"/>
        <v>#DIV/0!</v>
      </c>
      <c r="J424" s="306" t="e">
        <f t="shared" si="25"/>
        <v>#DIV/0!</v>
      </c>
      <c r="K424" s="322" t="str">
        <f t="shared" si="27"/>
        <v>PO</v>
      </c>
      <c r="L424" s="316" t="str">
        <f t="shared" si="26"/>
        <v>OK</v>
      </c>
    </row>
    <row r="425" spans="1:12" ht="14.25" customHeight="1" x14ac:dyDescent="0.25">
      <c r="A425" s="320" t="str">
        <f>IF(K425=MIN(K417:K440),1,"")</f>
        <v/>
      </c>
      <c r="B425" s="319"/>
      <c r="C425" s="318"/>
      <c r="D425" s="312"/>
      <c r="E425" s="311"/>
      <c r="F425" s="310"/>
      <c r="G425" s="309"/>
      <c r="H425" s="317" t="e">
        <f>HLOOKUP('Operational Worksheet'!E425,$B$770:$M$772,3)</f>
        <v>#N/A</v>
      </c>
      <c r="I425" s="306" t="e">
        <f t="shared" si="24"/>
        <v>#DIV/0!</v>
      </c>
      <c r="J425" s="306" t="e">
        <f t="shared" si="25"/>
        <v>#DIV/0!</v>
      </c>
      <c r="K425" s="322" t="str">
        <f t="shared" si="27"/>
        <v>PO</v>
      </c>
      <c r="L425" s="316" t="str">
        <f t="shared" si="26"/>
        <v>OK</v>
      </c>
    </row>
    <row r="426" spans="1:12" ht="14.25" customHeight="1" x14ac:dyDescent="0.25">
      <c r="A426" s="320" t="str">
        <f>IF(K426=MIN(K417:K440),1,"")</f>
        <v/>
      </c>
      <c r="B426" s="319"/>
      <c r="C426" s="318"/>
      <c r="D426" s="312"/>
      <c r="E426" s="311"/>
      <c r="F426" s="310"/>
      <c r="G426" s="309"/>
      <c r="H426" s="317" t="e">
        <f>HLOOKUP('Operational Worksheet'!E426,$B$770:$M$772,3)</f>
        <v>#N/A</v>
      </c>
      <c r="I426" s="306" t="e">
        <f t="shared" si="24"/>
        <v>#DIV/0!</v>
      </c>
      <c r="J426" s="306" t="e">
        <f t="shared" si="25"/>
        <v>#DIV/0!</v>
      </c>
      <c r="K426" s="322" t="str">
        <f t="shared" si="27"/>
        <v>PO</v>
      </c>
      <c r="L426" s="316" t="str">
        <f t="shared" si="26"/>
        <v>OK</v>
      </c>
    </row>
    <row r="427" spans="1:12" ht="14.25" customHeight="1" x14ac:dyDescent="0.25">
      <c r="A427" s="320" t="str">
        <f>IF(K427=MIN(K417:K440),1,"")</f>
        <v/>
      </c>
      <c r="B427" s="319"/>
      <c r="C427" s="318"/>
      <c r="D427" s="312"/>
      <c r="E427" s="311"/>
      <c r="F427" s="310"/>
      <c r="G427" s="309"/>
      <c r="H427" s="317" t="e">
        <f>HLOOKUP('Operational Worksheet'!E427,$B$770:$M$772,3)</f>
        <v>#N/A</v>
      </c>
      <c r="I427" s="306" t="e">
        <f t="shared" si="24"/>
        <v>#DIV/0!</v>
      </c>
      <c r="J427" s="306" t="e">
        <f t="shared" si="25"/>
        <v>#DIV/0!</v>
      </c>
      <c r="K427" s="322" t="str">
        <f t="shared" si="27"/>
        <v>PO</v>
      </c>
      <c r="L427" s="316" t="str">
        <f t="shared" si="26"/>
        <v>OK</v>
      </c>
    </row>
    <row r="428" spans="1:12" ht="14.25" customHeight="1" x14ac:dyDescent="0.25">
      <c r="A428" s="320" t="str">
        <f>IF(K428=MIN(K417:K440),1,"")</f>
        <v/>
      </c>
      <c r="B428" s="319"/>
      <c r="C428" s="318"/>
      <c r="D428" s="312"/>
      <c r="E428" s="311"/>
      <c r="F428" s="310"/>
      <c r="G428" s="309"/>
      <c r="H428" s="317" t="e">
        <f>HLOOKUP('Operational Worksheet'!E428,$B$770:$M$772,3)</f>
        <v>#N/A</v>
      </c>
      <c r="I428" s="306" t="e">
        <f t="shared" si="24"/>
        <v>#DIV/0!</v>
      </c>
      <c r="J428" s="306" t="e">
        <f t="shared" si="25"/>
        <v>#DIV/0!</v>
      </c>
      <c r="K428" s="322" t="str">
        <f t="shared" si="27"/>
        <v>PO</v>
      </c>
      <c r="L428" s="316" t="str">
        <f t="shared" si="26"/>
        <v>OK</v>
      </c>
    </row>
    <row r="429" spans="1:12" ht="14.25" customHeight="1" x14ac:dyDescent="0.25">
      <c r="A429" s="320" t="str">
        <f>IF(K429=MIN(K417:K440),1,"")</f>
        <v/>
      </c>
      <c r="B429" s="319"/>
      <c r="C429" s="318"/>
      <c r="D429" s="312"/>
      <c r="E429" s="311"/>
      <c r="F429" s="310"/>
      <c r="G429" s="309"/>
      <c r="H429" s="317" t="e">
        <f>HLOOKUP('Operational Worksheet'!E429,$B$770:$M$772,3)</f>
        <v>#N/A</v>
      </c>
      <c r="I429" s="306" t="e">
        <f t="shared" si="24"/>
        <v>#DIV/0!</v>
      </c>
      <c r="J429" s="306" t="e">
        <f t="shared" si="25"/>
        <v>#DIV/0!</v>
      </c>
      <c r="K429" s="322" t="str">
        <f t="shared" si="27"/>
        <v>PO</v>
      </c>
      <c r="L429" s="316" t="str">
        <f t="shared" si="26"/>
        <v>OK</v>
      </c>
    </row>
    <row r="430" spans="1:12" ht="14.25" customHeight="1" x14ac:dyDescent="0.25">
      <c r="A430" s="320" t="str">
        <f>IF(K430=MIN(K417:K440),1,"")</f>
        <v/>
      </c>
      <c r="B430" s="319"/>
      <c r="C430" s="318"/>
      <c r="D430" s="312"/>
      <c r="E430" s="311"/>
      <c r="F430" s="310"/>
      <c r="G430" s="309"/>
      <c r="H430" s="317" t="e">
        <f>HLOOKUP('Operational Worksheet'!E430,$B$770:$M$772,3)</f>
        <v>#N/A</v>
      </c>
      <c r="I430" s="306" t="e">
        <f t="shared" si="24"/>
        <v>#DIV/0!</v>
      </c>
      <c r="J430" s="306" t="e">
        <f t="shared" si="25"/>
        <v>#DIV/0!</v>
      </c>
      <c r="K430" s="322" t="str">
        <f t="shared" si="27"/>
        <v>PO</v>
      </c>
      <c r="L430" s="316" t="str">
        <f t="shared" si="26"/>
        <v>OK</v>
      </c>
    </row>
    <row r="431" spans="1:12" ht="14.25" customHeight="1" x14ac:dyDescent="0.25">
      <c r="A431" s="320" t="str">
        <f>IF(K431=MIN(K417:K440),1,"")</f>
        <v/>
      </c>
      <c r="B431" s="319"/>
      <c r="C431" s="318"/>
      <c r="D431" s="312"/>
      <c r="E431" s="311"/>
      <c r="F431" s="310"/>
      <c r="G431" s="309"/>
      <c r="H431" s="317" t="e">
        <f>HLOOKUP('Operational Worksheet'!E431,$B$770:$M$772,3)</f>
        <v>#N/A</v>
      </c>
      <c r="I431" s="306" t="e">
        <f t="shared" si="24"/>
        <v>#DIV/0!</v>
      </c>
      <c r="J431" s="306" t="e">
        <f t="shared" si="25"/>
        <v>#DIV/0!</v>
      </c>
      <c r="K431" s="322" t="str">
        <f t="shared" si="27"/>
        <v>PO</v>
      </c>
      <c r="L431" s="316" t="str">
        <f t="shared" si="26"/>
        <v>OK</v>
      </c>
    </row>
    <row r="432" spans="1:12" ht="14.25" customHeight="1" x14ac:dyDescent="0.25">
      <c r="A432" s="320" t="str">
        <f>IF(K432=MIN(K417:K440),1,"")</f>
        <v/>
      </c>
      <c r="B432" s="319"/>
      <c r="C432" s="318"/>
      <c r="D432" s="312"/>
      <c r="E432" s="311"/>
      <c r="F432" s="310"/>
      <c r="G432" s="309"/>
      <c r="H432" s="317" t="e">
        <f>HLOOKUP('Operational Worksheet'!E432,$B$770:$M$772,3)</f>
        <v>#N/A</v>
      </c>
      <c r="I432" s="306" t="e">
        <f t="shared" si="24"/>
        <v>#DIV/0!</v>
      </c>
      <c r="J432" s="306" t="e">
        <f t="shared" si="25"/>
        <v>#DIV/0!</v>
      </c>
      <c r="K432" s="322" t="str">
        <f t="shared" si="27"/>
        <v>PO</v>
      </c>
      <c r="L432" s="316" t="str">
        <f t="shared" si="26"/>
        <v>OK</v>
      </c>
    </row>
    <row r="433" spans="1:12" ht="14.25" customHeight="1" x14ac:dyDescent="0.25">
      <c r="A433" s="320" t="str">
        <f>IF(K433=MIN(K417:K440),1,"")</f>
        <v/>
      </c>
      <c r="B433" s="319"/>
      <c r="C433" s="318"/>
      <c r="D433" s="312"/>
      <c r="E433" s="311"/>
      <c r="F433" s="310"/>
      <c r="G433" s="309"/>
      <c r="H433" s="317" t="e">
        <f>HLOOKUP('Operational Worksheet'!E433,$B$770:$M$772,3)</f>
        <v>#N/A</v>
      </c>
      <c r="I433" s="306" t="e">
        <f t="shared" si="24"/>
        <v>#DIV/0!</v>
      </c>
      <c r="J433" s="306" t="e">
        <f t="shared" si="25"/>
        <v>#DIV/0!</v>
      </c>
      <c r="K433" s="322" t="str">
        <f t="shared" si="27"/>
        <v>PO</v>
      </c>
      <c r="L433" s="316" t="str">
        <f t="shared" si="26"/>
        <v>OK</v>
      </c>
    </row>
    <row r="434" spans="1:12" ht="14.25" customHeight="1" x14ac:dyDescent="0.25">
      <c r="A434" s="320" t="str">
        <f>IF(K434=MIN(K417:K440),1,"")</f>
        <v/>
      </c>
      <c r="B434" s="319"/>
      <c r="C434" s="318"/>
      <c r="D434" s="312"/>
      <c r="E434" s="311"/>
      <c r="F434" s="310"/>
      <c r="G434" s="309"/>
      <c r="H434" s="317" t="e">
        <f>HLOOKUP('Operational Worksheet'!E434,$B$770:$M$772,3)</f>
        <v>#N/A</v>
      </c>
      <c r="I434" s="306" t="e">
        <f t="shared" si="24"/>
        <v>#DIV/0!</v>
      </c>
      <c r="J434" s="306" t="e">
        <f t="shared" si="25"/>
        <v>#DIV/0!</v>
      </c>
      <c r="K434" s="322" t="str">
        <f t="shared" si="27"/>
        <v>PO</v>
      </c>
      <c r="L434" s="316" t="str">
        <f t="shared" si="26"/>
        <v>OK</v>
      </c>
    </row>
    <row r="435" spans="1:12" ht="14.25" customHeight="1" x14ac:dyDescent="0.25">
      <c r="A435" s="320" t="str">
        <f>IF(K435=MIN(K417:K440),1,"")</f>
        <v/>
      </c>
      <c r="B435" s="319"/>
      <c r="C435" s="318"/>
      <c r="D435" s="312"/>
      <c r="E435" s="311"/>
      <c r="F435" s="310"/>
      <c r="G435" s="309"/>
      <c r="H435" s="317" t="e">
        <f>HLOOKUP('Operational Worksheet'!E435,$B$770:$M$772,3)</f>
        <v>#N/A</v>
      </c>
      <c r="I435" s="306" t="e">
        <f t="shared" si="24"/>
        <v>#DIV/0!</v>
      </c>
      <c r="J435" s="306" t="e">
        <f t="shared" si="25"/>
        <v>#DIV/0!</v>
      </c>
      <c r="K435" s="322" t="str">
        <f t="shared" si="27"/>
        <v>PO</v>
      </c>
      <c r="L435" s="316" t="str">
        <f t="shared" si="26"/>
        <v>OK</v>
      </c>
    </row>
    <row r="436" spans="1:12" ht="14.25" customHeight="1" x14ac:dyDescent="0.25">
      <c r="A436" s="320" t="str">
        <f>IF(K436=MIN(K417:K440),1,"")</f>
        <v/>
      </c>
      <c r="B436" s="319"/>
      <c r="C436" s="318"/>
      <c r="D436" s="312"/>
      <c r="E436" s="311"/>
      <c r="F436" s="310"/>
      <c r="G436" s="309"/>
      <c r="H436" s="317" t="e">
        <f>HLOOKUP('Operational Worksheet'!E436,$B$770:$M$772,3)</f>
        <v>#N/A</v>
      </c>
      <c r="I436" s="306" t="e">
        <f t="shared" si="24"/>
        <v>#DIV/0!</v>
      </c>
      <c r="J436" s="306" t="e">
        <f t="shared" si="25"/>
        <v>#DIV/0!</v>
      </c>
      <c r="K436" s="322" t="str">
        <f t="shared" si="27"/>
        <v>PO</v>
      </c>
      <c r="L436" s="316" t="str">
        <f t="shared" si="26"/>
        <v>OK</v>
      </c>
    </row>
    <row r="437" spans="1:12" ht="14.25" customHeight="1" x14ac:dyDescent="0.25">
      <c r="A437" s="320" t="str">
        <f>IF(K437=MIN(K417:K440),1,"")</f>
        <v/>
      </c>
      <c r="B437" s="319"/>
      <c r="C437" s="318"/>
      <c r="D437" s="312"/>
      <c r="E437" s="311"/>
      <c r="F437" s="310"/>
      <c r="G437" s="309"/>
      <c r="H437" s="317" t="e">
        <f>HLOOKUP('Operational Worksheet'!E437,$B$770:$M$772,3)</f>
        <v>#N/A</v>
      </c>
      <c r="I437" s="306" t="e">
        <f t="shared" si="24"/>
        <v>#DIV/0!</v>
      </c>
      <c r="J437" s="306" t="e">
        <f t="shared" si="25"/>
        <v>#DIV/0!</v>
      </c>
      <c r="K437" s="322" t="str">
        <f t="shared" si="27"/>
        <v>PO</v>
      </c>
      <c r="L437" s="316" t="str">
        <f t="shared" si="26"/>
        <v>OK</v>
      </c>
    </row>
    <row r="438" spans="1:12" ht="14.25" customHeight="1" x14ac:dyDescent="0.25">
      <c r="A438" s="320" t="str">
        <f>IF(K438=MIN(K417:K440),1,"")</f>
        <v/>
      </c>
      <c r="B438" s="319"/>
      <c r="C438" s="318"/>
      <c r="D438" s="312"/>
      <c r="E438" s="311"/>
      <c r="F438" s="310"/>
      <c r="G438" s="309"/>
      <c r="H438" s="317" t="e">
        <f>HLOOKUP('Operational Worksheet'!E438,$B$770:$M$772,3)</f>
        <v>#N/A</v>
      </c>
      <c r="I438" s="306" t="e">
        <f t="shared" si="24"/>
        <v>#DIV/0!</v>
      </c>
      <c r="J438" s="306" t="e">
        <f t="shared" si="25"/>
        <v>#DIV/0!</v>
      </c>
      <c r="K438" s="322" t="str">
        <f t="shared" si="27"/>
        <v>PO</v>
      </c>
      <c r="L438" s="316" t="str">
        <f t="shared" si="26"/>
        <v>OK</v>
      </c>
    </row>
    <row r="439" spans="1:12" ht="14.25" customHeight="1" x14ac:dyDescent="0.25">
      <c r="A439" s="320" t="str">
        <f>IF(K439=MIN(K417:K440),1,"")</f>
        <v/>
      </c>
      <c r="B439" s="319"/>
      <c r="C439" s="318"/>
      <c r="D439" s="312"/>
      <c r="E439" s="311"/>
      <c r="F439" s="310"/>
      <c r="G439" s="309"/>
      <c r="H439" s="317" t="e">
        <f>HLOOKUP('Operational Worksheet'!E439,$B$770:$M$772,3)</f>
        <v>#N/A</v>
      </c>
      <c r="I439" s="306" t="e">
        <f t="shared" si="24"/>
        <v>#DIV/0!</v>
      </c>
      <c r="J439" s="306" t="e">
        <f t="shared" si="25"/>
        <v>#DIV/0!</v>
      </c>
      <c r="K439" s="322" t="str">
        <f t="shared" si="27"/>
        <v>PO</v>
      </c>
      <c r="L439" s="316" t="str">
        <f t="shared" si="26"/>
        <v>OK</v>
      </c>
    </row>
    <row r="440" spans="1:12" ht="14.25" customHeight="1" x14ac:dyDescent="0.25">
      <c r="A440" s="315" t="str">
        <f>IF(K440=MIN(K417:K440),1,"")</f>
        <v/>
      </c>
      <c r="B440" s="329"/>
      <c r="C440" s="328"/>
      <c r="D440" s="312"/>
      <c r="E440" s="311"/>
      <c r="F440" s="310"/>
      <c r="G440" s="309"/>
      <c r="H440" s="327" t="e">
        <f>HLOOKUP('Operational Worksheet'!E440,$B$770:$M$772,3)</f>
        <v>#N/A</v>
      </c>
      <c r="I440" s="306" t="e">
        <f t="shared" si="24"/>
        <v>#DIV/0!</v>
      </c>
      <c r="J440" s="306" t="e">
        <f t="shared" si="25"/>
        <v>#DIV/0!</v>
      </c>
      <c r="K440" s="322" t="str">
        <f t="shared" si="27"/>
        <v>PO</v>
      </c>
      <c r="L440" s="326" t="str">
        <f t="shared" si="26"/>
        <v>OK</v>
      </c>
    </row>
    <row r="441" spans="1:12" ht="14.25" customHeight="1" x14ac:dyDescent="0.25">
      <c r="A441" s="325" t="str">
        <f>IF(K441=MIN(K441:K464),1,"")</f>
        <v/>
      </c>
      <c r="B441" s="324"/>
      <c r="C441" s="323"/>
      <c r="D441" s="312"/>
      <c r="E441" s="311"/>
      <c r="F441" s="310"/>
      <c r="G441" s="309"/>
      <c r="H441" s="306" t="e">
        <f>HLOOKUP('Operational Worksheet'!E441,$B$770:$M$772,3)</f>
        <v>#N/A</v>
      </c>
      <c r="I441" s="306" t="e">
        <f t="shared" si="24"/>
        <v>#DIV/0!</v>
      </c>
      <c r="J441" s="306" t="e">
        <f t="shared" si="25"/>
        <v>#DIV/0!</v>
      </c>
      <c r="K441" s="322" t="str">
        <f t="shared" si="27"/>
        <v>PO</v>
      </c>
      <c r="L441" s="321" t="str">
        <f t="shared" si="26"/>
        <v>OK</v>
      </c>
    </row>
    <row r="442" spans="1:12" ht="14.25" customHeight="1" x14ac:dyDescent="0.25">
      <c r="A442" s="320" t="str">
        <f>IF(K442=MIN(K441:K464),1,"")</f>
        <v/>
      </c>
      <c r="B442" s="319"/>
      <c r="C442" s="318"/>
      <c r="D442" s="312"/>
      <c r="E442" s="311"/>
      <c r="F442" s="310"/>
      <c r="G442" s="309"/>
      <c r="H442" s="317" t="e">
        <f>HLOOKUP('Operational Worksheet'!E442,$B$770:$M$772,3)</f>
        <v>#N/A</v>
      </c>
      <c r="I442" s="306" t="e">
        <f t="shared" si="24"/>
        <v>#DIV/0!</v>
      </c>
      <c r="J442" s="306" t="e">
        <f t="shared" si="25"/>
        <v>#DIV/0!</v>
      </c>
      <c r="K442" s="322" t="str">
        <f t="shared" si="27"/>
        <v>PO</v>
      </c>
      <c r="L442" s="316" t="str">
        <f t="shared" si="26"/>
        <v>OK</v>
      </c>
    </row>
    <row r="443" spans="1:12" ht="14.25" customHeight="1" x14ac:dyDescent="0.25">
      <c r="A443" s="320" t="str">
        <f>IF(K443=MIN(K441:K464),1,"")</f>
        <v/>
      </c>
      <c r="B443" s="319"/>
      <c r="C443" s="318"/>
      <c r="D443" s="312"/>
      <c r="E443" s="311"/>
      <c r="F443" s="310"/>
      <c r="G443" s="309"/>
      <c r="H443" s="317" t="e">
        <f>HLOOKUP('Operational Worksheet'!E443,$B$770:$M$772,3)</f>
        <v>#N/A</v>
      </c>
      <c r="I443" s="306" t="e">
        <f t="shared" si="24"/>
        <v>#DIV/0!</v>
      </c>
      <c r="J443" s="306" t="e">
        <f t="shared" si="25"/>
        <v>#DIV/0!</v>
      </c>
      <c r="K443" s="322" t="str">
        <f t="shared" si="27"/>
        <v>PO</v>
      </c>
      <c r="L443" s="316" t="str">
        <f t="shared" si="26"/>
        <v>OK</v>
      </c>
    </row>
    <row r="444" spans="1:12" ht="14.25" customHeight="1" x14ac:dyDescent="0.25">
      <c r="A444" s="320" t="str">
        <f>IF(K444=MIN(K441:K464),1,"")</f>
        <v/>
      </c>
      <c r="B444" s="319"/>
      <c r="C444" s="318"/>
      <c r="D444" s="312"/>
      <c r="E444" s="311"/>
      <c r="F444" s="310"/>
      <c r="G444" s="309"/>
      <c r="H444" s="317" t="e">
        <f>HLOOKUP('Operational Worksheet'!E444,$B$770:$M$772,3)</f>
        <v>#N/A</v>
      </c>
      <c r="I444" s="306" t="e">
        <f t="shared" si="24"/>
        <v>#DIV/0!</v>
      </c>
      <c r="J444" s="306" t="e">
        <f t="shared" si="25"/>
        <v>#DIV/0!</v>
      </c>
      <c r="K444" s="322" t="str">
        <f t="shared" si="27"/>
        <v>PO</v>
      </c>
      <c r="L444" s="316" t="str">
        <f t="shared" si="26"/>
        <v>OK</v>
      </c>
    </row>
    <row r="445" spans="1:12" ht="14.25" customHeight="1" x14ac:dyDescent="0.25">
      <c r="A445" s="320" t="str">
        <f>IF(K445=MIN(K441:K464),1,"")</f>
        <v/>
      </c>
      <c r="B445" s="319"/>
      <c r="C445" s="318"/>
      <c r="D445" s="312"/>
      <c r="E445" s="311"/>
      <c r="F445" s="310"/>
      <c r="G445" s="309"/>
      <c r="H445" s="317" t="e">
        <f>HLOOKUP('Operational Worksheet'!E445,$B$770:$M$772,3)</f>
        <v>#N/A</v>
      </c>
      <c r="I445" s="306" t="e">
        <f t="shared" si="24"/>
        <v>#DIV/0!</v>
      </c>
      <c r="J445" s="306" t="e">
        <f t="shared" si="25"/>
        <v>#DIV/0!</v>
      </c>
      <c r="K445" s="322" t="str">
        <f t="shared" si="27"/>
        <v>PO</v>
      </c>
      <c r="L445" s="316" t="str">
        <f t="shared" si="26"/>
        <v>OK</v>
      </c>
    </row>
    <row r="446" spans="1:12" ht="14.25" customHeight="1" x14ac:dyDescent="0.25">
      <c r="A446" s="320" t="str">
        <f>IF(K446=MIN(K441:K464),1,"")</f>
        <v/>
      </c>
      <c r="B446" s="319"/>
      <c r="C446" s="318"/>
      <c r="D446" s="312"/>
      <c r="E446" s="311"/>
      <c r="F446" s="310"/>
      <c r="G446" s="309"/>
      <c r="H446" s="317" t="e">
        <f>HLOOKUP('Operational Worksheet'!E446,$B$770:$M$772,3)</f>
        <v>#N/A</v>
      </c>
      <c r="I446" s="306" t="e">
        <f t="shared" si="24"/>
        <v>#DIV/0!</v>
      </c>
      <c r="J446" s="306" t="e">
        <f t="shared" si="25"/>
        <v>#DIV/0!</v>
      </c>
      <c r="K446" s="322" t="str">
        <f t="shared" si="27"/>
        <v>PO</v>
      </c>
      <c r="L446" s="316" t="str">
        <f t="shared" si="26"/>
        <v>OK</v>
      </c>
    </row>
    <row r="447" spans="1:12" ht="14.25" customHeight="1" x14ac:dyDescent="0.25">
      <c r="A447" s="320" t="str">
        <f>IF(K447=MIN(K441:K464),1,"")</f>
        <v/>
      </c>
      <c r="B447" s="319"/>
      <c r="C447" s="318"/>
      <c r="D447" s="312"/>
      <c r="E447" s="311"/>
      <c r="F447" s="310"/>
      <c r="G447" s="309"/>
      <c r="H447" s="317" t="e">
        <f>HLOOKUP('Operational Worksheet'!E447,$B$770:$M$772,3)</f>
        <v>#N/A</v>
      </c>
      <c r="I447" s="306" t="e">
        <f t="shared" si="24"/>
        <v>#DIV/0!</v>
      </c>
      <c r="J447" s="306" t="e">
        <f t="shared" si="25"/>
        <v>#DIV/0!</v>
      </c>
      <c r="K447" s="322" t="str">
        <f t="shared" si="27"/>
        <v>PO</v>
      </c>
      <c r="L447" s="316" t="str">
        <f t="shared" si="26"/>
        <v>OK</v>
      </c>
    </row>
    <row r="448" spans="1:12" ht="14.25" customHeight="1" x14ac:dyDescent="0.25">
      <c r="A448" s="320" t="str">
        <f>IF(K448=MIN(K441:K464),1,"")</f>
        <v/>
      </c>
      <c r="B448" s="319"/>
      <c r="C448" s="318"/>
      <c r="D448" s="312"/>
      <c r="E448" s="311"/>
      <c r="F448" s="310"/>
      <c r="G448" s="309"/>
      <c r="H448" s="317" t="e">
        <f>HLOOKUP('Operational Worksheet'!E448,$B$770:$M$772,3)</f>
        <v>#N/A</v>
      </c>
      <c r="I448" s="306" t="e">
        <f t="shared" si="24"/>
        <v>#DIV/0!</v>
      </c>
      <c r="J448" s="306" t="e">
        <f t="shared" si="25"/>
        <v>#DIV/0!</v>
      </c>
      <c r="K448" s="322" t="str">
        <f t="shared" si="27"/>
        <v>PO</v>
      </c>
      <c r="L448" s="316" t="str">
        <f t="shared" si="26"/>
        <v>OK</v>
      </c>
    </row>
    <row r="449" spans="1:12" ht="14.25" customHeight="1" x14ac:dyDescent="0.25">
      <c r="A449" s="320" t="str">
        <f>IF(K449=MIN(K441:K464),1,"")</f>
        <v/>
      </c>
      <c r="B449" s="319"/>
      <c r="C449" s="318"/>
      <c r="D449" s="312"/>
      <c r="E449" s="311"/>
      <c r="F449" s="310"/>
      <c r="G449" s="309"/>
      <c r="H449" s="317" t="e">
        <f>HLOOKUP('Operational Worksheet'!E449,$B$770:$M$772,3)</f>
        <v>#N/A</v>
      </c>
      <c r="I449" s="306" t="e">
        <f t="shared" si="24"/>
        <v>#DIV/0!</v>
      </c>
      <c r="J449" s="306" t="e">
        <f t="shared" si="25"/>
        <v>#DIV/0!</v>
      </c>
      <c r="K449" s="322" t="str">
        <f t="shared" si="27"/>
        <v>PO</v>
      </c>
      <c r="L449" s="316" t="str">
        <f t="shared" si="26"/>
        <v>OK</v>
      </c>
    </row>
    <row r="450" spans="1:12" ht="14.25" customHeight="1" x14ac:dyDescent="0.25">
      <c r="A450" s="320" t="str">
        <f>IF(K450=MIN(K441:K464),1,"")</f>
        <v/>
      </c>
      <c r="B450" s="319"/>
      <c r="C450" s="318"/>
      <c r="D450" s="312"/>
      <c r="E450" s="311"/>
      <c r="F450" s="310"/>
      <c r="G450" s="309"/>
      <c r="H450" s="317" t="e">
        <f>HLOOKUP('Operational Worksheet'!E450,$B$770:$M$772,3)</f>
        <v>#N/A</v>
      </c>
      <c r="I450" s="306" t="e">
        <f t="shared" si="24"/>
        <v>#DIV/0!</v>
      </c>
      <c r="J450" s="306" t="e">
        <f t="shared" si="25"/>
        <v>#DIV/0!</v>
      </c>
      <c r="K450" s="322" t="str">
        <f t="shared" si="27"/>
        <v>PO</v>
      </c>
      <c r="L450" s="316" t="str">
        <f t="shared" si="26"/>
        <v>OK</v>
      </c>
    </row>
    <row r="451" spans="1:12" ht="14.25" customHeight="1" x14ac:dyDescent="0.25">
      <c r="A451" s="320" t="str">
        <f>IF(K451=MIN(K441:K464),1,"")</f>
        <v/>
      </c>
      <c r="B451" s="319"/>
      <c r="C451" s="318"/>
      <c r="D451" s="312"/>
      <c r="E451" s="311"/>
      <c r="F451" s="310"/>
      <c r="G451" s="309"/>
      <c r="H451" s="317" t="e">
        <f>HLOOKUP('Operational Worksheet'!E451,$B$770:$M$772,3)</f>
        <v>#N/A</v>
      </c>
      <c r="I451" s="306" t="e">
        <f t="shared" si="24"/>
        <v>#DIV/0!</v>
      </c>
      <c r="J451" s="306" t="e">
        <f t="shared" si="25"/>
        <v>#DIV/0!</v>
      </c>
      <c r="K451" s="322" t="str">
        <f t="shared" si="27"/>
        <v>PO</v>
      </c>
      <c r="L451" s="316" t="str">
        <f t="shared" si="26"/>
        <v>OK</v>
      </c>
    </row>
    <row r="452" spans="1:12" ht="14.25" customHeight="1" x14ac:dyDescent="0.25">
      <c r="A452" s="320" t="str">
        <f>IF(K452=MIN(K441:K464),1,"")</f>
        <v/>
      </c>
      <c r="B452" s="319"/>
      <c r="C452" s="318"/>
      <c r="D452" s="312"/>
      <c r="E452" s="311"/>
      <c r="F452" s="310"/>
      <c r="G452" s="309"/>
      <c r="H452" s="317" t="e">
        <f>HLOOKUP('Operational Worksheet'!E452,$B$770:$M$772,3)</f>
        <v>#N/A</v>
      </c>
      <c r="I452" s="306" t="e">
        <f t="shared" si="24"/>
        <v>#DIV/0!</v>
      </c>
      <c r="J452" s="306" t="e">
        <f t="shared" si="25"/>
        <v>#DIV/0!</v>
      </c>
      <c r="K452" s="322" t="str">
        <f t="shared" si="27"/>
        <v>PO</v>
      </c>
      <c r="L452" s="316" t="str">
        <f t="shared" si="26"/>
        <v>OK</v>
      </c>
    </row>
    <row r="453" spans="1:12" ht="14.25" customHeight="1" x14ac:dyDescent="0.25">
      <c r="A453" s="320" t="str">
        <f>IF(K453=MIN(K441:K464),1,"")</f>
        <v/>
      </c>
      <c r="B453" s="319"/>
      <c r="C453" s="318"/>
      <c r="D453" s="312"/>
      <c r="E453" s="311"/>
      <c r="F453" s="310"/>
      <c r="G453" s="309"/>
      <c r="H453" s="317" t="e">
        <f>HLOOKUP('Operational Worksheet'!E453,$B$770:$M$772,3)</f>
        <v>#N/A</v>
      </c>
      <c r="I453" s="306" t="e">
        <f t="shared" si="24"/>
        <v>#DIV/0!</v>
      </c>
      <c r="J453" s="306" t="e">
        <f t="shared" si="25"/>
        <v>#DIV/0!</v>
      </c>
      <c r="K453" s="322" t="str">
        <f t="shared" si="27"/>
        <v>PO</v>
      </c>
      <c r="L453" s="316" t="str">
        <f t="shared" si="26"/>
        <v>OK</v>
      </c>
    </row>
    <row r="454" spans="1:12" ht="14.25" customHeight="1" x14ac:dyDescent="0.25">
      <c r="A454" s="320" t="str">
        <f>IF(K454=MIN(K441:K464),1,"")</f>
        <v/>
      </c>
      <c r="B454" s="319"/>
      <c r="C454" s="318"/>
      <c r="D454" s="312"/>
      <c r="E454" s="311"/>
      <c r="F454" s="310"/>
      <c r="G454" s="309"/>
      <c r="H454" s="317" t="e">
        <f>HLOOKUP('Operational Worksheet'!E454,$B$770:$M$772,3)</f>
        <v>#N/A</v>
      </c>
      <c r="I454" s="306" t="e">
        <f t="shared" si="24"/>
        <v>#DIV/0!</v>
      </c>
      <c r="J454" s="306" t="e">
        <f t="shared" si="25"/>
        <v>#DIV/0!</v>
      </c>
      <c r="K454" s="322" t="str">
        <f t="shared" si="27"/>
        <v>PO</v>
      </c>
      <c r="L454" s="316" t="str">
        <f t="shared" si="26"/>
        <v>OK</v>
      </c>
    </row>
    <row r="455" spans="1:12" ht="14.25" customHeight="1" x14ac:dyDescent="0.25">
      <c r="A455" s="320" t="str">
        <f>IF(K455=MIN(K441:K464),1,"")</f>
        <v/>
      </c>
      <c r="B455" s="319"/>
      <c r="C455" s="318"/>
      <c r="D455" s="312"/>
      <c r="E455" s="311"/>
      <c r="F455" s="310"/>
      <c r="G455" s="309"/>
      <c r="H455" s="317" t="e">
        <f>HLOOKUP('Operational Worksheet'!E455,$B$770:$M$772,3)</f>
        <v>#N/A</v>
      </c>
      <c r="I455" s="306" t="e">
        <f t="shared" si="24"/>
        <v>#DIV/0!</v>
      </c>
      <c r="J455" s="306" t="e">
        <f t="shared" si="25"/>
        <v>#DIV/0!</v>
      </c>
      <c r="K455" s="322" t="str">
        <f t="shared" si="27"/>
        <v>PO</v>
      </c>
      <c r="L455" s="316" t="str">
        <f t="shared" si="26"/>
        <v>OK</v>
      </c>
    </row>
    <row r="456" spans="1:12" ht="14.25" customHeight="1" x14ac:dyDescent="0.25">
      <c r="A456" s="320" t="str">
        <f>IF(K456=MIN(K441:K464),1,"")</f>
        <v/>
      </c>
      <c r="B456" s="319"/>
      <c r="C456" s="318"/>
      <c r="D456" s="312"/>
      <c r="E456" s="311"/>
      <c r="F456" s="310"/>
      <c r="G456" s="309"/>
      <c r="H456" s="317" t="e">
        <f>HLOOKUP('Operational Worksheet'!E456,$B$770:$M$772,3)</f>
        <v>#N/A</v>
      </c>
      <c r="I456" s="306" t="e">
        <f t="shared" si="24"/>
        <v>#DIV/0!</v>
      </c>
      <c r="J456" s="306" t="e">
        <f t="shared" si="25"/>
        <v>#DIV/0!</v>
      </c>
      <c r="K456" s="322" t="str">
        <f t="shared" si="27"/>
        <v>PO</v>
      </c>
      <c r="L456" s="316" t="str">
        <f t="shared" si="26"/>
        <v>OK</v>
      </c>
    </row>
    <row r="457" spans="1:12" ht="14.25" customHeight="1" x14ac:dyDescent="0.25">
      <c r="A457" s="320" t="str">
        <f>IF(K457=MIN(K441:K464),1,"")</f>
        <v/>
      </c>
      <c r="B457" s="319"/>
      <c r="C457" s="318"/>
      <c r="D457" s="312"/>
      <c r="E457" s="311"/>
      <c r="F457" s="310"/>
      <c r="G457" s="309"/>
      <c r="H457" s="317" t="e">
        <f>HLOOKUP('Operational Worksheet'!E457,$B$770:$M$772,3)</f>
        <v>#N/A</v>
      </c>
      <c r="I457" s="306" t="e">
        <f t="shared" ref="I457:I520" si="28">$G$766/D457*$H$766</f>
        <v>#DIV/0!</v>
      </c>
      <c r="J457" s="306" t="e">
        <f t="shared" ref="J457:J520" si="29">I457*$G457</f>
        <v>#DIV/0!</v>
      </c>
      <c r="K457" s="322" t="str">
        <f t="shared" si="27"/>
        <v>PO</v>
      </c>
      <c r="L457" s="316" t="str">
        <f t="shared" ref="L457:L520" si="30">+IF(K457&gt;=1, "OK","Alarm")</f>
        <v>OK</v>
      </c>
    </row>
    <row r="458" spans="1:12" ht="14.25" customHeight="1" x14ac:dyDescent="0.25">
      <c r="A458" s="320" t="str">
        <f>IF(K458=MIN(K441:K464),1,"")</f>
        <v/>
      </c>
      <c r="B458" s="319"/>
      <c r="C458" s="318"/>
      <c r="D458" s="312"/>
      <c r="E458" s="311"/>
      <c r="F458" s="310"/>
      <c r="G458" s="309"/>
      <c r="H458" s="317" t="e">
        <f>HLOOKUP('Operational Worksheet'!E458,$B$770:$M$772,3)</f>
        <v>#N/A</v>
      </c>
      <c r="I458" s="306" t="e">
        <f t="shared" si="28"/>
        <v>#DIV/0!</v>
      </c>
      <c r="J458" s="306" t="e">
        <f t="shared" si="29"/>
        <v>#DIV/0!</v>
      </c>
      <c r="K458" s="322" t="str">
        <f t="shared" ref="K458:K521" si="31">IF(D458&gt;0,J458/H458,"PO")</f>
        <v>PO</v>
      </c>
      <c r="L458" s="316" t="str">
        <f t="shared" si="30"/>
        <v>OK</v>
      </c>
    </row>
    <row r="459" spans="1:12" ht="14.25" customHeight="1" x14ac:dyDescent="0.25">
      <c r="A459" s="320" t="str">
        <f>IF(K459=MIN(K441:K464),1,"")</f>
        <v/>
      </c>
      <c r="B459" s="319"/>
      <c r="C459" s="318"/>
      <c r="D459" s="312"/>
      <c r="E459" s="311"/>
      <c r="F459" s="310"/>
      <c r="G459" s="309"/>
      <c r="H459" s="317" t="e">
        <f>HLOOKUP('Operational Worksheet'!E459,$B$770:$M$772,3)</f>
        <v>#N/A</v>
      </c>
      <c r="I459" s="306" t="e">
        <f t="shared" si="28"/>
        <v>#DIV/0!</v>
      </c>
      <c r="J459" s="306" t="e">
        <f t="shared" si="29"/>
        <v>#DIV/0!</v>
      </c>
      <c r="K459" s="322" t="str">
        <f t="shared" si="31"/>
        <v>PO</v>
      </c>
      <c r="L459" s="316" t="str">
        <f t="shared" si="30"/>
        <v>OK</v>
      </c>
    </row>
    <row r="460" spans="1:12" ht="14.25" customHeight="1" x14ac:dyDescent="0.25">
      <c r="A460" s="320" t="str">
        <f>IF(K460=MIN(K441:K464),1,"")</f>
        <v/>
      </c>
      <c r="B460" s="319"/>
      <c r="C460" s="318"/>
      <c r="D460" s="312"/>
      <c r="E460" s="311"/>
      <c r="F460" s="310"/>
      <c r="G460" s="309"/>
      <c r="H460" s="317" t="e">
        <f>HLOOKUP('Operational Worksheet'!E460,$B$770:$M$772,3)</f>
        <v>#N/A</v>
      </c>
      <c r="I460" s="306" t="e">
        <f t="shared" si="28"/>
        <v>#DIV/0!</v>
      </c>
      <c r="J460" s="306" t="e">
        <f t="shared" si="29"/>
        <v>#DIV/0!</v>
      </c>
      <c r="K460" s="322" t="str">
        <f t="shared" si="31"/>
        <v>PO</v>
      </c>
      <c r="L460" s="316" t="str">
        <f t="shared" si="30"/>
        <v>OK</v>
      </c>
    </row>
    <row r="461" spans="1:12" ht="14.25" customHeight="1" x14ac:dyDescent="0.25">
      <c r="A461" s="320" t="str">
        <f>IF(K461=MIN(K441:K464),1,"")</f>
        <v/>
      </c>
      <c r="B461" s="319"/>
      <c r="C461" s="318"/>
      <c r="D461" s="312"/>
      <c r="E461" s="311"/>
      <c r="F461" s="310"/>
      <c r="G461" s="309"/>
      <c r="H461" s="317" t="e">
        <f>HLOOKUP('Operational Worksheet'!E461,$B$770:$M$772,3)</f>
        <v>#N/A</v>
      </c>
      <c r="I461" s="306" t="e">
        <f t="shared" si="28"/>
        <v>#DIV/0!</v>
      </c>
      <c r="J461" s="306" t="e">
        <f t="shared" si="29"/>
        <v>#DIV/0!</v>
      </c>
      <c r="K461" s="322" t="str">
        <f t="shared" si="31"/>
        <v>PO</v>
      </c>
      <c r="L461" s="316" t="str">
        <f t="shared" si="30"/>
        <v>OK</v>
      </c>
    </row>
    <row r="462" spans="1:12" ht="14.25" customHeight="1" x14ac:dyDescent="0.25">
      <c r="A462" s="320" t="str">
        <f>IF(K462=MIN(K441:K464),1,"")</f>
        <v/>
      </c>
      <c r="B462" s="319"/>
      <c r="C462" s="318"/>
      <c r="D462" s="312"/>
      <c r="E462" s="311"/>
      <c r="F462" s="310"/>
      <c r="G462" s="309"/>
      <c r="H462" s="317" t="e">
        <f>HLOOKUP('Operational Worksheet'!E462,$B$770:$M$772,3)</f>
        <v>#N/A</v>
      </c>
      <c r="I462" s="306" t="e">
        <f t="shared" si="28"/>
        <v>#DIV/0!</v>
      </c>
      <c r="J462" s="306" t="e">
        <f t="shared" si="29"/>
        <v>#DIV/0!</v>
      </c>
      <c r="K462" s="322" t="str">
        <f t="shared" si="31"/>
        <v>PO</v>
      </c>
      <c r="L462" s="316" t="str">
        <f t="shared" si="30"/>
        <v>OK</v>
      </c>
    </row>
    <row r="463" spans="1:12" ht="14.25" customHeight="1" x14ac:dyDescent="0.25">
      <c r="A463" s="320" t="str">
        <f>IF(K463=MIN(K441:K464),1,"")</f>
        <v/>
      </c>
      <c r="B463" s="319"/>
      <c r="C463" s="318"/>
      <c r="D463" s="312"/>
      <c r="E463" s="311"/>
      <c r="F463" s="310"/>
      <c r="G463" s="309"/>
      <c r="H463" s="317" t="e">
        <f>HLOOKUP('Operational Worksheet'!E463,$B$770:$M$772,3)</f>
        <v>#N/A</v>
      </c>
      <c r="I463" s="306" t="e">
        <f t="shared" si="28"/>
        <v>#DIV/0!</v>
      </c>
      <c r="J463" s="306" t="e">
        <f t="shared" si="29"/>
        <v>#DIV/0!</v>
      </c>
      <c r="K463" s="322" t="str">
        <f t="shared" si="31"/>
        <v>PO</v>
      </c>
      <c r="L463" s="316" t="str">
        <f t="shared" si="30"/>
        <v>OK</v>
      </c>
    </row>
    <row r="464" spans="1:12" ht="14.25" customHeight="1" x14ac:dyDescent="0.25">
      <c r="A464" s="315" t="str">
        <f>IF(K464=MIN(K441:K464),1,"")</f>
        <v/>
      </c>
      <c r="B464" s="329"/>
      <c r="C464" s="328"/>
      <c r="D464" s="312"/>
      <c r="E464" s="311"/>
      <c r="F464" s="310"/>
      <c r="G464" s="309"/>
      <c r="H464" s="327" t="e">
        <f>HLOOKUP('Operational Worksheet'!E464,$B$770:$M$772,3)</f>
        <v>#N/A</v>
      </c>
      <c r="I464" s="306" t="e">
        <f t="shared" si="28"/>
        <v>#DIV/0!</v>
      </c>
      <c r="J464" s="306" t="e">
        <f t="shared" si="29"/>
        <v>#DIV/0!</v>
      </c>
      <c r="K464" s="322" t="str">
        <f t="shared" si="31"/>
        <v>PO</v>
      </c>
      <c r="L464" s="326" t="str">
        <f t="shared" si="30"/>
        <v>OK</v>
      </c>
    </row>
    <row r="465" spans="1:12" ht="14.25" customHeight="1" x14ac:dyDescent="0.25">
      <c r="A465" s="325" t="str">
        <f>IF(K465=MIN(K465:K488),1,"")</f>
        <v/>
      </c>
      <c r="B465" s="324"/>
      <c r="C465" s="323"/>
      <c r="D465" s="312"/>
      <c r="E465" s="311"/>
      <c r="F465" s="310"/>
      <c r="G465" s="309"/>
      <c r="H465" s="306" t="e">
        <f>HLOOKUP('Operational Worksheet'!E465,$B$770:$M$772,3)</f>
        <v>#N/A</v>
      </c>
      <c r="I465" s="306" t="e">
        <f t="shared" si="28"/>
        <v>#DIV/0!</v>
      </c>
      <c r="J465" s="306" t="e">
        <f t="shared" si="29"/>
        <v>#DIV/0!</v>
      </c>
      <c r="K465" s="322" t="str">
        <f t="shared" si="31"/>
        <v>PO</v>
      </c>
      <c r="L465" s="321" t="str">
        <f t="shared" si="30"/>
        <v>OK</v>
      </c>
    </row>
    <row r="466" spans="1:12" ht="14.25" customHeight="1" x14ac:dyDescent="0.25">
      <c r="A466" s="320" t="str">
        <f>IF(K466=MIN(K465:K488),1,"")</f>
        <v/>
      </c>
      <c r="B466" s="319"/>
      <c r="C466" s="318"/>
      <c r="D466" s="312"/>
      <c r="E466" s="311"/>
      <c r="F466" s="310"/>
      <c r="G466" s="309"/>
      <c r="H466" s="317" t="e">
        <f>HLOOKUP('Operational Worksheet'!E466,$B$770:$M$772,3)</f>
        <v>#N/A</v>
      </c>
      <c r="I466" s="306" t="e">
        <f t="shared" si="28"/>
        <v>#DIV/0!</v>
      </c>
      <c r="J466" s="306" t="e">
        <f t="shared" si="29"/>
        <v>#DIV/0!</v>
      </c>
      <c r="K466" s="322" t="str">
        <f t="shared" si="31"/>
        <v>PO</v>
      </c>
      <c r="L466" s="316" t="str">
        <f t="shared" si="30"/>
        <v>OK</v>
      </c>
    </row>
    <row r="467" spans="1:12" ht="14.25" customHeight="1" x14ac:dyDescent="0.25">
      <c r="A467" s="320" t="str">
        <f>IF(K467=MIN(K465:K488),1,"")</f>
        <v/>
      </c>
      <c r="B467" s="319"/>
      <c r="C467" s="318"/>
      <c r="D467" s="312"/>
      <c r="E467" s="311"/>
      <c r="F467" s="310"/>
      <c r="G467" s="309"/>
      <c r="H467" s="317" t="e">
        <f>HLOOKUP('Operational Worksheet'!E467,$B$770:$M$772,3)</f>
        <v>#N/A</v>
      </c>
      <c r="I467" s="306" t="e">
        <f t="shared" si="28"/>
        <v>#DIV/0!</v>
      </c>
      <c r="J467" s="306" t="e">
        <f t="shared" si="29"/>
        <v>#DIV/0!</v>
      </c>
      <c r="K467" s="322" t="str">
        <f t="shared" si="31"/>
        <v>PO</v>
      </c>
      <c r="L467" s="316" t="str">
        <f t="shared" si="30"/>
        <v>OK</v>
      </c>
    </row>
    <row r="468" spans="1:12" ht="14.25" customHeight="1" x14ac:dyDescent="0.25">
      <c r="A468" s="320" t="str">
        <f>IF(K468=MIN(K465:K488),1,"")</f>
        <v/>
      </c>
      <c r="B468" s="319"/>
      <c r="C468" s="318"/>
      <c r="D468" s="312"/>
      <c r="E468" s="311"/>
      <c r="F468" s="310"/>
      <c r="G468" s="309"/>
      <c r="H468" s="317" t="e">
        <f>HLOOKUP('Operational Worksheet'!E468,$B$770:$M$772,3)</f>
        <v>#N/A</v>
      </c>
      <c r="I468" s="306" t="e">
        <f t="shared" si="28"/>
        <v>#DIV/0!</v>
      </c>
      <c r="J468" s="306" t="e">
        <f t="shared" si="29"/>
        <v>#DIV/0!</v>
      </c>
      <c r="K468" s="322" t="str">
        <f t="shared" si="31"/>
        <v>PO</v>
      </c>
      <c r="L468" s="316" t="str">
        <f t="shared" si="30"/>
        <v>OK</v>
      </c>
    </row>
    <row r="469" spans="1:12" ht="14.25" customHeight="1" x14ac:dyDescent="0.25">
      <c r="A469" s="320" t="str">
        <f>IF(K469=MIN(K465:K488),1,"")</f>
        <v/>
      </c>
      <c r="B469" s="319"/>
      <c r="C469" s="318"/>
      <c r="D469" s="312"/>
      <c r="E469" s="311"/>
      <c r="F469" s="310"/>
      <c r="G469" s="309"/>
      <c r="H469" s="317" t="e">
        <f>HLOOKUP('Operational Worksheet'!E469,$B$770:$M$772,3)</f>
        <v>#N/A</v>
      </c>
      <c r="I469" s="306" t="e">
        <f t="shared" si="28"/>
        <v>#DIV/0!</v>
      </c>
      <c r="J469" s="306" t="e">
        <f t="shared" si="29"/>
        <v>#DIV/0!</v>
      </c>
      <c r="K469" s="322" t="str">
        <f t="shared" si="31"/>
        <v>PO</v>
      </c>
      <c r="L469" s="316" t="str">
        <f t="shared" si="30"/>
        <v>OK</v>
      </c>
    </row>
    <row r="470" spans="1:12" ht="14.25" customHeight="1" x14ac:dyDescent="0.25">
      <c r="A470" s="320" t="str">
        <f>IF(K470=MIN(K465:K488),1,"")</f>
        <v/>
      </c>
      <c r="B470" s="319"/>
      <c r="C470" s="318"/>
      <c r="D470" s="312"/>
      <c r="E470" s="311"/>
      <c r="F470" s="310"/>
      <c r="G470" s="309"/>
      <c r="H470" s="317" t="e">
        <f>HLOOKUP('Operational Worksheet'!E470,$B$770:$M$772,3)</f>
        <v>#N/A</v>
      </c>
      <c r="I470" s="306" t="e">
        <f t="shared" si="28"/>
        <v>#DIV/0!</v>
      </c>
      <c r="J470" s="306" t="e">
        <f t="shared" si="29"/>
        <v>#DIV/0!</v>
      </c>
      <c r="K470" s="322" t="str">
        <f t="shared" si="31"/>
        <v>PO</v>
      </c>
      <c r="L470" s="316" t="str">
        <f t="shared" si="30"/>
        <v>OK</v>
      </c>
    </row>
    <row r="471" spans="1:12" ht="14.25" customHeight="1" x14ac:dyDescent="0.25">
      <c r="A471" s="320" t="str">
        <f>IF(K471=MIN(K465:K488),1,"")</f>
        <v/>
      </c>
      <c r="B471" s="319"/>
      <c r="C471" s="318"/>
      <c r="D471" s="312"/>
      <c r="E471" s="311"/>
      <c r="F471" s="310"/>
      <c r="G471" s="309"/>
      <c r="H471" s="317" t="e">
        <f>HLOOKUP('Operational Worksheet'!E471,$B$770:$M$772,3)</f>
        <v>#N/A</v>
      </c>
      <c r="I471" s="306" t="e">
        <f t="shared" si="28"/>
        <v>#DIV/0!</v>
      </c>
      <c r="J471" s="306" t="e">
        <f t="shared" si="29"/>
        <v>#DIV/0!</v>
      </c>
      <c r="K471" s="322" t="str">
        <f t="shared" si="31"/>
        <v>PO</v>
      </c>
      <c r="L471" s="316" t="str">
        <f t="shared" si="30"/>
        <v>OK</v>
      </c>
    </row>
    <row r="472" spans="1:12" ht="14.25" customHeight="1" x14ac:dyDescent="0.25">
      <c r="A472" s="320" t="str">
        <f>IF(K472=MIN(K465:K488),1,"")</f>
        <v/>
      </c>
      <c r="B472" s="319"/>
      <c r="C472" s="318"/>
      <c r="D472" s="312"/>
      <c r="E472" s="311"/>
      <c r="F472" s="310"/>
      <c r="G472" s="309"/>
      <c r="H472" s="317" t="e">
        <f>HLOOKUP('Operational Worksheet'!E472,$B$770:$M$772,3)</f>
        <v>#N/A</v>
      </c>
      <c r="I472" s="306" t="e">
        <f t="shared" si="28"/>
        <v>#DIV/0!</v>
      </c>
      <c r="J472" s="306" t="e">
        <f t="shared" si="29"/>
        <v>#DIV/0!</v>
      </c>
      <c r="K472" s="322" t="str">
        <f t="shared" si="31"/>
        <v>PO</v>
      </c>
      <c r="L472" s="316" t="str">
        <f t="shared" si="30"/>
        <v>OK</v>
      </c>
    </row>
    <row r="473" spans="1:12" ht="14.25" customHeight="1" x14ac:dyDescent="0.25">
      <c r="A473" s="320" t="str">
        <f>IF(K473=MIN(K465:K488),1,"")</f>
        <v/>
      </c>
      <c r="B473" s="319"/>
      <c r="C473" s="318"/>
      <c r="D473" s="312"/>
      <c r="E473" s="311"/>
      <c r="F473" s="310"/>
      <c r="G473" s="309"/>
      <c r="H473" s="317" t="e">
        <f>HLOOKUP('Operational Worksheet'!E473,$B$770:$M$772,3)</f>
        <v>#N/A</v>
      </c>
      <c r="I473" s="306" t="e">
        <f t="shared" si="28"/>
        <v>#DIV/0!</v>
      </c>
      <c r="J473" s="306" t="e">
        <f t="shared" si="29"/>
        <v>#DIV/0!</v>
      </c>
      <c r="K473" s="322" t="str">
        <f t="shared" si="31"/>
        <v>PO</v>
      </c>
      <c r="L473" s="316" t="str">
        <f t="shared" si="30"/>
        <v>OK</v>
      </c>
    </row>
    <row r="474" spans="1:12" ht="14.25" customHeight="1" x14ac:dyDescent="0.25">
      <c r="A474" s="320" t="str">
        <f>IF(K474=MIN(K465:K488),1,"")</f>
        <v/>
      </c>
      <c r="B474" s="319"/>
      <c r="C474" s="318"/>
      <c r="D474" s="312"/>
      <c r="E474" s="311"/>
      <c r="F474" s="310"/>
      <c r="G474" s="309"/>
      <c r="H474" s="317" t="e">
        <f>HLOOKUP('Operational Worksheet'!E474,$B$770:$M$772,3)</f>
        <v>#N/A</v>
      </c>
      <c r="I474" s="306" t="e">
        <f t="shared" si="28"/>
        <v>#DIV/0!</v>
      </c>
      <c r="J474" s="306" t="e">
        <f t="shared" si="29"/>
        <v>#DIV/0!</v>
      </c>
      <c r="K474" s="322" t="str">
        <f t="shared" si="31"/>
        <v>PO</v>
      </c>
      <c r="L474" s="316" t="str">
        <f t="shared" si="30"/>
        <v>OK</v>
      </c>
    </row>
    <row r="475" spans="1:12" ht="14.25" customHeight="1" x14ac:dyDescent="0.25">
      <c r="A475" s="320" t="str">
        <f>IF(K475=MIN(K465:K488),1,"")</f>
        <v/>
      </c>
      <c r="B475" s="319"/>
      <c r="C475" s="318"/>
      <c r="D475" s="312"/>
      <c r="E475" s="311"/>
      <c r="F475" s="310"/>
      <c r="G475" s="309"/>
      <c r="H475" s="317" t="e">
        <f>HLOOKUP('Operational Worksheet'!E475,$B$770:$M$772,3)</f>
        <v>#N/A</v>
      </c>
      <c r="I475" s="306" t="e">
        <f t="shared" si="28"/>
        <v>#DIV/0!</v>
      </c>
      <c r="J475" s="306" t="e">
        <f t="shared" si="29"/>
        <v>#DIV/0!</v>
      </c>
      <c r="K475" s="322" t="str">
        <f t="shared" si="31"/>
        <v>PO</v>
      </c>
      <c r="L475" s="316" t="str">
        <f t="shared" si="30"/>
        <v>OK</v>
      </c>
    </row>
    <row r="476" spans="1:12" ht="14.25" customHeight="1" x14ac:dyDescent="0.25">
      <c r="A476" s="320" t="str">
        <f>IF(K476=MIN(K465:K488),1,"")</f>
        <v/>
      </c>
      <c r="B476" s="319"/>
      <c r="C476" s="318"/>
      <c r="D476" s="312"/>
      <c r="E476" s="311"/>
      <c r="F476" s="310"/>
      <c r="G476" s="309"/>
      <c r="H476" s="317" t="e">
        <f>HLOOKUP('Operational Worksheet'!E476,$B$770:$M$772,3)</f>
        <v>#N/A</v>
      </c>
      <c r="I476" s="306" t="e">
        <f t="shared" si="28"/>
        <v>#DIV/0!</v>
      </c>
      <c r="J476" s="306" t="e">
        <f t="shared" si="29"/>
        <v>#DIV/0!</v>
      </c>
      <c r="K476" s="322" t="str">
        <f t="shared" si="31"/>
        <v>PO</v>
      </c>
      <c r="L476" s="316" t="str">
        <f t="shared" si="30"/>
        <v>OK</v>
      </c>
    </row>
    <row r="477" spans="1:12" ht="14.25" customHeight="1" x14ac:dyDescent="0.25">
      <c r="A477" s="320" t="str">
        <f>IF(K477=MIN(K465:K488),1,"")</f>
        <v/>
      </c>
      <c r="B477" s="319"/>
      <c r="C477" s="318"/>
      <c r="D477" s="312"/>
      <c r="E477" s="311"/>
      <c r="F477" s="310"/>
      <c r="G477" s="309"/>
      <c r="H477" s="317" t="e">
        <f>HLOOKUP('Operational Worksheet'!E477,$B$770:$M$772,3)</f>
        <v>#N/A</v>
      </c>
      <c r="I477" s="306" t="e">
        <f t="shared" si="28"/>
        <v>#DIV/0!</v>
      </c>
      <c r="J477" s="306" t="e">
        <f t="shared" si="29"/>
        <v>#DIV/0!</v>
      </c>
      <c r="K477" s="322" t="str">
        <f t="shared" si="31"/>
        <v>PO</v>
      </c>
      <c r="L477" s="316" t="str">
        <f t="shared" si="30"/>
        <v>OK</v>
      </c>
    </row>
    <row r="478" spans="1:12" ht="14.25" customHeight="1" x14ac:dyDescent="0.25">
      <c r="A478" s="320" t="str">
        <f>IF(K478=MIN(K465:K488),1,"")</f>
        <v/>
      </c>
      <c r="B478" s="319"/>
      <c r="C478" s="318"/>
      <c r="D478" s="312"/>
      <c r="E478" s="311"/>
      <c r="F478" s="310"/>
      <c r="G478" s="309"/>
      <c r="H478" s="317" t="e">
        <f>HLOOKUP('Operational Worksheet'!E478,$B$770:$M$772,3)</f>
        <v>#N/A</v>
      </c>
      <c r="I478" s="306" t="e">
        <f t="shared" si="28"/>
        <v>#DIV/0!</v>
      </c>
      <c r="J478" s="306" t="e">
        <f t="shared" si="29"/>
        <v>#DIV/0!</v>
      </c>
      <c r="K478" s="322" t="str">
        <f t="shared" si="31"/>
        <v>PO</v>
      </c>
      <c r="L478" s="316" t="str">
        <f t="shared" si="30"/>
        <v>OK</v>
      </c>
    </row>
    <row r="479" spans="1:12" ht="14.25" customHeight="1" x14ac:dyDescent="0.25">
      <c r="A479" s="320" t="str">
        <f>IF(K479=MIN(K465:K488),1,"")</f>
        <v/>
      </c>
      <c r="B479" s="319"/>
      <c r="C479" s="318"/>
      <c r="D479" s="312"/>
      <c r="E479" s="311"/>
      <c r="F479" s="310"/>
      <c r="G479" s="309"/>
      <c r="H479" s="317" t="e">
        <f>HLOOKUP('Operational Worksheet'!E479,$B$770:$M$772,3)</f>
        <v>#N/A</v>
      </c>
      <c r="I479" s="306" t="e">
        <f t="shared" si="28"/>
        <v>#DIV/0!</v>
      </c>
      <c r="J479" s="306" t="e">
        <f t="shared" si="29"/>
        <v>#DIV/0!</v>
      </c>
      <c r="K479" s="322" t="str">
        <f t="shared" si="31"/>
        <v>PO</v>
      </c>
      <c r="L479" s="316" t="str">
        <f t="shared" si="30"/>
        <v>OK</v>
      </c>
    </row>
    <row r="480" spans="1:12" ht="14.25" customHeight="1" x14ac:dyDescent="0.25">
      <c r="A480" s="320" t="str">
        <f>IF(K480=MIN(K465:K488),1,"")</f>
        <v/>
      </c>
      <c r="B480" s="319"/>
      <c r="C480" s="318"/>
      <c r="D480" s="312"/>
      <c r="E480" s="311"/>
      <c r="F480" s="310"/>
      <c r="G480" s="309"/>
      <c r="H480" s="317" t="e">
        <f>HLOOKUP('Operational Worksheet'!E480,$B$770:$M$772,3)</f>
        <v>#N/A</v>
      </c>
      <c r="I480" s="306" t="e">
        <f t="shared" si="28"/>
        <v>#DIV/0!</v>
      </c>
      <c r="J480" s="306" t="e">
        <f t="shared" si="29"/>
        <v>#DIV/0!</v>
      </c>
      <c r="K480" s="322" t="str">
        <f t="shared" si="31"/>
        <v>PO</v>
      </c>
      <c r="L480" s="316" t="str">
        <f t="shared" si="30"/>
        <v>OK</v>
      </c>
    </row>
    <row r="481" spans="1:12" ht="14.25" customHeight="1" x14ac:dyDescent="0.25">
      <c r="A481" s="320" t="str">
        <f>IF(K481=MIN(K465:K488),1,"")</f>
        <v/>
      </c>
      <c r="B481" s="319"/>
      <c r="C481" s="318"/>
      <c r="D481" s="312"/>
      <c r="E481" s="311"/>
      <c r="F481" s="310"/>
      <c r="G481" s="309"/>
      <c r="H481" s="317" t="e">
        <f>HLOOKUP('Operational Worksheet'!E481,$B$770:$M$772,3)</f>
        <v>#N/A</v>
      </c>
      <c r="I481" s="306" t="e">
        <f t="shared" si="28"/>
        <v>#DIV/0!</v>
      </c>
      <c r="J481" s="306" t="e">
        <f t="shared" si="29"/>
        <v>#DIV/0!</v>
      </c>
      <c r="K481" s="322" t="str">
        <f t="shared" si="31"/>
        <v>PO</v>
      </c>
      <c r="L481" s="316" t="str">
        <f t="shared" si="30"/>
        <v>OK</v>
      </c>
    </row>
    <row r="482" spans="1:12" ht="14.25" customHeight="1" x14ac:dyDescent="0.25">
      <c r="A482" s="320" t="str">
        <f>IF(K482=MIN(K465:K488),1,"")</f>
        <v/>
      </c>
      <c r="B482" s="319"/>
      <c r="C482" s="318"/>
      <c r="D482" s="312"/>
      <c r="E482" s="311"/>
      <c r="F482" s="310"/>
      <c r="G482" s="309"/>
      <c r="H482" s="317" t="e">
        <f>HLOOKUP('Operational Worksheet'!E482,$B$770:$M$772,3)</f>
        <v>#N/A</v>
      </c>
      <c r="I482" s="306" t="e">
        <f t="shared" si="28"/>
        <v>#DIV/0!</v>
      </c>
      <c r="J482" s="306" t="e">
        <f t="shared" si="29"/>
        <v>#DIV/0!</v>
      </c>
      <c r="K482" s="322" t="str">
        <f t="shared" si="31"/>
        <v>PO</v>
      </c>
      <c r="L482" s="316" t="str">
        <f t="shared" si="30"/>
        <v>OK</v>
      </c>
    </row>
    <row r="483" spans="1:12" ht="14.25" customHeight="1" x14ac:dyDescent="0.25">
      <c r="A483" s="320" t="str">
        <f>IF(K483=MIN(K465:K488),1,"")</f>
        <v/>
      </c>
      <c r="B483" s="319"/>
      <c r="C483" s="318"/>
      <c r="D483" s="312"/>
      <c r="E483" s="311"/>
      <c r="F483" s="310"/>
      <c r="G483" s="309"/>
      <c r="H483" s="317" t="e">
        <f>HLOOKUP('Operational Worksheet'!E483,$B$770:$M$772,3)</f>
        <v>#N/A</v>
      </c>
      <c r="I483" s="306" t="e">
        <f t="shared" si="28"/>
        <v>#DIV/0!</v>
      </c>
      <c r="J483" s="306" t="e">
        <f t="shared" si="29"/>
        <v>#DIV/0!</v>
      </c>
      <c r="K483" s="322" t="str">
        <f t="shared" si="31"/>
        <v>PO</v>
      </c>
      <c r="L483" s="316" t="str">
        <f t="shared" si="30"/>
        <v>OK</v>
      </c>
    </row>
    <row r="484" spans="1:12" ht="14.25" customHeight="1" x14ac:dyDescent="0.25">
      <c r="A484" s="320" t="str">
        <f>IF(K484=MIN(K465:K488),1,"")</f>
        <v/>
      </c>
      <c r="B484" s="319"/>
      <c r="C484" s="318"/>
      <c r="D484" s="312"/>
      <c r="E484" s="311"/>
      <c r="F484" s="310"/>
      <c r="G484" s="309"/>
      <c r="H484" s="317" t="e">
        <f>HLOOKUP('Operational Worksheet'!E484,$B$770:$M$772,3)</f>
        <v>#N/A</v>
      </c>
      <c r="I484" s="306" t="e">
        <f t="shared" si="28"/>
        <v>#DIV/0!</v>
      </c>
      <c r="J484" s="306" t="e">
        <f t="shared" si="29"/>
        <v>#DIV/0!</v>
      </c>
      <c r="K484" s="322" t="str">
        <f t="shared" si="31"/>
        <v>PO</v>
      </c>
      <c r="L484" s="316" t="str">
        <f t="shared" si="30"/>
        <v>OK</v>
      </c>
    </row>
    <row r="485" spans="1:12" ht="14.25" customHeight="1" x14ac:dyDescent="0.25">
      <c r="A485" s="320" t="str">
        <f>IF(K485=MIN(K465:K488),1,"")</f>
        <v/>
      </c>
      <c r="B485" s="319"/>
      <c r="C485" s="318"/>
      <c r="D485" s="312"/>
      <c r="E485" s="311"/>
      <c r="F485" s="310"/>
      <c r="G485" s="309"/>
      <c r="H485" s="317" t="e">
        <f>HLOOKUP('Operational Worksheet'!E485,$B$770:$M$772,3)</f>
        <v>#N/A</v>
      </c>
      <c r="I485" s="306" t="e">
        <f t="shared" si="28"/>
        <v>#DIV/0!</v>
      </c>
      <c r="J485" s="306" t="e">
        <f t="shared" si="29"/>
        <v>#DIV/0!</v>
      </c>
      <c r="K485" s="322" t="str">
        <f t="shared" si="31"/>
        <v>PO</v>
      </c>
      <c r="L485" s="316" t="str">
        <f t="shared" si="30"/>
        <v>OK</v>
      </c>
    </row>
    <row r="486" spans="1:12" ht="14.25" customHeight="1" x14ac:dyDescent="0.25">
      <c r="A486" s="320" t="str">
        <f>IF(K486=MIN(K465:K488),1,"")</f>
        <v/>
      </c>
      <c r="B486" s="319"/>
      <c r="C486" s="318"/>
      <c r="D486" s="312"/>
      <c r="E486" s="311"/>
      <c r="F486" s="310"/>
      <c r="G486" s="309"/>
      <c r="H486" s="317" t="e">
        <f>HLOOKUP('Operational Worksheet'!E486,$B$770:$M$772,3)</f>
        <v>#N/A</v>
      </c>
      <c r="I486" s="306" t="e">
        <f t="shared" si="28"/>
        <v>#DIV/0!</v>
      </c>
      <c r="J486" s="306" t="e">
        <f t="shared" si="29"/>
        <v>#DIV/0!</v>
      </c>
      <c r="K486" s="322" t="str">
        <f t="shared" si="31"/>
        <v>PO</v>
      </c>
      <c r="L486" s="316" t="str">
        <f t="shared" si="30"/>
        <v>OK</v>
      </c>
    </row>
    <row r="487" spans="1:12" ht="14.25" customHeight="1" x14ac:dyDescent="0.25">
      <c r="A487" s="320" t="str">
        <f>IF(K487=MIN(K465:K488),1,"")</f>
        <v/>
      </c>
      <c r="B487" s="319"/>
      <c r="C487" s="318"/>
      <c r="D487" s="312"/>
      <c r="E487" s="311"/>
      <c r="F487" s="310"/>
      <c r="G487" s="309"/>
      <c r="H487" s="317" t="e">
        <f>HLOOKUP('Operational Worksheet'!E487,$B$770:$M$772,3)</f>
        <v>#N/A</v>
      </c>
      <c r="I487" s="306" t="e">
        <f t="shared" si="28"/>
        <v>#DIV/0!</v>
      </c>
      <c r="J487" s="306" t="e">
        <f t="shared" si="29"/>
        <v>#DIV/0!</v>
      </c>
      <c r="K487" s="322" t="str">
        <f t="shared" si="31"/>
        <v>PO</v>
      </c>
      <c r="L487" s="316" t="str">
        <f t="shared" si="30"/>
        <v>OK</v>
      </c>
    </row>
    <row r="488" spans="1:12" ht="14.25" customHeight="1" x14ac:dyDescent="0.25">
      <c r="A488" s="315" t="str">
        <f>IF(K488=MIN(K465:K488),1,"")</f>
        <v/>
      </c>
      <c r="B488" s="329"/>
      <c r="C488" s="328"/>
      <c r="D488" s="312"/>
      <c r="E488" s="311"/>
      <c r="F488" s="310"/>
      <c r="G488" s="309"/>
      <c r="H488" s="327" t="e">
        <f>HLOOKUP('Operational Worksheet'!E488,$B$770:$M$772,3)</f>
        <v>#N/A</v>
      </c>
      <c r="I488" s="306" t="e">
        <f t="shared" si="28"/>
        <v>#DIV/0!</v>
      </c>
      <c r="J488" s="306" t="e">
        <f t="shared" si="29"/>
        <v>#DIV/0!</v>
      </c>
      <c r="K488" s="322" t="str">
        <f t="shared" si="31"/>
        <v>PO</v>
      </c>
      <c r="L488" s="326" t="str">
        <f t="shared" si="30"/>
        <v>OK</v>
      </c>
    </row>
    <row r="489" spans="1:12" ht="14.25" customHeight="1" x14ac:dyDescent="0.25">
      <c r="A489" s="325" t="str">
        <f>IF(K489=MIN(K489:K512),1,"")</f>
        <v/>
      </c>
      <c r="B489" s="324"/>
      <c r="C489" s="323"/>
      <c r="D489" s="312"/>
      <c r="E489" s="311"/>
      <c r="F489" s="310"/>
      <c r="G489" s="309"/>
      <c r="H489" s="306" t="e">
        <f>HLOOKUP('Operational Worksheet'!E489,$B$770:$M$772,3)</f>
        <v>#N/A</v>
      </c>
      <c r="I489" s="306" t="e">
        <f t="shared" si="28"/>
        <v>#DIV/0!</v>
      </c>
      <c r="J489" s="306" t="e">
        <f t="shared" si="29"/>
        <v>#DIV/0!</v>
      </c>
      <c r="K489" s="322" t="str">
        <f t="shared" si="31"/>
        <v>PO</v>
      </c>
      <c r="L489" s="321" t="str">
        <f t="shared" si="30"/>
        <v>OK</v>
      </c>
    </row>
    <row r="490" spans="1:12" ht="14.25" customHeight="1" x14ac:dyDescent="0.25">
      <c r="A490" s="320" t="str">
        <f>IF(K490=MIN(K489:K512),1,"")</f>
        <v/>
      </c>
      <c r="B490" s="319"/>
      <c r="C490" s="318"/>
      <c r="D490" s="312"/>
      <c r="E490" s="311"/>
      <c r="F490" s="310"/>
      <c r="G490" s="309"/>
      <c r="H490" s="317" t="e">
        <f>HLOOKUP('Operational Worksheet'!E490,$B$770:$M$772,3)</f>
        <v>#N/A</v>
      </c>
      <c r="I490" s="306" t="e">
        <f t="shared" si="28"/>
        <v>#DIV/0!</v>
      </c>
      <c r="J490" s="306" t="e">
        <f t="shared" si="29"/>
        <v>#DIV/0!</v>
      </c>
      <c r="K490" s="322" t="str">
        <f t="shared" si="31"/>
        <v>PO</v>
      </c>
      <c r="L490" s="316" t="str">
        <f t="shared" si="30"/>
        <v>OK</v>
      </c>
    </row>
    <row r="491" spans="1:12" ht="14.25" customHeight="1" x14ac:dyDescent="0.25">
      <c r="A491" s="320" t="str">
        <f>IF(K491=MIN(K489:K512),1,"")</f>
        <v/>
      </c>
      <c r="B491" s="319"/>
      <c r="C491" s="318"/>
      <c r="D491" s="312"/>
      <c r="E491" s="311"/>
      <c r="F491" s="310"/>
      <c r="G491" s="309"/>
      <c r="H491" s="317" t="e">
        <f>HLOOKUP('Operational Worksheet'!E491,$B$770:$M$772,3)</f>
        <v>#N/A</v>
      </c>
      <c r="I491" s="306" t="e">
        <f t="shared" si="28"/>
        <v>#DIV/0!</v>
      </c>
      <c r="J491" s="306" t="e">
        <f t="shared" si="29"/>
        <v>#DIV/0!</v>
      </c>
      <c r="K491" s="322" t="str">
        <f t="shared" si="31"/>
        <v>PO</v>
      </c>
      <c r="L491" s="316" t="str">
        <f t="shared" si="30"/>
        <v>OK</v>
      </c>
    </row>
    <row r="492" spans="1:12" ht="14.25" customHeight="1" x14ac:dyDescent="0.25">
      <c r="A492" s="320" t="str">
        <f>IF(K492=MIN(K489:K512),1,"")</f>
        <v/>
      </c>
      <c r="B492" s="319"/>
      <c r="C492" s="318"/>
      <c r="D492" s="312"/>
      <c r="E492" s="311"/>
      <c r="F492" s="310"/>
      <c r="G492" s="309"/>
      <c r="H492" s="317" t="e">
        <f>HLOOKUP('Operational Worksheet'!E492,$B$770:$M$772,3)</f>
        <v>#N/A</v>
      </c>
      <c r="I492" s="306" t="e">
        <f t="shared" si="28"/>
        <v>#DIV/0!</v>
      </c>
      <c r="J492" s="306" t="e">
        <f t="shared" si="29"/>
        <v>#DIV/0!</v>
      </c>
      <c r="K492" s="322" t="str">
        <f t="shared" si="31"/>
        <v>PO</v>
      </c>
      <c r="L492" s="316" t="str">
        <f t="shared" si="30"/>
        <v>OK</v>
      </c>
    </row>
    <row r="493" spans="1:12" ht="14.25" customHeight="1" x14ac:dyDescent="0.25">
      <c r="A493" s="320" t="str">
        <f>IF(K493=MIN(K489:K512),1,"")</f>
        <v/>
      </c>
      <c r="B493" s="319"/>
      <c r="C493" s="318"/>
      <c r="D493" s="312"/>
      <c r="E493" s="311"/>
      <c r="F493" s="310"/>
      <c r="G493" s="309"/>
      <c r="H493" s="317" t="e">
        <f>HLOOKUP('Operational Worksheet'!E493,$B$770:$M$772,3)</f>
        <v>#N/A</v>
      </c>
      <c r="I493" s="306" t="e">
        <f t="shared" si="28"/>
        <v>#DIV/0!</v>
      </c>
      <c r="J493" s="306" t="e">
        <f t="shared" si="29"/>
        <v>#DIV/0!</v>
      </c>
      <c r="K493" s="322" t="str">
        <f t="shared" si="31"/>
        <v>PO</v>
      </c>
      <c r="L493" s="316" t="str">
        <f t="shared" si="30"/>
        <v>OK</v>
      </c>
    </row>
    <row r="494" spans="1:12" ht="14.25" customHeight="1" x14ac:dyDescent="0.25">
      <c r="A494" s="320" t="str">
        <f>IF(K494=MIN(K489:K512),1,"")</f>
        <v/>
      </c>
      <c r="B494" s="319"/>
      <c r="C494" s="318"/>
      <c r="D494" s="312"/>
      <c r="E494" s="311"/>
      <c r="F494" s="310"/>
      <c r="G494" s="309"/>
      <c r="H494" s="317" t="e">
        <f>HLOOKUP('Operational Worksheet'!E494,$B$770:$M$772,3)</f>
        <v>#N/A</v>
      </c>
      <c r="I494" s="306" t="e">
        <f t="shared" si="28"/>
        <v>#DIV/0!</v>
      </c>
      <c r="J494" s="306" t="e">
        <f t="shared" si="29"/>
        <v>#DIV/0!</v>
      </c>
      <c r="K494" s="322" t="str">
        <f t="shared" si="31"/>
        <v>PO</v>
      </c>
      <c r="L494" s="316" t="str">
        <f t="shared" si="30"/>
        <v>OK</v>
      </c>
    </row>
    <row r="495" spans="1:12" ht="14.25" customHeight="1" x14ac:dyDescent="0.25">
      <c r="A495" s="320" t="str">
        <f>IF(K495=MIN(K489:K512),1,"")</f>
        <v/>
      </c>
      <c r="B495" s="319"/>
      <c r="C495" s="318"/>
      <c r="D495" s="312"/>
      <c r="E495" s="311"/>
      <c r="F495" s="310"/>
      <c r="G495" s="309"/>
      <c r="H495" s="317" t="e">
        <f>HLOOKUP('Operational Worksheet'!E495,$B$770:$M$772,3)</f>
        <v>#N/A</v>
      </c>
      <c r="I495" s="306" t="e">
        <f t="shared" si="28"/>
        <v>#DIV/0!</v>
      </c>
      <c r="J495" s="306" t="e">
        <f t="shared" si="29"/>
        <v>#DIV/0!</v>
      </c>
      <c r="K495" s="322" t="str">
        <f t="shared" si="31"/>
        <v>PO</v>
      </c>
      <c r="L495" s="316" t="str">
        <f t="shared" si="30"/>
        <v>OK</v>
      </c>
    </row>
    <row r="496" spans="1:12" ht="14.25" customHeight="1" x14ac:dyDescent="0.25">
      <c r="A496" s="320" t="str">
        <f>IF(K496=MIN(K489:K512),1,"")</f>
        <v/>
      </c>
      <c r="B496" s="319"/>
      <c r="C496" s="318"/>
      <c r="D496" s="312"/>
      <c r="E496" s="311"/>
      <c r="F496" s="310"/>
      <c r="G496" s="309"/>
      <c r="H496" s="317" t="e">
        <f>HLOOKUP('Operational Worksheet'!E496,$B$770:$M$772,3)</f>
        <v>#N/A</v>
      </c>
      <c r="I496" s="306" t="e">
        <f t="shared" si="28"/>
        <v>#DIV/0!</v>
      </c>
      <c r="J496" s="306" t="e">
        <f t="shared" si="29"/>
        <v>#DIV/0!</v>
      </c>
      <c r="K496" s="322" t="str">
        <f t="shared" si="31"/>
        <v>PO</v>
      </c>
      <c r="L496" s="316" t="str">
        <f t="shared" si="30"/>
        <v>OK</v>
      </c>
    </row>
    <row r="497" spans="1:12" ht="14.25" customHeight="1" x14ac:dyDescent="0.25">
      <c r="A497" s="320" t="str">
        <f>IF(K497=MIN(K489:K512),1,"")</f>
        <v/>
      </c>
      <c r="B497" s="319"/>
      <c r="C497" s="318"/>
      <c r="D497" s="312"/>
      <c r="E497" s="311"/>
      <c r="F497" s="310"/>
      <c r="G497" s="309"/>
      <c r="H497" s="317" t="e">
        <f>HLOOKUP('Operational Worksheet'!E497,$B$770:$M$772,3)</f>
        <v>#N/A</v>
      </c>
      <c r="I497" s="306" t="e">
        <f t="shared" si="28"/>
        <v>#DIV/0!</v>
      </c>
      <c r="J497" s="306" t="e">
        <f t="shared" si="29"/>
        <v>#DIV/0!</v>
      </c>
      <c r="K497" s="322" t="str">
        <f t="shared" si="31"/>
        <v>PO</v>
      </c>
      <c r="L497" s="316" t="str">
        <f t="shared" si="30"/>
        <v>OK</v>
      </c>
    </row>
    <row r="498" spans="1:12" ht="14.25" customHeight="1" x14ac:dyDescent="0.25">
      <c r="A498" s="320" t="str">
        <f>IF(K498=MIN(K489:K512),1,"")</f>
        <v/>
      </c>
      <c r="B498" s="319"/>
      <c r="C498" s="318"/>
      <c r="D498" s="312"/>
      <c r="E498" s="311"/>
      <c r="F498" s="310"/>
      <c r="G498" s="309"/>
      <c r="H498" s="317" t="e">
        <f>HLOOKUP('Operational Worksheet'!E498,$B$770:$M$772,3)</f>
        <v>#N/A</v>
      </c>
      <c r="I498" s="306" t="e">
        <f t="shared" si="28"/>
        <v>#DIV/0!</v>
      </c>
      <c r="J498" s="306" t="e">
        <f t="shared" si="29"/>
        <v>#DIV/0!</v>
      </c>
      <c r="K498" s="322" t="str">
        <f t="shared" si="31"/>
        <v>PO</v>
      </c>
      <c r="L498" s="316" t="str">
        <f t="shared" si="30"/>
        <v>OK</v>
      </c>
    </row>
    <row r="499" spans="1:12" ht="14.25" customHeight="1" x14ac:dyDescent="0.25">
      <c r="A499" s="320" t="str">
        <f>IF(K499=MIN(K489:K512),1,"")</f>
        <v/>
      </c>
      <c r="B499" s="319"/>
      <c r="C499" s="318"/>
      <c r="D499" s="312"/>
      <c r="E499" s="311"/>
      <c r="F499" s="310"/>
      <c r="G499" s="309"/>
      <c r="H499" s="317" t="e">
        <f>HLOOKUP('Operational Worksheet'!E499,$B$770:$M$772,3)</f>
        <v>#N/A</v>
      </c>
      <c r="I499" s="306" t="e">
        <f t="shared" si="28"/>
        <v>#DIV/0!</v>
      </c>
      <c r="J499" s="306" t="e">
        <f t="shared" si="29"/>
        <v>#DIV/0!</v>
      </c>
      <c r="K499" s="322" t="str">
        <f t="shared" si="31"/>
        <v>PO</v>
      </c>
      <c r="L499" s="316" t="str">
        <f t="shared" si="30"/>
        <v>OK</v>
      </c>
    </row>
    <row r="500" spans="1:12" ht="14.25" customHeight="1" x14ac:dyDescent="0.25">
      <c r="A500" s="320" t="str">
        <f>IF(K500=MIN(K489:K512),1,"")</f>
        <v/>
      </c>
      <c r="B500" s="319"/>
      <c r="C500" s="318"/>
      <c r="D500" s="312"/>
      <c r="E500" s="311"/>
      <c r="F500" s="310"/>
      <c r="G500" s="309"/>
      <c r="H500" s="317" t="e">
        <f>HLOOKUP('Operational Worksheet'!E500,$B$770:$M$772,3)</f>
        <v>#N/A</v>
      </c>
      <c r="I500" s="306" t="e">
        <f t="shared" si="28"/>
        <v>#DIV/0!</v>
      </c>
      <c r="J500" s="306" t="e">
        <f t="shared" si="29"/>
        <v>#DIV/0!</v>
      </c>
      <c r="K500" s="322" t="str">
        <f t="shared" si="31"/>
        <v>PO</v>
      </c>
      <c r="L500" s="316" t="str">
        <f t="shared" si="30"/>
        <v>OK</v>
      </c>
    </row>
    <row r="501" spans="1:12" ht="14.25" customHeight="1" x14ac:dyDescent="0.25">
      <c r="A501" s="320" t="str">
        <f>IF(K501=MIN(K489:K512),1,"")</f>
        <v/>
      </c>
      <c r="B501" s="319"/>
      <c r="C501" s="318"/>
      <c r="D501" s="312"/>
      <c r="E501" s="311"/>
      <c r="F501" s="310"/>
      <c r="G501" s="309"/>
      <c r="H501" s="317" t="e">
        <f>HLOOKUP('Operational Worksheet'!E501,$B$770:$M$772,3)</f>
        <v>#N/A</v>
      </c>
      <c r="I501" s="306" t="e">
        <f t="shared" si="28"/>
        <v>#DIV/0!</v>
      </c>
      <c r="J501" s="306" t="e">
        <f t="shared" si="29"/>
        <v>#DIV/0!</v>
      </c>
      <c r="K501" s="322" t="str">
        <f t="shared" si="31"/>
        <v>PO</v>
      </c>
      <c r="L501" s="316" t="str">
        <f t="shared" si="30"/>
        <v>OK</v>
      </c>
    </row>
    <row r="502" spans="1:12" ht="14.25" customHeight="1" x14ac:dyDescent="0.25">
      <c r="A502" s="320" t="str">
        <f>IF(K502=MIN(K489:K512),1,"")</f>
        <v/>
      </c>
      <c r="B502" s="319"/>
      <c r="C502" s="318"/>
      <c r="D502" s="312"/>
      <c r="E502" s="311"/>
      <c r="F502" s="310"/>
      <c r="G502" s="309"/>
      <c r="H502" s="317" t="e">
        <f>HLOOKUP('Operational Worksheet'!E502,$B$770:$M$772,3)</f>
        <v>#N/A</v>
      </c>
      <c r="I502" s="306" t="e">
        <f t="shared" si="28"/>
        <v>#DIV/0!</v>
      </c>
      <c r="J502" s="306" t="e">
        <f t="shared" si="29"/>
        <v>#DIV/0!</v>
      </c>
      <c r="K502" s="322" t="str">
        <f t="shared" si="31"/>
        <v>PO</v>
      </c>
      <c r="L502" s="316" t="str">
        <f t="shared" si="30"/>
        <v>OK</v>
      </c>
    </row>
    <row r="503" spans="1:12" ht="14.25" customHeight="1" x14ac:dyDescent="0.25">
      <c r="A503" s="320" t="str">
        <f>IF(K503=MIN(K489:K512),1,"")</f>
        <v/>
      </c>
      <c r="B503" s="319"/>
      <c r="C503" s="318"/>
      <c r="D503" s="312"/>
      <c r="E503" s="311"/>
      <c r="F503" s="310"/>
      <c r="G503" s="309"/>
      <c r="H503" s="317" t="e">
        <f>HLOOKUP('Operational Worksheet'!E503,$B$770:$M$772,3)</f>
        <v>#N/A</v>
      </c>
      <c r="I503" s="306" t="e">
        <f t="shared" si="28"/>
        <v>#DIV/0!</v>
      </c>
      <c r="J503" s="306" t="e">
        <f t="shared" si="29"/>
        <v>#DIV/0!</v>
      </c>
      <c r="K503" s="322" t="str">
        <f t="shared" si="31"/>
        <v>PO</v>
      </c>
      <c r="L503" s="316" t="str">
        <f t="shared" si="30"/>
        <v>OK</v>
      </c>
    </row>
    <row r="504" spans="1:12" ht="14.25" customHeight="1" x14ac:dyDescent="0.25">
      <c r="A504" s="320" t="str">
        <f>IF(K504=MIN(K489:K512),1,"")</f>
        <v/>
      </c>
      <c r="B504" s="319"/>
      <c r="C504" s="318"/>
      <c r="D504" s="312"/>
      <c r="E504" s="311"/>
      <c r="F504" s="310"/>
      <c r="G504" s="309"/>
      <c r="H504" s="317" t="e">
        <f>HLOOKUP('Operational Worksheet'!E504,$B$770:$M$772,3)</f>
        <v>#N/A</v>
      </c>
      <c r="I504" s="306" t="e">
        <f t="shared" si="28"/>
        <v>#DIV/0!</v>
      </c>
      <c r="J504" s="306" t="e">
        <f t="shared" si="29"/>
        <v>#DIV/0!</v>
      </c>
      <c r="K504" s="322" t="str">
        <f t="shared" si="31"/>
        <v>PO</v>
      </c>
      <c r="L504" s="316" t="str">
        <f t="shared" si="30"/>
        <v>OK</v>
      </c>
    </row>
    <row r="505" spans="1:12" ht="14.25" customHeight="1" x14ac:dyDescent="0.25">
      <c r="A505" s="320" t="str">
        <f>IF(K505=MIN(K489:K512),1,"")</f>
        <v/>
      </c>
      <c r="B505" s="319"/>
      <c r="C505" s="318"/>
      <c r="D505" s="312"/>
      <c r="E505" s="311"/>
      <c r="F505" s="310"/>
      <c r="G505" s="309"/>
      <c r="H505" s="317" t="e">
        <f>HLOOKUP('Operational Worksheet'!E505,$B$770:$M$772,3)</f>
        <v>#N/A</v>
      </c>
      <c r="I505" s="306" t="e">
        <f t="shared" si="28"/>
        <v>#DIV/0!</v>
      </c>
      <c r="J505" s="306" t="e">
        <f t="shared" si="29"/>
        <v>#DIV/0!</v>
      </c>
      <c r="K505" s="322" t="str">
        <f t="shared" si="31"/>
        <v>PO</v>
      </c>
      <c r="L505" s="316" t="str">
        <f t="shared" si="30"/>
        <v>OK</v>
      </c>
    </row>
    <row r="506" spans="1:12" ht="14.25" customHeight="1" x14ac:dyDescent="0.25">
      <c r="A506" s="320" t="str">
        <f>IF(K506=MIN(K489:K512),1,"")</f>
        <v/>
      </c>
      <c r="B506" s="319"/>
      <c r="C506" s="318"/>
      <c r="D506" s="312"/>
      <c r="E506" s="311"/>
      <c r="F506" s="310"/>
      <c r="G506" s="309"/>
      <c r="H506" s="317" t="e">
        <f>HLOOKUP('Operational Worksheet'!E506,$B$770:$M$772,3)</f>
        <v>#N/A</v>
      </c>
      <c r="I506" s="306" t="e">
        <f t="shared" si="28"/>
        <v>#DIV/0!</v>
      </c>
      <c r="J506" s="306" t="e">
        <f t="shared" si="29"/>
        <v>#DIV/0!</v>
      </c>
      <c r="K506" s="322" t="str">
        <f t="shared" si="31"/>
        <v>PO</v>
      </c>
      <c r="L506" s="316" t="str">
        <f t="shared" si="30"/>
        <v>OK</v>
      </c>
    </row>
    <row r="507" spans="1:12" ht="14.25" customHeight="1" x14ac:dyDescent="0.25">
      <c r="A507" s="320" t="str">
        <f>IF(K507=MIN(K489:K512),1,"")</f>
        <v/>
      </c>
      <c r="B507" s="319"/>
      <c r="C507" s="318"/>
      <c r="D507" s="312"/>
      <c r="E507" s="311"/>
      <c r="F507" s="310"/>
      <c r="G507" s="309"/>
      <c r="H507" s="317" t="e">
        <f>HLOOKUP('Operational Worksheet'!E507,$B$770:$M$772,3)</f>
        <v>#N/A</v>
      </c>
      <c r="I507" s="306" t="e">
        <f t="shared" si="28"/>
        <v>#DIV/0!</v>
      </c>
      <c r="J507" s="306" t="e">
        <f t="shared" si="29"/>
        <v>#DIV/0!</v>
      </c>
      <c r="K507" s="322" t="str">
        <f t="shared" si="31"/>
        <v>PO</v>
      </c>
      <c r="L507" s="316" t="str">
        <f t="shared" si="30"/>
        <v>OK</v>
      </c>
    </row>
    <row r="508" spans="1:12" ht="14.25" customHeight="1" x14ac:dyDescent="0.25">
      <c r="A508" s="320" t="str">
        <f>IF(K508=MIN(K489:K512),1,"")</f>
        <v/>
      </c>
      <c r="B508" s="319"/>
      <c r="C508" s="318"/>
      <c r="D508" s="312"/>
      <c r="E508" s="311"/>
      <c r="F508" s="310"/>
      <c r="G508" s="309"/>
      <c r="H508" s="317" t="e">
        <f>HLOOKUP('Operational Worksheet'!E508,$B$770:$M$772,3)</f>
        <v>#N/A</v>
      </c>
      <c r="I508" s="306" t="e">
        <f t="shared" si="28"/>
        <v>#DIV/0!</v>
      </c>
      <c r="J508" s="306" t="e">
        <f t="shared" si="29"/>
        <v>#DIV/0!</v>
      </c>
      <c r="K508" s="322" t="str">
        <f t="shared" si="31"/>
        <v>PO</v>
      </c>
      <c r="L508" s="316" t="str">
        <f t="shared" si="30"/>
        <v>OK</v>
      </c>
    </row>
    <row r="509" spans="1:12" ht="14.25" customHeight="1" x14ac:dyDescent="0.25">
      <c r="A509" s="320" t="str">
        <f>IF(K509=MIN(K489:K512),1,"")</f>
        <v/>
      </c>
      <c r="B509" s="319"/>
      <c r="C509" s="318"/>
      <c r="D509" s="312"/>
      <c r="E509" s="311"/>
      <c r="F509" s="310"/>
      <c r="G509" s="309"/>
      <c r="H509" s="317" t="e">
        <f>HLOOKUP('Operational Worksheet'!E509,$B$770:$M$772,3)</f>
        <v>#N/A</v>
      </c>
      <c r="I509" s="306" t="e">
        <f t="shared" si="28"/>
        <v>#DIV/0!</v>
      </c>
      <c r="J509" s="306" t="e">
        <f t="shared" si="29"/>
        <v>#DIV/0!</v>
      </c>
      <c r="K509" s="322" t="str">
        <f t="shared" si="31"/>
        <v>PO</v>
      </c>
      <c r="L509" s="316" t="str">
        <f t="shared" si="30"/>
        <v>OK</v>
      </c>
    </row>
    <row r="510" spans="1:12" ht="14.25" customHeight="1" x14ac:dyDescent="0.25">
      <c r="A510" s="320" t="str">
        <f>IF(K510=MIN(K489:K512),1,"")</f>
        <v/>
      </c>
      <c r="B510" s="319"/>
      <c r="C510" s="318"/>
      <c r="D510" s="312"/>
      <c r="E510" s="311"/>
      <c r="F510" s="310"/>
      <c r="G510" s="309"/>
      <c r="H510" s="317" t="e">
        <f>HLOOKUP('Operational Worksheet'!E510,$B$770:$M$772,3)</f>
        <v>#N/A</v>
      </c>
      <c r="I510" s="306" t="e">
        <f t="shared" si="28"/>
        <v>#DIV/0!</v>
      </c>
      <c r="J510" s="306" t="e">
        <f t="shared" si="29"/>
        <v>#DIV/0!</v>
      </c>
      <c r="K510" s="322" t="str">
        <f t="shared" si="31"/>
        <v>PO</v>
      </c>
      <c r="L510" s="316" t="str">
        <f t="shared" si="30"/>
        <v>OK</v>
      </c>
    </row>
    <row r="511" spans="1:12" ht="14.25" customHeight="1" x14ac:dyDescent="0.25">
      <c r="A511" s="320" t="str">
        <f>IF(K511=MIN(K489:K512),1,"")</f>
        <v/>
      </c>
      <c r="B511" s="319"/>
      <c r="C511" s="318"/>
      <c r="D511" s="312"/>
      <c r="E511" s="311"/>
      <c r="F511" s="310"/>
      <c r="G511" s="309"/>
      <c r="H511" s="317" t="e">
        <f>HLOOKUP('Operational Worksheet'!E511,$B$770:$M$772,3)</f>
        <v>#N/A</v>
      </c>
      <c r="I511" s="306" t="e">
        <f t="shared" si="28"/>
        <v>#DIV/0!</v>
      </c>
      <c r="J511" s="306" t="e">
        <f t="shared" si="29"/>
        <v>#DIV/0!</v>
      </c>
      <c r="K511" s="322" t="str">
        <f t="shared" si="31"/>
        <v>PO</v>
      </c>
      <c r="L511" s="316" t="str">
        <f t="shared" si="30"/>
        <v>OK</v>
      </c>
    </row>
    <row r="512" spans="1:12" ht="14.25" customHeight="1" x14ac:dyDescent="0.25">
      <c r="A512" s="315" t="str">
        <f>IF(K512=MIN(K489:K512),1,"")</f>
        <v/>
      </c>
      <c r="B512" s="329"/>
      <c r="C512" s="328"/>
      <c r="D512" s="312"/>
      <c r="E512" s="311"/>
      <c r="F512" s="310"/>
      <c r="G512" s="309"/>
      <c r="H512" s="327" t="e">
        <f>HLOOKUP('Operational Worksheet'!E512,$B$770:$M$772,3)</f>
        <v>#N/A</v>
      </c>
      <c r="I512" s="306" t="e">
        <f t="shared" si="28"/>
        <v>#DIV/0!</v>
      </c>
      <c r="J512" s="306" t="e">
        <f t="shared" si="29"/>
        <v>#DIV/0!</v>
      </c>
      <c r="K512" s="322" t="str">
        <f t="shared" si="31"/>
        <v>PO</v>
      </c>
      <c r="L512" s="326" t="str">
        <f t="shared" si="30"/>
        <v>OK</v>
      </c>
    </row>
    <row r="513" spans="1:12" ht="14.25" customHeight="1" x14ac:dyDescent="0.25">
      <c r="A513" s="325" t="str">
        <f>IF(K513=MIN(K513:K536),1,"")</f>
        <v/>
      </c>
      <c r="B513" s="324"/>
      <c r="C513" s="323"/>
      <c r="D513" s="312"/>
      <c r="E513" s="311"/>
      <c r="F513" s="310"/>
      <c r="G513" s="309"/>
      <c r="H513" s="306" t="e">
        <f>HLOOKUP('Operational Worksheet'!E513,$B$770:$M$772,3)</f>
        <v>#N/A</v>
      </c>
      <c r="I513" s="306" t="e">
        <f t="shared" si="28"/>
        <v>#DIV/0!</v>
      </c>
      <c r="J513" s="306" t="e">
        <f t="shared" si="29"/>
        <v>#DIV/0!</v>
      </c>
      <c r="K513" s="322" t="str">
        <f t="shared" si="31"/>
        <v>PO</v>
      </c>
      <c r="L513" s="321" t="str">
        <f t="shared" si="30"/>
        <v>OK</v>
      </c>
    </row>
    <row r="514" spans="1:12" ht="14.25" customHeight="1" x14ac:dyDescent="0.25">
      <c r="A514" s="320" t="str">
        <f>IF(K514=MIN(K513:K536),1,"")</f>
        <v/>
      </c>
      <c r="B514" s="319"/>
      <c r="C514" s="318"/>
      <c r="D514" s="312"/>
      <c r="E514" s="311"/>
      <c r="F514" s="310"/>
      <c r="G514" s="309"/>
      <c r="H514" s="317" t="e">
        <f>HLOOKUP('Operational Worksheet'!E514,$B$770:$M$772,3)</f>
        <v>#N/A</v>
      </c>
      <c r="I514" s="306" t="e">
        <f t="shared" si="28"/>
        <v>#DIV/0!</v>
      </c>
      <c r="J514" s="306" t="e">
        <f t="shared" si="29"/>
        <v>#DIV/0!</v>
      </c>
      <c r="K514" s="322" t="str">
        <f t="shared" si="31"/>
        <v>PO</v>
      </c>
      <c r="L514" s="316" t="str">
        <f t="shared" si="30"/>
        <v>OK</v>
      </c>
    </row>
    <row r="515" spans="1:12" ht="14.25" customHeight="1" x14ac:dyDescent="0.25">
      <c r="A515" s="320" t="str">
        <f>IF(K515=MIN(K513:K536),1,"")</f>
        <v/>
      </c>
      <c r="B515" s="319"/>
      <c r="C515" s="318"/>
      <c r="D515" s="312"/>
      <c r="E515" s="311"/>
      <c r="F515" s="310"/>
      <c r="G515" s="309"/>
      <c r="H515" s="317" t="e">
        <f>HLOOKUP('Operational Worksheet'!E515,$B$770:$M$772,3)</f>
        <v>#N/A</v>
      </c>
      <c r="I515" s="306" t="e">
        <f t="shared" si="28"/>
        <v>#DIV/0!</v>
      </c>
      <c r="J515" s="306" t="e">
        <f t="shared" si="29"/>
        <v>#DIV/0!</v>
      </c>
      <c r="K515" s="322" t="str">
        <f t="shared" si="31"/>
        <v>PO</v>
      </c>
      <c r="L515" s="316" t="str">
        <f t="shared" si="30"/>
        <v>OK</v>
      </c>
    </row>
    <row r="516" spans="1:12" ht="14.25" customHeight="1" x14ac:dyDescent="0.25">
      <c r="A516" s="320" t="str">
        <f>IF(K516=MIN(K513:K536),1,"")</f>
        <v/>
      </c>
      <c r="B516" s="319"/>
      <c r="C516" s="318"/>
      <c r="D516" s="312"/>
      <c r="E516" s="311"/>
      <c r="F516" s="310"/>
      <c r="G516" s="309"/>
      <c r="H516" s="317" t="e">
        <f>HLOOKUP('Operational Worksheet'!E516,$B$770:$M$772,3)</f>
        <v>#N/A</v>
      </c>
      <c r="I516" s="306" t="e">
        <f t="shared" si="28"/>
        <v>#DIV/0!</v>
      </c>
      <c r="J516" s="306" t="e">
        <f t="shared" si="29"/>
        <v>#DIV/0!</v>
      </c>
      <c r="K516" s="322" t="str">
        <f t="shared" si="31"/>
        <v>PO</v>
      </c>
      <c r="L516" s="316" t="str">
        <f t="shared" si="30"/>
        <v>OK</v>
      </c>
    </row>
    <row r="517" spans="1:12" ht="14.25" customHeight="1" x14ac:dyDescent="0.25">
      <c r="A517" s="320" t="str">
        <f>IF(K517=MIN(K513:K536),1,"")</f>
        <v/>
      </c>
      <c r="B517" s="319"/>
      <c r="C517" s="318"/>
      <c r="D517" s="312"/>
      <c r="E517" s="311"/>
      <c r="F517" s="310"/>
      <c r="G517" s="309"/>
      <c r="H517" s="317" t="e">
        <f>HLOOKUP('Operational Worksheet'!E517,$B$770:$M$772,3)</f>
        <v>#N/A</v>
      </c>
      <c r="I517" s="306" t="e">
        <f t="shared" si="28"/>
        <v>#DIV/0!</v>
      </c>
      <c r="J517" s="306" t="e">
        <f t="shared" si="29"/>
        <v>#DIV/0!</v>
      </c>
      <c r="K517" s="322" t="str">
        <f t="shared" si="31"/>
        <v>PO</v>
      </c>
      <c r="L517" s="316" t="str">
        <f t="shared" si="30"/>
        <v>OK</v>
      </c>
    </row>
    <row r="518" spans="1:12" ht="14.25" customHeight="1" x14ac:dyDescent="0.25">
      <c r="A518" s="320" t="str">
        <f>IF(K518=MIN(K513:K536),1,"")</f>
        <v/>
      </c>
      <c r="B518" s="319"/>
      <c r="C518" s="318"/>
      <c r="D518" s="312"/>
      <c r="E518" s="311"/>
      <c r="F518" s="310"/>
      <c r="G518" s="309"/>
      <c r="H518" s="317" t="e">
        <f>HLOOKUP('Operational Worksheet'!E518,$B$770:$M$772,3)</f>
        <v>#N/A</v>
      </c>
      <c r="I518" s="306" t="e">
        <f t="shared" si="28"/>
        <v>#DIV/0!</v>
      </c>
      <c r="J518" s="306" t="e">
        <f t="shared" si="29"/>
        <v>#DIV/0!</v>
      </c>
      <c r="K518" s="322" t="str">
        <f t="shared" si="31"/>
        <v>PO</v>
      </c>
      <c r="L518" s="316" t="str">
        <f t="shared" si="30"/>
        <v>OK</v>
      </c>
    </row>
    <row r="519" spans="1:12" ht="14.25" customHeight="1" x14ac:dyDescent="0.25">
      <c r="A519" s="320" t="str">
        <f>IF(K519=MIN(K513:K536),1,"")</f>
        <v/>
      </c>
      <c r="B519" s="319"/>
      <c r="C519" s="318"/>
      <c r="D519" s="312"/>
      <c r="E519" s="311"/>
      <c r="F519" s="310"/>
      <c r="G519" s="309"/>
      <c r="H519" s="317" t="e">
        <f>HLOOKUP('Operational Worksheet'!E519,$B$770:$M$772,3)</f>
        <v>#N/A</v>
      </c>
      <c r="I519" s="306" t="e">
        <f t="shared" si="28"/>
        <v>#DIV/0!</v>
      </c>
      <c r="J519" s="306" t="e">
        <f t="shared" si="29"/>
        <v>#DIV/0!</v>
      </c>
      <c r="K519" s="322" t="str">
        <f t="shared" si="31"/>
        <v>PO</v>
      </c>
      <c r="L519" s="316" t="str">
        <f t="shared" si="30"/>
        <v>OK</v>
      </c>
    </row>
    <row r="520" spans="1:12" ht="14.25" customHeight="1" x14ac:dyDescent="0.25">
      <c r="A520" s="320" t="str">
        <f>IF(K520=MIN(K513:K536),1,"")</f>
        <v/>
      </c>
      <c r="B520" s="319"/>
      <c r="C520" s="318"/>
      <c r="D520" s="312"/>
      <c r="E520" s="311"/>
      <c r="F520" s="310"/>
      <c r="G520" s="309"/>
      <c r="H520" s="317" t="e">
        <f>HLOOKUP('Operational Worksheet'!E520,$B$770:$M$772,3)</f>
        <v>#N/A</v>
      </c>
      <c r="I520" s="306" t="e">
        <f t="shared" si="28"/>
        <v>#DIV/0!</v>
      </c>
      <c r="J520" s="306" t="e">
        <f t="shared" si="29"/>
        <v>#DIV/0!</v>
      </c>
      <c r="K520" s="322" t="str">
        <f t="shared" si="31"/>
        <v>PO</v>
      </c>
      <c r="L520" s="316" t="str">
        <f t="shared" si="30"/>
        <v>OK</v>
      </c>
    </row>
    <row r="521" spans="1:12" ht="14.25" customHeight="1" x14ac:dyDescent="0.25">
      <c r="A521" s="320" t="str">
        <f>IF(K521=MIN(K513:K536),1,"")</f>
        <v/>
      </c>
      <c r="B521" s="319"/>
      <c r="C521" s="318"/>
      <c r="D521" s="312"/>
      <c r="E521" s="311"/>
      <c r="F521" s="310"/>
      <c r="G521" s="309"/>
      <c r="H521" s="317" t="e">
        <f>HLOOKUP('Operational Worksheet'!E521,$B$770:$M$772,3)</f>
        <v>#N/A</v>
      </c>
      <c r="I521" s="306" t="e">
        <f t="shared" ref="I521:I584" si="32">$G$766/D521*$H$766</f>
        <v>#DIV/0!</v>
      </c>
      <c r="J521" s="306" t="e">
        <f t="shared" ref="J521:J584" si="33">I521*$G521</f>
        <v>#DIV/0!</v>
      </c>
      <c r="K521" s="322" t="str">
        <f t="shared" si="31"/>
        <v>PO</v>
      </c>
      <c r="L521" s="316" t="str">
        <f t="shared" ref="L521:L584" si="34">+IF(K521&gt;=1, "OK","Alarm")</f>
        <v>OK</v>
      </c>
    </row>
    <row r="522" spans="1:12" ht="14.25" customHeight="1" x14ac:dyDescent="0.25">
      <c r="A522" s="320" t="str">
        <f>IF(K522=MIN(K513:K536),1,"")</f>
        <v/>
      </c>
      <c r="B522" s="319"/>
      <c r="C522" s="318"/>
      <c r="D522" s="312"/>
      <c r="E522" s="311"/>
      <c r="F522" s="310"/>
      <c r="G522" s="309"/>
      <c r="H522" s="317" t="e">
        <f>HLOOKUP('Operational Worksheet'!E522,$B$770:$M$772,3)</f>
        <v>#N/A</v>
      </c>
      <c r="I522" s="306" t="e">
        <f t="shared" si="32"/>
        <v>#DIV/0!</v>
      </c>
      <c r="J522" s="306" t="e">
        <f t="shared" si="33"/>
        <v>#DIV/0!</v>
      </c>
      <c r="K522" s="322" t="str">
        <f t="shared" ref="K522:K585" si="35">IF(D522&gt;0,J522/H522,"PO")</f>
        <v>PO</v>
      </c>
      <c r="L522" s="316" t="str">
        <f t="shared" si="34"/>
        <v>OK</v>
      </c>
    </row>
    <row r="523" spans="1:12" ht="14.25" customHeight="1" x14ac:dyDescent="0.25">
      <c r="A523" s="320" t="str">
        <f>IF(K523=MIN(K513:K536),1,"")</f>
        <v/>
      </c>
      <c r="B523" s="319"/>
      <c r="C523" s="318"/>
      <c r="D523" s="312"/>
      <c r="E523" s="311"/>
      <c r="F523" s="310"/>
      <c r="G523" s="309"/>
      <c r="H523" s="317" t="e">
        <f>HLOOKUP('Operational Worksheet'!E523,$B$770:$M$772,3)</f>
        <v>#N/A</v>
      </c>
      <c r="I523" s="306" t="e">
        <f t="shared" si="32"/>
        <v>#DIV/0!</v>
      </c>
      <c r="J523" s="306" t="e">
        <f t="shared" si="33"/>
        <v>#DIV/0!</v>
      </c>
      <c r="K523" s="322" t="str">
        <f t="shared" si="35"/>
        <v>PO</v>
      </c>
      <c r="L523" s="316" t="str">
        <f t="shared" si="34"/>
        <v>OK</v>
      </c>
    </row>
    <row r="524" spans="1:12" ht="14.25" customHeight="1" x14ac:dyDescent="0.25">
      <c r="A524" s="320" t="str">
        <f>IF(K524=MIN(K513:K536),1,"")</f>
        <v/>
      </c>
      <c r="B524" s="319"/>
      <c r="C524" s="318"/>
      <c r="D524" s="312"/>
      <c r="E524" s="311"/>
      <c r="F524" s="310"/>
      <c r="G524" s="309"/>
      <c r="H524" s="317" t="e">
        <f>HLOOKUP('Operational Worksheet'!E524,$B$770:$M$772,3)</f>
        <v>#N/A</v>
      </c>
      <c r="I524" s="306" t="e">
        <f t="shared" si="32"/>
        <v>#DIV/0!</v>
      </c>
      <c r="J524" s="306" t="e">
        <f t="shared" si="33"/>
        <v>#DIV/0!</v>
      </c>
      <c r="K524" s="322" t="str">
        <f t="shared" si="35"/>
        <v>PO</v>
      </c>
      <c r="L524" s="316" t="str">
        <f t="shared" si="34"/>
        <v>OK</v>
      </c>
    </row>
    <row r="525" spans="1:12" ht="14.25" customHeight="1" x14ac:dyDescent="0.25">
      <c r="A525" s="320" t="str">
        <f>IF(K525=MIN(K513:K536),1,"")</f>
        <v/>
      </c>
      <c r="B525" s="319"/>
      <c r="C525" s="318"/>
      <c r="D525" s="312"/>
      <c r="E525" s="311"/>
      <c r="F525" s="310"/>
      <c r="G525" s="309"/>
      <c r="H525" s="317" t="e">
        <f>HLOOKUP('Operational Worksheet'!E525,$B$770:$M$772,3)</f>
        <v>#N/A</v>
      </c>
      <c r="I525" s="306" t="e">
        <f t="shared" si="32"/>
        <v>#DIV/0!</v>
      </c>
      <c r="J525" s="306" t="e">
        <f t="shared" si="33"/>
        <v>#DIV/0!</v>
      </c>
      <c r="K525" s="322" t="str">
        <f t="shared" si="35"/>
        <v>PO</v>
      </c>
      <c r="L525" s="316" t="str">
        <f t="shared" si="34"/>
        <v>OK</v>
      </c>
    </row>
    <row r="526" spans="1:12" ht="14.25" customHeight="1" x14ac:dyDescent="0.25">
      <c r="A526" s="320" t="str">
        <f>IF(K526=MIN(K513:K536),1,"")</f>
        <v/>
      </c>
      <c r="B526" s="319"/>
      <c r="C526" s="318"/>
      <c r="D526" s="312"/>
      <c r="E526" s="311"/>
      <c r="F526" s="310"/>
      <c r="G526" s="309"/>
      <c r="H526" s="317" t="e">
        <f>HLOOKUP('Operational Worksheet'!E526,$B$770:$M$772,3)</f>
        <v>#N/A</v>
      </c>
      <c r="I526" s="306" t="e">
        <f t="shared" si="32"/>
        <v>#DIV/0!</v>
      </c>
      <c r="J526" s="306" t="e">
        <f t="shared" si="33"/>
        <v>#DIV/0!</v>
      </c>
      <c r="K526" s="322" t="str">
        <f t="shared" si="35"/>
        <v>PO</v>
      </c>
      <c r="L526" s="316" t="str">
        <f t="shared" si="34"/>
        <v>OK</v>
      </c>
    </row>
    <row r="527" spans="1:12" ht="14.25" customHeight="1" x14ac:dyDescent="0.25">
      <c r="A527" s="320" t="str">
        <f>IF(K527=MIN(K513:K536),1,"")</f>
        <v/>
      </c>
      <c r="B527" s="319"/>
      <c r="C527" s="318"/>
      <c r="D527" s="312"/>
      <c r="E527" s="311"/>
      <c r="F527" s="310"/>
      <c r="G527" s="309"/>
      <c r="H527" s="317" t="e">
        <f>HLOOKUP('Operational Worksheet'!E527,$B$770:$M$772,3)</f>
        <v>#N/A</v>
      </c>
      <c r="I527" s="306" t="e">
        <f t="shared" si="32"/>
        <v>#DIV/0!</v>
      </c>
      <c r="J527" s="306" t="e">
        <f t="shared" si="33"/>
        <v>#DIV/0!</v>
      </c>
      <c r="K527" s="322" t="str">
        <f t="shared" si="35"/>
        <v>PO</v>
      </c>
      <c r="L527" s="316" t="str">
        <f t="shared" si="34"/>
        <v>OK</v>
      </c>
    </row>
    <row r="528" spans="1:12" ht="14.25" customHeight="1" x14ac:dyDescent="0.25">
      <c r="A528" s="320" t="str">
        <f>IF(K528=MIN(K513:K536),1,"")</f>
        <v/>
      </c>
      <c r="B528" s="319"/>
      <c r="C528" s="318"/>
      <c r="D528" s="312"/>
      <c r="E528" s="311"/>
      <c r="F528" s="310"/>
      <c r="G528" s="309"/>
      <c r="H528" s="317" t="e">
        <f>HLOOKUP('Operational Worksheet'!E528,$B$770:$M$772,3)</f>
        <v>#N/A</v>
      </c>
      <c r="I528" s="306" t="e">
        <f t="shared" si="32"/>
        <v>#DIV/0!</v>
      </c>
      <c r="J528" s="306" t="e">
        <f t="shared" si="33"/>
        <v>#DIV/0!</v>
      </c>
      <c r="K528" s="322" t="str">
        <f t="shared" si="35"/>
        <v>PO</v>
      </c>
      <c r="L528" s="316" t="str">
        <f t="shared" si="34"/>
        <v>OK</v>
      </c>
    </row>
    <row r="529" spans="1:12" ht="14.25" customHeight="1" x14ac:dyDescent="0.25">
      <c r="A529" s="320" t="str">
        <f>IF(K529=MIN(K513:K536),1,"")</f>
        <v/>
      </c>
      <c r="B529" s="319"/>
      <c r="C529" s="318"/>
      <c r="D529" s="312"/>
      <c r="E529" s="311"/>
      <c r="F529" s="310"/>
      <c r="G529" s="309"/>
      <c r="H529" s="317" t="e">
        <f>HLOOKUP('Operational Worksheet'!E529,$B$770:$M$772,3)</f>
        <v>#N/A</v>
      </c>
      <c r="I529" s="306" t="e">
        <f t="shared" si="32"/>
        <v>#DIV/0!</v>
      </c>
      <c r="J529" s="306" t="e">
        <f t="shared" si="33"/>
        <v>#DIV/0!</v>
      </c>
      <c r="K529" s="322" t="str">
        <f t="shared" si="35"/>
        <v>PO</v>
      </c>
      <c r="L529" s="316" t="str">
        <f t="shared" si="34"/>
        <v>OK</v>
      </c>
    </row>
    <row r="530" spans="1:12" ht="14.25" customHeight="1" x14ac:dyDescent="0.25">
      <c r="A530" s="320" t="str">
        <f>IF(K530=MIN(K513:K536),1,"")</f>
        <v/>
      </c>
      <c r="B530" s="319"/>
      <c r="C530" s="318"/>
      <c r="D530" s="312"/>
      <c r="E530" s="311"/>
      <c r="F530" s="310"/>
      <c r="G530" s="309"/>
      <c r="H530" s="317" t="e">
        <f>HLOOKUP('Operational Worksheet'!E530,$B$770:$M$772,3)</f>
        <v>#N/A</v>
      </c>
      <c r="I530" s="306" t="e">
        <f t="shared" si="32"/>
        <v>#DIV/0!</v>
      </c>
      <c r="J530" s="306" t="e">
        <f t="shared" si="33"/>
        <v>#DIV/0!</v>
      </c>
      <c r="K530" s="322" t="str">
        <f t="shared" si="35"/>
        <v>PO</v>
      </c>
      <c r="L530" s="316" t="str">
        <f t="shared" si="34"/>
        <v>OK</v>
      </c>
    </row>
    <row r="531" spans="1:12" ht="14.25" customHeight="1" x14ac:dyDescent="0.25">
      <c r="A531" s="320" t="str">
        <f>IF(K531=MIN(K513:K536),1,"")</f>
        <v/>
      </c>
      <c r="B531" s="319"/>
      <c r="C531" s="318"/>
      <c r="D531" s="312"/>
      <c r="E531" s="311"/>
      <c r="F531" s="310"/>
      <c r="G531" s="309"/>
      <c r="H531" s="317" t="e">
        <f>HLOOKUP('Operational Worksheet'!E531,$B$770:$M$772,3)</f>
        <v>#N/A</v>
      </c>
      <c r="I531" s="306" t="e">
        <f t="shared" si="32"/>
        <v>#DIV/0!</v>
      </c>
      <c r="J531" s="306" t="e">
        <f t="shared" si="33"/>
        <v>#DIV/0!</v>
      </c>
      <c r="K531" s="322" t="str">
        <f t="shared" si="35"/>
        <v>PO</v>
      </c>
      <c r="L531" s="316" t="str">
        <f t="shared" si="34"/>
        <v>OK</v>
      </c>
    </row>
    <row r="532" spans="1:12" ht="14.25" customHeight="1" x14ac:dyDescent="0.25">
      <c r="A532" s="320" t="str">
        <f>IF(K532=MIN(K513:K536),1,"")</f>
        <v/>
      </c>
      <c r="B532" s="319"/>
      <c r="C532" s="318"/>
      <c r="D532" s="312"/>
      <c r="E532" s="311"/>
      <c r="F532" s="310"/>
      <c r="G532" s="309"/>
      <c r="H532" s="317" t="e">
        <f>HLOOKUP('Operational Worksheet'!E532,$B$770:$M$772,3)</f>
        <v>#N/A</v>
      </c>
      <c r="I532" s="306" t="e">
        <f t="shared" si="32"/>
        <v>#DIV/0!</v>
      </c>
      <c r="J532" s="306" t="e">
        <f t="shared" si="33"/>
        <v>#DIV/0!</v>
      </c>
      <c r="K532" s="322" t="str">
        <f t="shared" si="35"/>
        <v>PO</v>
      </c>
      <c r="L532" s="316" t="str">
        <f t="shared" si="34"/>
        <v>OK</v>
      </c>
    </row>
    <row r="533" spans="1:12" ht="14.25" customHeight="1" x14ac:dyDescent="0.25">
      <c r="A533" s="320" t="str">
        <f>IF(K533=MIN(K513:K536),1,"")</f>
        <v/>
      </c>
      <c r="B533" s="319"/>
      <c r="C533" s="318"/>
      <c r="D533" s="312"/>
      <c r="E533" s="311"/>
      <c r="F533" s="310"/>
      <c r="G533" s="309"/>
      <c r="H533" s="317" t="e">
        <f>HLOOKUP('Operational Worksheet'!E533,$B$770:$M$772,3)</f>
        <v>#N/A</v>
      </c>
      <c r="I533" s="306" t="e">
        <f t="shared" si="32"/>
        <v>#DIV/0!</v>
      </c>
      <c r="J533" s="306" t="e">
        <f t="shared" si="33"/>
        <v>#DIV/0!</v>
      </c>
      <c r="K533" s="322" t="str">
        <f t="shared" si="35"/>
        <v>PO</v>
      </c>
      <c r="L533" s="316" t="str">
        <f t="shared" si="34"/>
        <v>OK</v>
      </c>
    </row>
    <row r="534" spans="1:12" ht="14.25" customHeight="1" x14ac:dyDescent="0.25">
      <c r="A534" s="320" t="str">
        <f>IF(K534=MIN(K513:K536),1,"")</f>
        <v/>
      </c>
      <c r="B534" s="319"/>
      <c r="C534" s="318"/>
      <c r="D534" s="312"/>
      <c r="E534" s="311"/>
      <c r="F534" s="310"/>
      <c r="G534" s="309"/>
      <c r="H534" s="317" t="e">
        <f>HLOOKUP('Operational Worksheet'!E534,$B$770:$M$772,3)</f>
        <v>#N/A</v>
      </c>
      <c r="I534" s="306" t="e">
        <f t="shared" si="32"/>
        <v>#DIV/0!</v>
      </c>
      <c r="J534" s="306" t="e">
        <f t="shared" si="33"/>
        <v>#DIV/0!</v>
      </c>
      <c r="K534" s="322" t="str">
        <f t="shared" si="35"/>
        <v>PO</v>
      </c>
      <c r="L534" s="316" t="str">
        <f t="shared" si="34"/>
        <v>OK</v>
      </c>
    </row>
    <row r="535" spans="1:12" ht="14.25" customHeight="1" x14ac:dyDescent="0.25">
      <c r="A535" s="320" t="str">
        <f>IF(K535=MIN(K513:K536),1,"")</f>
        <v/>
      </c>
      <c r="B535" s="319"/>
      <c r="C535" s="318"/>
      <c r="D535" s="312"/>
      <c r="E535" s="311"/>
      <c r="F535" s="310"/>
      <c r="G535" s="309"/>
      <c r="H535" s="317" t="e">
        <f>HLOOKUP('Operational Worksheet'!E535,$B$770:$M$772,3)</f>
        <v>#N/A</v>
      </c>
      <c r="I535" s="306" t="e">
        <f t="shared" si="32"/>
        <v>#DIV/0!</v>
      </c>
      <c r="J535" s="306" t="e">
        <f t="shared" si="33"/>
        <v>#DIV/0!</v>
      </c>
      <c r="K535" s="322" t="str">
        <f t="shared" si="35"/>
        <v>PO</v>
      </c>
      <c r="L535" s="316" t="str">
        <f t="shared" si="34"/>
        <v>OK</v>
      </c>
    </row>
    <row r="536" spans="1:12" ht="14.25" customHeight="1" x14ac:dyDescent="0.25">
      <c r="A536" s="315" t="str">
        <f>IF(K536=MIN(K513:K536),1,"")</f>
        <v/>
      </c>
      <c r="B536" s="329"/>
      <c r="C536" s="328"/>
      <c r="D536" s="312"/>
      <c r="E536" s="311"/>
      <c r="F536" s="310"/>
      <c r="G536" s="309"/>
      <c r="H536" s="327" t="e">
        <f>HLOOKUP('Operational Worksheet'!E536,$B$770:$M$772,3)</f>
        <v>#N/A</v>
      </c>
      <c r="I536" s="306" t="e">
        <f t="shared" si="32"/>
        <v>#DIV/0!</v>
      </c>
      <c r="J536" s="306" t="e">
        <f t="shared" si="33"/>
        <v>#DIV/0!</v>
      </c>
      <c r="K536" s="322" t="str">
        <f t="shared" si="35"/>
        <v>PO</v>
      </c>
      <c r="L536" s="326" t="str">
        <f t="shared" si="34"/>
        <v>OK</v>
      </c>
    </row>
    <row r="537" spans="1:12" ht="14.25" customHeight="1" x14ac:dyDescent="0.25">
      <c r="A537" s="325" t="str">
        <f>IF(K537=MIN(K537:K560),1,"")</f>
        <v/>
      </c>
      <c r="B537" s="324"/>
      <c r="C537" s="323"/>
      <c r="D537" s="312"/>
      <c r="E537" s="311"/>
      <c r="F537" s="310"/>
      <c r="G537" s="309"/>
      <c r="H537" s="306" t="e">
        <f>HLOOKUP('Operational Worksheet'!E537,$B$770:$M$772,3)</f>
        <v>#N/A</v>
      </c>
      <c r="I537" s="306" t="e">
        <f t="shared" si="32"/>
        <v>#DIV/0!</v>
      </c>
      <c r="J537" s="306" t="e">
        <f t="shared" si="33"/>
        <v>#DIV/0!</v>
      </c>
      <c r="K537" s="322" t="str">
        <f t="shared" si="35"/>
        <v>PO</v>
      </c>
      <c r="L537" s="321" t="str">
        <f t="shared" si="34"/>
        <v>OK</v>
      </c>
    </row>
    <row r="538" spans="1:12" ht="14.25" customHeight="1" x14ac:dyDescent="0.25">
      <c r="A538" s="320" t="str">
        <f>IF(K538=MIN(K537:K560),1,"")</f>
        <v/>
      </c>
      <c r="B538" s="319"/>
      <c r="C538" s="318"/>
      <c r="D538" s="312"/>
      <c r="E538" s="311"/>
      <c r="F538" s="310"/>
      <c r="G538" s="309"/>
      <c r="H538" s="317" t="e">
        <f>HLOOKUP('Operational Worksheet'!E538,$B$770:$M$772,3)</f>
        <v>#N/A</v>
      </c>
      <c r="I538" s="306" t="e">
        <f t="shared" si="32"/>
        <v>#DIV/0!</v>
      </c>
      <c r="J538" s="306" t="e">
        <f t="shared" si="33"/>
        <v>#DIV/0!</v>
      </c>
      <c r="K538" s="322" t="str">
        <f t="shared" si="35"/>
        <v>PO</v>
      </c>
      <c r="L538" s="316" t="str">
        <f t="shared" si="34"/>
        <v>OK</v>
      </c>
    </row>
    <row r="539" spans="1:12" ht="14.25" customHeight="1" x14ac:dyDescent="0.25">
      <c r="A539" s="320" t="str">
        <f>IF(K539=MIN(K537:K560),1,"")</f>
        <v/>
      </c>
      <c r="B539" s="319"/>
      <c r="C539" s="318"/>
      <c r="D539" s="312"/>
      <c r="E539" s="311"/>
      <c r="F539" s="310"/>
      <c r="G539" s="309"/>
      <c r="H539" s="317" t="e">
        <f>HLOOKUP('Operational Worksheet'!E539,$B$770:$M$772,3)</f>
        <v>#N/A</v>
      </c>
      <c r="I539" s="306" t="e">
        <f t="shared" si="32"/>
        <v>#DIV/0!</v>
      </c>
      <c r="J539" s="306" t="e">
        <f t="shared" si="33"/>
        <v>#DIV/0!</v>
      </c>
      <c r="K539" s="322" t="str">
        <f t="shared" si="35"/>
        <v>PO</v>
      </c>
      <c r="L539" s="316" t="str">
        <f t="shared" si="34"/>
        <v>OK</v>
      </c>
    </row>
    <row r="540" spans="1:12" ht="14.25" customHeight="1" x14ac:dyDescent="0.25">
      <c r="A540" s="320" t="str">
        <f>IF(K540=MIN(K537:K560),1,"")</f>
        <v/>
      </c>
      <c r="B540" s="319"/>
      <c r="C540" s="318"/>
      <c r="D540" s="312"/>
      <c r="E540" s="311"/>
      <c r="F540" s="310"/>
      <c r="G540" s="309"/>
      <c r="H540" s="317" t="e">
        <f>HLOOKUP('Operational Worksheet'!E540,$B$770:$M$772,3)</f>
        <v>#N/A</v>
      </c>
      <c r="I540" s="306" t="e">
        <f t="shared" si="32"/>
        <v>#DIV/0!</v>
      </c>
      <c r="J540" s="306" t="e">
        <f t="shared" si="33"/>
        <v>#DIV/0!</v>
      </c>
      <c r="K540" s="322" t="str">
        <f t="shared" si="35"/>
        <v>PO</v>
      </c>
      <c r="L540" s="316" t="str">
        <f t="shared" si="34"/>
        <v>OK</v>
      </c>
    </row>
    <row r="541" spans="1:12" ht="14.25" customHeight="1" x14ac:dyDescent="0.25">
      <c r="A541" s="320" t="str">
        <f>IF(K541=MIN(K537:K560),1,"")</f>
        <v/>
      </c>
      <c r="B541" s="319"/>
      <c r="C541" s="318"/>
      <c r="D541" s="312"/>
      <c r="E541" s="311"/>
      <c r="F541" s="310"/>
      <c r="G541" s="309"/>
      <c r="H541" s="317" t="e">
        <f>HLOOKUP('Operational Worksheet'!E541,$B$770:$M$772,3)</f>
        <v>#N/A</v>
      </c>
      <c r="I541" s="306" t="e">
        <f t="shared" si="32"/>
        <v>#DIV/0!</v>
      </c>
      <c r="J541" s="306" t="e">
        <f t="shared" si="33"/>
        <v>#DIV/0!</v>
      </c>
      <c r="K541" s="322" t="str">
        <f t="shared" si="35"/>
        <v>PO</v>
      </c>
      <c r="L541" s="316" t="str">
        <f t="shared" si="34"/>
        <v>OK</v>
      </c>
    </row>
    <row r="542" spans="1:12" ht="14.25" customHeight="1" x14ac:dyDescent="0.25">
      <c r="A542" s="320" t="str">
        <f>IF(K542=MIN(K537:K560),1,"")</f>
        <v/>
      </c>
      <c r="B542" s="319"/>
      <c r="C542" s="318"/>
      <c r="D542" s="312"/>
      <c r="E542" s="311"/>
      <c r="F542" s="310"/>
      <c r="G542" s="309"/>
      <c r="H542" s="317" t="e">
        <f>HLOOKUP('Operational Worksheet'!E542,$B$770:$M$772,3)</f>
        <v>#N/A</v>
      </c>
      <c r="I542" s="306" t="e">
        <f t="shared" si="32"/>
        <v>#DIV/0!</v>
      </c>
      <c r="J542" s="306" t="e">
        <f t="shared" si="33"/>
        <v>#DIV/0!</v>
      </c>
      <c r="K542" s="322" t="str">
        <f t="shared" si="35"/>
        <v>PO</v>
      </c>
      <c r="L542" s="316" t="str">
        <f t="shared" si="34"/>
        <v>OK</v>
      </c>
    </row>
    <row r="543" spans="1:12" ht="14.25" customHeight="1" x14ac:dyDescent="0.25">
      <c r="A543" s="320" t="str">
        <f>IF(K543=MIN(K537:K560),1,"")</f>
        <v/>
      </c>
      <c r="B543" s="319"/>
      <c r="C543" s="318"/>
      <c r="D543" s="312"/>
      <c r="E543" s="311"/>
      <c r="F543" s="310"/>
      <c r="G543" s="309"/>
      <c r="H543" s="317" t="e">
        <f>HLOOKUP('Operational Worksheet'!E543,$B$770:$M$772,3)</f>
        <v>#N/A</v>
      </c>
      <c r="I543" s="306" t="e">
        <f t="shared" si="32"/>
        <v>#DIV/0!</v>
      </c>
      <c r="J543" s="306" t="e">
        <f t="shared" si="33"/>
        <v>#DIV/0!</v>
      </c>
      <c r="K543" s="322" t="str">
        <f t="shared" si="35"/>
        <v>PO</v>
      </c>
      <c r="L543" s="316" t="str">
        <f t="shared" si="34"/>
        <v>OK</v>
      </c>
    </row>
    <row r="544" spans="1:12" ht="14.25" customHeight="1" x14ac:dyDescent="0.25">
      <c r="A544" s="320" t="str">
        <f>IF(K544=MIN(K537:K560),1,"")</f>
        <v/>
      </c>
      <c r="B544" s="319"/>
      <c r="C544" s="318"/>
      <c r="D544" s="312"/>
      <c r="E544" s="311"/>
      <c r="F544" s="310"/>
      <c r="G544" s="309"/>
      <c r="H544" s="317" t="e">
        <f>HLOOKUP('Operational Worksheet'!E544,$B$770:$M$772,3)</f>
        <v>#N/A</v>
      </c>
      <c r="I544" s="306" t="e">
        <f t="shared" si="32"/>
        <v>#DIV/0!</v>
      </c>
      <c r="J544" s="306" t="e">
        <f t="shared" si="33"/>
        <v>#DIV/0!</v>
      </c>
      <c r="K544" s="322" t="str">
        <f t="shared" si="35"/>
        <v>PO</v>
      </c>
      <c r="L544" s="316" t="str">
        <f t="shared" si="34"/>
        <v>OK</v>
      </c>
    </row>
    <row r="545" spans="1:12" ht="14.25" customHeight="1" x14ac:dyDescent="0.25">
      <c r="A545" s="320" t="str">
        <f>IF(K545=MIN(K537:K560),1,"")</f>
        <v/>
      </c>
      <c r="B545" s="319"/>
      <c r="C545" s="318"/>
      <c r="D545" s="312"/>
      <c r="E545" s="311"/>
      <c r="F545" s="310"/>
      <c r="G545" s="309"/>
      <c r="H545" s="317" t="e">
        <f>HLOOKUP('Operational Worksheet'!E545,$B$770:$M$772,3)</f>
        <v>#N/A</v>
      </c>
      <c r="I545" s="306" t="e">
        <f t="shared" si="32"/>
        <v>#DIV/0!</v>
      </c>
      <c r="J545" s="306" t="e">
        <f t="shared" si="33"/>
        <v>#DIV/0!</v>
      </c>
      <c r="K545" s="322" t="str">
        <f t="shared" si="35"/>
        <v>PO</v>
      </c>
      <c r="L545" s="316" t="str">
        <f t="shared" si="34"/>
        <v>OK</v>
      </c>
    </row>
    <row r="546" spans="1:12" ht="14.25" customHeight="1" x14ac:dyDescent="0.25">
      <c r="A546" s="320" t="str">
        <f>IF(K546=MIN(K537:K560),1,"")</f>
        <v/>
      </c>
      <c r="B546" s="319"/>
      <c r="C546" s="318"/>
      <c r="D546" s="312"/>
      <c r="E546" s="311"/>
      <c r="F546" s="310"/>
      <c r="G546" s="309"/>
      <c r="H546" s="317" t="e">
        <f>HLOOKUP('Operational Worksheet'!E546,$B$770:$M$772,3)</f>
        <v>#N/A</v>
      </c>
      <c r="I546" s="306" t="e">
        <f t="shared" si="32"/>
        <v>#DIV/0!</v>
      </c>
      <c r="J546" s="306" t="e">
        <f t="shared" si="33"/>
        <v>#DIV/0!</v>
      </c>
      <c r="K546" s="322" t="str">
        <f t="shared" si="35"/>
        <v>PO</v>
      </c>
      <c r="L546" s="316" t="str">
        <f t="shared" si="34"/>
        <v>OK</v>
      </c>
    </row>
    <row r="547" spans="1:12" ht="14.25" customHeight="1" x14ac:dyDescent="0.25">
      <c r="A547" s="320" t="str">
        <f>IF(K547=MIN(K537:K560),1,"")</f>
        <v/>
      </c>
      <c r="B547" s="319"/>
      <c r="C547" s="318"/>
      <c r="D547" s="312"/>
      <c r="E547" s="311"/>
      <c r="F547" s="310"/>
      <c r="G547" s="309"/>
      <c r="H547" s="317" t="e">
        <f>HLOOKUP('Operational Worksheet'!E547,$B$770:$M$772,3)</f>
        <v>#N/A</v>
      </c>
      <c r="I547" s="306" t="e">
        <f t="shared" si="32"/>
        <v>#DIV/0!</v>
      </c>
      <c r="J547" s="306" t="e">
        <f t="shared" si="33"/>
        <v>#DIV/0!</v>
      </c>
      <c r="K547" s="322" t="str">
        <f t="shared" si="35"/>
        <v>PO</v>
      </c>
      <c r="L547" s="316" t="str">
        <f t="shared" si="34"/>
        <v>OK</v>
      </c>
    </row>
    <row r="548" spans="1:12" ht="14.25" customHeight="1" x14ac:dyDescent="0.25">
      <c r="A548" s="320" t="str">
        <f>IF(K548=MIN(K537:K560),1,"")</f>
        <v/>
      </c>
      <c r="B548" s="319"/>
      <c r="C548" s="318"/>
      <c r="D548" s="312"/>
      <c r="E548" s="311"/>
      <c r="F548" s="310"/>
      <c r="G548" s="309"/>
      <c r="H548" s="317" t="e">
        <f>HLOOKUP('Operational Worksheet'!E548,$B$770:$M$772,3)</f>
        <v>#N/A</v>
      </c>
      <c r="I548" s="306" t="e">
        <f t="shared" si="32"/>
        <v>#DIV/0!</v>
      </c>
      <c r="J548" s="306" t="e">
        <f t="shared" si="33"/>
        <v>#DIV/0!</v>
      </c>
      <c r="K548" s="322" t="str">
        <f t="shared" si="35"/>
        <v>PO</v>
      </c>
      <c r="L548" s="316" t="str">
        <f t="shared" si="34"/>
        <v>OK</v>
      </c>
    </row>
    <row r="549" spans="1:12" ht="14.25" customHeight="1" x14ac:dyDescent="0.25">
      <c r="A549" s="320" t="str">
        <f>IF(K549=MIN(K537:K560),1,"")</f>
        <v/>
      </c>
      <c r="B549" s="319"/>
      <c r="C549" s="318"/>
      <c r="D549" s="312"/>
      <c r="E549" s="311"/>
      <c r="F549" s="310"/>
      <c r="G549" s="309"/>
      <c r="H549" s="317" t="e">
        <f>HLOOKUP('Operational Worksheet'!E549,$B$770:$M$772,3)</f>
        <v>#N/A</v>
      </c>
      <c r="I549" s="306" t="e">
        <f t="shared" si="32"/>
        <v>#DIV/0!</v>
      </c>
      <c r="J549" s="306" t="e">
        <f t="shared" si="33"/>
        <v>#DIV/0!</v>
      </c>
      <c r="K549" s="322" t="str">
        <f t="shared" si="35"/>
        <v>PO</v>
      </c>
      <c r="L549" s="316" t="str">
        <f t="shared" si="34"/>
        <v>OK</v>
      </c>
    </row>
    <row r="550" spans="1:12" ht="14.25" customHeight="1" x14ac:dyDescent="0.25">
      <c r="A550" s="320" t="str">
        <f>IF(K550=MIN(K537:K560),1,"")</f>
        <v/>
      </c>
      <c r="B550" s="319"/>
      <c r="C550" s="318"/>
      <c r="D550" s="312"/>
      <c r="E550" s="311"/>
      <c r="F550" s="310"/>
      <c r="G550" s="309"/>
      <c r="H550" s="317" t="e">
        <f>HLOOKUP('Operational Worksheet'!E550,$B$770:$M$772,3)</f>
        <v>#N/A</v>
      </c>
      <c r="I550" s="306" t="e">
        <f t="shared" si="32"/>
        <v>#DIV/0!</v>
      </c>
      <c r="J550" s="306" t="e">
        <f t="shared" si="33"/>
        <v>#DIV/0!</v>
      </c>
      <c r="K550" s="322" t="str">
        <f t="shared" si="35"/>
        <v>PO</v>
      </c>
      <c r="L550" s="316" t="str">
        <f t="shared" si="34"/>
        <v>OK</v>
      </c>
    </row>
    <row r="551" spans="1:12" ht="14.25" customHeight="1" x14ac:dyDescent="0.25">
      <c r="A551" s="320" t="str">
        <f>IF(K551=MIN(K537:K560),1,"")</f>
        <v/>
      </c>
      <c r="B551" s="319"/>
      <c r="C551" s="318"/>
      <c r="D551" s="312"/>
      <c r="E551" s="311"/>
      <c r="F551" s="310"/>
      <c r="G551" s="309"/>
      <c r="H551" s="317" t="e">
        <f>HLOOKUP('Operational Worksheet'!E551,$B$770:$M$772,3)</f>
        <v>#N/A</v>
      </c>
      <c r="I551" s="306" t="e">
        <f t="shared" si="32"/>
        <v>#DIV/0!</v>
      </c>
      <c r="J551" s="306" t="e">
        <f t="shared" si="33"/>
        <v>#DIV/0!</v>
      </c>
      <c r="K551" s="322" t="str">
        <f t="shared" si="35"/>
        <v>PO</v>
      </c>
      <c r="L551" s="316" t="str">
        <f t="shared" si="34"/>
        <v>OK</v>
      </c>
    </row>
    <row r="552" spans="1:12" ht="14.25" customHeight="1" x14ac:dyDescent="0.25">
      <c r="A552" s="320" t="str">
        <f>IF(K552=MIN(K537:K560),1,"")</f>
        <v/>
      </c>
      <c r="B552" s="319"/>
      <c r="C552" s="318"/>
      <c r="D552" s="312"/>
      <c r="E552" s="311"/>
      <c r="F552" s="310"/>
      <c r="G552" s="309"/>
      <c r="H552" s="317" t="e">
        <f>HLOOKUP('Operational Worksheet'!E552,$B$770:$M$772,3)</f>
        <v>#N/A</v>
      </c>
      <c r="I552" s="306" t="e">
        <f t="shared" si="32"/>
        <v>#DIV/0!</v>
      </c>
      <c r="J552" s="306" t="e">
        <f t="shared" si="33"/>
        <v>#DIV/0!</v>
      </c>
      <c r="K552" s="322" t="str">
        <f t="shared" si="35"/>
        <v>PO</v>
      </c>
      <c r="L552" s="316" t="str">
        <f t="shared" si="34"/>
        <v>OK</v>
      </c>
    </row>
    <row r="553" spans="1:12" ht="14.25" customHeight="1" x14ac:dyDescent="0.25">
      <c r="A553" s="320" t="str">
        <f>IF(K553=MIN(K537:K560),1,"")</f>
        <v/>
      </c>
      <c r="B553" s="319"/>
      <c r="C553" s="318"/>
      <c r="D553" s="312"/>
      <c r="E553" s="311"/>
      <c r="F553" s="310"/>
      <c r="G553" s="309"/>
      <c r="H553" s="317" t="e">
        <f>HLOOKUP('Operational Worksheet'!E553,$B$770:$M$772,3)</f>
        <v>#N/A</v>
      </c>
      <c r="I553" s="306" t="e">
        <f t="shared" si="32"/>
        <v>#DIV/0!</v>
      </c>
      <c r="J553" s="306" t="e">
        <f t="shared" si="33"/>
        <v>#DIV/0!</v>
      </c>
      <c r="K553" s="322" t="str">
        <f t="shared" si="35"/>
        <v>PO</v>
      </c>
      <c r="L553" s="316" t="str">
        <f t="shared" si="34"/>
        <v>OK</v>
      </c>
    </row>
    <row r="554" spans="1:12" ht="14.25" customHeight="1" x14ac:dyDescent="0.25">
      <c r="A554" s="320" t="str">
        <f>IF(K554=MIN(K537:K560),1,"")</f>
        <v/>
      </c>
      <c r="B554" s="319"/>
      <c r="C554" s="318"/>
      <c r="D554" s="312"/>
      <c r="E554" s="311"/>
      <c r="F554" s="310"/>
      <c r="G554" s="309"/>
      <c r="H554" s="317" t="e">
        <f>HLOOKUP('Operational Worksheet'!E554,$B$770:$M$772,3)</f>
        <v>#N/A</v>
      </c>
      <c r="I554" s="306" t="e">
        <f t="shared" si="32"/>
        <v>#DIV/0!</v>
      </c>
      <c r="J554" s="306" t="e">
        <f t="shared" si="33"/>
        <v>#DIV/0!</v>
      </c>
      <c r="K554" s="322" t="str">
        <f t="shared" si="35"/>
        <v>PO</v>
      </c>
      <c r="L554" s="316" t="str">
        <f t="shared" si="34"/>
        <v>OK</v>
      </c>
    </row>
    <row r="555" spans="1:12" ht="14.25" customHeight="1" x14ac:dyDescent="0.25">
      <c r="A555" s="320" t="str">
        <f>IF(K555=MIN(K537:K560),1,"")</f>
        <v/>
      </c>
      <c r="B555" s="319"/>
      <c r="C555" s="318"/>
      <c r="D555" s="312"/>
      <c r="E555" s="311"/>
      <c r="F555" s="310"/>
      <c r="G555" s="309"/>
      <c r="H555" s="317" t="e">
        <f>HLOOKUP('Operational Worksheet'!E555,$B$770:$M$772,3)</f>
        <v>#N/A</v>
      </c>
      <c r="I555" s="306" t="e">
        <f t="shared" si="32"/>
        <v>#DIV/0!</v>
      </c>
      <c r="J555" s="306" t="e">
        <f t="shared" si="33"/>
        <v>#DIV/0!</v>
      </c>
      <c r="K555" s="322" t="str">
        <f t="shared" si="35"/>
        <v>PO</v>
      </c>
      <c r="L555" s="316" t="str">
        <f t="shared" si="34"/>
        <v>OK</v>
      </c>
    </row>
    <row r="556" spans="1:12" ht="14.25" customHeight="1" x14ac:dyDescent="0.25">
      <c r="A556" s="320" t="str">
        <f>IF(K556=MIN(K537:K560),1,"")</f>
        <v/>
      </c>
      <c r="B556" s="319"/>
      <c r="C556" s="318"/>
      <c r="D556" s="312"/>
      <c r="E556" s="311"/>
      <c r="F556" s="310"/>
      <c r="G556" s="309"/>
      <c r="H556" s="317" t="e">
        <f>HLOOKUP('Operational Worksheet'!E556,$B$770:$M$772,3)</f>
        <v>#N/A</v>
      </c>
      <c r="I556" s="306" t="e">
        <f t="shared" si="32"/>
        <v>#DIV/0!</v>
      </c>
      <c r="J556" s="306" t="e">
        <f t="shared" si="33"/>
        <v>#DIV/0!</v>
      </c>
      <c r="K556" s="322" t="str">
        <f t="shared" si="35"/>
        <v>PO</v>
      </c>
      <c r="L556" s="316" t="str">
        <f t="shared" si="34"/>
        <v>OK</v>
      </c>
    </row>
    <row r="557" spans="1:12" ht="14.25" customHeight="1" x14ac:dyDescent="0.25">
      <c r="A557" s="320" t="str">
        <f>IF(K557=MIN(K537:K560),1,"")</f>
        <v/>
      </c>
      <c r="B557" s="319"/>
      <c r="C557" s="318"/>
      <c r="D557" s="312"/>
      <c r="E557" s="311"/>
      <c r="F557" s="310"/>
      <c r="G557" s="309"/>
      <c r="H557" s="317" t="e">
        <f>HLOOKUP('Operational Worksheet'!E557,$B$770:$M$772,3)</f>
        <v>#N/A</v>
      </c>
      <c r="I557" s="306" t="e">
        <f t="shared" si="32"/>
        <v>#DIV/0!</v>
      </c>
      <c r="J557" s="306" t="e">
        <f t="shared" si="33"/>
        <v>#DIV/0!</v>
      </c>
      <c r="K557" s="322" t="str">
        <f t="shared" si="35"/>
        <v>PO</v>
      </c>
      <c r="L557" s="316" t="str">
        <f t="shared" si="34"/>
        <v>OK</v>
      </c>
    </row>
    <row r="558" spans="1:12" ht="14.25" customHeight="1" x14ac:dyDescent="0.25">
      <c r="A558" s="320" t="str">
        <f>IF(K558=MIN(K537:K560),1,"")</f>
        <v/>
      </c>
      <c r="B558" s="319"/>
      <c r="C558" s="318"/>
      <c r="D558" s="312"/>
      <c r="E558" s="311"/>
      <c r="F558" s="310"/>
      <c r="G558" s="309"/>
      <c r="H558" s="317" t="e">
        <f>HLOOKUP('Operational Worksheet'!E558,$B$770:$M$772,3)</f>
        <v>#N/A</v>
      </c>
      <c r="I558" s="306" t="e">
        <f t="shared" si="32"/>
        <v>#DIV/0!</v>
      </c>
      <c r="J558" s="306" t="e">
        <f t="shared" si="33"/>
        <v>#DIV/0!</v>
      </c>
      <c r="K558" s="322" t="str">
        <f t="shared" si="35"/>
        <v>PO</v>
      </c>
      <c r="L558" s="316" t="str">
        <f t="shared" si="34"/>
        <v>OK</v>
      </c>
    </row>
    <row r="559" spans="1:12" ht="14.25" customHeight="1" x14ac:dyDescent="0.25">
      <c r="A559" s="320" t="str">
        <f>IF(K559=MIN(K537:K560),1,"")</f>
        <v/>
      </c>
      <c r="B559" s="319"/>
      <c r="C559" s="318"/>
      <c r="D559" s="312"/>
      <c r="E559" s="311"/>
      <c r="F559" s="310"/>
      <c r="G559" s="309"/>
      <c r="H559" s="317" t="e">
        <f>HLOOKUP('Operational Worksheet'!E559,$B$770:$M$772,3)</f>
        <v>#N/A</v>
      </c>
      <c r="I559" s="306" t="e">
        <f t="shared" si="32"/>
        <v>#DIV/0!</v>
      </c>
      <c r="J559" s="306" t="e">
        <f t="shared" si="33"/>
        <v>#DIV/0!</v>
      </c>
      <c r="K559" s="322" t="str">
        <f t="shared" si="35"/>
        <v>PO</v>
      </c>
      <c r="L559" s="316" t="str">
        <f t="shared" si="34"/>
        <v>OK</v>
      </c>
    </row>
    <row r="560" spans="1:12" ht="14.25" customHeight="1" x14ac:dyDescent="0.25">
      <c r="A560" s="315" t="str">
        <f>IF(K560=MIN(K537:K560),1,"")</f>
        <v/>
      </c>
      <c r="B560" s="329"/>
      <c r="C560" s="328"/>
      <c r="D560" s="312"/>
      <c r="E560" s="311"/>
      <c r="F560" s="310"/>
      <c r="G560" s="309"/>
      <c r="H560" s="327" t="e">
        <f>HLOOKUP('Operational Worksheet'!E560,$B$770:$M$772,3)</f>
        <v>#N/A</v>
      </c>
      <c r="I560" s="306" t="e">
        <f t="shared" si="32"/>
        <v>#DIV/0!</v>
      </c>
      <c r="J560" s="306" t="e">
        <f t="shared" si="33"/>
        <v>#DIV/0!</v>
      </c>
      <c r="K560" s="322" t="str">
        <f t="shared" si="35"/>
        <v>PO</v>
      </c>
      <c r="L560" s="326" t="str">
        <f t="shared" si="34"/>
        <v>OK</v>
      </c>
    </row>
    <row r="561" spans="1:12" ht="14.25" customHeight="1" x14ac:dyDescent="0.25">
      <c r="A561" s="325" t="str">
        <f>IF(K561=MIN(K561:K584),1,"")</f>
        <v/>
      </c>
      <c r="B561" s="324"/>
      <c r="C561" s="323"/>
      <c r="D561" s="312"/>
      <c r="E561" s="311"/>
      <c r="F561" s="310"/>
      <c r="G561" s="309"/>
      <c r="H561" s="306" t="e">
        <f>HLOOKUP('Operational Worksheet'!E561,$B$770:$M$772,3)</f>
        <v>#N/A</v>
      </c>
      <c r="I561" s="306" t="e">
        <f t="shared" si="32"/>
        <v>#DIV/0!</v>
      </c>
      <c r="J561" s="306" t="e">
        <f t="shared" si="33"/>
        <v>#DIV/0!</v>
      </c>
      <c r="K561" s="322" t="str">
        <f t="shared" si="35"/>
        <v>PO</v>
      </c>
      <c r="L561" s="321" t="str">
        <f t="shared" si="34"/>
        <v>OK</v>
      </c>
    </row>
    <row r="562" spans="1:12" ht="14.25" customHeight="1" x14ac:dyDescent="0.25">
      <c r="A562" s="320" t="str">
        <f>IF(K562=MIN(K561:K584),1,"")</f>
        <v/>
      </c>
      <c r="B562" s="319"/>
      <c r="C562" s="318"/>
      <c r="D562" s="312"/>
      <c r="E562" s="311"/>
      <c r="F562" s="310"/>
      <c r="G562" s="309"/>
      <c r="H562" s="317" t="e">
        <f>HLOOKUP('Operational Worksheet'!E562,$B$770:$M$772,3)</f>
        <v>#N/A</v>
      </c>
      <c r="I562" s="306" t="e">
        <f t="shared" si="32"/>
        <v>#DIV/0!</v>
      </c>
      <c r="J562" s="306" t="e">
        <f t="shared" si="33"/>
        <v>#DIV/0!</v>
      </c>
      <c r="K562" s="322" t="str">
        <f t="shared" si="35"/>
        <v>PO</v>
      </c>
      <c r="L562" s="316" t="str">
        <f t="shared" si="34"/>
        <v>OK</v>
      </c>
    </row>
    <row r="563" spans="1:12" ht="14.25" customHeight="1" x14ac:dyDescent="0.25">
      <c r="A563" s="320" t="str">
        <f>IF(K563=MIN(K561:K584),1,"")</f>
        <v/>
      </c>
      <c r="B563" s="319"/>
      <c r="C563" s="318"/>
      <c r="D563" s="312"/>
      <c r="E563" s="311"/>
      <c r="F563" s="310"/>
      <c r="G563" s="309"/>
      <c r="H563" s="317" t="e">
        <f>HLOOKUP('Operational Worksheet'!E563,$B$770:$M$772,3)</f>
        <v>#N/A</v>
      </c>
      <c r="I563" s="306" t="e">
        <f t="shared" si="32"/>
        <v>#DIV/0!</v>
      </c>
      <c r="J563" s="306" t="e">
        <f t="shared" si="33"/>
        <v>#DIV/0!</v>
      </c>
      <c r="K563" s="322" t="str">
        <f t="shared" si="35"/>
        <v>PO</v>
      </c>
      <c r="L563" s="316" t="str">
        <f t="shared" si="34"/>
        <v>OK</v>
      </c>
    </row>
    <row r="564" spans="1:12" ht="14.25" customHeight="1" x14ac:dyDescent="0.25">
      <c r="A564" s="320" t="str">
        <f>IF(K564=MIN(K561:K584),1,"")</f>
        <v/>
      </c>
      <c r="B564" s="319"/>
      <c r="C564" s="318"/>
      <c r="D564" s="312"/>
      <c r="E564" s="311"/>
      <c r="F564" s="310"/>
      <c r="G564" s="309"/>
      <c r="H564" s="317" t="e">
        <f>HLOOKUP('Operational Worksheet'!E564,$B$770:$M$772,3)</f>
        <v>#N/A</v>
      </c>
      <c r="I564" s="306" t="e">
        <f t="shared" si="32"/>
        <v>#DIV/0!</v>
      </c>
      <c r="J564" s="306" t="e">
        <f t="shared" si="33"/>
        <v>#DIV/0!</v>
      </c>
      <c r="K564" s="322" t="str">
        <f t="shared" si="35"/>
        <v>PO</v>
      </c>
      <c r="L564" s="316" t="str">
        <f t="shared" si="34"/>
        <v>OK</v>
      </c>
    </row>
    <row r="565" spans="1:12" ht="14.25" customHeight="1" x14ac:dyDescent="0.25">
      <c r="A565" s="320" t="str">
        <f>IF(K565=MIN(K561:K584),1,"")</f>
        <v/>
      </c>
      <c r="B565" s="319"/>
      <c r="C565" s="318"/>
      <c r="D565" s="312"/>
      <c r="E565" s="311"/>
      <c r="F565" s="310"/>
      <c r="G565" s="309"/>
      <c r="H565" s="317" t="e">
        <f>HLOOKUP('Operational Worksheet'!E565,$B$770:$M$772,3)</f>
        <v>#N/A</v>
      </c>
      <c r="I565" s="306" t="e">
        <f t="shared" si="32"/>
        <v>#DIV/0!</v>
      </c>
      <c r="J565" s="306" t="e">
        <f t="shared" si="33"/>
        <v>#DIV/0!</v>
      </c>
      <c r="K565" s="322" t="str">
        <f t="shared" si="35"/>
        <v>PO</v>
      </c>
      <c r="L565" s="316" t="str">
        <f t="shared" si="34"/>
        <v>OK</v>
      </c>
    </row>
    <row r="566" spans="1:12" ht="14.25" customHeight="1" x14ac:dyDescent="0.25">
      <c r="A566" s="320" t="str">
        <f>IF(K566=MIN(K561:K584),1,"")</f>
        <v/>
      </c>
      <c r="B566" s="319"/>
      <c r="C566" s="318"/>
      <c r="D566" s="312"/>
      <c r="E566" s="311"/>
      <c r="F566" s="310"/>
      <c r="G566" s="309"/>
      <c r="H566" s="317" t="e">
        <f>HLOOKUP('Operational Worksheet'!E566,$B$770:$M$772,3)</f>
        <v>#N/A</v>
      </c>
      <c r="I566" s="306" t="e">
        <f t="shared" si="32"/>
        <v>#DIV/0!</v>
      </c>
      <c r="J566" s="306" t="e">
        <f t="shared" si="33"/>
        <v>#DIV/0!</v>
      </c>
      <c r="K566" s="322" t="str">
        <f t="shared" si="35"/>
        <v>PO</v>
      </c>
      <c r="L566" s="316" t="str">
        <f t="shared" si="34"/>
        <v>OK</v>
      </c>
    </row>
    <row r="567" spans="1:12" ht="14.25" customHeight="1" x14ac:dyDescent="0.25">
      <c r="A567" s="320" t="str">
        <f>IF(K567=MIN(K561:K584),1,"")</f>
        <v/>
      </c>
      <c r="B567" s="319"/>
      <c r="C567" s="318"/>
      <c r="D567" s="312"/>
      <c r="E567" s="311"/>
      <c r="F567" s="310"/>
      <c r="G567" s="309"/>
      <c r="H567" s="317" t="e">
        <f>HLOOKUP('Operational Worksheet'!E567,$B$770:$M$772,3)</f>
        <v>#N/A</v>
      </c>
      <c r="I567" s="306" t="e">
        <f t="shared" si="32"/>
        <v>#DIV/0!</v>
      </c>
      <c r="J567" s="306" t="e">
        <f t="shared" si="33"/>
        <v>#DIV/0!</v>
      </c>
      <c r="K567" s="322" t="str">
        <f t="shared" si="35"/>
        <v>PO</v>
      </c>
      <c r="L567" s="316" t="str">
        <f t="shared" si="34"/>
        <v>OK</v>
      </c>
    </row>
    <row r="568" spans="1:12" ht="14.25" customHeight="1" x14ac:dyDescent="0.25">
      <c r="A568" s="320" t="str">
        <f>IF(K568=MIN(K561:K584),1,"")</f>
        <v/>
      </c>
      <c r="B568" s="319"/>
      <c r="C568" s="318"/>
      <c r="D568" s="312"/>
      <c r="E568" s="311"/>
      <c r="F568" s="310"/>
      <c r="G568" s="309"/>
      <c r="H568" s="317" t="e">
        <f>HLOOKUP('Operational Worksheet'!E568,$B$770:$M$772,3)</f>
        <v>#N/A</v>
      </c>
      <c r="I568" s="306" t="e">
        <f t="shared" si="32"/>
        <v>#DIV/0!</v>
      </c>
      <c r="J568" s="306" t="e">
        <f t="shared" si="33"/>
        <v>#DIV/0!</v>
      </c>
      <c r="K568" s="322" t="str">
        <f t="shared" si="35"/>
        <v>PO</v>
      </c>
      <c r="L568" s="316" t="str">
        <f t="shared" si="34"/>
        <v>OK</v>
      </c>
    </row>
    <row r="569" spans="1:12" ht="14.25" customHeight="1" x14ac:dyDescent="0.25">
      <c r="A569" s="320" t="str">
        <f>IF(K569=MIN(K561:K584),1,"")</f>
        <v/>
      </c>
      <c r="B569" s="319"/>
      <c r="C569" s="318"/>
      <c r="D569" s="312"/>
      <c r="E569" s="311"/>
      <c r="F569" s="310"/>
      <c r="G569" s="309"/>
      <c r="H569" s="317" t="e">
        <f>HLOOKUP('Operational Worksheet'!E569,$B$770:$M$772,3)</f>
        <v>#N/A</v>
      </c>
      <c r="I569" s="306" t="e">
        <f t="shared" si="32"/>
        <v>#DIV/0!</v>
      </c>
      <c r="J569" s="306" t="e">
        <f t="shared" si="33"/>
        <v>#DIV/0!</v>
      </c>
      <c r="K569" s="322" t="str">
        <f t="shared" si="35"/>
        <v>PO</v>
      </c>
      <c r="L569" s="316" t="str">
        <f t="shared" si="34"/>
        <v>OK</v>
      </c>
    </row>
    <row r="570" spans="1:12" ht="14.25" customHeight="1" x14ac:dyDescent="0.25">
      <c r="A570" s="320" t="str">
        <f>IF(K570=MIN(K561:K584),1,"")</f>
        <v/>
      </c>
      <c r="B570" s="319"/>
      <c r="C570" s="318"/>
      <c r="D570" s="312"/>
      <c r="E570" s="311"/>
      <c r="F570" s="310"/>
      <c r="G570" s="309"/>
      <c r="H570" s="317" t="e">
        <f>HLOOKUP('Operational Worksheet'!E570,$B$770:$M$772,3)</f>
        <v>#N/A</v>
      </c>
      <c r="I570" s="306" t="e">
        <f t="shared" si="32"/>
        <v>#DIV/0!</v>
      </c>
      <c r="J570" s="306" t="e">
        <f t="shared" si="33"/>
        <v>#DIV/0!</v>
      </c>
      <c r="K570" s="322" t="str">
        <f t="shared" si="35"/>
        <v>PO</v>
      </c>
      <c r="L570" s="316" t="str">
        <f t="shared" si="34"/>
        <v>OK</v>
      </c>
    </row>
    <row r="571" spans="1:12" ht="14.25" customHeight="1" x14ac:dyDescent="0.25">
      <c r="A571" s="320" t="str">
        <f>IF(K571=MIN(K561:K584),1,"")</f>
        <v/>
      </c>
      <c r="B571" s="319"/>
      <c r="C571" s="318"/>
      <c r="D571" s="312"/>
      <c r="E571" s="311"/>
      <c r="F571" s="310"/>
      <c r="G571" s="309"/>
      <c r="H571" s="317" t="e">
        <f>HLOOKUP('Operational Worksheet'!E571,$B$770:$M$772,3)</f>
        <v>#N/A</v>
      </c>
      <c r="I571" s="306" t="e">
        <f t="shared" si="32"/>
        <v>#DIV/0!</v>
      </c>
      <c r="J571" s="306" t="e">
        <f t="shared" si="33"/>
        <v>#DIV/0!</v>
      </c>
      <c r="K571" s="322" t="str">
        <f t="shared" si="35"/>
        <v>PO</v>
      </c>
      <c r="L571" s="316" t="str">
        <f t="shared" si="34"/>
        <v>OK</v>
      </c>
    </row>
    <row r="572" spans="1:12" ht="14.25" customHeight="1" x14ac:dyDescent="0.25">
      <c r="A572" s="320" t="str">
        <f>IF(K572=MIN(K561:K584),1,"")</f>
        <v/>
      </c>
      <c r="B572" s="319"/>
      <c r="C572" s="318"/>
      <c r="D572" s="312"/>
      <c r="E572" s="311"/>
      <c r="F572" s="310"/>
      <c r="G572" s="309"/>
      <c r="H572" s="317" t="e">
        <f>HLOOKUP('Operational Worksheet'!E572,$B$770:$M$772,3)</f>
        <v>#N/A</v>
      </c>
      <c r="I572" s="306" t="e">
        <f t="shared" si="32"/>
        <v>#DIV/0!</v>
      </c>
      <c r="J572" s="306" t="e">
        <f t="shared" si="33"/>
        <v>#DIV/0!</v>
      </c>
      <c r="K572" s="322" t="str">
        <f t="shared" si="35"/>
        <v>PO</v>
      </c>
      <c r="L572" s="316" t="str">
        <f t="shared" si="34"/>
        <v>OK</v>
      </c>
    </row>
    <row r="573" spans="1:12" ht="14.25" customHeight="1" x14ac:dyDescent="0.25">
      <c r="A573" s="320" t="str">
        <f>IF(K573=MIN(K561:K584),1,"")</f>
        <v/>
      </c>
      <c r="B573" s="319"/>
      <c r="C573" s="318"/>
      <c r="D573" s="312"/>
      <c r="E573" s="311"/>
      <c r="F573" s="310"/>
      <c r="G573" s="309"/>
      <c r="H573" s="317" t="e">
        <f>HLOOKUP('Operational Worksheet'!E573,$B$770:$M$772,3)</f>
        <v>#N/A</v>
      </c>
      <c r="I573" s="306" t="e">
        <f t="shared" si="32"/>
        <v>#DIV/0!</v>
      </c>
      <c r="J573" s="306" t="e">
        <f t="shared" si="33"/>
        <v>#DIV/0!</v>
      </c>
      <c r="K573" s="322" t="str">
        <f t="shared" si="35"/>
        <v>PO</v>
      </c>
      <c r="L573" s="316" t="str">
        <f t="shared" si="34"/>
        <v>OK</v>
      </c>
    </row>
    <row r="574" spans="1:12" ht="14.25" customHeight="1" x14ac:dyDescent="0.25">
      <c r="A574" s="320" t="str">
        <f>IF(K574=MIN(K561:K584),1,"")</f>
        <v/>
      </c>
      <c r="B574" s="319"/>
      <c r="C574" s="318"/>
      <c r="D574" s="312"/>
      <c r="E574" s="311"/>
      <c r="F574" s="310"/>
      <c r="G574" s="309"/>
      <c r="H574" s="317" t="e">
        <f>HLOOKUP('Operational Worksheet'!E574,$B$770:$M$772,3)</f>
        <v>#N/A</v>
      </c>
      <c r="I574" s="306" t="e">
        <f t="shared" si="32"/>
        <v>#DIV/0!</v>
      </c>
      <c r="J574" s="306" t="e">
        <f t="shared" si="33"/>
        <v>#DIV/0!</v>
      </c>
      <c r="K574" s="322" t="str">
        <f t="shared" si="35"/>
        <v>PO</v>
      </c>
      <c r="L574" s="316" t="str">
        <f t="shared" si="34"/>
        <v>OK</v>
      </c>
    </row>
    <row r="575" spans="1:12" ht="14.25" customHeight="1" x14ac:dyDescent="0.25">
      <c r="A575" s="320" t="str">
        <f>IF(K575=MIN(K561:K584),1,"")</f>
        <v/>
      </c>
      <c r="B575" s="319"/>
      <c r="C575" s="318"/>
      <c r="D575" s="312"/>
      <c r="E575" s="311"/>
      <c r="F575" s="310"/>
      <c r="G575" s="309"/>
      <c r="H575" s="317" t="e">
        <f>HLOOKUP('Operational Worksheet'!E575,$B$770:$M$772,3)</f>
        <v>#N/A</v>
      </c>
      <c r="I575" s="306" t="e">
        <f t="shared" si="32"/>
        <v>#DIV/0!</v>
      </c>
      <c r="J575" s="306" t="e">
        <f t="shared" si="33"/>
        <v>#DIV/0!</v>
      </c>
      <c r="K575" s="322" t="str">
        <f t="shared" si="35"/>
        <v>PO</v>
      </c>
      <c r="L575" s="316" t="str">
        <f t="shared" si="34"/>
        <v>OK</v>
      </c>
    </row>
    <row r="576" spans="1:12" ht="14.25" customHeight="1" x14ac:dyDescent="0.25">
      <c r="A576" s="320" t="str">
        <f>IF(K576=MIN(K561:K584),1,"")</f>
        <v/>
      </c>
      <c r="B576" s="319"/>
      <c r="C576" s="318"/>
      <c r="D576" s="312"/>
      <c r="E576" s="311"/>
      <c r="F576" s="310"/>
      <c r="G576" s="309"/>
      <c r="H576" s="317" t="e">
        <f>HLOOKUP('Operational Worksheet'!E576,$B$770:$M$772,3)</f>
        <v>#N/A</v>
      </c>
      <c r="I576" s="306" t="e">
        <f t="shared" si="32"/>
        <v>#DIV/0!</v>
      </c>
      <c r="J576" s="306" t="e">
        <f t="shared" si="33"/>
        <v>#DIV/0!</v>
      </c>
      <c r="K576" s="322" t="str">
        <f t="shared" si="35"/>
        <v>PO</v>
      </c>
      <c r="L576" s="316" t="str">
        <f t="shared" si="34"/>
        <v>OK</v>
      </c>
    </row>
    <row r="577" spans="1:12" ht="14.25" customHeight="1" x14ac:dyDescent="0.25">
      <c r="A577" s="320" t="str">
        <f>IF(K577=MIN(K561:K584),1,"")</f>
        <v/>
      </c>
      <c r="B577" s="319"/>
      <c r="C577" s="318"/>
      <c r="D577" s="312"/>
      <c r="E577" s="311"/>
      <c r="F577" s="310"/>
      <c r="G577" s="309"/>
      <c r="H577" s="317" t="e">
        <f>HLOOKUP('Operational Worksheet'!E577,$B$770:$M$772,3)</f>
        <v>#N/A</v>
      </c>
      <c r="I577" s="306" t="e">
        <f t="shared" si="32"/>
        <v>#DIV/0!</v>
      </c>
      <c r="J577" s="306" t="e">
        <f t="shared" si="33"/>
        <v>#DIV/0!</v>
      </c>
      <c r="K577" s="322" t="str">
        <f t="shared" si="35"/>
        <v>PO</v>
      </c>
      <c r="L577" s="316" t="str">
        <f t="shared" si="34"/>
        <v>OK</v>
      </c>
    </row>
    <row r="578" spans="1:12" ht="14.25" customHeight="1" x14ac:dyDescent="0.25">
      <c r="A578" s="320" t="str">
        <f>IF(K578=MIN(K561:K584),1,"")</f>
        <v/>
      </c>
      <c r="B578" s="319"/>
      <c r="C578" s="318"/>
      <c r="D578" s="312"/>
      <c r="E578" s="311"/>
      <c r="F578" s="310"/>
      <c r="G578" s="309"/>
      <c r="H578" s="317" t="e">
        <f>HLOOKUP('Operational Worksheet'!E578,$B$770:$M$772,3)</f>
        <v>#N/A</v>
      </c>
      <c r="I578" s="306" t="e">
        <f t="shared" si="32"/>
        <v>#DIV/0!</v>
      </c>
      <c r="J578" s="306" t="e">
        <f t="shared" si="33"/>
        <v>#DIV/0!</v>
      </c>
      <c r="K578" s="322" t="str">
        <f t="shared" si="35"/>
        <v>PO</v>
      </c>
      <c r="L578" s="316" t="str">
        <f t="shared" si="34"/>
        <v>OK</v>
      </c>
    </row>
    <row r="579" spans="1:12" ht="14.25" customHeight="1" x14ac:dyDescent="0.25">
      <c r="A579" s="320" t="str">
        <f>IF(K579=MIN(K561:K584),1,"")</f>
        <v/>
      </c>
      <c r="B579" s="319"/>
      <c r="C579" s="318"/>
      <c r="D579" s="312"/>
      <c r="E579" s="311"/>
      <c r="F579" s="310"/>
      <c r="G579" s="309"/>
      <c r="H579" s="317" t="e">
        <f>HLOOKUP('Operational Worksheet'!E579,$B$770:$M$772,3)</f>
        <v>#N/A</v>
      </c>
      <c r="I579" s="306" t="e">
        <f t="shared" si="32"/>
        <v>#DIV/0!</v>
      </c>
      <c r="J579" s="306" t="e">
        <f t="shared" si="33"/>
        <v>#DIV/0!</v>
      </c>
      <c r="K579" s="322" t="str">
        <f t="shared" si="35"/>
        <v>PO</v>
      </c>
      <c r="L579" s="316" t="str">
        <f t="shared" si="34"/>
        <v>OK</v>
      </c>
    </row>
    <row r="580" spans="1:12" ht="14.25" customHeight="1" x14ac:dyDescent="0.25">
      <c r="A580" s="320" t="str">
        <f>IF(K580=MIN(K561:K584),1,"")</f>
        <v/>
      </c>
      <c r="B580" s="319"/>
      <c r="C580" s="318"/>
      <c r="D580" s="312"/>
      <c r="E580" s="311"/>
      <c r="F580" s="310"/>
      <c r="G580" s="309"/>
      <c r="H580" s="317" t="e">
        <f>HLOOKUP('Operational Worksheet'!E580,$B$770:$M$772,3)</f>
        <v>#N/A</v>
      </c>
      <c r="I580" s="306" t="e">
        <f t="shared" si="32"/>
        <v>#DIV/0!</v>
      </c>
      <c r="J580" s="306" t="e">
        <f t="shared" si="33"/>
        <v>#DIV/0!</v>
      </c>
      <c r="K580" s="322" t="str">
        <f t="shared" si="35"/>
        <v>PO</v>
      </c>
      <c r="L580" s="316" t="str">
        <f t="shared" si="34"/>
        <v>OK</v>
      </c>
    </row>
    <row r="581" spans="1:12" ht="14.25" customHeight="1" x14ac:dyDescent="0.25">
      <c r="A581" s="320" t="str">
        <f>IF(K581=MIN(K561:K584),1,"")</f>
        <v/>
      </c>
      <c r="B581" s="319"/>
      <c r="C581" s="318"/>
      <c r="D581" s="312"/>
      <c r="E581" s="311"/>
      <c r="F581" s="310"/>
      <c r="G581" s="309"/>
      <c r="H581" s="317" t="e">
        <f>HLOOKUP('Operational Worksheet'!E581,$B$770:$M$772,3)</f>
        <v>#N/A</v>
      </c>
      <c r="I581" s="306" t="e">
        <f t="shared" si="32"/>
        <v>#DIV/0!</v>
      </c>
      <c r="J581" s="306" t="e">
        <f t="shared" si="33"/>
        <v>#DIV/0!</v>
      </c>
      <c r="K581" s="322" t="str">
        <f t="shared" si="35"/>
        <v>PO</v>
      </c>
      <c r="L581" s="316" t="str">
        <f t="shared" si="34"/>
        <v>OK</v>
      </c>
    </row>
    <row r="582" spans="1:12" ht="14.25" customHeight="1" x14ac:dyDescent="0.25">
      <c r="A582" s="320" t="str">
        <f>IF(K582=MIN(K561:K584),1,"")</f>
        <v/>
      </c>
      <c r="B582" s="319"/>
      <c r="C582" s="318"/>
      <c r="D582" s="312"/>
      <c r="E582" s="311"/>
      <c r="F582" s="310"/>
      <c r="G582" s="309"/>
      <c r="H582" s="317" t="e">
        <f>HLOOKUP('Operational Worksheet'!E582,$B$770:$M$772,3)</f>
        <v>#N/A</v>
      </c>
      <c r="I582" s="306" t="e">
        <f t="shared" si="32"/>
        <v>#DIV/0!</v>
      </c>
      <c r="J582" s="306" t="e">
        <f t="shared" si="33"/>
        <v>#DIV/0!</v>
      </c>
      <c r="K582" s="322" t="str">
        <f t="shared" si="35"/>
        <v>PO</v>
      </c>
      <c r="L582" s="316" t="str">
        <f t="shared" si="34"/>
        <v>OK</v>
      </c>
    </row>
    <row r="583" spans="1:12" ht="14.25" customHeight="1" x14ac:dyDescent="0.25">
      <c r="A583" s="320" t="str">
        <f>IF(K583=MIN(K561:K584),1,"")</f>
        <v/>
      </c>
      <c r="B583" s="319"/>
      <c r="C583" s="318"/>
      <c r="D583" s="312"/>
      <c r="E583" s="311"/>
      <c r="F583" s="310"/>
      <c r="G583" s="309"/>
      <c r="H583" s="317" t="e">
        <f>HLOOKUP('Operational Worksheet'!E583,$B$770:$M$772,3)</f>
        <v>#N/A</v>
      </c>
      <c r="I583" s="306" t="e">
        <f t="shared" si="32"/>
        <v>#DIV/0!</v>
      </c>
      <c r="J583" s="306" t="e">
        <f t="shared" si="33"/>
        <v>#DIV/0!</v>
      </c>
      <c r="K583" s="322" t="str">
        <f t="shared" si="35"/>
        <v>PO</v>
      </c>
      <c r="L583" s="316" t="str">
        <f t="shared" si="34"/>
        <v>OK</v>
      </c>
    </row>
    <row r="584" spans="1:12" ht="14.25" customHeight="1" x14ac:dyDescent="0.25">
      <c r="A584" s="315" t="str">
        <f>IF(K584=MIN(K561:K584),1,"")</f>
        <v/>
      </c>
      <c r="B584" s="329"/>
      <c r="C584" s="328"/>
      <c r="D584" s="312"/>
      <c r="E584" s="311"/>
      <c r="F584" s="310"/>
      <c r="G584" s="309"/>
      <c r="H584" s="327" t="e">
        <f>HLOOKUP('Operational Worksheet'!E584,$B$770:$M$772,3)</f>
        <v>#N/A</v>
      </c>
      <c r="I584" s="306" t="e">
        <f t="shared" si="32"/>
        <v>#DIV/0!</v>
      </c>
      <c r="J584" s="306" t="e">
        <f t="shared" si="33"/>
        <v>#DIV/0!</v>
      </c>
      <c r="K584" s="322" t="str">
        <f t="shared" si="35"/>
        <v>PO</v>
      </c>
      <c r="L584" s="326" t="str">
        <f t="shared" si="34"/>
        <v>OK</v>
      </c>
    </row>
    <row r="585" spans="1:12" ht="14.25" customHeight="1" x14ac:dyDescent="0.25">
      <c r="A585" s="325" t="str">
        <f>IF(K585=MIN(K585:K608),1,"")</f>
        <v/>
      </c>
      <c r="B585" s="324"/>
      <c r="C585" s="323"/>
      <c r="D585" s="312"/>
      <c r="E585" s="311"/>
      <c r="F585" s="310"/>
      <c r="G585" s="309"/>
      <c r="H585" s="306" t="e">
        <f>HLOOKUP('Operational Worksheet'!E585,$B$770:$M$772,3)</f>
        <v>#N/A</v>
      </c>
      <c r="I585" s="306" t="e">
        <f t="shared" ref="I585:I648" si="36">$G$766/D585*$H$766</f>
        <v>#DIV/0!</v>
      </c>
      <c r="J585" s="306" t="e">
        <f t="shared" ref="J585:J648" si="37">I585*$G585</f>
        <v>#DIV/0!</v>
      </c>
      <c r="K585" s="322" t="str">
        <f t="shared" si="35"/>
        <v>PO</v>
      </c>
      <c r="L585" s="321" t="str">
        <f t="shared" ref="L585:L648" si="38">+IF(K585&gt;=1, "OK","Alarm")</f>
        <v>OK</v>
      </c>
    </row>
    <row r="586" spans="1:12" ht="14.25" customHeight="1" x14ac:dyDescent="0.25">
      <c r="A586" s="320" t="str">
        <f>IF(K586=MIN(K585:K608),1,"")</f>
        <v/>
      </c>
      <c r="B586" s="319"/>
      <c r="C586" s="318"/>
      <c r="D586" s="312"/>
      <c r="E586" s="311"/>
      <c r="F586" s="310"/>
      <c r="G586" s="309"/>
      <c r="H586" s="317" t="e">
        <f>HLOOKUP('Operational Worksheet'!E586,$B$770:$M$772,3)</f>
        <v>#N/A</v>
      </c>
      <c r="I586" s="306" t="e">
        <f t="shared" si="36"/>
        <v>#DIV/0!</v>
      </c>
      <c r="J586" s="306" t="e">
        <f t="shared" si="37"/>
        <v>#DIV/0!</v>
      </c>
      <c r="K586" s="322" t="str">
        <f t="shared" ref="K586:K649" si="39">IF(D586&gt;0,J586/H586,"PO")</f>
        <v>PO</v>
      </c>
      <c r="L586" s="316" t="str">
        <f t="shared" si="38"/>
        <v>OK</v>
      </c>
    </row>
    <row r="587" spans="1:12" ht="14.25" customHeight="1" x14ac:dyDescent="0.25">
      <c r="A587" s="320" t="str">
        <f>IF(K587=MIN(K585:K608),1,"")</f>
        <v/>
      </c>
      <c r="B587" s="319"/>
      <c r="C587" s="318"/>
      <c r="D587" s="312"/>
      <c r="E587" s="311"/>
      <c r="F587" s="310"/>
      <c r="G587" s="309"/>
      <c r="H587" s="317" t="e">
        <f>HLOOKUP('Operational Worksheet'!E587,$B$770:$M$772,3)</f>
        <v>#N/A</v>
      </c>
      <c r="I587" s="306" t="e">
        <f t="shared" si="36"/>
        <v>#DIV/0!</v>
      </c>
      <c r="J587" s="306" t="e">
        <f t="shared" si="37"/>
        <v>#DIV/0!</v>
      </c>
      <c r="K587" s="322" t="str">
        <f t="shared" si="39"/>
        <v>PO</v>
      </c>
      <c r="L587" s="316" t="str">
        <f t="shared" si="38"/>
        <v>OK</v>
      </c>
    </row>
    <row r="588" spans="1:12" ht="14.25" customHeight="1" x14ac:dyDescent="0.25">
      <c r="A588" s="320" t="str">
        <f>IF(K588=MIN(K585:K608),1,"")</f>
        <v/>
      </c>
      <c r="B588" s="319"/>
      <c r="C588" s="318"/>
      <c r="D588" s="312"/>
      <c r="E588" s="311"/>
      <c r="F588" s="310"/>
      <c r="G588" s="309"/>
      <c r="H588" s="317" t="e">
        <f>HLOOKUP('Operational Worksheet'!E588,$B$770:$M$772,3)</f>
        <v>#N/A</v>
      </c>
      <c r="I588" s="306" t="e">
        <f t="shared" si="36"/>
        <v>#DIV/0!</v>
      </c>
      <c r="J588" s="306" t="e">
        <f t="shared" si="37"/>
        <v>#DIV/0!</v>
      </c>
      <c r="K588" s="322" t="str">
        <f t="shared" si="39"/>
        <v>PO</v>
      </c>
      <c r="L588" s="316" t="str">
        <f t="shared" si="38"/>
        <v>OK</v>
      </c>
    </row>
    <row r="589" spans="1:12" ht="14.25" customHeight="1" x14ac:dyDescent="0.25">
      <c r="A589" s="320" t="str">
        <f>IF(K589=MIN(K585:K608),1,"")</f>
        <v/>
      </c>
      <c r="B589" s="319"/>
      <c r="C589" s="318"/>
      <c r="D589" s="312"/>
      <c r="E589" s="311"/>
      <c r="F589" s="310"/>
      <c r="G589" s="309"/>
      <c r="H589" s="317" t="e">
        <f>HLOOKUP('Operational Worksheet'!E589,$B$770:$M$772,3)</f>
        <v>#N/A</v>
      </c>
      <c r="I589" s="306" t="e">
        <f t="shared" si="36"/>
        <v>#DIV/0!</v>
      </c>
      <c r="J589" s="306" t="e">
        <f t="shared" si="37"/>
        <v>#DIV/0!</v>
      </c>
      <c r="K589" s="322" t="str">
        <f t="shared" si="39"/>
        <v>PO</v>
      </c>
      <c r="L589" s="316" t="str">
        <f t="shared" si="38"/>
        <v>OK</v>
      </c>
    </row>
    <row r="590" spans="1:12" ht="14.25" customHeight="1" x14ac:dyDescent="0.25">
      <c r="A590" s="320" t="str">
        <f>IF(K590=MIN(K585:K608),1,"")</f>
        <v/>
      </c>
      <c r="B590" s="319"/>
      <c r="C590" s="318"/>
      <c r="D590" s="312"/>
      <c r="E590" s="311"/>
      <c r="F590" s="310"/>
      <c r="G590" s="309"/>
      <c r="H590" s="317" t="e">
        <f>HLOOKUP('Operational Worksheet'!E590,$B$770:$M$772,3)</f>
        <v>#N/A</v>
      </c>
      <c r="I590" s="306" t="e">
        <f t="shared" si="36"/>
        <v>#DIV/0!</v>
      </c>
      <c r="J590" s="306" t="e">
        <f t="shared" si="37"/>
        <v>#DIV/0!</v>
      </c>
      <c r="K590" s="322" t="str">
        <f t="shared" si="39"/>
        <v>PO</v>
      </c>
      <c r="L590" s="316" t="str">
        <f t="shared" si="38"/>
        <v>OK</v>
      </c>
    </row>
    <row r="591" spans="1:12" ht="14.25" customHeight="1" x14ac:dyDescent="0.25">
      <c r="A591" s="320" t="str">
        <f>IF(K591=MIN(K585:K608),1,"")</f>
        <v/>
      </c>
      <c r="B591" s="319"/>
      <c r="C591" s="318"/>
      <c r="D591" s="312"/>
      <c r="E591" s="311"/>
      <c r="F591" s="310"/>
      <c r="G591" s="309"/>
      <c r="H591" s="317" t="e">
        <f>HLOOKUP('Operational Worksheet'!E591,$B$770:$M$772,3)</f>
        <v>#N/A</v>
      </c>
      <c r="I591" s="306" t="e">
        <f t="shared" si="36"/>
        <v>#DIV/0!</v>
      </c>
      <c r="J591" s="306" t="e">
        <f t="shared" si="37"/>
        <v>#DIV/0!</v>
      </c>
      <c r="K591" s="322" t="str">
        <f t="shared" si="39"/>
        <v>PO</v>
      </c>
      <c r="L591" s="316" t="str">
        <f t="shared" si="38"/>
        <v>OK</v>
      </c>
    </row>
    <row r="592" spans="1:12" ht="14.25" customHeight="1" x14ac:dyDescent="0.25">
      <c r="A592" s="320" t="str">
        <f>IF(K592=MIN(K585:K608),1,"")</f>
        <v/>
      </c>
      <c r="B592" s="319"/>
      <c r="C592" s="318"/>
      <c r="D592" s="312"/>
      <c r="E592" s="311"/>
      <c r="F592" s="310"/>
      <c r="G592" s="309"/>
      <c r="H592" s="317" t="e">
        <f>HLOOKUP('Operational Worksheet'!E592,$B$770:$M$772,3)</f>
        <v>#N/A</v>
      </c>
      <c r="I592" s="306" t="e">
        <f t="shared" si="36"/>
        <v>#DIV/0!</v>
      </c>
      <c r="J592" s="306" t="e">
        <f t="shared" si="37"/>
        <v>#DIV/0!</v>
      </c>
      <c r="K592" s="322" t="str">
        <f t="shared" si="39"/>
        <v>PO</v>
      </c>
      <c r="L592" s="316" t="str">
        <f t="shared" si="38"/>
        <v>OK</v>
      </c>
    </row>
    <row r="593" spans="1:12" ht="14.25" customHeight="1" x14ac:dyDescent="0.25">
      <c r="A593" s="320" t="str">
        <f>IF(K593=MIN(K585:K608),1,"")</f>
        <v/>
      </c>
      <c r="B593" s="319"/>
      <c r="C593" s="318"/>
      <c r="D593" s="312"/>
      <c r="E593" s="311"/>
      <c r="F593" s="310"/>
      <c r="G593" s="309"/>
      <c r="H593" s="317" t="e">
        <f>HLOOKUP('Operational Worksheet'!E593,$B$770:$M$772,3)</f>
        <v>#N/A</v>
      </c>
      <c r="I593" s="306" t="e">
        <f t="shared" si="36"/>
        <v>#DIV/0!</v>
      </c>
      <c r="J593" s="306" t="e">
        <f t="shared" si="37"/>
        <v>#DIV/0!</v>
      </c>
      <c r="K593" s="322" t="str">
        <f t="shared" si="39"/>
        <v>PO</v>
      </c>
      <c r="L593" s="316" t="str">
        <f t="shared" si="38"/>
        <v>OK</v>
      </c>
    </row>
    <row r="594" spans="1:12" ht="14.25" customHeight="1" x14ac:dyDescent="0.25">
      <c r="A594" s="320" t="str">
        <f>IF(K594=MIN(K585:K608),1,"")</f>
        <v/>
      </c>
      <c r="B594" s="319"/>
      <c r="C594" s="318"/>
      <c r="D594" s="312"/>
      <c r="E594" s="311"/>
      <c r="F594" s="310"/>
      <c r="G594" s="309"/>
      <c r="H594" s="317" t="e">
        <f>HLOOKUP('Operational Worksheet'!E594,$B$770:$M$772,3)</f>
        <v>#N/A</v>
      </c>
      <c r="I594" s="306" t="e">
        <f t="shared" si="36"/>
        <v>#DIV/0!</v>
      </c>
      <c r="J594" s="306" t="e">
        <f t="shared" si="37"/>
        <v>#DIV/0!</v>
      </c>
      <c r="K594" s="322" t="str">
        <f t="shared" si="39"/>
        <v>PO</v>
      </c>
      <c r="L594" s="316" t="str">
        <f t="shared" si="38"/>
        <v>OK</v>
      </c>
    </row>
    <row r="595" spans="1:12" ht="14.25" customHeight="1" x14ac:dyDescent="0.25">
      <c r="A595" s="320" t="str">
        <f>IF(K595=MIN(K585:K608),1,"")</f>
        <v/>
      </c>
      <c r="B595" s="319"/>
      <c r="C595" s="318"/>
      <c r="D595" s="312"/>
      <c r="E595" s="311"/>
      <c r="F595" s="310"/>
      <c r="G595" s="309"/>
      <c r="H595" s="317" t="e">
        <f>HLOOKUP('Operational Worksheet'!E595,$B$770:$M$772,3)</f>
        <v>#N/A</v>
      </c>
      <c r="I595" s="306" t="e">
        <f t="shared" si="36"/>
        <v>#DIV/0!</v>
      </c>
      <c r="J595" s="306" t="e">
        <f t="shared" si="37"/>
        <v>#DIV/0!</v>
      </c>
      <c r="K595" s="322" t="str">
        <f t="shared" si="39"/>
        <v>PO</v>
      </c>
      <c r="L595" s="316" t="str">
        <f t="shared" si="38"/>
        <v>OK</v>
      </c>
    </row>
    <row r="596" spans="1:12" ht="14.25" customHeight="1" x14ac:dyDescent="0.25">
      <c r="A596" s="320" t="str">
        <f>IF(K596=MIN(K585:K608),1,"")</f>
        <v/>
      </c>
      <c r="B596" s="319"/>
      <c r="C596" s="318"/>
      <c r="D596" s="312"/>
      <c r="E596" s="311"/>
      <c r="F596" s="310"/>
      <c r="G596" s="309"/>
      <c r="H596" s="317" t="e">
        <f>HLOOKUP('Operational Worksheet'!E596,$B$770:$M$772,3)</f>
        <v>#N/A</v>
      </c>
      <c r="I596" s="306" t="e">
        <f t="shared" si="36"/>
        <v>#DIV/0!</v>
      </c>
      <c r="J596" s="306" t="e">
        <f t="shared" si="37"/>
        <v>#DIV/0!</v>
      </c>
      <c r="K596" s="322" t="str">
        <f t="shared" si="39"/>
        <v>PO</v>
      </c>
      <c r="L596" s="316" t="str">
        <f t="shared" si="38"/>
        <v>OK</v>
      </c>
    </row>
    <row r="597" spans="1:12" ht="14.25" customHeight="1" x14ac:dyDescent="0.25">
      <c r="A597" s="320" t="str">
        <f>IF(K597=MIN(K585:K608),1,"")</f>
        <v/>
      </c>
      <c r="B597" s="319"/>
      <c r="C597" s="318"/>
      <c r="D597" s="312"/>
      <c r="E597" s="311"/>
      <c r="F597" s="310"/>
      <c r="G597" s="309"/>
      <c r="H597" s="317" t="e">
        <f>HLOOKUP('Operational Worksheet'!E597,$B$770:$M$772,3)</f>
        <v>#N/A</v>
      </c>
      <c r="I597" s="306" t="e">
        <f t="shared" si="36"/>
        <v>#DIV/0!</v>
      </c>
      <c r="J597" s="306" t="e">
        <f t="shared" si="37"/>
        <v>#DIV/0!</v>
      </c>
      <c r="K597" s="322" t="str">
        <f t="shared" si="39"/>
        <v>PO</v>
      </c>
      <c r="L597" s="316" t="str">
        <f t="shared" si="38"/>
        <v>OK</v>
      </c>
    </row>
    <row r="598" spans="1:12" ht="14.25" customHeight="1" x14ac:dyDescent="0.25">
      <c r="A598" s="320" t="str">
        <f>IF(K598=MIN(K585:K608),1,"")</f>
        <v/>
      </c>
      <c r="B598" s="319"/>
      <c r="C598" s="318"/>
      <c r="D598" s="312"/>
      <c r="E598" s="311"/>
      <c r="F598" s="310"/>
      <c r="G598" s="309"/>
      <c r="H598" s="317" t="e">
        <f>HLOOKUP('Operational Worksheet'!E598,$B$770:$M$772,3)</f>
        <v>#N/A</v>
      </c>
      <c r="I598" s="306" t="e">
        <f t="shared" si="36"/>
        <v>#DIV/0!</v>
      </c>
      <c r="J598" s="306" t="e">
        <f t="shared" si="37"/>
        <v>#DIV/0!</v>
      </c>
      <c r="K598" s="322" t="str">
        <f t="shared" si="39"/>
        <v>PO</v>
      </c>
      <c r="L598" s="316" t="str">
        <f t="shared" si="38"/>
        <v>OK</v>
      </c>
    </row>
    <row r="599" spans="1:12" ht="14.25" customHeight="1" x14ac:dyDescent="0.25">
      <c r="A599" s="320" t="str">
        <f>IF(K599=MIN(K585:K608),1,"")</f>
        <v/>
      </c>
      <c r="B599" s="319"/>
      <c r="C599" s="318"/>
      <c r="D599" s="312"/>
      <c r="E599" s="311"/>
      <c r="F599" s="310"/>
      <c r="G599" s="309"/>
      <c r="H599" s="317" t="e">
        <f>HLOOKUP('Operational Worksheet'!E599,$B$770:$M$772,3)</f>
        <v>#N/A</v>
      </c>
      <c r="I599" s="306" t="e">
        <f t="shared" si="36"/>
        <v>#DIV/0!</v>
      </c>
      <c r="J599" s="306" t="e">
        <f t="shared" si="37"/>
        <v>#DIV/0!</v>
      </c>
      <c r="K599" s="322" t="str">
        <f t="shared" si="39"/>
        <v>PO</v>
      </c>
      <c r="L599" s="316" t="str">
        <f t="shared" si="38"/>
        <v>OK</v>
      </c>
    </row>
    <row r="600" spans="1:12" ht="14.25" customHeight="1" x14ac:dyDescent="0.25">
      <c r="A600" s="320" t="str">
        <f>IF(K600=MIN(K585:K608),1,"")</f>
        <v/>
      </c>
      <c r="B600" s="319"/>
      <c r="C600" s="318"/>
      <c r="D600" s="312"/>
      <c r="E600" s="311"/>
      <c r="F600" s="310"/>
      <c r="G600" s="309"/>
      <c r="H600" s="317" t="e">
        <f>HLOOKUP('Operational Worksheet'!E600,$B$770:$M$772,3)</f>
        <v>#N/A</v>
      </c>
      <c r="I600" s="306" t="e">
        <f t="shared" si="36"/>
        <v>#DIV/0!</v>
      </c>
      <c r="J600" s="306" t="e">
        <f t="shared" si="37"/>
        <v>#DIV/0!</v>
      </c>
      <c r="K600" s="322" t="str">
        <f t="shared" si="39"/>
        <v>PO</v>
      </c>
      <c r="L600" s="316" t="str">
        <f t="shared" si="38"/>
        <v>OK</v>
      </c>
    </row>
    <row r="601" spans="1:12" ht="14.25" customHeight="1" x14ac:dyDescent="0.25">
      <c r="A601" s="320" t="str">
        <f>IF(K601=MIN(K585:K608),1,"")</f>
        <v/>
      </c>
      <c r="B601" s="319"/>
      <c r="C601" s="318"/>
      <c r="D601" s="312"/>
      <c r="E601" s="311"/>
      <c r="F601" s="310"/>
      <c r="G601" s="309"/>
      <c r="H601" s="317" t="e">
        <f>HLOOKUP('Operational Worksheet'!E601,$B$770:$M$772,3)</f>
        <v>#N/A</v>
      </c>
      <c r="I601" s="306" t="e">
        <f t="shared" si="36"/>
        <v>#DIV/0!</v>
      </c>
      <c r="J601" s="306" t="e">
        <f t="shared" si="37"/>
        <v>#DIV/0!</v>
      </c>
      <c r="K601" s="322" t="str">
        <f t="shared" si="39"/>
        <v>PO</v>
      </c>
      <c r="L601" s="316" t="str">
        <f t="shared" si="38"/>
        <v>OK</v>
      </c>
    </row>
    <row r="602" spans="1:12" ht="14.25" customHeight="1" x14ac:dyDescent="0.25">
      <c r="A602" s="320" t="str">
        <f>IF(K602=MIN(K585:K608),1,"")</f>
        <v/>
      </c>
      <c r="B602" s="319"/>
      <c r="C602" s="318"/>
      <c r="D602" s="312"/>
      <c r="E602" s="311"/>
      <c r="F602" s="310"/>
      <c r="G602" s="309"/>
      <c r="H602" s="317" t="e">
        <f>HLOOKUP('Operational Worksheet'!E602,$B$770:$M$772,3)</f>
        <v>#N/A</v>
      </c>
      <c r="I602" s="306" t="e">
        <f t="shared" si="36"/>
        <v>#DIV/0!</v>
      </c>
      <c r="J602" s="306" t="e">
        <f t="shared" si="37"/>
        <v>#DIV/0!</v>
      </c>
      <c r="K602" s="322" t="str">
        <f t="shared" si="39"/>
        <v>PO</v>
      </c>
      <c r="L602" s="316" t="str">
        <f t="shared" si="38"/>
        <v>OK</v>
      </c>
    </row>
    <row r="603" spans="1:12" ht="14.25" customHeight="1" x14ac:dyDescent="0.25">
      <c r="A603" s="320" t="str">
        <f>IF(K603=MIN(K585:K608),1,"")</f>
        <v/>
      </c>
      <c r="B603" s="319"/>
      <c r="C603" s="318"/>
      <c r="D603" s="312"/>
      <c r="E603" s="311"/>
      <c r="F603" s="310"/>
      <c r="G603" s="309"/>
      <c r="H603" s="317" t="e">
        <f>HLOOKUP('Operational Worksheet'!E603,$B$770:$M$772,3)</f>
        <v>#N/A</v>
      </c>
      <c r="I603" s="306" t="e">
        <f t="shared" si="36"/>
        <v>#DIV/0!</v>
      </c>
      <c r="J603" s="306" t="e">
        <f t="shared" si="37"/>
        <v>#DIV/0!</v>
      </c>
      <c r="K603" s="322" t="str">
        <f t="shared" si="39"/>
        <v>PO</v>
      </c>
      <c r="L603" s="316" t="str">
        <f t="shared" si="38"/>
        <v>OK</v>
      </c>
    </row>
    <row r="604" spans="1:12" ht="14.25" customHeight="1" x14ac:dyDescent="0.25">
      <c r="A604" s="320" t="str">
        <f>IF(K604=MIN(K585:K608),1,"")</f>
        <v/>
      </c>
      <c r="B604" s="319"/>
      <c r="C604" s="318"/>
      <c r="D604" s="312"/>
      <c r="E604" s="311"/>
      <c r="F604" s="310"/>
      <c r="G604" s="309"/>
      <c r="H604" s="317" t="e">
        <f>HLOOKUP('Operational Worksheet'!E604,$B$770:$M$772,3)</f>
        <v>#N/A</v>
      </c>
      <c r="I604" s="306" t="e">
        <f t="shared" si="36"/>
        <v>#DIV/0!</v>
      </c>
      <c r="J604" s="306" t="e">
        <f t="shared" si="37"/>
        <v>#DIV/0!</v>
      </c>
      <c r="K604" s="322" t="str">
        <f t="shared" si="39"/>
        <v>PO</v>
      </c>
      <c r="L604" s="316" t="str">
        <f t="shared" si="38"/>
        <v>OK</v>
      </c>
    </row>
    <row r="605" spans="1:12" ht="14.25" customHeight="1" x14ac:dyDescent="0.25">
      <c r="A605" s="320" t="str">
        <f>IF(K605=MIN(K585:K608),1,"")</f>
        <v/>
      </c>
      <c r="B605" s="319"/>
      <c r="C605" s="318"/>
      <c r="D605" s="312"/>
      <c r="E605" s="311"/>
      <c r="F605" s="310"/>
      <c r="G605" s="309"/>
      <c r="H605" s="317" t="e">
        <f>HLOOKUP('Operational Worksheet'!E605,$B$770:$M$772,3)</f>
        <v>#N/A</v>
      </c>
      <c r="I605" s="306" t="e">
        <f t="shared" si="36"/>
        <v>#DIV/0!</v>
      </c>
      <c r="J605" s="306" t="e">
        <f t="shared" si="37"/>
        <v>#DIV/0!</v>
      </c>
      <c r="K605" s="322" t="str">
        <f t="shared" si="39"/>
        <v>PO</v>
      </c>
      <c r="L605" s="316" t="str">
        <f t="shared" si="38"/>
        <v>OK</v>
      </c>
    </row>
    <row r="606" spans="1:12" ht="14.25" customHeight="1" x14ac:dyDescent="0.25">
      <c r="A606" s="320" t="str">
        <f>IF(K606=MIN(K585:K608),1,"")</f>
        <v/>
      </c>
      <c r="B606" s="319"/>
      <c r="C606" s="318"/>
      <c r="D606" s="312"/>
      <c r="E606" s="311"/>
      <c r="F606" s="310"/>
      <c r="G606" s="309"/>
      <c r="H606" s="317" t="e">
        <f>HLOOKUP('Operational Worksheet'!E606,$B$770:$M$772,3)</f>
        <v>#N/A</v>
      </c>
      <c r="I606" s="306" t="e">
        <f t="shared" si="36"/>
        <v>#DIV/0!</v>
      </c>
      <c r="J606" s="306" t="e">
        <f t="shared" si="37"/>
        <v>#DIV/0!</v>
      </c>
      <c r="K606" s="322" t="str">
        <f t="shared" si="39"/>
        <v>PO</v>
      </c>
      <c r="L606" s="316" t="str">
        <f t="shared" si="38"/>
        <v>OK</v>
      </c>
    </row>
    <row r="607" spans="1:12" ht="14.25" customHeight="1" x14ac:dyDescent="0.25">
      <c r="A607" s="320" t="str">
        <f>IF(K607=MIN(K585:K608),1,"")</f>
        <v/>
      </c>
      <c r="B607" s="319"/>
      <c r="C607" s="318"/>
      <c r="D607" s="312"/>
      <c r="E607" s="311"/>
      <c r="F607" s="310"/>
      <c r="G607" s="309"/>
      <c r="H607" s="317" t="e">
        <f>HLOOKUP('Operational Worksheet'!E607,$B$770:$M$772,3)</f>
        <v>#N/A</v>
      </c>
      <c r="I607" s="306" t="e">
        <f t="shared" si="36"/>
        <v>#DIV/0!</v>
      </c>
      <c r="J607" s="306" t="e">
        <f t="shared" si="37"/>
        <v>#DIV/0!</v>
      </c>
      <c r="K607" s="322" t="str">
        <f t="shared" si="39"/>
        <v>PO</v>
      </c>
      <c r="L607" s="316" t="str">
        <f t="shared" si="38"/>
        <v>OK</v>
      </c>
    </row>
    <row r="608" spans="1:12" ht="14.25" customHeight="1" x14ac:dyDescent="0.25">
      <c r="A608" s="315" t="str">
        <f>IF(K608=MIN(K585:K608),1,"")</f>
        <v/>
      </c>
      <c r="B608" s="329"/>
      <c r="C608" s="328"/>
      <c r="D608" s="312"/>
      <c r="E608" s="311"/>
      <c r="F608" s="310"/>
      <c r="G608" s="309"/>
      <c r="H608" s="327" t="e">
        <f>HLOOKUP('Operational Worksheet'!E608,$B$770:$M$772,3)</f>
        <v>#N/A</v>
      </c>
      <c r="I608" s="306" t="e">
        <f t="shared" si="36"/>
        <v>#DIV/0!</v>
      </c>
      <c r="J608" s="306" t="e">
        <f t="shared" si="37"/>
        <v>#DIV/0!</v>
      </c>
      <c r="K608" s="322" t="str">
        <f t="shared" si="39"/>
        <v>PO</v>
      </c>
      <c r="L608" s="326" t="str">
        <f t="shared" si="38"/>
        <v>OK</v>
      </c>
    </row>
    <row r="609" spans="1:12" ht="14.25" customHeight="1" x14ac:dyDescent="0.25">
      <c r="A609" s="325" t="str">
        <f>IF(K609=MIN(K609:K632),1,"")</f>
        <v/>
      </c>
      <c r="B609" s="324"/>
      <c r="C609" s="323"/>
      <c r="D609" s="312"/>
      <c r="E609" s="311"/>
      <c r="F609" s="310"/>
      <c r="G609" s="309"/>
      <c r="H609" s="306" t="e">
        <f>HLOOKUP('Operational Worksheet'!E609,$B$770:$M$772,3)</f>
        <v>#N/A</v>
      </c>
      <c r="I609" s="306" t="e">
        <f t="shared" si="36"/>
        <v>#DIV/0!</v>
      </c>
      <c r="J609" s="306" t="e">
        <f t="shared" si="37"/>
        <v>#DIV/0!</v>
      </c>
      <c r="K609" s="322" t="str">
        <f t="shared" si="39"/>
        <v>PO</v>
      </c>
      <c r="L609" s="321" t="str">
        <f t="shared" si="38"/>
        <v>OK</v>
      </c>
    </row>
    <row r="610" spans="1:12" ht="14.25" customHeight="1" x14ac:dyDescent="0.25">
      <c r="A610" s="320" t="str">
        <f>IF(K610=MIN(K609:K632),1,"")</f>
        <v/>
      </c>
      <c r="B610" s="319"/>
      <c r="C610" s="318"/>
      <c r="D610" s="312"/>
      <c r="E610" s="311"/>
      <c r="F610" s="310"/>
      <c r="G610" s="309"/>
      <c r="H610" s="317" t="e">
        <f>HLOOKUP('Operational Worksheet'!E610,$B$770:$M$772,3)</f>
        <v>#N/A</v>
      </c>
      <c r="I610" s="306" t="e">
        <f t="shared" si="36"/>
        <v>#DIV/0!</v>
      </c>
      <c r="J610" s="306" t="e">
        <f t="shared" si="37"/>
        <v>#DIV/0!</v>
      </c>
      <c r="K610" s="322" t="str">
        <f t="shared" si="39"/>
        <v>PO</v>
      </c>
      <c r="L610" s="316" t="str">
        <f t="shared" si="38"/>
        <v>OK</v>
      </c>
    </row>
    <row r="611" spans="1:12" ht="14.25" customHeight="1" x14ac:dyDescent="0.25">
      <c r="A611" s="320" t="str">
        <f>IF(K611=MIN(K609:K632),1,"")</f>
        <v/>
      </c>
      <c r="B611" s="319"/>
      <c r="C611" s="318"/>
      <c r="D611" s="312"/>
      <c r="E611" s="311"/>
      <c r="F611" s="310"/>
      <c r="G611" s="309"/>
      <c r="H611" s="317" t="e">
        <f>HLOOKUP('Operational Worksheet'!E611,$B$770:$M$772,3)</f>
        <v>#N/A</v>
      </c>
      <c r="I611" s="306" t="e">
        <f t="shared" si="36"/>
        <v>#DIV/0!</v>
      </c>
      <c r="J611" s="306" t="e">
        <f t="shared" si="37"/>
        <v>#DIV/0!</v>
      </c>
      <c r="K611" s="322" t="str">
        <f t="shared" si="39"/>
        <v>PO</v>
      </c>
      <c r="L611" s="316" t="str">
        <f t="shared" si="38"/>
        <v>OK</v>
      </c>
    </row>
    <row r="612" spans="1:12" ht="14.25" customHeight="1" x14ac:dyDescent="0.25">
      <c r="A612" s="320" t="str">
        <f>IF(K612=MIN(K609:K632),1,"")</f>
        <v/>
      </c>
      <c r="B612" s="319"/>
      <c r="C612" s="318"/>
      <c r="D612" s="312"/>
      <c r="E612" s="311"/>
      <c r="F612" s="310"/>
      <c r="G612" s="309"/>
      <c r="H612" s="317" t="e">
        <f>HLOOKUP('Operational Worksheet'!E612,$B$770:$M$772,3)</f>
        <v>#N/A</v>
      </c>
      <c r="I612" s="306" t="e">
        <f t="shared" si="36"/>
        <v>#DIV/0!</v>
      </c>
      <c r="J612" s="306" t="e">
        <f t="shared" si="37"/>
        <v>#DIV/0!</v>
      </c>
      <c r="K612" s="322" t="str">
        <f t="shared" si="39"/>
        <v>PO</v>
      </c>
      <c r="L612" s="316" t="str">
        <f t="shared" si="38"/>
        <v>OK</v>
      </c>
    </row>
    <row r="613" spans="1:12" ht="14.25" customHeight="1" x14ac:dyDescent="0.25">
      <c r="A613" s="320" t="str">
        <f>IF(K613=MIN(K609:K632),1,"")</f>
        <v/>
      </c>
      <c r="B613" s="319"/>
      <c r="C613" s="318"/>
      <c r="D613" s="312"/>
      <c r="E613" s="311"/>
      <c r="F613" s="310"/>
      <c r="G613" s="309"/>
      <c r="H613" s="317" t="e">
        <f>HLOOKUP('Operational Worksheet'!E613,$B$770:$M$772,3)</f>
        <v>#N/A</v>
      </c>
      <c r="I613" s="306" t="e">
        <f t="shared" si="36"/>
        <v>#DIV/0!</v>
      </c>
      <c r="J613" s="306" t="e">
        <f t="shared" si="37"/>
        <v>#DIV/0!</v>
      </c>
      <c r="K613" s="322" t="str">
        <f t="shared" si="39"/>
        <v>PO</v>
      </c>
      <c r="L613" s="316" t="str">
        <f t="shared" si="38"/>
        <v>OK</v>
      </c>
    </row>
    <row r="614" spans="1:12" ht="14.25" customHeight="1" x14ac:dyDescent="0.25">
      <c r="A614" s="320" t="str">
        <f>IF(K614=MIN(K609:K632),1,"")</f>
        <v/>
      </c>
      <c r="B614" s="319"/>
      <c r="C614" s="318"/>
      <c r="D614" s="312"/>
      <c r="E614" s="311"/>
      <c r="F614" s="310"/>
      <c r="G614" s="309"/>
      <c r="H614" s="317" t="e">
        <f>HLOOKUP('Operational Worksheet'!E614,$B$770:$M$772,3)</f>
        <v>#N/A</v>
      </c>
      <c r="I614" s="306" t="e">
        <f t="shared" si="36"/>
        <v>#DIV/0!</v>
      </c>
      <c r="J614" s="306" t="e">
        <f t="shared" si="37"/>
        <v>#DIV/0!</v>
      </c>
      <c r="K614" s="322" t="str">
        <f t="shared" si="39"/>
        <v>PO</v>
      </c>
      <c r="L614" s="316" t="str">
        <f t="shared" si="38"/>
        <v>OK</v>
      </c>
    </row>
    <row r="615" spans="1:12" ht="14.25" customHeight="1" x14ac:dyDescent="0.25">
      <c r="A615" s="320" t="str">
        <f>IF(K615=MIN(K609:K632),1,"")</f>
        <v/>
      </c>
      <c r="B615" s="319"/>
      <c r="C615" s="318"/>
      <c r="D615" s="312"/>
      <c r="E615" s="311"/>
      <c r="F615" s="310"/>
      <c r="G615" s="309"/>
      <c r="H615" s="317" t="e">
        <f>HLOOKUP('Operational Worksheet'!E615,$B$770:$M$772,3)</f>
        <v>#N/A</v>
      </c>
      <c r="I615" s="306" t="e">
        <f t="shared" si="36"/>
        <v>#DIV/0!</v>
      </c>
      <c r="J615" s="306" t="e">
        <f t="shared" si="37"/>
        <v>#DIV/0!</v>
      </c>
      <c r="K615" s="322" t="str">
        <f t="shared" si="39"/>
        <v>PO</v>
      </c>
      <c r="L615" s="316" t="str">
        <f t="shared" si="38"/>
        <v>OK</v>
      </c>
    </row>
    <row r="616" spans="1:12" ht="14.25" customHeight="1" x14ac:dyDescent="0.25">
      <c r="A616" s="320" t="str">
        <f>IF(K616=MIN(K609:K632),1,"")</f>
        <v/>
      </c>
      <c r="B616" s="319"/>
      <c r="C616" s="318"/>
      <c r="D616" s="312"/>
      <c r="E616" s="311"/>
      <c r="F616" s="310"/>
      <c r="G616" s="309"/>
      <c r="H616" s="317" t="e">
        <f>HLOOKUP('Operational Worksheet'!E616,$B$770:$M$772,3)</f>
        <v>#N/A</v>
      </c>
      <c r="I616" s="306" t="e">
        <f t="shared" si="36"/>
        <v>#DIV/0!</v>
      </c>
      <c r="J616" s="306" t="e">
        <f t="shared" si="37"/>
        <v>#DIV/0!</v>
      </c>
      <c r="K616" s="322" t="str">
        <f t="shared" si="39"/>
        <v>PO</v>
      </c>
      <c r="L616" s="316" t="str">
        <f t="shared" si="38"/>
        <v>OK</v>
      </c>
    </row>
    <row r="617" spans="1:12" ht="14.25" customHeight="1" x14ac:dyDescent="0.25">
      <c r="A617" s="320" t="str">
        <f>IF(K617=MIN(K609:K632),1,"")</f>
        <v/>
      </c>
      <c r="B617" s="319"/>
      <c r="C617" s="318"/>
      <c r="D617" s="312"/>
      <c r="E617" s="311"/>
      <c r="F617" s="310"/>
      <c r="G617" s="309"/>
      <c r="H617" s="317" t="e">
        <f>HLOOKUP('Operational Worksheet'!E617,$B$770:$M$772,3)</f>
        <v>#N/A</v>
      </c>
      <c r="I617" s="306" t="e">
        <f t="shared" si="36"/>
        <v>#DIV/0!</v>
      </c>
      <c r="J617" s="306" t="e">
        <f t="shared" si="37"/>
        <v>#DIV/0!</v>
      </c>
      <c r="K617" s="322" t="str">
        <f t="shared" si="39"/>
        <v>PO</v>
      </c>
      <c r="L617" s="316" t="str">
        <f t="shared" si="38"/>
        <v>OK</v>
      </c>
    </row>
    <row r="618" spans="1:12" ht="14.25" customHeight="1" x14ac:dyDescent="0.25">
      <c r="A618" s="320" t="str">
        <f>IF(K618=MIN(K609:K632),1,"")</f>
        <v/>
      </c>
      <c r="B618" s="319"/>
      <c r="C618" s="318"/>
      <c r="D618" s="312"/>
      <c r="E618" s="311"/>
      <c r="F618" s="310"/>
      <c r="G618" s="309"/>
      <c r="H618" s="317" t="e">
        <f>HLOOKUP('Operational Worksheet'!E618,$B$770:$M$772,3)</f>
        <v>#N/A</v>
      </c>
      <c r="I618" s="306" t="e">
        <f t="shared" si="36"/>
        <v>#DIV/0!</v>
      </c>
      <c r="J618" s="306" t="e">
        <f t="shared" si="37"/>
        <v>#DIV/0!</v>
      </c>
      <c r="K618" s="322" t="str">
        <f t="shared" si="39"/>
        <v>PO</v>
      </c>
      <c r="L618" s="316" t="str">
        <f t="shared" si="38"/>
        <v>OK</v>
      </c>
    </row>
    <row r="619" spans="1:12" ht="14.25" customHeight="1" x14ac:dyDescent="0.25">
      <c r="A619" s="320" t="str">
        <f>IF(K619=MIN(K609:K632),1,"")</f>
        <v/>
      </c>
      <c r="B619" s="319"/>
      <c r="C619" s="318"/>
      <c r="D619" s="312"/>
      <c r="E619" s="311"/>
      <c r="F619" s="310"/>
      <c r="G619" s="309"/>
      <c r="H619" s="317" t="e">
        <f>HLOOKUP('Operational Worksheet'!E619,$B$770:$M$772,3)</f>
        <v>#N/A</v>
      </c>
      <c r="I619" s="306" t="e">
        <f t="shared" si="36"/>
        <v>#DIV/0!</v>
      </c>
      <c r="J619" s="306" t="e">
        <f t="shared" si="37"/>
        <v>#DIV/0!</v>
      </c>
      <c r="K619" s="322" t="str">
        <f t="shared" si="39"/>
        <v>PO</v>
      </c>
      <c r="L619" s="316" t="str">
        <f t="shared" si="38"/>
        <v>OK</v>
      </c>
    </row>
    <row r="620" spans="1:12" ht="14.25" customHeight="1" x14ac:dyDescent="0.25">
      <c r="A620" s="320" t="str">
        <f>IF(K620=MIN(K609:K632),1,"")</f>
        <v/>
      </c>
      <c r="B620" s="319"/>
      <c r="C620" s="318"/>
      <c r="D620" s="312"/>
      <c r="E620" s="311"/>
      <c r="F620" s="310"/>
      <c r="G620" s="309"/>
      <c r="H620" s="317" t="e">
        <f>HLOOKUP('Operational Worksheet'!E620,$B$770:$M$772,3)</f>
        <v>#N/A</v>
      </c>
      <c r="I620" s="306" t="e">
        <f t="shared" si="36"/>
        <v>#DIV/0!</v>
      </c>
      <c r="J620" s="306" t="e">
        <f t="shared" si="37"/>
        <v>#DIV/0!</v>
      </c>
      <c r="K620" s="322" t="str">
        <f t="shared" si="39"/>
        <v>PO</v>
      </c>
      <c r="L620" s="316" t="str">
        <f t="shared" si="38"/>
        <v>OK</v>
      </c>
    </row>
    <row r="621" spans="1:12" ht="14.25" customHeight="1" x14ac:dyDescent="0.25">
      <c r="A621" s="320" t="str">
        <f>IF(K621=MIN(K609:K632),1,"")</f>
        <v/>
      </c>
      <c r="B621" s="319"/>
      <c r="C621" s="318"/>
      <c r="D621" s="312"/>
      <c r="E621" s="311"/>
      <c r="F621" s="310"/>
      <c r="G621" s="309"/>
      <c r="H621" s="317" t="e">
        <f>HLOOKUP('Operational Worksheet'!E621,$B$770:$M$772,3)</f>
        <v>#N/A</v>
      </c>
      <c r="I621" s="306" t="e">
        <f t="shared" si="36"/>
        <v>#DIV/0!</v>
      </c>
      <c r="J621" s="306" t="e">
        <f t="shared" si="37"/>
        <v>#DIV/0!</v>
      </c>
      <c r="K621" s="322" t="str">
        <f t="shared" si="39"/>
        <v>PO</v>
      </c>
      <c r="L621" s="316" t="str">
        <f t="shared" si="38"/>
        <v>OK</v>
      </c>
    </row>
    <row r="622" spans="1:12" ht="14.25" customHeight="1" x14ac:dyDescent="0.25">
      <c r="A622" s="320" t="str">
        <f>IF(K622=MIN(K609:K632),1,"")</f>
        <v/>
      </c>
      <c r="B622" s="319"/>
      <c r="C622" s="318"/>
      <c r="D622" s="312"/>
      <c r="E622" s="311"/>
      <c r="F622" s="310"/>
      <c r="G622" s="309"/>
      <c r="H622" s="317" t="e">
        <f>HLOOKUP('Operational Worksheet'!E622,$B$770:$M$772,3)</f>
        <v>#N/A</v>
      </c>
      <c r="I622" s="306" t="e">
        <f t="shared" si="36"/>
        <v>#DIV/0!</v>
      </c>
      <c r="J622" s="306" t="e">
        <f t="shared" si="37"/>
        <v>#DIV/0!</v>
      </c>
      <c r="K622" s="322" t="str">
        <f t="shared" si="39"/>
        <v>PO</v>
      </c>
      <c r="L622" s="316" t="str">
        <f t="shared" si="38"/>
        <v>OK</v>
      </c>
    </row>
    <row r="623" spans="1:12" ht="14.25" customHeight="1" x14ac:dyDescent="0.25">
      <c r="A623" s="320" t="str">
        <f>IF(K623=MIN(K609:K632),1,"")</f>
        <v/>
      </c>
      <c r="B623" s="319"/>
      <c r="C623" s="318"/>
      <c r="D623" s="312"/>
      <c r="E623" s="311"/>
      <c r="F623" s="310"/>
      <c r="G623" s="309"/>
      <c r="H623" s="317" t="e">
        <f>HLOOKUP('Operational Worksheet'!E623,$B$770:$M$772,3)</f>
        <v>#N/A</v>
      </c>
      <c r="I623" s="306" t="e">
        <f t="shared" si="36"/>
        <v>#DIV/0!</v>
      </c>
      <c r="J623" s="306" t="e">
        <f t="shared" si="37"/>
        <v>#DIV/0!</v>
      </c>
      <c r="K623" s="322" t="str">
        <f t="shared" si="39"/>
        <v>PO</v>
      </c>
      <c r="L623" s="316" t="str">
        <f t="shared" si="38"/>
        <v>OK</v>
      </c>
    </row>
    <row r="624" spans="1:12" ht="14.25" customHeight="1" x14ac:dyDescent="0.25">
      <c r="A624" s="320" t="str">
        <f>IF(K624=MIN(K609:K632),1,"")</f>
        <v/>
      </c>
      <c r="B624" s="319"/>
      <c r="C624" s="318"/>
      <c r="D624" s="312"/>
      <c r="E624" s="311"/>
      <c r="F624" s="310"/>
      <c r="G624" s="309"/>
      <c r="H624" s="317" t="e">
        <f>HLOOKUP('Operational Worksheet'!E624,$B$770:$M$772,3)</f>
        <v>#N/A</v>
      </c>
      <c r="I624" s="306" t="e">
        <f t="shared" si="36"/>
        <v>#DIV/0!</v>
      </c>
      <c r="J624" s="306" t="e">
        <f t="shared" si="37"/>
        <v>#DIV/0!</v>
      </c>
      <c r="K624" s="322" t="str">
        <f t="shared" si="39"/>
        <v>PO</v>
      </c>
      <c r="L624" s="316" t="str">
        <f t="shared" si="38"/>
        <v>OK</v>
      </c>
    </row>
    <row r="625" spans="1:12" ht="14.25" customHeight="1" x14ac:dyDescent="0.25">
      <c r="A625" s="320" t="str">
        <f>IF(K625=MIN(K609:K632),1,"")</f>
        <v/>
      </c>
      <c r="B625" s="319"/>
      <c r="C625" s="318"/>
      <c r="D625" s="312"/>
      <c r="E625" s="311"/>
      <c r="F625" s="310"/>
      <c r="G625" s="309"/>
      <c r="H625" s="317" t="e">
        <f>HLOOKUP('Operational Worksheet'!E625,$B$770:$M$772,3)</f>
        <v>#N/A</v>
      </c>
      <c r="I625" s="306" t="e">
        <f t="shared" si="36"/>
        <v>#DIV/0!</v>
      </c>
      <c r="J625" s="306" t="e">
        <f t="shared" si="37"/>
        <v>#DIV/0!</v>
      </c>
      <c r="K625" s="322" t="str">
        <f t="shared" si="39"/>
        <v>PO</v>
      </c>
      <c r="L625" s="316" t="str">
        <f t="shared" si="38"/>
        <v>OK</v>
      </c>
    </row>
    <row r="626" spans="1:12" ht="14.25" customHeight="1" x14ac:dyDescent="0.25">
      <c r="A626" s="320" t="str">
        <f>IF(K626=MIN(K609:K632),1,"")</f>
        <v/>
      </c>
      <c r="B626" s="319"/>
      <c r="C626" s="318"/>
      <c r="D626" s="312"/>
      <c r="E626" s="311"/>
      <c r="F626" s="310"/>
      <c r="G626" s="309"/>
      <c r="H626" s="317" t="e">
        <f>HLOOKUP('Operational Worksheet'!E626,$B$770:$M$772,3)</f>
        <v>#N/A</v>
      </c>
      <c r="I626" s="306" t="e">
        <f t="shared" si="36"/>
        <v>#DIV/0!</v>
      </c>
      <c r="J626" s="306" t="e">
        <f t="shared" si="37"/>
        <v>#DIV/0!</v>
      </c>
      <c r="K626" s="322" t="str">
        <f t="shared" si="39"/>
        <v>PO</v>
      </c>
      <c r="L626" s="316" t="str">
        <f t="shared" si="38"/>
        <v>OK</v>
      </c>
    </row>
    <row r="627" spans="1:12" ht="14.25" customHeight="1" x14ac:dyDescent="0.25">
      <c r="A627" s="320" t="str">
        <f>IF(K627=MIN(K609:K632),1,"")</f>
        <v/>
      </c>
      <c r="B627" s="319"/>
      <c r="C627" s="318"/>
      <c r="D627" s="312"/>
      <c r="E627" s="311"/>
      <c r="F627" s="310"/>
      <c r="G627" s="309"/>
      <c r="H627" s="317" t="e">
        <f>HLOOKUP('Operational Worksheet'!E627,$B$770:$M$772,3)</f>
        <v>#N/A</v>
      </c>
      <c r="I627" s="306" t="e">
        <f t="shared" si="36"/>
        <v>#DIV/0!</v>
      </c>
      <c r="J627" s="306" t="e">
        <f t="shared" si="37"/>
        <v>#DIV/0!</v>
      </c>
      <c r="K627" s="322" t="str">
        <f t="shared" si="39"/>
        <v>PO</v>
      </c>
      <c r="L627" s="316" t="str">
        <f t="shared" si="38"/>
        <v>OK</v>
      </c>
    </row>
    <row r="628" spans="1:12" ht="14.25" customHeight="1" x14ac:dyDescent="0.25">
      <c r="A628" s="320" t="str">
        <f>IF(K628=MIN(K609:K632),1,"")</f>
        <v/>
      </c>
      <c r="B628" s="319"/>
      <c r="C628" s="318"/>
      <c r="D628" s="312"/>
      <c r="E628" s="311"/>
      <c r="F628" s="310"/>
      <c r="G628" s="309"/>
      <c r="H628" s="317" t="e">
        <f>HLOOKUP('Operational Worksheet'!E628,$B$770:$M$772,3)</f>
        <v>#N/A</v>
      </c>
      <c r="I628" s="306" t="e">
        <f t="shared" si="36"/>
        <v>#DIV/0!</v>
      </c>
      <c r="J628" s="306" t="e">
        <f t="shared" si="37"/>
        <v>#DIV/0!</v>
      </c>
      <c r="K628" s="322" t="str">
        <f t="shared" si="39"/>
        <v>PO</v>
      </c>
      <c r="L628" s="316" t="str">
        <f t="shared" si="38"/>
        <v>OK</v>
      </c>
    </row>
    <row r="629" spans="1:12" ht="14.25" customHeight="1" x14ac:dyDescent="0.25">
      <c r="A629" s="320" t="str">
        <f>IF(K629=MIN(K609:K632),1,"")</f>
        <v/>
      </c>
      <c r="B629" s="319"/>
      <c r="C629" s="318"/>
      <c r="D629" s="312"/>
      <c r="E629" s="311"/>
      <c r="F629" s="310"/>
      <c r="G629" s="309"/>
      <c r="H629" s="317" t="e">
        <f>HLOOKUP('Operational Worksheet'!E629,$B$770:$M$772,3)</f>
        <v>#N/A</v>
      </c>
      <c r="I629" s="306" t="e">
        <f t="shared" si="36"/>
        <v>#DIV/0!</v>
      </c>
      <c r="J629" s="306" t="e">
        <f t="shared" si="37"/>
        <v>#DIV/0!</v>
      </c>
      <c r="K629" s="322" t="str">
        <f t="shared" si="39"/>
        <v>PO</v>
      </c>
      <c r="L629" s="316" t="str">
        <f t="shared" si="38"/>
        <v>OK</v>
      </c>
    </row>
    <row r="630" spans="1:12" ht="14.25" customHeight="1" x14ac:dyDescent="0.25">
      <c r="A630" s="320" t="str">
        <f>IF(K630=MIN(K609:K632),1,"")</f>
        <v/>
      </c>
      <c r="B630" s="319"/>
      <c r="C630" s="318"/>
      <c r="D630" s="312"/>
      <c r="E630" s="311"/>
      <c r="F630" s="310"/>
      <c r="G630" s="309"/>
      <c r="H630" s="317" t="e">
        <f>HLOOKUP('Operational Worksheet'!E630,$B$770:$M$772,3)</f>
        <v>#N/A</v>
      </c>
      <c r="I630" s="306" t="e">
        <f t="shared" si="36"/>
        <v>#DIV/0!</v>
      </c>
      <c r="J630" s="306" t="e">
        <f t="shared" si="37"/>
        <v>#DIV/0!</v>
      </c>
      <c r="K630" s="322" t="str">
        <f t="shared" si="39"/>
        <v>PO</v>
      </c>
      <c r="L630" s="316" t="str">
        <f t="shared" si="38"/>
        <v>OK</v>
      </c>
    </row>
    <row r="631" spans="1:12" ht="14.25" customHeight="1" x14ac:dyDescent="0.25">
      <c r="A631" s="320" t="str">
        <f>IF(K631=MIN(K609:K632),1,"")</f>
        <v/>
      </c>
      <c r="B631" s="319"/>
      <c r="C631" s="318"/>
      <c r="D631" s="312"/>
      <c r="E631" s="311"/>
      <c r="F631" s="310"/>
      <c r="G631" s="309"/>
      <c r="H631" s="317" t="e">
        <f>HLOOKUP('Operational Worksheet'!E631,$B$770:$M$772,3)</f>
        <v>#N/A</v>
      </c>
      <c r="I631" s="306" t="e">
        <f t="shared" si="36"/>
        <v>#DIV/0!</v>
      </c>
      <c r="J631" s="306" t="e">
        <f t="shared" si="37"/>
        <v>#DIV/0!</v>
      </c>
      <c r="K631" s="322" t="str">
        <f t="shared" si="39"/>
        <v>PO</v>
      </c>
      <c r="L631" s="316" t="str">
        <f t="shared" si="38"/>
        <v>OK</v>
      </c>
    </row>
    <row r="632" spans="1:12" ht="14.25" customHeight="1" x14ac:dyDescent="0.25">
      <c r="A632" s="315" t="str">
        <f>IF(K632=MIN(K609:K632),1,"")</f>
        <v/>
      </c>
      <c r="B632" s="329"/>
      <c r="C632" s="328"/>
      <c r="D632" s="312"/>
      <c r="E632" s="311"/>
      <c r="F632" s="310"/>
      <c r="G632" s="309"/>
      <c r="H632" s="327" t="e">
        <f>HLOOKUP('Operational Worksheet'!E632,$B$770:$M$772,3)</f>
        <v>#N/A</v>
      </c>
      <c r="I632" s="306" t="e">
        <f t="shared" si="36"/>
        <v>#DIV/0!</v>
      </c>
      <c r="J632" s="306" t="e">
        <f t="shared" si="37"/>
        <v>#DIV/0!</v>
      </c>
      <c r="K632" s="322" t="str">
        <f t="shared" si="39"/>
        <v>PO</v>
      </c>
      <c r="L632" s="326" t="str">
        <f t="shared" si="38"/>
        <v>OK</v>
      </c>
    </row>
    <row r="633" spans="1:12" ht="14.25" customHeight="1" x14ac:dyDescent="0.25">
      <c r="A633" s="325" t="str">
        <f>IF(K633=MIN(K633:K656),1,"")</f>
        <v/>
      </c>
      <c r="B633" s="324"/>
      <c r="C633" s="323"/>
      <c r="D633" s="312"/>
      <c r="E633" s="311"/>
      <c r="F633" s="310"/>
      <c r="G633" s="309"/>
      <c r="H633" s="306" t="e">
        <f>HLOOKUP('Operational Worksheet'!E633,$B$770:$M$772,3)</f>
        <v>#N/A</v>
      </c>
      <c r="I633" s="306" t="e">
        <f t="shared" si="36"/>
        <v>#DIV/0!</v>
      </c>
      <c r="J633" s="306" t="e">
        <f t="shared" si="37"/>
        <v>#DIV/0!</v>
      </c>
      <c r="K633" s="322" t="str">
        <f t="shared" si="39"/>
        <v>PO</v>
      </c>
      <c r="L633" s="321" t="str">
        <f t="shared" si="38"/>
        <v>OK</v>
      </c>
    </row>
    <row r="634" spans="1:12" ht="14.25" customHeight="1" x14ac:dyDescent="0.25">
      <c r="A634" s="320" t="str">
        <f>IF(K634=MIN(K633:K656),1,"")</f>
        <v/>
      </c>
      <c r="B634" s="319"/>
      <c r="C634" s="318"/>
      <c r="D634" s="312"/>
      <c r="E634" s="311"/>
      <c r="F634" s="310"/>
      <c r="G634" s="309"/>
      <c r="H634" s="317" t="e">
        <f>HLOOKUP('Operational Worksheet'!E634,$B$770:$M$772,3)</f>
        <v>#N/A</v>
      </c>
      <c r="I634" s="306" t="e">
        <f t="shared" si="36"/>
        <v>#DIV/0!</v>
      </c>
      <c r="J634" s="306" t="e">
        <f t="shared" si="37"/>
        <v>#DIV/0!</v>
      </c>
      <c r="K634" s="322" t="str">
        <f t="shared" si="39"/>
        <v>PO</v>
      </c>
      <c r="L634" s="316" t="str">
        <f t="shared" si="38"/>
        <v>OK</v>
      </c>
    </row>
    <row r="635" spans="1:12" ht="14.25" customHeight="1" x14ac:dyDescent="0.25">
      <c r="A635" s="320" t="str">
        <f>IF(K635=MIN(K633:K656),1,"")</f>
        <v/>
      </c>
      <c r="B635" s="319"/>
      <c r="C635" s="318"/>
      <c r="D635" s="312"/>
      <c r="E635" s="311"/>
      <c r="F635" s="310"/>
      <c r="G635" s="309"/>
      <c r="H635" s="317" t="e">
        <f>HLOOKUP('Operational Worksheet'!E635,$B$770:$M$772,3)</f>
        <v>#N/A</v>
      </c>
      <c r="I635" s="306" t="e">
        <f t="shared" si="36"/>
        <v>#DIV/0!</v>
      </c>
      <c r="J635" s="306" t="e">
        <f t="shared" si="37"/>
        <v>#DIV/0!</v>
      </c>
      <c r="K635" s="322" t="str">
        <f t="shared" si="39"/>
        <v>PO</v>
      </c>
      <c r="L635" s="316" t="str">
        <f t="shared" si="38"/>
        <v>OK</v>
      </c>
    </row>
    <row r="636" spans="1:12" ht="14.25" customHeight="1" x14ac:dyDescent="0.25">
      <c r="A636" s="320" t="str">
        <f>IF(K636=MIN(K633:K656),1,"")</f>
        <v/>
      </c>
      <c r="B636" s="319"/>
      <c r="C636" s="318"/>
      <c r="D636" s="312"/>
      <c r="E636" s="311"/>
      <c r="F636" s="310"/>
      <c r="G636" s="309"/>
      <c r="H636" s="317" t="e">
        <f>HLOOKUP('Operational Worksheet'!E636,$B$770:$M$772,3)</f>
        <v>#N/A</v>
      </c>
      <c r="I636" s="306" t="e">
        <f t="shared" si="36"/>
        <v>#DIV/0!</v>
      </c>
      <c r="J636" s="306" t="e">
        <f t="shared" si="37"/>
        <v>#DIV/0!</v>
      </c>
      <c r="K636" s="322" t="str">
        <f t="shared" si="39"/>
        <v>PO</v>
      </c>
      <c r="L636" s="316" t="str">
        <f t="shared" si="38"/>
        <v>OK</v>
      </c>
    </row>
    <row r="637" spans="1:12" ht="14.25" customHeight="1" x14ac:dyDescent="0.25">
      <c r="A637" s="320" t="str">
        <f>IF(K637=MIN(K633:K656),1,"")</f>
        <v/>
      </c>
      <c r="B637" s="319"/>
      <c r="C637" s="318"/>
      <c r="D637" s="312"/>
      <c r="E637" s="311"/>
      <c r="F637" s="310"/>
      <c r="G637" s="309"/>
      <c r="H637" s="317" t="e">
        <f>HLOOKUP('Operational Worksheet'!E637,$B$770:$M$772,3)</f>
        <v>#N/A</v>
      </c>
      <c r="I637" s="306" t="e">
        <f t="shared" si="36"/>
        <v>#DIV/0!</v>
      </c>
      <c r="J637" s="306" t="e">
        <f t="shared" si="37"/>
        <v>#DIV/0!</v>
      </c>
      <c r="K637" s="322" t="str">
        <f t="shared" si="39"/>
        <v>PO</v>
      </c>
      <c r="L637" s="316" t="str">
        <f t="shared" si="38"/>
        <v>OK</v>
      </c>
    </row>
    <row r="638" spans="1:12" ht="14.25" customHeight="1" x14ac:dyDescent="0.25">
      <c r="A638" s="320" t="str">
        <f>IF(K638=MIN(K633:K656),1,"")</f>
        <v/>
      </c>
      <c r="B638" s="319"/>
      <c r="C638" s="318"/>
      <c r="D638" s="312"/>
      <c r="E638" s="311"/>
      <c r="F638" s="310"/>
      <c r="G638" s="309"/>
      <c r="H638" s="317" t="e">
        <f>HLOOKUP('Operational Worksheet'!E638,$B$770:$M$772,3)</f>
        <v>#N/A</v>
      </c>
      <c r="I638" s="306" t="e">
        <f t="shared" si="36"/>
        <v>#DIV/0!</v>
      </c>
      <c r="J638" s="306" t="e">
        <f t="shared" si="37"/>
        <v>#DIV/0!</v>
      </c>
      <c r="K638" s="322" t="str">
        <f t="shared" si="39"/>
        <v>PO</v>
      </c>
      <c r="L638" s="316" t="str">
        <f t="shared" si="38"/>
        <v>OK</v>
      </c>
    </row>
    <row r="639" spans="1:12" ht="14.25" customHeight="1" x14ac:dyDescent="0.25">
      <c r="A639" s="320" t="str">
        <f>IF(K639=MIN(K633:K656),1,"")</f>
        <v/>
      </c>
      <c r="B639" s="319"/>
      <c r="C639" s="318"/>
      <c r="D639" s="312"/>
      <c r="E639" s="311"/>
      <c r="F639" s="310"/>
      <c r="G639" s="309"/>
      <c r="H639" s="317" t="e">
        <f>HLOOKUP('Operational Worksheet'!E639,$B$770:$M$772,3)</f>
        <v>#N/A</v>
      </c>
      <c r="I639" s="306" t="e">
        <f t="shared" si="36"/>
        <v>#DIV/0!</v>
      </c>
      <c r="J639" s="306" t="e">
        <f t="shared" si="37"/>
        <v>#DIV/0!</v>
      </c>
      <c r="K639" s="322" t="str">
        <f t="shared" si="39"/>
        <v>PO</v>
      </c>
      <c r="L639" s="316" t="str">
        <f t="shared" si="38"/>
        <v>OK</v>
      </c>
    </row>
    <row r="640" spans="1:12" ht="14.25" customHeight="1" x14ac:dyDescent="0.25">
      <c r="A640" s="320" t="str">
        <f>IF(K640=MIN(K633:K656),1,"")</f>
        <v/>
      </c>
      <c r="B640" s="319"/>
      <c r="C640" s="318"/>
      <c r="D640" s="312"/>
      <c r="E640" s="311"/>
      <c r="F640" s="310"/>
      <c r="G640" s="309"/>
      <c r="H640" s="317" t="e">
        <f>HLOOKUP('Operational Worksheet'!E640,$B$770:$M$772,3)</f>
        <v>#N/A</v>
      </c>
      <c r="I640" s="306" t="e">
        <f t="shared" si="36"/>
        <v>#DIV/0!</v>
      </c>
      <c r="J640" s="306" t="e">
        <f t="shared" si="37"/>
        <v>#DIV/0!</v>
      </c>
      <c r="K640" s="322" t="str">
        <f t="shared" si="39"/>
        <v>PO</v>
      </c>
      <c r="L640" s="316" t="str">
        <f t="shared" si="38"/>
        <v>OK</v>
      </c>
    </row>
    <row r="641" spans="1:12" ht="14.25" customHeight="1" x14ac:dyDescent="0.25">
      <c r="A641" s="320" t="str">
        <f>IF(K641=MIN(K633:K656),1,"")</f>
        <v/>
      </c>
      <c r="B641" s="319"/>
      <c r="C641" s="318"/>
      <c r="D641" s="312"/>
      <c r="E641" s="311"/>
      <c r="F641" s="310"/>
      <c r="G641" s="309"/>
      <c r="H641" s="317" t="e">
        <f>HLOOKUP('Operational Worksheet'!E641,$B$770:$M$772,3)</f>
        <v>#N/A</v>
      </c>
      <c r="I641" s="306" t="e">
        <f t="shared" si="36"/>
        <v>#DIV/0!</v>
      </c>
      <c r="J641" s="306" t="e">
        <f t="shared" si="37"/>
        <v>#DIV/0!</v>
      </c>
      <c r="K641" s="322" t="str">
        <f t="shared" si="39"/>
        <v>PO</v>
      </c>
      <c r="L641" s="316" t="str">
        <f t="shared" si="38"/>
        <v>OK</v>
      </c>
    </row>
    <row r="642" spans="1:12" ht="14.25" customHeight="1" x14ac:dyDescent="0.25">
      <c r="A642" s="320" t="str">
        <f>IF(K642=MIN(K633:K656),1,"")</f>
        <v/>
      </c>
      <c r="B642" s="319"/>
      <c r="C642" s="318"/>
      <c r="D642" s="312"/>
      <c r="E642" s="311"/>
      <c r="F642" s="310"/>
      <c r="G642" s="309"/>
      <c r="H642" s="317" t="e">
        <f>HLOOKUP('Operational Worksheet'!E642,$B$770:$M$772,3)</f>
        <v>#N/A</v>
      </c>
      <c r="I642" s="306" t="e">
        <f t="shared" si="36"/>
        <v>#DIV/0!</v>
      </c>
      <c r="J642" s="306" t="e">
        <f t="shared" si="37"/>
        <v>#DIV/0!</v>
      </c>
      <c r="K642" s="322" t="str">
        <f t="shared" si="39"/>
        <v>PO</v>
      </c>
      <c r="L642" s="316" t="str">
        <f t="shared" si="38"/>
        <v>OK</v>
      </c>
    </row>
    <row r="643" spans="1:12" ht="14.25" customHeight="1" x14ac:dyDescent="0.25">
      <c r="A643" s="320" t="str">
        <f>IF(K643=MIN(K633:K656),1,"")</f>
        <v/>
      </c>
      <c r="B643" s="319"/>
      <c r="C643" s="318"/>
      <c r="D643" s="312"/>
      <c r="E643" s="311"/>
      <c r="F643" s="310"/>
      <c r="G643" s="309"/>
      <c r="H643" s="317" t="e">
        <f>HLOOKUP('Operational Worksheet'!E643,$B$770:$M$772,3)</f>
        <v>#N/A</v>
      </c>
      <c r="I643" s="306" t="e">
        <f t="shared" si="36"/>
        <v>#DIV/0!</v>
      </c>
      <c r="J643" s="306" t="e">
        <f t="shared" si="37"/>
        <v>#DIV/0!</v>
      </c>
      <c r="K643" s="322" t="str">
        <f t="shared" si="39"/>
        <v>PO</v>
      </c>
      <c r="L643" s="316" t="str">
        <f t="shared" si="38"/>
        <v>OK</v>
      </c>
    </row>
    <row r="644" spans="1:12" ht="14.25" customHeight="1" x14ac:dyDescent="0.25">
      <c r="A644" s="320" t="str">
        <f>IF(K644=MIN(K633:K656),1,"")</f>
        <v/>
      </c>
      <c r="B644" s="319"/>
      <c r="C644" s="318"/>
      <c r="D644" s="312"/>
      <c r="E644" s="311"/>
      <c r="F644" s="310"/>
      <c r="G644" s="309"/>
      <c r="H644" s="317" t="e">
        <f>HLOOKUP('Operational Worksheet'!E644,$B$770:$M$772,3)</f>
        <v>#N/A</v>
      </c>
      <c r="I644" s="306" t="e">
        <f t="shared" si="36"/>
        <v>#DIV/0!</v>
      </c>
      <c r="J644" s="306" t="e">
        <f t="shared" si="37"/>
        <v>#DIV/0!</v>
      </c>
      <c r="K644" s="322" t="str">
        <f t="shared" si="39"/>
        <v>PO</v>
      </c>
      <c r="L644" s="316" t="str">
        <f t="shared" si="38"/>
        <v>OK</v>
      </c>
    </row>
    <row r="645" spans="1:12" ht="14.25" customHeight="1" x14ac:dyDescent="0.25">
      <c r="A645" s="320" t="str">
        <f>IF(K645=MIN(K633:K656),1,"")</f>
        <v/>
      </c>
      <c r="B645" s="319"/>
      <c r="C645" s="318"/>
      <c r="D645" s="312"/>
      <c r="E645" s="311"/>
      <c r="F645" s="310"/>
      <c r="G645" s="309"/>
      <c r="H645" s="317" t="e">
        <f>HLOOKUP('Operational Worksheet'!E645,$B$770:$M$772,3)</f>
        <v>#N/A</v>
      </c>
      <c r="I645" s="306" t="e">
        <f t="shared" si="36"/>
        <v>#DIV/0!</v>
      </c>
      <c r="J645" s="306" t="e">
        <f t="shared" si="37"/>
        <v>#DIV/0!</v>
      </c>
      <c r="K645" s="322" t="str">
        <f t="shared" si="39"/>
        <v>PO</v>
      </c>
      <c r="L645" s="316" t="str">
        <f t="shared" si="38"/>
        <v>OK</v>
      </c>
    </row>
    <row r="646" spans="1:12" ht="14.25" customHeight="1" x14ac:dyDescent="0.25">
      <c r="A646" s="320" t="str">
        <f>IF(K646=MIN(K633:K656),1,"")</f>
        <v/>
      </c>
      <c r="B646" s="319"/>
      <c r="C646" s="318"/>
      <c r="D646" s="312"/>
      <c r="E646" s="311"/>
      <c r="F646" s="310"/>
      <c r="G646" s="309"/>
      <c r="H646" s="317" t="e">
        <f>HLOOKUP('Operational Worksheet'!E646,$B$770:$M$772,3)</f>
        <v>#N/A</v>
      </c>
      <c r="I646" s="306" t="e">
        <f t="shared" si="36"/>
        <v>#DIV/0!</v>
      </c>
      <c r="J646" s="306" t="e">
        <f t="shared" si="37"/>
        <v>#DIV/0!</v>
      </c>
      <c r="K646" s="322" t="str">
        <f t="shared" si="39"/>
        <v>PO</v>
      </c>
      <c r="L646" s="316" t="str">
        <f t="shared" si="38"/>
        <v>OK</v>
      </c>
    </row>
    <row r="647" spans="1:12" ht="14.25" customHeight="1" x14ac:dyDescent="0.25">
      <c r="A647" s="320" t="str">
        <f>IF(K647=MIN(K633:K656),1,"")</f>
        <v/>
      </c>
      <c r="B647" s="319"/>
      <c r="C647" s="318"/>
      <c r="D647" s="312"/>
      <c r="E647" s="311"/>
      <c r="F647" s="310"/>
      <c r="G647" s="309"/>
      <c r="H647" s="317" t="e">
        <f>HLOOKUP('Operational Worksheet'!E647,$B$770:$M$772,3)</f>
        <v>#N/A</v>
      </c>
      <c r="I647" s="306" t="e">
        <f t="shared" si="36"/>
        <v>#DIV/0!</v>
      </c>
      <c r="J647" s="306" t="e">
        <f t="shared" si="37"/>
        <v>#DIV/0!</v>
      </c>
      <c r="K647" s="322" t="str">
        <f t="shared" si="39"/>
        <v>PO</v>
      </c>
      <c r="L647" s="316" t="str">
        <f t="shared" si="38"/>
        <v>OK</v>
      </c>
    </row>
    <row r="648" spans="1:12" ht="14.25" customHeight="1" x14ac:dyDescent="0.25">
      <c r="A648" s="320" t="str">
        <f>IF(K648=MIN(K633:K656),1,"")</f>
        <v/>
      </c>
      <c r="B648" s="319"/>
      <c r="C648" s="318"/>
      <c r="D648" s="312"/>
      <c r="E648" s="311"/>
      <c r="F648" s="310"/>
      <c r="G648" s="309"/>
      <c r="H648" s="317" t="e">
        <f>HLOOKUP('Operational Worksheet'!E648,$B$770:$M$772,3)</f>
        <v>#N/A</v>
      </c>
      <c r="I648" s="306" t="e">
        <f t="shared" si="36"/>
        <v>#DIV/0!</v>
      </c>
      <c r="J648" s="306" t="e">
        <f t="shared" si="37"/>
        <v>#DIV/0!</v>
      </c>
      <c r="K648" s="322" t="str">
        <f t="shared" si="39"/>
        <v>PO</v>
      </c>
      <c r="L648" s="316" t="str">
        <f t="shared" si="38"/>
        <v>OK</v>
      </c>
    </row>
    <row r="649" spans="1:12" ht="14.25" customHeight="1" x14ac:dyDescent="0.25">
      <c r="A649" s="320" t="str">
        <f>IF(K649=MIN(K633:K656),1,"")</f>
        <v/>
      </c>
      <c r="B649" s="319"/>
      <c r="C649" s="318"/>
      <c r="D649" s="312"/>
      <c r="E649" s="311"/>
      <c r="F649" s="310"/>
      <c r="G649" s="309"/>
      <c r="H649" s="317" t="e">
        <f>HLOOKUP('Operational Worksheet'!E649,$B$770:$M$772,3)</f>
        <v>#N/A</v>
      </c>
      <c r="I649" s="306" t="e">
        <f t="shared" ref="I649:I712" si="40">$G$766/D649*$H$766</f>
        <v>#DIV/0!</v>
      </c>
      <c r="J649" s="306" t="e">
        <f t="shared" ref="J649:J712" si="41">I649*$G649</f>
        <v>#DIV/0!</v>
      </c>
      <c r="K649" s="322" t="str">
        <f t="shared" si="39"/>
        <v>PO</v>
      </c>
      <c r="L649" s="316" t="str">
        <f t="shared" ref="L649:L712" si="42">+IF(K649&gt;=1, "OK","Alarm")</f>
        <v>OK</v>
      </c>
    </row>
    <row r="650" spans="1:12" ht="14.25" customHeight="1" x14ac:dyDescent="0.25">
      <c r="A650" s="320" t="str">
        <f>IF(K650=MIN(K633:K656),1,"")</f>
        <v/>
      </c>
      <c r="B650" s="319"/>
      <c r="C650" s="318"/>
      <c r="D650" s="312"/>
      <c r="E650" s="311"/>
      <c r="F650" s="310"/>
      <c r="G650" s="309"/>
      <c r="H650" s="317" t="e">
        <f>HLOOKUP('Operational Worksheet'!E650,$B$770:$M$772,3)</f>
        <v>#N/A</v>
      </c>
      <c r="I650" s="306" t="e">
        <f t="shared" si="40"/>
        <v>#DIV/0!</v>
      </c>
      <c r="J650" s="306" t="e">
        <f t="shared" si="41"/>
        <v>#DIV/0!</v>
      </c>
      <c r="K650" s="322" t="str">
        <f t="shared" ref="K650:K713" si="43">IF(D650&gt;0,J650/H650,"PO")</f>
        <v>PO</v>
      </c>
      <c r="L650" s="316" t="str">
        <f t="shared" si="42"/>
        <v>OK</v>
      </c>
    </row>
    <row r="651" spans="1:12" ht="14.25" customHeight="1" x14ac:dyDescent="0.25">
      <c r="A651" s="320" t="str">
        <f>IF(K651=MIN(K633:K656),1,"")</f>
        <v/>
      </c>
      <c r="B651" s="319"/>
      <c r="C651" s="318"/>
      <c r="D651" s="312"/>
      <c r="E651" s="311"/>
      <c r="F651" s="310"/>
      <c r="G651" s="309"/>
      <c r="H651" s="317" t="e">
        <f>HLOOKUP('Operational Worksheet'!E651,$B$770:$M$772,3)</f>
        <v>#N/A</v>
      </c>
      <c r="I651" s="306" t="e">
        <f t="shared" si="40"/>
        <v>#DIV/0!</v>
      </c>
      <c r="J651" s="306" t="e">
        <f t="shared" si="41"/>
        <v>#DIV/0!</v>
      </c>
      <c r="K651" s="322" t="str">
        <f t="shared" si="43"/>
        <v>PO</v>
      </c>
      <c r="L651" s="316" t="str">
        <f t="shared" si="42"/>
        <v>OK</v>
      </c>
    </row>
    <row r="652" spans="1:12" ht="14.25" customHeight="1" x14ac:dyDescent="0.25">
      <c r="A652" s="320" t="str">
        <f>IF(K652=MIN(K633:K656),1,"")</f>
        <v/>
      </c>
      <c r="B652" s="319"/>
      <c r="C652" s="318"/>
      <c r="D652" s="312"/>
      <c r="E652" s="311"/>
      <c r="F652" s="310"/>
      <c r="G652" s="309"/>
      <c r="H652" s="317" t="e">
        <f>HLOOKUP('Operational Worksheet'!E652,$B$770:$M$772,3)</f>
        <v>#N/A</v>
      </c>
      <c r="I652" s="306" t="e">
        <f t="shared" si="40"/>
        <v>#DIV/0!</v>
      </c>
      <c r="J652" s="306" t="e">
        <f t="shared" si="41"/>
        <v>#DIV/0!</v>
      </c>
      <c r="K652" s="322" t="str">
        <f t="shared" si="43"/>
        <v>PO</v>
      </c>
      <c r="L652" s="316" t="str">
        <f t="shared" si="42"/>
        <v>OK</v>
      </c>
    </row>
    <row r="653" spans="1:12" ht="14.25" customHeight="1" x14ac:dyDescent="0.25">
      <c r="A653" s="320" t="str">
        <f>IF(K653=MIN(K633:K656),1,"")</f>
        <v/>
      </c>
      <c r="B653" s="319"/>
      <c r="C653" s="318"/>
      <c r="D653" s="312"/>
      <c r="E653" s="311"/>
      <c r="F653" s="310"/>
      <c r="G653" s="309"/>
      <c r="H653" s="317" t="e">
        <f>HLOOKUP('Operational Worksheet'!E653,$B$770:$M$772,3)</f>
        <v>#N/A</v>
      </c>
      <c r="I653" s="306" t="e">
        <f t="shared" si="40"/>
        <v>#DIV/0!</v>
      </c>
      <c r="J653" s="306" t="e">
        <f t="shared" si="41"/>
        <v>#DIV/0!</v>
      </c>
      <c r="K653" s="322" t="str">
        <f t="shared" si="43"/>
        <v>PO</v>
      </c>
      <c r="L653" s="316" t="str">
        <f t="shared" si="42"/>
        <v>OK</v>
      </c>
    </row>
    <row r="654" spans="1:12" ht="14.25" customHeight="1" x14ac:dyDescent="0.25">
      <c r="A654" s="320" t="str">
        <f>IF(K654=MIN(K633:K656),1,"")</f>
        <v/>
      </c>
      <c r="B654" s="319"/>
      <c r="C654" s="318"/>
      <c r="D654" s="312"/>
      <c r="E654" s="311"/>
      <c r="F654" s="310"/>
      <c r="G654" s="309"/>
      <c r="H654" s="317" t="e">
        <f>HLOOKUP('Operational Worksheet'!E654,$B$770:$M$772,3)</f>
        <v>#N/A</v>
      </c>
      <c r="I654" s="306" t="e">
        <f t="shared" si="40"/>
        <v>#DIV/0!</v>
      </c>
      <c r="J654" s="306" t="e">
        <f t="shared" si="41"/>
        <v>#DIV/0!</v>
      </c>
      <c r="K654" s="322" t="str">
        <f t="shared" si="43"/>
        <v>PO</v>
      </c>
      <c r="L654" s="316" t="str">
        <f t="shared" si="42"/>
        <v>OK</v>
      </c>
    </row>
    <row r="655" spans="1:12" ht="14.25" customHeight="1" x14ac:dyDescent="0.25">
      <c r="A655" s="320" t="str">
        <f>IF(K655=MIN(K633:K656),1,"")</f>
        <v/>
      </c>
      <c r="B655" s="319"/>
      <c r="C655" s="318"/>
      <c r="D655" s="312"/>
      <c r="E655" s="311"/>
      <c r="F655" s="310"/>
      <c r="G655" s="309"/>
      <c r="H655" s="317" t="e">
        <f>HLOOKUP('Operational Worksheet'!E655,$B$770:$M$772,3)</f>
        <v>#N/A</v>
      </c>
      <c r="I655" s="306" t="e">
        <f t="shared" si="40"/>
        <v>#DIV/0!</v>
      </c>
      <c r="J655" s="306" t="e">
        <f t="shared" si="41"/>
        <v>#DIV/0!</v>
      </c>
      <c r="K655" s="322" t="str">
        <f t="shared" si="43"/>
        <v>PO</v>
      </c>
      <c r="L655" s="316" t="str">
        <f t="shared" si="42"/>
        <v>OK</v>
      </c>
    </row>
    <row r="656" spans="1:12" ht="14.25" customHeight="1" x14ac:dyDescent="0.25">
      <c r="A656" s="315" t="str">
        <f>IF(K656=MIN(K633:K656),1,"")</f>
        <v/>
      </c>
      <c r="B656" s="329"/>
      <c r="C656" s="328"/>
      <c r="D656" s="312"/>
      <c r="E656" s="311"/>
      <c r="F656" s="310"/>
      <c r="G656" s="309"/>
      <c r="H656" s="327" t="e">
        <f>HLOOKUP('Operational Worksheet'!E656,$B$770:$M$772,3)</f>
        <v>#N/A</v>
      </c>
      <c r="I656" s="306" t="e">
        <f t="shared" si="40"/>
        <v>#DIV/0!</v>
      </c>
      <c r="J656" s="306" t="e">
        <f t="shared" si="41"/>
        <v>#DIV/0!</v>
      </c>
      <c r="K656" s="322" t="str">
        <f t="shared" si="43"/>
        <v>PO</v>
      </c>
      <c r="L656" s="326" t="str">
        <f t="shared" si="42"/>
        <v>OK</v>
      </c>
    </row>
    <row r="657" spans="1:12" ht="14.25" customHeight="1" x14ac:dyDescent="0.25">
      <c r="A657" s="325" t="str">
        <f>IF(K657=MIN(K657:K680),1,"")</f>
        <v/>
      </c>
      <c r="B657" s="324"/>
      <c r="C657" s="323"/>
      <c r="D657" s="312"/>
      <c r="E657" s="311"/>
      <c r="F657" s="310"/>
      <c r="G657" s="309"/>
      <c r="H657" s="306" t="e">
        <f>HLOOKUP('Operational Worksheet'!E657,$B$770:$M$772,3)</f>
        <v>#N/A</v>
      </c>
      <c r="I657" s="306" t="e">
        <f t="shared" si="40"/>
        <v>#DIV/0!</v>
      </c>
      <c r="J657" s="306" t="e">
        <f t="shared" si="41"/>
        <v>#DIV/0!</v>
      </c>
      <c r="K657" s="322" t="str">
        <f t="shared" si="43"/>
        <v>PO</v>
      </c>
      <c r="L657" s="321" t="str">
        <f t="shared" si="42"/>
        <v>OK</v>
      </c>
    </row>
    <row r="658" spans="1:12" ht="14.25" customHeight="1" x14ac:dyDescent="0.25">
      <c r="A658" s="320" t="str">
        <f>IF(K658=MIN(K657:K680),1,"")</f>
        <v/>
      </c>
      <c r="B658" s="319"/>
      <c r="C658" s="318"/>
      <c r="D658" s="312"/>
      <c r="E658" s="311"/>
      <c r="F658" s="310"/>
      <c r="G658" s="309"/>
      <c r="H658" s="317" t="e">
        <f>HLOOKUP('Operational Worksheet'!E658,$B$770:$M$772,3)</f>
        <v>#N/A</v>
      </c>
      <c r="I658" s="306" t="e">
        <f t="shared" si="40"/>
        <v>#DIV/0!</v>
      </c>
      <c r="J658" s="306" t="e">
        <f t="shared" si="41"/>
        <v>#DIV/0!</v>
      </c>
      <c r="K658" s="322" t="str">
        <f t="shared" si="43"/>
        <v>PO</v>
      </c>
      <c r="L658" s="316" t="str">
        <f t="shared" si="42"/>
        <v>OK</v>
      </c>
    </row>
    <row r="659" spans="1:12" ht="14.25" customHeight="1" x14ac:dyDescent="0.25">
      <c r="A659" s="320" t="str">
        <f>IF(K659=MIN(K657:K680),1,"")</f>
        <v/>
      </c>
      <c r="B659" s="319"/>
      <c r="C659" s="318"/>
      <c r="D659" s="312"/>
      <c r="E659" s="311"/>
      <c r="F659" s="310"/>
      <c r="G659" s="309"/>
      <c r="H659" s="317" t="e">
        <f>HLOOKUP('Operational Worksheet'!E659,$B$770:$M$772,3)</f>
        <v>#N/A</v>
      </c>
      <c r="I659" s="306" t="e">
        <f t="shared" si="40"/>
        <v>#DIV/0!</v>
      </c>
      <c r="J659" s="306" t="e">
        <f t="shared" si="41"/>
        <v>#DIV/0!</v>
      </c>
      <c r="K659" s="322" t="str">
        <f t="shared" si="43"/>
        <v>PO</v>
      </c>
      <c r="L659" s="316" t="str">
        <f t="shared" si="42"/>
        <v>OK</v>
      </c>
    </row>
    <row r="660" spans="1:12" ht="14.25" customHeight="1" x14ac:dyDescent="0.25">
      <c r="A660" s="320" t="str">
        <f>IF(K660=MIN(K657:K680),1,"")</f>
        <v/>
      </c>
      <c r="B660" s="319"/>
      <c r="C660" s="318"/>
      <c r="D660" s="312"/>
      <c r="E660" s="311"/>
      <c r="F660" s="310"/>
      <c r="G660" s="309"/>
      <c r="H660" s="317" t="e">
        <f>HLOOKUP('Operational Worksheet'!E660,$B$770:$M$772,3)</f>
        <v>#N/A</v>
      </c>
      <c r="I660" s="306" t="e">
        <f t="shared" si="40"/>
        <v>#DIV/0!</v>
      </c>
      <c r="J660" s="306" t="e">
        <f t="shared" si="41"/>
        <v>#DIV/0!</v>
      </c>
      <c r="K660" s="322" t="str">
        <f t="shared" si="43"/>
        <v>PO</v>
      </c>
      <c r="L660" s="316" t="str">
        <f t="shared" si="42"/>
        <v>OK</v>
      </c>
    </row>
    <row r="661" spans="1:12" ht="14.25" customHeight="1" x14ac:dyDescent="0.25">
      <c r="A661" s="320" t="str">
        <f>IF(K661=MIN(K657:K680),1,"")</f>
        <v/>
      </c>
      <c r="B661" s="319"/>
      <c r="C661" s="318"/>
      <c r="D661" s="312"/>
      <c r="E661" s="311"/>
      <c r="F661" s="310"/>
      <c r="G661" s="309"/>
      <c r="H661" s="317" t="e">
        <f>HLOOKUP('Operational Worksheet'!E661,$B$770:$M$772,3)</f>
        <v>#N/A</v>
      </c>
      <c r="I661" s="306" t="e">
        <f t="shared" si="40"/>
        <v>#DIV/0!</v>
      </c>
      <c r="J661" s="306" t="e">
        <f t="shared" si="41"/>
        <v>#DIV/0!</v>
      </c>
      <c r="K661" s="322" t="str">
        <f t="shared" si="43"/>
        <v>PO</v>
      </c>
      <c r="L661" s="316" t="str">
        <f t="shared" si="42"/>
        <v>OK</v>
      </c>
    </row>
    <row r="662" spans="1:12" ht="14.25" customHeight="1" x14ac:dyDescent="0.25">
      <c r="A662" s="320" t="str">
        <f>IF(K662=MIN(K657:K680),1,"")</f>
        <v/>
      </c>
      <c r="B662" s="319"/>
      <c r="C662" s="318"/>
      <c r="D662" s="312"/>
      <c r="E662" s="311"/>
      <c r="F662" s="310"/>
      <c r="G662" s="309"/>
      <c r="H662" s="317" t="e">
        <f>HLOOKUP('Operational Worksheet'!E662,$B$770:$M$772,3)</f>
        <v>#N/A</v>
      </c>
      <c r="I662" s="306" t="e">
        <f t="shared" si="40"/>
        <v>#DIV/0!</v>
      </c>
      <c r="J662" s="306" t="e">
        <f t="shared" si="41"/>
        <v>#DIV/0!</v>
      </c>
      <c r="K662" s="322" t="str">
        <f t="shared" si="43"/>
        <v>PO</v>
      </c>
      <c r="L662" s="316" t="str">
        <f t="shared" si="42"/>
        <v>OK</v>
      </c>
    </row>
    <row r="663" spans="1:12" ht="14.25" customHeight="1" x14ac:dyDescent="0.25">
      <c r="A663" s="320" t="str">
        <f>IF(K663=MIN(K657:K680),1,"")</f>
        <v/>
      </c>
      <c r="B663" s="319"/>
      <c r="C663" s="318"/>
      <c r="D663" s="312"/>
      <c r="E663" s="311"/>
      <c r="F663" s="310"/>
      <c r="G663" s="309"/>
      <c r="H663" s="317" t="e">
        <f>HLOOKUP('Operational Worksheet'!E663,$B$770:$M$772,3)</f>
        <v>#N/A</v>
      </c>
      <c r="I663" s="306" t="e">
        <f t="shared" si="40"/>
        <v>#DIV/0!</v>
      </c>
      <c r="J663" s="306" t="e">
        <f t="shared" si="41"/>
        <v>#DIV/0!</v>
      </c>
      <c r="K663" s="322" t="str">
        <f t="shared" si="43"/>
        <v>PO</v>
      </c>
      <c r="L663" s="316" t="str">
        <f t="shared" si="42"/>
        <v>OK</v>
      </c>
    </row>
    <row r="664" spans="1:12" ht="14.25" customHeight="1" x14ac:dyDescent="0.25">
      <c r="A664" s="320" t="str">
        <f>IF(K664=MIN(K657:K680),1,"")</f>
        <v/>
      </c>
      <c r="B664" s="319"/>
      <c r="C664" s="318"/>
      <c r="D664" s="312"/>
      <c r="E664" s="311"/>
      <c r="F664" s="310"/>
      <c r="G664" s="309"/>
      <c r="H664" s="317" t="e">
        <f>HLOOKUP('Operational Worksheet'!E664,$B$770:$M$772,3)</f>
        <v>#N/A</v>
      </c>
      <c r="I664" s="306" t="e">
        <f t="shared" si="40"/>
        <v>#DIV/0!</v>
      </c>
      <c r="J664" s="306" t="e">
        <f t="shared" si="41"/>
        <v>#DIV/0!</v>
      </c>
      <c r="K664" s="322" t="str">
        <f t="shared" si="43"/>
        <v>PO</v>
      </c>
      <c r="L664" s="316" t="str">
        <f t="shared" si="42"/>
        <v>OK</v>
      </c>
    </row>
    <row r="665" spans="1:12" ht="14.25" customHeight="1" x14ac:dyDescent="0.25">
      <c r="A665" s="320" t="str">
        <f>IF(K665=MIN(K657:K680),1,"")</f>
        <v/>
      </c>
      <c r="B665" s="319"/>
      <c r="C665" s="318"/>
      <c r="D665" s="312"/>
      <c r="E665" s="311"/>
      <c r="F665" s="310"/>
      <c r="G665" s="309"/>
      <c r="H665" s="317" t="e">
        <f>HLOOKUP('Operational Worksheet'!E665,$B$770:$M$772,3)</f>
        <v>#N/A</v>
      </c>
      <c r="I665" s="306" t="e">
        <f t="shared" si="40"/>
        <v>#DIV/0!</v>
      </c>
      <c r="J665" s="306" t="e">
        <f t="shared" si="41"/>
        <v>#DIV/0!</v>
      </c>
      <c r="K665" s="322" t="str">
        <f t="shared" si="43"/>
        <v>PO</v>
      </c>
      <c r="L665" s="316" t="str">
        <f t="shared" si="42"/>
        <v>OK</v>
      </c>
    </row>
    <row r="666" spans="1:12" ht="14.25" customHeight="1" x14ac:dyDescent="0.25">
      <c r="A666" s="320" t="str">
        <f>IF(K666=MIN(K657:K680),1,"")</f>
        <v/>
      </c>
      <c r="B666" s="319"/>
      <c r="C666" s="318"/>
      <c r="D666" s="312"/>
      <c r="E666" s="311"/>
      <c r="F666" s="310"/>
      <c r="G666" s="309"/>
      <c r="H666" s="317" t="e">
        <f>HLOOKUP('Operational Worksheet'!E666,$B$770:$M$772,3)</f>
        <v>#N/A</v>
      </c>
      <c r="I666" s="306" t="e">
        <f t="shared" si="40"/>
        <v>#DIV/0!</v>
      </c>
      <c r="J666" s="306" t="e">
        <f t="shared" si="41"/>
        <v>#DIV/0!</v>
      </c>
      <c r="K666" s="322" t="str">
        <f t="shared" si="43"/>
        <v>PO</v>
      </c>
      <c r="L666" s="316" t="str">
        <f t="shared" si="42"/>
        <v>OK</v>
      </c>
    </row>
    <row r="667" spans="1:12" ht="14.25" customHeight="1" x14ac:dyDescent="0.25">
      <c r="A667" s="320" t="str">
        <f>IF(K667=MIN(K657:K680),1,"")</f>
        <v/>
      </c>
      <c r="B667" s="319"/>
      <c r="C667" s="318"/>
      <c r="D667" s="312"/>
      <c r="E667" s="311"/>
      <c r="F667" s="310"/>
      <c r="G667" s="309"/>
      <c r="H667" s="317" t="e">
        <f>HLOOKUP('Operational Worksheet'!E667,$B$770:$M$772,3)</f>
        <v>#N/A</v>
      </c>
      <c r="I667" s="306" t="e">
        <f t="shared" si="40"/>
        <v>#DIV/0!</v>
      </c>
      <c r="J667" s="306" t="e">
        <f t="shared" si="41"/>
        <v>#DIV/0!</v>
      </c>
      <c r="K667" s="322" t="str">
        <f t="shared" si="43"/>
        <v>PO</v>
      </c>
      <c r="L667" s="316" t="str">
        <f t="shared" si="42"/>
        <v>OK</v>
      </c>
    </row>
    <row r="668" spans="1:12" ht="14.25" customHeight="1" x14ac:dyDescent="0.25">
      <c r="A668" s="320" t="str">
        <f>IF(K668=MIN(K657:K680),1,"")</f>
        <v/>
      </c>
      <c r="B668" s="319"/>
      <c r="C668" s="318"/>
      <c r="D668" s="312"/>
      <c r="E668" s="311"/>
      <c r="F668" s="310"/>
      <c r="G668" s="309"/>
      <c r="H668" s="317" t="e">
        <f>HLOOKUP('Operational Worksheet'!E668,$B$770:$M$772,3)</f>
        <v>#N/A</v>
      </c>
      <c r="I668" s="306" t="e">
        <f t="shared" si="40"/>
        <v>#DIV/0!</v>
      </c>
      <c r="J668" s="306" t="e">
        <f t="shared" si="41"/>
        <v>#DIV/0!</v>
      </c>
      <c r="K668" s="322" t="str">
        <f t="shared" si="43"/>
        <v>PO</v>
      </c>
      <c r="L668" s="316" t="str">
        <f t="shared" si="42"/>
        <v>OK</v>
      </c>
    </row>
    <row r="669" spans="1:12" ht="14.25" customHeight="1" x14ac:dyDescent="0.25">
      <c r="A669" s="320" t="str">
        <f>IF(K669=MIN(K657:K680),1,"")</f>
        <v/>
      </c>
      <c r="B669" s="319"/>
      <c r="C669" s="318"/>
      <c r="D669" s="312"/>
      <c r="E669" s="311"/>
      <c r="F669" s="310"/>
      <c r="G669" s="309"/>
      <c r="H669" s="317" t="e">
        <f>HLOOKUP('Operational Worksheet'!E669,$B$770:$M$772,3)</f>
        <v>#N/A</v>
      </c>
      <c r="I669" s="306" t="e">
        <f t="shared" si="40"/>
        <v>#DIV/0!</v>
      </c>
      <c r="J669" s="306" t="e">
        <f t="shared" si="41"/>
        <v>#DIV/0!</v>
      </c>
      <c r="K669" s="322" t="str">
        <f t="shared" si="43"/>
        <v>PO</v>
      </c>
      <c r="L669" s="316" t="str">
        <f t="shared" si="42"/>
        <v>OK</v>
      </c>
    </row>
    <row r="670" spans="1:12" ht="14.25" customHeight="1" x14ac:dyDescent="0.25">
      <c r="A670" s="320" t="str">
        <f>IF(K670=MIN(K657:K680),1,"")</f>
        <v/>
      </c>
      <c r="B670" s="319"/>
      <c r="C670" s="318"/>
      <c r="D670" s="312"/>
      <c r="E670" s="311"/>
      <c r="F670" s="310"/>
      <c r="G670" s="309"/>
      <c r="H670" s="317" t="e">
        <f>HLOOKUP('Operational Worksheet'!E670,$B$770:$M$772,3)</f>
        <v>#N/A</v>
      </c>
      <c r="I670" s="306" t="e">
        <f t="shared" si="40"/>
        <v>#DIV/0!</v>
      </c>
      <c r="J670" s="306" t="e">
        <f t="shared" si="41"/>
        <v>#DIV/0!</v>
      </c>
      <c r="K670" s="322" t="str">
        <f t="shared" si="43"/>
        <v>PO</v>
      </c>
      <c r="L670" s="316" t="str">
        <f t="shared" si="42"/>
        <v>OK</v>
      </c>
    </row>
    <row r="671" spans="1:12" ht="14.25" customHeight="1" x14ac:dyDescent="0.25">
      <c r="A671" s="320" t="str">
        <f>IF(K671=MIN(K657:K680),1,"")</f>
        <v/>
      </c>
      <c r="B671" s="319"/>
      <c r="C671" s="318"/>
      <c r="D671" s="312"/>
      <c r="E671" s="311"/>
      <c r="F671" s="310"/>
      <c r="G671" s="309"/>
      <c r="H671" s="317" t="e">
        <f>HLOOKUP('Operational Worksheet'!E671,$B$770:$M$772,3)</f>
        <v>#N/A</v>
      </c>
      <c r="I671" s="306" t="e">
        <f t="shared" si="40"/>
        <v>#DIV/0!</v>
      </c>
      <c r="J671" s="306" t="e">
        <f t="shared" si="41"/>
        <v>#DIV/0!</v>
      </c>
      <c r="K671" s="322" t="str">
        <f t="shared" si="43"/>
        <v>PO</v>
      </c>
      <c r="L671" s="316" t="str">
        <f t="shared" si="42"/>
        <v>OK</v>
      </c>
    </row>
    <row r="672" spans="1:12" ht="14.25" customHeight="1" x14ac:dyDescent="0.25">
      <c r="A672" s="320" t="str">
        <f>IF(K672=MIN(K657:K680),1,"")</f>
        <v/>
      </c>
      <c r="B672" s="319"/>
      <c r="C672" s="318"/>
      <c r="D672" s="312"/>
      <c r="E672" s="311"/>
      <c r="F672" s="310"/>
      <c r="G672" s="309"/>
      <c r="H672" s="317" t="e">
        <f>HLOOKUP('Operational Worksheet'!E672,$B$770:$M$772,3)</f>
        <v>#N/A</v>
      </c>
      <c r="I672" s="306" t="e">
        <f t="shared" si="40"/>
        <v>#DIV/0!</v>
      </c>
      <c r="J672" s="306" t="e">
        <f t="shared" si="41"/>
        <v>#DIV/0!</v>
      </c>
      <c r="K672" s="322" t="str">
        <f t="shared" si="43"/>
        <v>PO</v>
      </c>
      <c r="L672" s="316" t="str">
        <f t="shared" si="42"/>
        <v>OK</v>
      </c>
    </row>
    <row r="673" spans="1:12" ht="14.25" customHeight="1" x14ac:dyDescent="0.25">
      <c r="A673" s="320" t="str">
        <f>IF(K673=MIN(K657:K680),1,"")</f>
        <v/>
      </c>
      <c r="B673" s="319"/>
      <c r="C673" s="318"/>
      <c r="D673" s="312"/>
      <c r="E673" s="311"/>
      <c r="F673" s="310"/>
      <c r="G673" s="309"/>
      <c r="H673" s="317" t="e">
        <f>HLOOKUP('Operational Worksheet'!E673,$B$770:$M$772,3)</f>
        <v>#N/A</v>
      </c>
      <c r="I673" s="306" t="e">
        <f t="shared" si="40"/>
        <v>#DIV/0!</v>
      </c>
      <c r="J673" s="306" t="e">
        <f t="shared" si="41"/>
        <v>#DIV/0!</v>
      </c>
      <c r="K673" s="322" t="str">
        <f t="shared" si="43"/>
        <v>PO</v>
      </c>
      <c r="L673" s="316" t="str">
        <f t="shared" si="42"/>
        <v>OK</v>
      </c>
    </row>
    <row r="674" spans="1:12" ht="14.25" customHeight="1" x14ac:dyDescent="0.25">
      <c r="A674" s="320" t="str">
        <f>IF(K674=MIN(K657:K680),1,"")</f>
        <v/>
      </c>
      <c r="B674" s="319"/>
      <c r="C674" s="318"/>
      <c r="D674" s="312"/>
      <c r="E674" s="311"/>
      <c r="F674" s="310"/>
      <c r="G674" s="309"/>
      <c r="H674" s="317" t="e">
        <f>HLOOKUP('Operational Worksheet'!E674,$B$770:$M$772,3)</f>
        <v>#N/A</v>
      </c>
      <c r="I674" s="306" t="e">
        <f t="shared" si="40"/>
        <v>#DIV/0!</v>
      </c>
      <c r="J674" s="306" t="e">
        <f t="shared" si="41"/>
        <v>#DIV/0!</v>
      </c>
      <c r="K674" s="322" t="str">
        <f t="shared" si="43"/>
        <v>PO</v>
      </c>
      <c r="L674" s="316" t="str">
        <f t="shared" si="42"/>
        <v>OK</v>
      </c>
    </row>
    <row r="675" spans="1:12" ht="14.25" customHeight="1" x14ac:dyDescent="0.25">
      <c r="A675" s="320" t="str">
        <f>IF(K675=MIN(K657:K680),1,"")</f>
        <v/>
      </c>
      <c r="B675" s="319"/>
      <c r="C675" s="318"/>
      <c r="D675" s="312"/>
      <c r="E675" s="311"/>
      <c r="F675" s="310"/>
      <c r="G675" s="309"/>
      <c r="H675" s="317" t="e">
        <f>HLOOKUP('Operational Worksheet'!E675,$B$770:$M$772,3)</f>
        <v>#N/A</v>
      </c>
      <c r="I675" s="306" t="e">
        <f t="shared" si="40"/>
        <v>#DIV/0!</v>
      </c>
      <c r="J675" s="306" t="e">
        <f t="shared" si="41"/>
        <v>#DIV/0!</v>
      </c>
      <c r="K675" s="322" t="str">
        <f t="shared" si="43"/>
        <v>PO</v>
      </c>
      <c r="L675" s="316" t="str">
        <f t="shared" si="42"/>
        <v>OK</v>
      </c>
    </row>
    <row r="676" spans="1:12" ht="14.25" customHeight="1" x14ac:dyDescent="0.25">
      <c r="A676" s="320" t="str">
        <f>IF(K676=MIN(K657:K680),1,"")</f>
        <v/>
      </c>
      <c r="B676" s="319"/>
      <c r="C676" s="318"/>
      <c r="D676" s="312"/>
      <c r="E676" s="311"/>
      <c r="F676" s="310"/>
      <c r="G676" s="309"/>
      <c r="H676" s="317" t="e">
        <f>HLOOKUP('Operational Worksheet'!E676,$B$770:$M$772,3)</f>
        <v>#N/A</v>
      </c>
      <c r="I676" s="306" t="e">
        <f t="shared" si="40"/>
        <v>#DIV/0!</v>
      </c>
      <c r="J676" s="306" t="e">
        <f t="shared" si="41"/>
        <v>#DIV/0!</v>
      </c>
      <c r="K676" s="322" t="str">
        <f t="shared" si="43"/>
        <v>PO</v>
      </c>
      <c r="L676" s="316" t="str">
        <f t="shared" si="42"/>
        <v>OK</v>
      </c>
    </row>
    <row r="677" spans="1:12" ht="14.25" customHeight="1" x14ac:dyDescent="0.25">
      <c r="A677" s="320" t="str">
        <f>IF(K677=MIN(K657:K680),1,"")</f>
        <v/>
      </c>
      <c r="B677" s="319"/>
      <c r="C677" s="318"/>
      <c r="D677" s="312"/>
      <c r="E677" s="311"/>
      <c r="F677" s="310"/>
      <c r="G677" s="309"/>
      <c r="H677" s="317" t="e">
        <f>HLOOKUP('Operational Worksheet'!E677,$B$770:$M$772,3)</f>
        <v>#N/A</v>
      </c>
      <c r="I677" s="306" t="e">
        <f t="shared" si="40"/>
        <v>#DIV/0!</v>
      </c>
      <c r="J677" s="306" t="e">
        <f t="shared" si="41"/>
        <v>#DIV/0!</v>
      </c>
      <c r="K677" s="322" t="str">
        <f t="shared" si="43"/>
        <v>PO</v>
      </c>
      <c r="L677" s="316" t="str">
        <f t="shared" si="42"/>
        <v>OK</v>
      </c>
    </row>
    <row r="678" spans="1:12" ht="14.25" customHeight="1" x14ac:dyDescent="0.25">
      <c r="A678" s="320" t="str">
        <f>IF(K678=MIN(K657:K680),1,"")</f>
        <v/>
      </c>
      <c r="B678" s="319"/>
      <c r="C678" s="318"/>
      <c r="D678" s="312"/>
      <c r="E678" s="311"/>
      <c r="F678" s="310"/>
      <c r="G678" s="309"/>
      <c r="H678" s="317" t="e">
        <f>HLOOKUP('Operational Worksheet'!E678,$B$770:$M$772,3)</f>
        <v>#N/A</v>
      </c>
      <c r="I678" s="306" t="e">
        <f t="shared" si="40"/>
        <v>#DIV/0!</v>
      </c>
      <c r="J678" s="306" t="e">
        <f t="shared" si="41"/>
        <v>#DIV/0!</v>
      </c>
      <c r="K678" s="322" t="str">
        <f t="shared" si="43"/>
        <v>PO</v>
      </c>
      <c r="L678" s="316" t="str">
        <f t="shared" si="42"/>
        <v>OK</v>
      </c>
    </row>
    <row r="679" spans="1:12" ht="14.25" customHeight="1" x14ac:dyDescent="0.25">
      <c r="A679" s="320" t="str">
        <f>IF(K679=MIN(K657:K680),1,"")</f>
        <v/>
      </c>
      <c r="B679" s="319"/>
      <c r="C679" s="318"/>
      <c r="D679" s="312"/>
      <c r="E679" s="311"/>
      <c r="F679" s="310"/>
      <c r="G679" s="309"/>
      <c r="H679" s="317" t="e">
        <f>HLOOKUP('Operational Worksheet'!E679,$B$770:$M$772,3)</f>
        <v>#N/A</v>
      </c>
      <c r="I679" s="306" t="e">
        <f t="shared" si="40"/>
        <v>#DIV/0!</v>
      </c>
      <c r="J679" s="306" t="e">
        <f t="shared" si="41"/>
        <v>#DIV/0!</v>
      </c>
      <c r="K679" s="322" t="str">
        <f t="shared" si="43"/>
        <v>PO</v>
      </c>
      <c r="L679" s="316" t="str">
        <f t="shared" si="42"/>
        <v>OK</v>
      </c>
    </row>
    <row r="680" spans="1:12" ht="14.25" customHeight="1" x14ac:dyDescent="0.25">
      <c r="A680" s="315" t="str">
        <f>IF(K680=MIN(K657:K680),1,"")</f>
        <v/>
      </c>
      <c r="B680" s="329"/>
      <c r="C680" s="328"/>
      <c r="D680" s="312"/>
      <c r="E680" s="311"/>
      <c r="F680" s="310"/>
      <c r="G680" s="309"/>
      <c r="H680" s="327" t="e">
        <f>HLOOKUP('Operational Worksheet'!E680,$B$770:$M$772,3)</f>
        <v>#N/A</v>
      </c>
      <c r="I680" s="306" t="e">
        <f t="shared" si="40"/>
        <v>#DIV/0!</v>
      </c>
      <c r="J680" s="306" t="e">
        <f t="shared" si="41"/>
        <v>#DIV/0!</v>
      </c>
      <c r="K680" s="322" t="str">
        <f t="shared" si="43"/>
        <v>PO</v>
      </c>
      <c r="L680" s="326" t="str">
        <f t="shared" si="42"/>
        <v>OK</v>
      </c>
    </row>
    <row r="681" spans="1:12" ht="14.25" customHeight="1" x14ac:dyDescent="0.25">
      <c r="A681" s="325" t="str">
        <f>IF(K681=MIN(K681:K704),1,"")</f>
        <v/>
      </c>
      <c r="B681" s="324"/>
      <c r="C681" s="323"/>
      <c r="D681" s="312"/>
      <c r="E681" s="311"/>
      <c r="F681" s="310"/>
      <c r="G681" s="309"/>
      <c r="H681" s="306" t="e">
        <f>HLOOKUP('Operational Worksheet'!E681,$B$770:$M$772,3)</f>
        <v>#N/A</v>
      </c>
      <c r="I681" s="306" t="e">
        <f t="shared" si="40"/>
        <v>#DIV/0!</v>
      </c>
      <c r="J681" s="306" t="e">
        <f t="shared" si="41"/>
        <v>#DIV/0!</v>
      </c>
      <c r="K681" s="322" t="str">
        <f t="shared" si="43"/>
        <v>PO</v>
      </c>
      <c r="L681" s="321" t="str">
        <f t="shared" si="42"/>
        <v>OK</v>
      </c>
    </row>
    <row r="682" spans="1:12" ht="14.25" customHeight="1" x14ac:dyDescent="0.25">
      <c r="A682" s="320" t="str">
        <f>IF(K682=MIN(K681:K704),1,"")</f>
        <v/>
      </c>
      <c r="B682" s="319"/>
      <c r="C682" s="318"/>
      <c r="D682" s="312"/>
      <c r="E682" s="311"/>
      <c r="F682" s="310"/>
      <c r="G682" s="309"/>
      <c r="H682" s="317" t="e">
        <f>HLOOKUP('Operational Worksheet'!E682,$B$770:$M$772,3)</f>
        <v>#N/A</v>
      </c>
      <c r="I682" s="306" t="e">
        <f t="shared" si="40"/>
        <v>#DIV/0!</v>
      </c>
      <c r="J682" s="306" t="e">
        <f t="shared" si="41"/>
        <v>#DIV/0!</v>
      </c>
      <c r="K682" s="322" t="str">
        <f t="shared" si="43"/>
        <v>PO</v>
      </c>
      <c r="L682" s="316" t="str">
        <f t="shared" si="42"/>
        <v>OK</v>
      </c>
    </row>
    <row r="683" spans="1:12" ht="14.25" customHeight="1" x14ac:dyDescent="0.25">
      <c r="A683" s="320" t="str">
        <f>IF(K683=MIN(K681:K704),1,"")</f>
        <v/>
      </c>
      <c r="B683" s="319"/>
      <c r="C683" s="318"/>
      <c r="D683" s="312"/>
      <c r="E683" s="311"/>
      <c r="F683" s="310"/>
      <c r="G683" s="309"/>
      <c r="H683" s="317" t="e">
        <f>HLOOKUP('Operational Worksheet'!E683,$B$770:$M$772,3)</f>
        <v>#N/A</v>
      </c>
      <c r="I683" s="306" t="e">
        <f t="shared" si="40"/>
        <v>#DIV/0!</v>
      </c>
      <c r="J683" s="306" t="e">
        <f t="shared" si="41"/>
        <v>#DIV/0!</v>
      </c>
      <c r="K683" s="322" t="str">
        <f t="shared" si="43"/>
        <v>PO</v>
      </c>
      <c r="L683" s="316" t="str">
        <f t="shared" si="42"/>
        <v>OK</v>
      </c>
    </row>
    <row r="684" spans="1:12" ht="14.25" customHeight="1" x14ac:dyDescent="0.25">
      <c r="A684" s="320" t="str">
        <f>IF(K684=MIN(K681:K704),1,"")</f>
        <v/>
      </c>
      <c r="B684" s="319"/>
      <c r="C684" s="318"/>
      <c r="D684" s="312"/>
      <c r="E684" s="311"/>
      <c r="F684" s="310"/>
      <c r="G684" s="309"/>
      <c r="H684" s="317" t="e">
        <f>HLOOKUP('Operational Worksheet'!E684,$B$770:$M$772,3)</f>
        <v>#N/A</v>
      </c>
      <c r="I684" s="306" t="e">
        <f t="shared" si="40"/>
        <v>#DIV/0!</v>
      </c>
      <c r="J684" s="306" t="e">
        <f t="shared" si="41"/>
        <v>#DIV/0!</v>
      </c>
      <c r="K684" s="322" t="str">
        <f t="shared" si="43"/>
        <v>PO</v>
      </c>
      <c r="L684" s="316" t="str">
        <f t="shared" si="42"/>
        <v>OK</v>
      </c>
    </row>
    <row r="685" spans="1:12" ht="14.25" customHeight="1" x14ac:dyDescent="0.25">
      <c r="A685" s="320" t="str">
        <f>IF(K685=MIN(K681:K704),1,"")</f>
        <v/>
      </c>
      <c r="B685" s="319"/>
      <c r="C685" s="318"/>
      <c r="D685" s="312"/>
      <c r="E685" s="311"/>
      <c r="F685" s="310"/>
      <c r="G685" s="309"/>
      <c r="H685" s="317" t="e">
        <f>HLOOKUP('Operational Worksheet'!E685,$B$770:$M$772,3)</f>
        <v>#N/A</v>
      </c>
      <c r="I685" s="306" t="e">
        <f t="shared" si="40"/>
        <v>#DIV/0!</v>
      </c>
      <c r="J685" s="306" t="e">
        <f t="shared" si="41"/>
        <v>#DIV/0!</v>
      </c>
      <c r="K685" s="322" t="str">
        <f t="shared" si="43"/>
        <v>PO</v>
      </c>
      <c r="L685" s="316" t="str">
        <f t="shared" si="42"/>
        <v>OK</v>
      </c>
    </row>
    <row r="686" spans="1:12" ht="14.25" customHeight="1" x14ac:dyDescent="0.25">
      <c r="A686" s="320" t="str">
        <f>IF(K686=MIN(K681:K704),1,"")</f>
        <v/>
      </c>
      <c r="B686" s="319"/>
      <c r="C686" s="318"/>
      <c r="D686" s="312"/>
      <c r="E686" s="311"/>
      <c r="F686" s="310"/>
      <c r="G686" s="309"/>
      <c r="H686" s="317" t="e">
        <f>HLOOKUP('Operational Worksheet'!E686,$B$770:$M$772,3)</f>
        <v>#N/A</v>
      </c>
      <c r="I686" s="306" t="e">
        <f t="shared" si="40"/>
        <v>#DIV/0!</v>
      </c>
      <c r="J686" s="306" t="e">
        <f t="shared" si="41"/>
        <v>#DIV/0!</v>
      </c>
      <c r="K686" s="322" t="str">
        <f t="shared" si="43"/>
        <v>PO</v>
      </c>
      <c r="L686" s="316" t="str">
        <f t="shared" si="42"/>
        <v>OK</v>
      </c>
    </row>
    <row r="687" spans="1:12" ht="14.25" customHeight="1" x14ac:dyDescent="0.25">
      <c r="A687" s="320" t="str">
        <f>IF(K687=MIN(K681:K704),1,"")</f>
        <v/>
      </c>
      <c r="B687" s="319"/>
      <c r="C687" s="318"/>
      <c r="D687" s="312"/>
      <c r="E687" s="311"/>
      <c r="F687" s="310"/>
      <c r="G687" s="309"/>
      <c r="H687" s="317" t="e">
        <f>HLOOKUP('Operational Worksheet'!E687,$B$770:$M$772,3)</f>
        <v>#N/A</v>
      </c>
      <c r="I687" s="306" t="e">
        <f t="shared" si="40"/>
        <v>#DIV/0!</v>
      </c>
      <c r="J687" s="306" t="e">
        <f t="shared" si="41"/>
        <v>#DIV/0!</v>
      </c>
      <c r="K687" s="322" t="str">
        <f t="shared" si="43"/>
        <v>PO</v>
      </c>
      <c r="L687" s="316" t="str">
        <f t="shared" si="42"/>
        <v>OK</v>
      </c>
    </row>
    <row r="688" spans="1:12" ht="14.25" customHeight="1" x14ac:dyDescent="0.25">
      <c r="A688" s="320" t="str">
        <f>IF(K688=MIN(K681:K704),1,"")</f>
        <v/>
      </c>
      <c r="B688" s="319"/>
      <c r="C688" s="318"/>
      <c r="D688" s="312"/>
      <c r="E688" s="311"/>
      <c r="F688" s="310"/>
      <c r="G688" s="309"/>
      <c r="H688" s="317" t="e">
        <f>HLOOKUP('Operational Worksheet'!E688,$B$770:$M$772,3)</f>
        <v>#N/A</v>
      </c>
      <c r="I688" s="306" t="e">
        <f t="shared" si="40"/>
        <v>#DIV/0!</v>
      </c>
      <c r="J688" s="306" t="e">
        <f t="shared" si="41"/>
        <v>#DIV/0!</v>
      </c>
      <c r="K688" s="322" t="str">
        <f t="shared" si="43"/>
        <v>PO</v>
      </c>
      <c r="L688" s="316" t="str">
        <f t="shared" si="42"/>
        <v>OK</v>
      </c>
    </row>
    <row r="689" spans="1:12" ht="14.25" customHeight="1" x14ac:dyDescent="0.25">
      <c r="A689" s="320" t="str">
        <f>IF(K689=MIN(K681:K704),1,"")</f>
        <v/>
      </c>
      <c r="B689" s="319"/>
      <c r="C689" s="318"/>
      <c r="D689" s="312"/>
      <c r="E689" s="311"/>
      <c r="F689" s="310"/>
      <c r="G689" s="309"/>
      <c r="H689" s="317" t="e">
        <f>HLOOKUP('Operational Worksheet'!E689,$B$770:$M$772,3)</f>
        <v>#N/A</v>
      </c>
      <c r="I689" s="306" t="e">
        <f t="shared" si="40"/>
        <v>#DIV/0!</v>
      </c>
      <c r="J689" s="306" t="e">
        <f t="shared" si="41"/>
        <v>#DIV/0!</v>
      </c>
      <c r="K689" s="322" t="str">
        <f t="shared" si="43"/>
        <v>PO</v>
      </c>
      <c r="L689" s="316" t="str">
        <f t="shared" si="42"/>
        <v>OK</v>
      </c>
    </row>
    <row r="690" spans="1:12" ht="14.25" customHeight="1" x14ac:dyDescent="0.25">
      <c r="A690" s="320" t="str">
        <f>IF(K690=MIN(K681:K704),1,"")</f>
        <v/>
      </c>
      <c r="B690" s="319"/>
      <c r="C690" s="318"/>
      <c r="D690" s="312"/>
      <c r="E690" s="311"/>
      <c r="F690" s="310"/>
      <c r="G690" s="309"/>
      <c r="H690" s="317" t="e">
        <f>HLOOKUP('Operational Worksheet'!E690,$B$770:$M$772,3)</f>
        <v>#N/A</v>
      </c>
      <c r="I690" s="306" t="e">
        <f t="shared" si="40"/>
        <v>#DIV/0!</v>
      </c>
      <c r="J690" s="306" t="e">
        <f t="shared" si="41"/>
        <v>#DIV/0!</v>
      </c>
      <c r="K690" s="322" t="str">
        <f t="shared" si="43"/>
        <v>PO</v>
      </c>
      <c r="L690" s="316" t="str">
        <f t="shared" si="42"/>
        <v>OK</v>
      </c>
    </row>
    <row r="691" spans="1:12" ht="14.25" customHeight="1" x14ac:dyDescent="0.25">
      <c r="A691" s="320" t="str">
        <f>IF(K691=MIN(K681:K704),1,"")</f>
        <v/>
      </c>
      <c r="B691" s="319"/>
      <c r="C691" s="318"/>
      <c r="D691" s="312"/>
      <c r="E691" s="311"/>
      <c r="F691" s="310"/>
      <c r="G691" s="309"/>
      <c r="H691" s="317" t="e">
        <f>HLOOKUP('Operational Worksheet'!E691,$B$770:$M$772,3)</f>
        <v>#N/A</v>
      </c>
      <c r="I691" s="306" t="e">
        <f t="shared" si="40"/>
        <v>#DIV/0!</v>
      </c>
      <c r="J691" s="306" t="e">
        <f t="shared" si="41"/>
        <v>#DIV/0!</v>
      </c>
      <c r="K691" s="322" t="str">
        <f t="shared" si="43"/>
        <v>PO</v>
      </c>
      <c r="L691" s="316" t="str">
        <f t="shared" si="42"/>
        <v>OK</v>
      </c>
    </row>
    <row r="692" spans="1:12" ht="14.25" customHeight="1" x14ac:dyDescent="0.25">
      <c r="A692" s="320" t="str">
        <f>IF(K692=MIN(K681:K704),1,"")</f>
        <v/>
      </c>
      <c r="B692" s="319"/>
      <c r="C692" s="318"/>
      <c r="D692" s="312"/>
      <c r="E692" s="311"/>
      <c r="F692" s="310"/>
      <c r="G692" s="309"/>
      <c r="H692" s="317" t="e">
        <f>HLOOKUP('Operational Worksheet'!E692,$B$770:$M$772,3)</f>
        <v>#N/A</v>
      </c>
      <c r="I692" s="306" t="e">
        <f t="shared" si="40"/>
        <v>#DIV/0!</v>
      </c>
      <c r="J692" s="306" t="e">
        <f t="shared" si="41"/>
        <v>#DIV/0!</v>
      </c>
      <c r="K692" s="322" t="str">
        <f t="shared" si="43"/>
        <v>PO</v>
      </c>
      <c r="L692" s="316" t="str">
        <f t="shared" si="42"/>
        <v>OK</v>
      </c>
    </row>
    <row r="693" spans="1:12" ht="14.25" customHeight="1" x14ac:dyDescent="0.25">
      <c r="A693" s="320" t="str">
        <f>IF(K693=MIN(K681:K704),1,"")</f>
        <v/>
      </c>
      <c r="B693" s="319"/>
      <c r="C693" s="318"/>
      <c r="D693" s="312"/>
      <c r="E693" s="311"/>
      <c r="F693" s="310"/>
      <c r="G693" s="309"/>
      <c r="H693" s="317" t="e">
        <f>HLOOKUP('Operational Worksheet'!E693,$B$770:$M$772,3)</f>
        <v>#N/A</v>
      </c>
      <c r="I693" s="306" t="e">
        <f t="shared" si="40"/>
        <v>#DIV/0!</v>
      </c>
      <c r="J693" s="306" t="e">
        <f t="shared" si="41"/>
        <v>#DIV/0!</v>
      </c>
      <c r="K693" s="322" t="str">
        <f t="shared" si="43"/>
        <v>PO</v>
      </c>
      <c r="L693" s="316" t="str">
        <f t="shared" si="42"/>
        <v>OK</v>
      </c>
    </row>
    <row r="694" spans="1:12" ht="14.25" customHeight="1" x14ac:dyDescent="0.25">
      <c r="A694" s="320" t="str">
        <f>IF(K694=MIN(K681:K704),1,"")</f>
        <v/>
      </c>
      <c r="B694" s="319"/>
      <c r="C694" s="318"/>
      <c r="D694" s="312"/>
      <c r="E694" s="311"/>
      <c r="F694" s="310"/>
      <c r="G694" s="309"/>
      <c r="H694" s="317" t="e">
        <f>HLOOKUP('Operational Worksheet'!E694,$B$770:$M$772,3)</f>
        <v>#N/A</v>
      </c>
      <c r="I694" s="306" t="e">
        <f t="shared" si="40"/>
        <v>#DIV/0!</v>
      </c>
      <c r="J694" s="306" t="e">
        <f t="shared" si="41"/>
        <v>#DIV/0!</v>
      </c>
      <c r="K694" s="322" t="str">
        <f t="shared" si="43"/>
        <v>PO</v>
      </c>
      <c r="L694" s="316" t="str">
        <f t="shared" si="42"/>
        <v>OK</v>
      </c>
    </row>
    <row r="695" spans="1:12" ht="14.25" customHeight="1" x14ac:dyDescent="0.25">
      <c r="A695" s="320" t="str">
        <f>IF(K695=MIN(K681:K704),1,"")</f>
        <v/>
      </c>
      <c r="B695" s="319"/>
      <c r="C695" s="318"/>
      <c r="D695" s="312"/>
      <c r="E695" s="311"/>
      <c r="F695" s="310"/>
      <c r="G695" s="309"/>
      <c r="H695" s="317" t="e">
        <f>HLOOKUP('Operational Worksheet'!E695,$B$770:$M$772,3)</f>
        <v>#N/A</v>
      </c>
      <c r="I695" s="306" t="e">
        <f t="shared" si="40"/>
        <v>#DIV/0!</v>
      </c>
      <c r="J695" s="306" t="e">
        <f t="shared" si="41"/>
        <v>#DIV/0!</v>
      </c>
      <c r="K695" s="322" t="str">
        <f t="shared" si="43"/>
        <v>PO</v>
      </c>
      <c r="L695" s="316" t="str">
        <f t="shared" si="42"/>
        <v>OK</v>
      </c>
    </row>
    <row r="696" spans="1:12" ht="14.25" customHeight="1" x14ac:dyDescent="0.25">
      <c r="A696" s="320" t="str">
        <f>IF(K696=MIN(K681:K704),1,"")</f>
        <v/>
      </c>
      <c r="B696" s="319"/>
      <c r="C696" s="318"/>
      <c r="D696" s="312"/>
      <c r="E696" s="311"/>
      <c r="F696" s="310"/>
      <c r="G696" s="309"/>
      <c r="H696" s="317" t="e">
        <f>HLOOKUP('Operational Worksheet'!E696,$B$770:$M$772,3)</f>
        <v>#N/A</v>
      </c>
      <c r="I696" s="306" t="e">
        <f t="shared" si="40"/>
        <v>#DIV/0!</v>
      </c>
      <c r="J696" s="306" t="e">
        <f t="shared" si="41"/>
        <v>#DIV/0!</v>
      </c>
      <c r="K696" s="322" t="str">
        <f t="shared" si="43"/>
        <v>PO</v>
      </c>
      <c r="L696" s="316" t="str">
        <f t="shared" si="42"/>
        <v>OK</v>
      </c>
    </row>
    <row r="697" spans="1:12" ht="14.25" customHeight="1" x14ac:dyDescent="0.25">
      <c r="A697" s="320" t="str">
        <f>IF(K697=MIN(K681:K704),1,"")</f>
        <v/>
      </c>
      <c r="B697" s="319"/>
      <c r="C697" s="318"/>
      <c r="D697" s="312"/>
      <c r="E697" s="311"/>
      <c r="F697" s="310"/>
      <c r="G697" s="309"/>
      <c r="H697" s="317" t="e">
        <f>HLOOKUP('Operational Worksheet'!E697,$B$770:$M$772,3)</f>
        <v>#N/A</v>
      </c>
      <c r="I697" s="306" t="e">
        <f t="shared" si="40"/>
        <v>#DIV/0!</v>
      </c>
      <c r="J697" s="306" t="e">
        <f t="shared" si="41"/>
        <v>#DIV/0!</v>
      </c>
      <c r="K697" s="322" t="str">
        <f t="shared" si="43"/>
        <v>PO</v>
      </c>
      <c r="L697" s="316" t="str">
        <f t="shared" si="42"/>
        <v>OK</v>
      </c>
    </row>
    <row r="698" spans="1:12" ht="14.25" customHeight="1" x14ac:dyDescent="0.25">
      <c r="A698" s="320" t="str">
        <f>IF(K698=MIN(K681:K704),1,"")</f>
        <v/>
      </c>
      <c r="B698" s="319"/>
      <c r="C698" s="318"/>
      <c r="D698" s="312"/>
      <c r="E698" s="311"/>
      <c r="F698" s="310"/>
      <c r="G698" s="309"/>
      <c r="H698" s="317" t="e">
        <f>HLOOKUP('Operational Worksheet'!E698,$B$770:$M$772,3)</f>
        <v>#N/A</v>
      </c>
      <c r="I698" s="306" t="e">
        <f t="shared" si="40"/>
        <v>#DIV/0!</v>
      </c>
      <c r="J698" s="306" t="e">
        <f t="shared" si="41"/>
        <v>#DIV/0!</v>
      </c>
      <c r="K698" s="322" t="str">
        <f t="shared" si="43"/>
        <v>PO</v>
      </c>
      <c r="L698" s="316" t="str">
        <f t="shared" si="42"/>
        <v>OK</v>
      </c>
    </row>
    <row r="699" spans="1:12" ht="14.25" customHeight="1" x14ac:dyDescent="0.25">
      <c r="A699" s="320" t="str">
        <f>IF(K699=MIN(K681:K704),1,"")</f>
        <v/>
      </c>
      <c r="B699" s="319"/>
      <c r="C699" s="318"/>
      <c r="D699" s="312"/>
      <c r="E699" s="311"/>
      <c r="F699" s="310"/>
      <c r="G699" s="309"/>
      <c r="H699" s="317" t="e">
        <f>HLOOKUP('Operational Worksheet'!E699,$B$770:$M$772,3)</f>
        <v>#N/A</v>
      </c>
      <c r="I699" s="306" t="e">
        <f t="shared" si="40"/>
        <v>#DIV/0!</v>
      </c>
      <c r="J699" s="306" t="e">
        <f t="shared" si="41"/>
        <v>#DIV/0!</v>
      </c>
      <c r="K699" s="322" t="str">
        <f t="shared" si="43"/>
        <v>PO</v>
      </c>
      <c r="L699" s="316" t="str">
        <f t="shared" si="42"/>
        <v>OK</v>
      </c>
    </row>
    <row r="700" spans="1:12" ht="14.25" customHeight="1" x14ac:dyDescent="0.25">
      <c r="A700" s="320" t="str">
        <f>IF(K700=MIN(K681:K704),1,"")</f>
        <v/>
      </c>
      <c r="B700" s="319"/>
      <c r="C700" s="318"/>
      <c r="D700" s="312"/>
      <c r="E700" s="311"/>
      <c r="F700" s="310"/>
      <c r="G700" s="309"/>
      <c r="H700" s="317" t="e">
        <f>HLOOKUP('Operational Worksheet'!E700,$B$770:$M$772,3)</f>
        <v>#N/A</v>
      </c>
      <c r="I700" s="306" t="e">
        <f t="shared" si="40"/>
        <v>#DIV/0!</v>
      </c>
      <c r="J700" s="306" t="e">
        <f t="shared" si="41"/>
        <v>#DIV/0!</v>
      </c>
      <c r="K700" s="322" t="str">
        <f t="shared" si="43"/>
        <v>PO</v>
      </c>
      <c r="L700" s="316" t="str">
        <f t="shared" si="42"/>
        <v>OK</v>
      </c>
    </row>
    <row r="701" spans="1:12" ht="14.25" customHeight="1" x14ac:dyDescent="0.25">
      <c r="A701" s="320" t="str">
        <f>IF(K701=MIN(K681:K704),1,"")</f>
        <v/>
      </c>
      <c r="B701" s="319"/>
      <c r="C701" s="318"/>
      <c r="D701" s="312"/>
      <c r="E701" s="311"/>
      <c r="F701" s="310"/>
      <c r="G701" s="309"/>
      <c r="H701" s="317" t="e">
        <f>HLOOKUP('Operational Worksheet'!E701,$B$770:$M$772,3)</f>
        <v>#N/A</v>
      </c>
      <c r="I701" s="306" t="e">
        <f t="shared" si="40"/>
        <v>#DIV/0!</v>
      </c>
      <c r="J701" s="306" t="e">
        <f t="shared" si="41"/>
        <v>#DIV/0!</v>
      </c>
      <c r="K701" s="322" t="str">
        <f t="shared" si="43"/>
        <v>PO</v>
      </c>
      <c r="L701" s="316" t="str">
        <f t="shared" si="42"/>
        <v>OK</v>
      </c>
    </row>
    <row r="702" spans="1:12" ht="14.25" customHeight="1" x14ac:dyDescent="0.25">
      <c r="A702" s="320" t="str">
        <f>IF(K702=MIN(K681:K704),1,"")</f>
        <v/>
      </c>
      <c r="B702" s="319"/>
      <c r="C702" s="318"/>
      <c r="D702" s="312"/>
      <c r="E702" s="311"/>
      <c r="F702" s="310"/>
      <c r="G702" s="309"/>
      <c r="H702" s="317" t="e">
        <f>HLOOKUP('Operational Worksheet'!E702,$B$770:$M$772,3)</f>
        <v>#N/A</v>
      </c>
      <c r="I702" s="306" t="e">
        <f t="shared" si="40"/>
        <v>#DIV/0!</v>
      </c>
      <c r="J702" s="306" t="e">
        <f t="shared" si="41"/>
        <v>#DIV/0!</v>
      </c>
      <c r="K702" s="322" t="str">
        <f t="shared" si="43"/>
        <v>PO</v>
      </c>
      <c r="L702" s="316" t="str">
        <f t="shared" si="42"/>
        <v>OK</v>
      </c>
    </row>
    <row r="703" spans="1:12" ht="14.25" customHeight="1" x14ac:dyDescent="0.25">
      <c r="A703" s="320" t="str">
        <f>IF(K703=MIN(K681:K704),1,"")</f>
        <v/>
      </c>
      <c r="B703" s="319"/>
      <c r="C703" s="318"/>
      <c r="D703" s="312"/>
      <c r="E703" s="311"/>
      <c r="F703" s="310"/>
      <c r="G703" s="309"/>
      <c r="H703" s="317" t="e">
        <f>HLOOKUP('Operational Worksheet'!E703,$B$770:$M$772,3)</f>
        <v>#N/A</v>
      </c>
      <c r="I703" s="306" t="e">
        <f t="shared" si="40"/>
        <v>#DIV/0!</v>
      </c>
      <c r="J703" s="306" t="e">
        <f t="shared" si="41"/>
        <v>#DIV/0!</v>
      </c>
      <c r="K703" s="322" t="str">
        <f t="shared" si="43"/>
        <v>PO</v>
      </c>
      <c r="L703" s="316" t="str">
        <f t="shared" si="42"/>
        <v>OK</v>
      </c>
    </row>
    <row r="704" spans="1:12" ht="14.25" customHeight="1" x14ac:dyDescent="0.25">
      <c r="A704" s="315" t="str">
        <f>IF(K704=MIN(K681:K704),1,"")</f>
        <v/>
      </c>
      <c r="B704" s="329"/>
      <c r="C704" s="328"/>
      <c r="D704" s="312"/>
      <c r="E704" s="311"/>
      <c r="F704" s="310"/>
      <c r="G704" s="309"/>
      <c r="H704" s="327" t="e">
        <f>HLOOKUP('Operational Worksheet'!E704,$B$770:$M$772,3)</f>
        <v>#N/A</v>
      </c>
      <c r="I704" s="306" t="e">
        <f t="shared" si="40"/>
        <v>#DIV/0!</v>
      </c>
      <c r="J704" s="306" t="e">
        <f t="shared" si="41"/>
        <v>#DIV/0!</v>
      </c>
      <c r="K704" s="322" t="str">
        <f t="shared" si="43"/>
        <v>PO</v>
      </c>
      <c r="L704" s="326" t="str">
        <f t="shared" si="42"/>
        <v>OK</v>
      </c>
    </row>
    <row r="705" spans="1:12" ht="14.25" customHeight="1" x14ac:dyDescent="0.25">
      <c r="A705" s="325" t="str">
        <f>IF(K705=MIN(K705:K728),1,"")</f>
        <v/>
      </c>
      <c r="B705" s="324"/>
      <c r="C705" s="323"/>
      <c r="D705" s="312"/>
      <c r="E705" s="311"/>
      <c r="F705" s="310"/>
      <c r="G705" s="309"/>
      <c r="H705" s="306" t="e">
        <f>HLOOKUP('Operational Worksheet'!E705,$B$770:$M$772,3)</f>
        <v>#N/A</v>
      </c>
      <c r="I705" s="306" t="e">
        <f t="shared" si="40"/>
        <v>#DIV/0!</v>
      </c>
      <c r="J705" s="306" t="e">
        <f t="shared" si="41"/>
        <v>#DIV/0!</v>
      </c>
      <c r="K705" s="322" t="str">
        <f t="shared" si="43"/>
        <v>PO</v>
      </c>
      <c r="L705" s="321" t="str">
        <f t="shared" si="42"/>
        <v>OK</v>
      </c>
    </row>
    <row r="706" spans="1:12" ht="14.25" customHeight="1" x14ac:dyDescent="0.25">
      <c r="A706" s="320" t="str">
        <f>IF(K706=MIN(K705:K728),1,"")</f>
        <v/>
      </c>
      <c r="B706" s="319"/>
      <c r="C706" s="318"/>
      <c r="D706" s="312"/>
      <c r="E706" s="311"/>
      <c r="F706" s="310"/>
      <c r="G706" s="309"/>
      <c r="H706" s="317" t="e">
        <f>HLOOKUP('Operational Worksheet'!E706,$B$770:$M$772,3)</f>
        <v>#N/A</v>
      </c>
      <c r="I706" s="306" t="e">
        <f t="shared" si="40"/>
        <v>#DIV/0!</v>
      </c>
      <c r="J706" s="306" t="e">
        <f t="shared" si="41"/>
        <v>#DIV/0!</v>
      </c>
      <c r="K706" s="322" t="str">
        <f t="shared" si="43"/>
        <v>PO</v>
      </c>
      <c r="L706" s="316" t="str">
        <f t="shared" si="42"/>
        <v>OK</v>
      </c>
    </row>
    <row r="707" spans="1:12" ht="14.25" customHeight="1" x14ac:dyDescent="0.25">
      <c r="A707" s="320" t="str">
        <f>IF(K707=MIN(K705:K728),1,"")</f>
        <v/>
      </c>
      <c r="B707" s="319"/>
      <c r="C707" s="318"/>
      <c r="D707" s="312"/>
      <c r="E707" s="311"/>
      <c r="F707" s="310"/>
      <c r="G707" s="309"/>
      <c r="H707" s="317" t="e">
        <f>HLOOKUP('Operational Worksheet'!E707,$B$770:$M$772,3)</f>
        <v>#N/A</v>
      </c>
      <c r="I707" s="306" t="e">
        <f t="shared" si="40"/>
        <v>#DIV/0!</v>
      </c>
      <c r="J707" s="306" t="e">
        <f t="shared" si="41"/>
        <v>#DIV/0!</v>
      </c>
      <c r="K707" s="322" t="str">
        <f t="shared" si="43"/>
        <v>PO</v>
      </c>
      <c r="L707" s="316" t="str">
        <f t="shared" si="42"/>
        <v>OK</v>
      </c>
    </row>
    <row r="708" spans="1:12" ht="14.25" customHeight="1" x14ac:dyDescent="0.25">
      <c r="A708" s="320" t="str">
        <f>IF(K708=MIN(K705:K728),1,"")</f>
        <v/>
      </c>
      <c r="B708" s="319"/>
      <c r="C708" s="318"/>
      <c r="D708" s="312"/>
      <c r="E708" s="311"/>
      <c r="F708" s="310"/>
      <c r="G708" s="309"/>
      <c r="H708" s="317" t="e">
        <f>HLOOKUP('Operational Worksheet'!E708,$B$770:$M$772,3)</f>
        <v>#N/A</v>
      </c>
      <c r="I708" s="306" t="e">
        <f t="shared" si="40"/>
        <v>#DIV/0!</v>
      </c>
      <c r="J708" s="306" t="e">
        <f t="shared" si="41"/>
        <v>#DIV/0!</v>
      </c>
      <c r="K708" s="322" t="str">
        <f t="shared" si="43"/>
        <v>PO</v>
      </c>
      <c r="L708" s="316" t="str">
        <f t="shared" si="42"/>
        <v>OK</v>
      </c>
    </row>
    <row r="709" spans="1:12" ht="14.25" customHeight="1" x14ac:dyDescent="0.25">
      <c r="A709" s="320" t="str">
        <f>IF(K709=MIN(K705:K728),1,"")</f>
        <v/>
      </c>
      <c r="B709" s="319"/>
      <c r="C709" s="318"/>
      <c r="D709" s="312"/>
      <c r="E709" s="311"/>
      <c r="F709" s="310"/>
      <c r="G709" s="309"/>
      <c r="H709" s="317" t="e">
        <f>HLOOKUP('Operational Worksheet'!E709,$B$770:$M$772,3)</f>
        <v>#N/A</v>
      </c>
      <c r="I709" s="306" t="e">
        <f t="shared" si="40"/>
        <v>#DIV/0!</v>
      </c>
      <c r="J709" s="306" t="e">
        <f t="shared" si="41"/>
        <v>#DIV/0!</v>
      </c>
      <c r="K709" s="322" t="str">
        <f t="shared" si="43"/>
        <v>PO</v>
      </c>
      <c r="L709" s="316" t="str">
        <f t="shared" si="42"/>
        <v>OK</v>
      </c>
    </row>
    <row r="710" spans="1:12" ht="14.25" customHeight="1" x14ac:dyDescent="0.25">
      <c r="A710" s="320" t="str">
        <f>IF(K710=MIN(K705:K728),1,"")</f>
        <v/>
      </c>
      <c r="B710" s="319"/>
      <c r="C710" s="318"/>
      <c r="D710" s="312"/>
      <c r="E710" s="311"/>
      <c r="F710" s="310"/>
      <c r="G710" s="309"/>
      <c r="H710" s="317" t="e">
        <f>HLOOKUP('Operational Worksheet'!E710,$B$770:$M$772,3)</f>
        <v>#N/A</v>
      </c>
      <c r="I710" s="306" t="e">
        <f t="shared" si="40"/>
        <v>#DIV/0!</v>
      </c>
      <c r="J710" s="306" t="e">
        <f t="shared" si="41"/>
        <v>#DIV/0!</v>
      </c>
      <c r="K710" s="322" t="str">
        <f t="shared" si="43"/>
        <v>PO</v>
      </c>
      <c r="L710" s="316" t="str">
        <f t="shared" si="42"/>
        <v>OK</v>
      </c>
    </row>
    <row r="711" spans="1:12" ht="14.25" customHeight="1" x14ac:dyDescent="0.25">
      <c r="A711" s="320" t="str">
        <f>IF(K711=MIN(K705:K728),1,"")</f>
        <v/>
      </c>
      <c r="B711" s="319"/>
      <c r="C711" s="318"/>
      <c r="D711" s="312"/>
      <c r="E711" s="311"/>
      <c r="F711" s="310"/>
      <c r="G711" s="309"/>
      <c r="H711" s="317" t="e">
        <f>HLOOKUP('Operational Worksheet'!E711,$B$770:$M$772,3)</f>
        <v>#N/A</v>
      </c>
      <c r="I711" s="306" t="e">
        <f t="shared" si="40"/>
        <v>#DIV/0!</v>
      </c>
      <c r="J711" s="306" t="e">
        <f t="shared" si="41"/>
        <v>#DIV/0!</v>
      </c>
      <c r="K711" s="322" t="str">
        <f t="shared" si="43"/>
        <v>PO</v>
      </c>
      <c r="L711" s="316" t="str">
        <f t="shared" si="42"/>
        <v>OK</v>
      </c>
    </row>
    <row r="712" spans="1:12" ht="14.25" customHeight="1" x14ac:dyDescent="0.25">
      <c r="A712" s="320" t="str">
        <f>IF(K712=MIN(K705:K728),1,"")</f>
        <v/>
      </c>
      <c r="B712" s="319"/>
      <c r="C712" s="318"/>
      <c r="D712" s="312"/>
      <c r="E712" s="311"/>
      <c r="F712" s="310"/>
      <c r="G712" s="309"/>
      <c r="H712" s="317" t="e">
        <f>HLOOKUP('Operational Worksheet'!E712,$B$770:$M$772,3)</f>
        <v>#N/A</v>
      </c>
      <c r="I712" s="306" t="e">
        <f t="shared" si="40"/>
        <v>#DIV/0!</v>
      </c>
      <c r="J712" s="306" t="e">
        <f t="shared" si="41"/>
        <v>#DIV/0!</v>
      </c>
      <c r="K712" s="322" t="str">
        <f t="shared" si="43"/>
        <v>PO</v>
      </c>
      <c r="L712" s="316" t="str">
        <f t="shared" si="42"/>
        <v>OK</v>
      </c>
    </row>
    <row r="713" spans="1:12" ht="14.25" customHeight="1" x14ac:dyDescent="0.25">
      <c r="A713" s="320" t="str">
        <f>IF(K713=MIN(K705:K728),1,"")</f>
        <v/>
      </c>
      <c r="B713" s="319"/>
      <c r="C713" s="318"/>
      <c r="D713" s="312"/>
      <c r="E713" s="311"/>
      <c r="F713" s="310"/>
      <c r="G713" s="309"/>
      <c r="H713" s="317" t="e">
        <f>HLOOKUP('Operational Worksheet'!E713,$B$770:$M$772,3)</f>
        <v>#N/A</v>
      </c>
      <c r="I713" s="306" t="e">
        <f t="shared" ref="I713:I752" si="44">$G$766/D713*$H$766</f>
        <v>#DIV/0!</v>
      </c>
      <c r="J713" s="306" t="e">
        <f t="shared" ref="J713:J752" si="45">I713*$G713</f>
        <v>#DIV/0!</v>
      </c>
      <c r="K713" s="322" t="str">
        <f t="shared" si="43"/>
        <v>PO</v>
      </c>
      <c r="L713" s="316" t="str">
        <f t="shared" ref="L713:L752" si="46">+IF(K713&gt;=1, "OK","Alarm")</f>
        <v>OK</v>
      </c>
    </row>
    <row r="714" spans="1:12" ht="14.25" customHeight="1" x14ac:dyDescent="0.25">
      <c r="A714" s="320" t="str">
        <f>IF(K714=MIN(K705:K728),1,"")</f>
        <v/>
      </c>
      <c r="B714" s="319"/>
      <c r="C714" s="318"/>
      <c r="D714" s="312"/>
      <c r="E714" s="311"/>
      <c r="F714" s="310"/>
      <c r="G714" s="309"/>
      <c r="H714" s="317" t="e">
        <f>HLOOKUP('Operational Worksheet'!E714,$B$770:$M$772,3)</f>
        <v>#N/A</v>
      </c>
      <c r="I714" s="306" t="e">
        <f t="shared" si="44"/>
        <v>#DIV/0!</v>
      </c>
      <c r="J714" s="306" t="e">
        <f t="shared" si="45"/>
        <v>#DIV/0!</v>
      </c>
      <c r="K714" s="322" t="str">
        <f t="shared" ref="K714:K752" si="47">IF(D714&gt;0,J714/H714,"PO")</f>
        <v>PO</v>
      </c>
      <c r="L714" s="316" t="str">
        <f t="shared" si="46"/>
        <v>OK</v>
      </c>
    </row>
    <row r="715" spans="1:12" ht="14.25" customHeight="1" x14ac:dyDescent="0.25">
      <c r="A715" s="320" t="str">
        <f>IF(K715=MIN(K705:K728),1,"")</f>
        <v/>
      </c>
      <c r="B715" s="319"/>
      <c r="C715" s="318"/>
      <c r="D715" s="312"/>
      <c r="E715" s="311"/>
      <c r="F715" s="310"/>
      <c r="G715" s="309"/>
      <c r="H715" s="317" t="e">
        <f>HLOOKUP('Operational Worksheet'!E715,$B$770:$M$772,3)</f>
        <v>#N/A</v>
      </c>
      <c r="I715" s="306" t="e">
        <f t="shared" si="44"/>
        <v>#DIV/0!</v>
      </c>
      <c r="J715" s="306" t="e">
        <f t="shared" si="45"/>
        <v>#DIV/0!</v>
      </c>
      <c r="K715" s="322" t="str">
        <f t="shared" si="47"/>
        <v>PO</v>
      </c>
      <c r="L715" s="316" t="str">
        <f t="shared" si="46"/>
        <v>OK</v>
      </c>
    </row>
    <row r="716" spans="1:12" ht="14.25" customHeight="1" x14ac:dyDescent="0.25">
      <c r="A716" s="320" t="str">
        <f>IF(K716=MIN(K705:K728),1,"")</f>
        <v/>
      </c>
      <c r="B716" s="319"/>
      <c r="C716" s="318"/>
      <c r="D716" s="312"/>
      <c r="E716" s="311"/>
      <c r="F716" s="310"/>
      <c r="G716" s="309"/>
      <c r="H716" s="317" t="e">
        <f>HLOOKUP('Operational Worksheet'!E716,$B$770:$M$772,3)</f>
        <v>#N/A</v>
      </c>
      <c r="I716" s="306" t="e">
        <f t="shared" si="44"/>
        <v>#DIV/0!</v>
      </c>
      <c r="J716" s="306" t="e">
        <f t="shared" si="45"/>
        <v>#DIV/0!</v>
      </c>
      <c r="K716" s="322" t="str">
        <f t="shared" si="47"/>
        <v>PO</v>
      </c>
      <c r="L716" s="316" t="str">
        <f t="shared" si="46"/>
        <v>OK</v>
      </c>
    </row>
    <row r="717" spans="1:12" ht="14.25" customHeight="1" x14ac:dyDescent="0.25">
      <c r="A717" s="320" t="str">
        <f>IF(K717=MIN(K705:K728),1,"")</f>
        <v/>
      </c>
      <c r="B717" s="319"/>
      <c r="C717" s="318"/>
      <c r="D717" s="312"/>
      <c r="E717" s="311"/>
      <c r="F717" s="310"/>
      <c r="G717" s="309"/>
      <c r="H717" s="317" t="e">
        <f>HLOOKUP('Operational Worksheet'!E717,$B$770:$M$772,3)</f>
        <v>#N/A</v>
      </c>
      <c r="I717" s="306" t="e">
        <f t="shared" si="44"/>
        <v>#DIV/0!</v>
      </c>
      <c r="J717" s="306" t="e">
        <f t="shared" si="45"/>
        <v>#DIV/0!</v>
      </c>
      <c r="K717" s="322" t="str">
        <f t="shared" si="47"/>
        <v>PO</v>
      </c>
      <c r="L717" s="316" t="str">
        <f t="shared" si="46"/>
        <v>OK</v>
      </c>
    </row>
    <row r="718" spans="1:12" ht="14.25" customHeight="1" x14ac:dyDescent="0.25">
      <c r="A718" s="320" t="str">
        <f>IF(K718=MIN(K705:K728),1,"")</f>
        <v/>
      </c>
      <c r="B718" s="319"/>
      <c r="C718" s="318"/>
      <c r="D718" s="312"/>
      <c r="E718" s="311"/>
      <c r="F718" s="310"/>
      <c r="G718" s="309"/>
      <c r="H718" s="317" t="e">
        <f>HLOOKUP('Operational Worksheet'!E718,$B$770:$M$772,3)</f>
        <v>#N/A</v>
      </c>
      <c r="I718" s="306" t="e">
        <f t="shared" si="44"/>
        <v>#DIV/0!</v>
      </c>
      <c r="J718" s="306" t="e">
        <f t="shared" si="45"/>
        <v>#DIV/0!</v>
      </c>
      <c r="K718" s="322" t="str">
        <f t="shared" si="47"/>
        <v>PO</v>
      </c>
      <c r="L718" s="316" t="str">
        <f t="shared" si="46"/>
        <v>OK</v>
      </c>
    </row>
    <row r="719" spans="1:12" ht="14.25" customHeight="1" x14ac:dyDescent="0.25">
      <c r="A719" s="320" t="str">
        <f>IF(K719=MIN(K705:K728),1,"")</f>
        <v/>
      </c>
      <c r="B719" s="319"/>
      <c r="C719" s="318"/>
      <c r="D719" s="312"/>
      <c r="E719" s="311"/>
      <c r="F719" s="310"/>
      <c r="G719" s="309"/>
      <c r="H719" s="317" t="e">
        <f>HLOOKUP('Operational Worksheet'!E719,$B$770:$M$772,3)</f>
        <v>#N/A</v>
      </c>
      <c r="I719" s="306" t="e">
        <f t="shared" si="44"/>
        <v>#DIV/0!</v>
      </c>
      <c r="J719" s="306" t="e">
        <f t="shared" si="45"/>
        <v>#DIV/0!</v>
      </c>
      <c r="K719" s="322" t="str">
        <f t="shared" si="47"/>
        <v>PO</v>
      </c>
      <c r="L719" s="316" t="str">
        <f t="shared" si="46"/>
        <v>OK</v>
      </c>
    </row>
    <row r="720" spans="1:12" ht="14.25" customHeight="1" x14ac:dyDescent="0.25">
      <c r="A720" s="320" t="str">
        <f>IF(K720=MIN(K705:K728),1,"")</f>
        <v/>
      </c>
      <c r="B720" s="319"/>
      <c r="C720" s="318"/>
      <c r="D720" s="312"/>
      <c r="E720" s="311"/>
      <c r="F720" s="310"/>
      <c r="G720" s="309"/>
      <c r="H720" s="317" t="e">
        <f>HLOOKUP('Operational Worksheet'!E720,$B$770:$M$772,3)</f>
        <v>#N/A</v>
      </c>
      <c r="I720" s="306" t="e">
        <f t="shared" si="44"/>
        <v>#DIV/0!</v>
      </c>
      <c r="J720" s="306" t="e">
        <f t="shared" si="45"/>
        <v>#DIV/0!</v>
      </c>
      <c r="K720" s="322" t="str">
        <f t="shared" si="47"/>
        <v>PO</v>
      </c>
      <c r="L720" s="316" t="str">
        <f t="shared" si="46"/>
        <v>OK</v>
      </c>
    </row>
    <row r="721" spans="1:12" ht="14.25" customHeight="1" x14ac:dyDescent="0.25">
      <c r="A721" s="320" t="str">
        <f>IF(K721=MIN(K705:K728),1,"")</f>
        <v/>
      </c>
      <c r="B721" s="319"/>
      <c r="C721" s="318"/>
      <c r="D721" s="312"/>
      <c r="E721" s="311"/>
      <c r="F721" s="310"/>
      <c r="G721" s="309"/>
      <c r="H721" s="317" t="e">
        <f>HLOOKUP('Operational Worksheet'!E721,$B$770:$M$772,3)</f>
        <v>#N/A</v>
      </c>
      <c r="I721" s="306" t="e">
        <f t="shared" si="44"/>
        <v>#DIV/0!</v>
      </c>
      <c r="J721" s="306" t="e">
        <f t="shared" si="45"/>
        <v>#DIV/0!</v>
      </c>
      <c r="K721" s="322" t="str">
        <f t="shared" si="47"/>
        <v>PO</v>
      </c>
      <c r="L721" s="316" t="str">
        <f t="shared" si="46"/>
        <v>OK</v>
      </c>
    </row>
    <row r="722" spans="1:12" ht="14.25" customHeight="1" x14ac:dyDescent="0.25">
      <c r="A722" s="320" t="str">
        <f>IF(K722=MIN(K705:K728),1,"")</f>
        <v/>
      </c>
      <c r="B722" s="319"/>
      <c r="C722" s="318"/>
      <c r="D722" s="312"/>
      <c r="E722" s="311"/>
      <c r="F722" s="310"/>
      <c r="G722" s="309"/>
      <c r="H722" s="317" t="e">
        <f>HLOOKUP('Operational Worksheet'!E722,$B$770:$M$772,3)</f>
        <v>#N/A</v>
      </c>
      <c r="I722" s="306" t="e">
        <f t="shared" si="44"/>
        <v>#DIV/0!</v>
      </c>
      <c r="J722" s="306" t="e">
        <f t="shared" si="45"/>
        <v>#DIV/0!</v>
      </c>
      <c r="K722" s="322" t="str">
        <f t="shared" si="47"/>
        <v>PO</v>
      </c>
      <c r="L722" s="316" t="str">
        <f t="shared" si="46"/>
        <v>OK</v>
      </c>
    </row>
    <row r="723" spans="1:12" ht="14.25" customHeight="1" x14ac:dyDescent="0.25">
      <c r="A723" s="320" t="str">
        <f>IF(K723=MIN(K705:K728),1,"")</f>
        <v/>
      </c>
      <c r="B723" s="319"/>
      <c r="C723" s="318"/>
      <c r="D723" s="312"/>
      <c r="E723" s="311"/>
      <c r="F723" s="310"/>
      <c r="G723" s="309"/>
      <c r="H723" s="317" t="e">
        <f>HLOOKUP('Operational Worksheet'!E723,$B$770:$M$772,3)</f>
        <v>#N/A</v>
      </c>
      <c r="I723" s="306" t="e">
        <f t="shared" si="44"/>
        <v>#DIV/0!</v>
      </c>
      <c r="J723" s="306" t="e">
        <f t="shared" si="45"/>
        <v>#DIV/0!</v>
      </c>
      <c r="K723" s="322" t="str">
        <f t="shared" si="47"/>
        <v>PO</v>
      </c>
      <c r="L723" s="316" t="str">
        <f t="shared" si="46"/>
        <v>OK</v>
      </c>
    </row>
    <row r="724" spans="1:12" ht="14.25" customHeight="1" x14ac:dyDescent="0.25">
      <c r="A724" s="320" t="str">
        <f>IF(K724=MIN(K705:K728),1,"")</f>
        <v/>
      </c>
      <c r="B724" s="319"/>
      <c r="C724" s="318"/>
      <c r="D724" s="312"/>
      <c r="E724" s="311"/>
      <c r="F724" s="310"/>
      <c r="G724" s="309"/>
      <c r="H724" s="317" t="e">
        <f>HLOOKUP('Operational Worksheet'!E724,$B$770:$M$772,3)</f>
        <v>#N/A</v>
      </c>
      <c r="I724" s="306" t="e">
        <f t="shared" si="44"/>
        <v>#DIV/0!</v>
      </c>
      <c r="J724" s="306" t="e">
        <f t="shared" si="45"/>
        <v>#DIV/0!</v>
      </c>
      <c r="K724" s="322" t="str">
        <f t="shared" si="47"/>
        <v>PO</v>
      </c>
      <c r="L724" s="316" t="str">
        <f t="shared" si="46"/>
        <v>OK</v>
      </c>
    </row>
    <row r="725" spans="1:12" ht="14.25" customHeight="1" x14ac:dyDescent="0.25">
      <c r="A725" s="320" t="str">
        <f>IF(K725=MIN(K705:K728),1,"")</f>
        <v/>
      </c>
      <c r="B725" s="319"/>
      <c r="C725" s="318"/>
      <c r="D725" s="312"/>
      <c r="E725" s="311"/>
      <c r="F725" s="310"/>
      <c r="G725" s="309"/>
      <c r="H725" s="317" t="e">
        <f>HLOOKUP('Operational Worksheet'!E725,$B$770:$M$772,3)</f>
        <v>#N/A</v>
      </c>
      <c r="I725" s="306" t="e">
        <f t="shared" si="44"/>
        <v>#DIV/0!</v>
      </c>
      <c r="J725" s="306" t="e">
        <f t="shared" si="45"/>
        <v>#DIV/0!</v>
      </c>
      <c r="K725" s="322" t="str">
        <f t="shared" si="47"/>
        <v>PO</v>
      </c>
      <c r="L725" s="316" t="str">
        <f t="shared" si="46"/>
        <v>OK</v>
      </c>
    </row>
    <row r="726" spans="1:12" ht="14.25" customHeight="1" x14ac:dyDescent="0.25">
      <c r="A726" s="320" t="str">
        <f>IF(K726=MIN(K705:K728),1,"")</f>
        <v/>
      </c>
      <c r="B726" s="319"/>
      <c r="C726" s="318"/>
      <c r="D726" s="312"/>
      <c r="E726" s="311"/>
      <c r="F726" s="310"/>
      <c r="G726" s="309"/>
      <c r="H726" s="317" t="e">
        <f>HLOOKUP('Operational Worksheet'!E726,$B$770:$M$772,3)</f>
        <v>#N/A</v>
      </c>
      <c r="I726" s="306" t="e">
        <f t="shared" si="44"/>
        <v>#DIV/0!</v>
      </c>
      <c r="J726" s="306" t="e">
        <f t="shared" si="45"/>
        <v>#DIV/0!</v>
      </c>
      <c r="K726" s="322" t="str">
        <f t="shared" si="47"/>
        <v>PO</v>
      </c>
      <c r="L726" s="316" t="str">
        <f t="shared" si="46"/>
        <v>OK</v>
      </c>
    </row>
    <row r="727" spans="1:12" ht="14.25" customHeight="1" x14ac:dyDescent="0.25">
      <c r="A727" s="320" t="str">
        <f>IF(K727=MIN(K705:K728),1,"")</f>
        <v/>
      </c>
      <c r="B727" s="319"/>
      <c r="C727" s="318"/>
      <c r="D727" s="312"/>
      <c r="E727" s="311"/>
      <c r="F727" s="310"/>
      <c r="G727" s="309"/>
      <c r="H727" s="317" t="e">
        <f>HLOOKUP('Operational Worksheet'!E727,$B$770:$M$772,3)</f>
        <v>#N/A</v>
      </c>
      <c r="I727" s="306" t="e">
        <f t="shared" si="44"/>
        <v>#DIV/0!</v>
      </c>
      <c r="J727" s="306" t="e">
        <f t="shared" si="45"/>
        <v>#DIV/0!</v>
      </c>
      <c r="K727" s="322" t="str">
        <f t="shared" si="47"/>
        <v>PO</v>
      </c>
      <c r="L727" s="316" t="str">
        <f t="shared" si="46"/>
        <v>OK</v>
      </c>
    </row>
    <row r="728" spans="1:12" ht="14.25" customHeight="1" x14ac:dyDescent="0.25">
      <c r="A728" s="315" t="str">
        <f>IF(K728=MIN(K705:K728),1,"")</f>
        <v/>
      </c>
      <c r="B728" s="329"/>
      <c r="C728" s="328"/>
      <c r="D728" s="312"/>
      <c r="E728" s="311"/>
      <c r="F728" s="310"/>
      <c r="G728" s="309"/>
      <c r="H728" s="327" t="e">
        <f>HLOOKUP('Operational Worksheet'!E728,$B$770:$M$772,3)</f>
        <v>#N/A</v>
      </c>
      <c r="I728" s="306" t="e">
        <f t="shared" si="44"/>
        <v>#DIV/0!</v>
      </c>
      <c r="J728" s="306" t="e">
        <f t="shared" si="45"/>
        <v>#DIV/0!</v>
      </c>
      <c r="K728" s="322" t="str">
        <f t="shared" si="47"/>
        <v>PO</v>
      </c>
      <c r="L728" s="326" t="str">
        <f t="shared" si="46"/>
        <v>OK</v>
      </c>
    </row>
    <row r="729" spans="1:12" ht="14.25" customHeight="1" x14ac:dyDescent="0.25">
      <c r="A729" s="325" t="str">
        <f>IF(K729=MIN(K729:K752),1,"")</f>
        <v/>
      </c>
      <c r="B729" s="324"/>
      <c r="C729" s="323"/>
      <c r="D729" s="312"/>
      <c r="E729" s="311"/>
      <c r="F729" s="310"/>
      <c r="G729" s="309"/>
      <c r="H729" s="306" t="e">
        <f>HLOOKUP('Operational Worksheet'!E729,$B$770:$M$772,3)</f>
        <v>#N/A</v>
      </c>
      <c r="I729" s="306" t="e">
        <f t="shared" si="44"/>
        <v>#DIV/0!</v>
      </c>
      <c r="J729" s="306" t="e">
        <f t="shared" si="45"/>
        <v>#DIV/0!</v>
      </c>
      <c r="K729" s="322" t="str">
        <f t="shared" si="47"/>
        <v>PO</v>
      </c>
      <c r="L729" s="321" t="str">
        <f t="shared" si="46"/>
        <v>OK</v>
      </c>
    </row>
    <row r="730" spans="1:12" ht="14.25" customHeight="1" x14ac:dyDescent="0.25">
      <c r="A730" s="320" t="str">
        <f>IF(K730=MIN(K729:K752),1,"")</f>
        <v/>
      </c>
      <c r="B730" s="319"/>
      <c r="C730" s="318"/>
      <c r="D730" s="312"/>
      <c r="E730" s="311"/>
      <c r="F730" s="310"/>
      <c r="G730" s="309"/>
      <c r="H730" s="317" t="e">
        <f>HLOOKUP('Operational Worksheet'!E730,$B$770:$M$772,3)</f>
        <v>#N/A</v>
      </c>
      <c r="I730" s="306" t="e">
        <f t="shared" si="44"/>
        <v>#DIV/0!</v>
      </c>
      <c r="J730" s="306" t="e">
        <f t="shared" si="45"/>
        <v>#DIV/0!</v>
      </c>
      <c r="K730" s="322" t="str">
        <f t="shared" si="47"/>
        <v>PO</v>
      </c>
      <c r="L730" s="316" t="str">
        <f t="shared" si="46"/>
        <v>OK</v>
      </c>
    </row>
    <row r="731" spans="1:12" ht="14.25" customHeight="1" x14ac:dyDescent="0.25">
      <c r="A731" s="320" t="str">
        <f>IF(K731=MIN(K729:K752),1,"")</f>
        <v/>
      </c>
      <c r="B731" s="319"/>
      <c r="C731" s="318"/>
      <c r="D731" s="312"/>
      <c r="E731" s="311"/>
      <c r="F731" s="310"/>
      <c r="G731" s="309"/>
      <c r="H731" s="317" t="e">
        <f>HLOOKUP('Operational Worksheet'!E731,$B$770:$M$772,3)</f>
        <v>#N/A</v>
      </c>
      <c r="I731" s="306" t="e">
        <f t="shared" si="44"/>
        <v>#DIV/0!</v>
      </c>
      <c r="J731" s="306" t="e">
        <f t="shared" si="45"/>
        <v>#DIV/0!</v>
      </c>
      <c r="K731" s="322" t="str">
        <f t="shared" si="47"/>
        <v>PO</v>
      </c>
      <c r="L731" s="316" t="str">
        <f t="shared" si="46"/>
        <v>OK</v>
      </c>
    </row>
    <row r="732" spans="1:12" ht="14.25" customHeight="1" x14ac:dyDescent="0.25">
      <c r="A732" s="320" t="str">
        <f>IF(K732=MIN(K729:K752),1,"")</f>
        <v/>
      </c>
      <c r="B732" s="319"/>
      <c r="C732" s="318"/>
      <c r="D732" s="312"/>
      <c r="E732" s="311"/>
      <c r="F732" s="310"/>
      <c r="G732" s="309"/>
      <c r="H732" s="317" t="e">
        <f>HLOOKUP('Operational Worksheet'!E732,$B$770:$M$772,3)</f>
        <v>#N/A</v>
      </c>
      <c r="I732" s="306" t="e">
        <f t="shared" si="44"/>
        <v>#DIV/0!</v>
      </c>
      <c r="J732" s="306" t="e">
        <f t="shared" si="45"/>
        <v>#DIV/0!</v>
      </c>
      <c r="K732" s="322" t="str">
        <f t="shared" si="47"/>
        <v>PO</v>
      </c>
      <c r="L732" s="316" t="str">
        <f t="shared" si="46"/>
        <v>OK</v>
      </c>
    </row>
    <row r="733" spans="1:12" ht="14.25" customHeight="1" x14ac:dyDescent="0.25">
      <c r="A733" s="320" t="str">
        <f>IF(K733=MIN(K729:K752),1,"")</f>
        <v/>
      </c>
      <c r="B733" s="319"/>
      <c r="C733" s="318"/>
      <c r="D733" s="312"/>
      <c r="E733" s="311"/>
      <c r="F733" s="310"/>
      <c r="G733" s="309"/>
      <c r="H733" s="317" t="e">
        <f>HLOOKUP('Operational Worksheet'!E733,$B$770:$M$772,3)</f>
        <v>#N/A</v>
      </c>
      <c r="I733" s="306" t="e">
        <f t="shared" si="44"/>
        <v>#DIV/0!</v>
      </c>
      <c r="J733" s="306" t="e">
        <f t="shared" si="45"/>
        <v>#DIV/0!</v>
      </c>
      <c r="K733" s="322" t="str">
        <f t="shared" si="47"/>
        <v>PO</v>
      </c>
      <c r="L733" s="316" t="str">
        <f t="shared" si="46"/>
        <v>OK</v>
      </c>
    </row>
    <row r="734" spans="1:12" ht="14.25" customHeight="1" x14ac:dyDescent="0.25">
      <c r="A734" s="320" t="str">
        <f>IF(K734=MIN(K729:K752),1,"")</f>
        <v/>
      </c>
      <c r="B734" s="319"/>
      <c r="C734" s="318"/>
      <c r="D734" s="312"/>
      <c r="E734" s="311"/>
      <c r="F734" s="310"/>
      <c r="G734" s="309"/>
      <c r="H734" s="317" t="e">
        <f>HLOOKUP('Operational Worksheet'!E734,$B$770:$M$772,3)</f>
        <v>#N/A</v>
      </c>
      <c r="I734" s="306" t="e">
        <f t="shared" si="44"/>
        <v>#DIV/0!</v>
      </c>
      <c r="J734" s="306" t="e">
        <f t="shared" si="45"/>
        <v>#DIV/0!</v>
      </c>
      <c r="K734" s="322" t="str">
        <f t="shared" si="47"/>
        <v>PO</v>
      </c>
      <c r="L734" s="316" t="str">
        <f t="shared" si="46"/>
        <v>OK</v>
      </c>
    </row>
    <row r="735" spans="1:12" ht="14.25" customHeight="1" x14ac:dyDescent="0.25">
      <c r="A735" s="320" t="str">
        <f>IF(K735=MIN(K729:K752),1,"")</f>
        <v/>
      </c>
      <c r="B735" s="319"/>
      <c r="C735" s="318"/>
      <c r="D735" s="312"/>
      <c r="E735" s="311"/>
      <c r="F735" s="310"/>
      <c r="G735" s="309"/>
      <c r="H735" s="317" t="e">
        <f>HLOOKUP('Operational Worksheet'!E735,$B$770:$M$772,3)</f>
        <v>#N/A</v>
      </c>
      <c r="I735" s="306" t="e">
        <f t="shared" si="44"/>
        <v>#DIV/0!</v>
      </c>
      <c r="J735" s="306" t="e">
        <f t="shared" si="45"/>
        <v>#DIV/0!</v>
      </c>
      <c r="K735" s="322" t="str">
        <f t="shared" si="47"/>
        <v>PO</v>
      </c>
      <c r="L735" s="316" t="str">
        <f t="shared" si="46"/>
        <v>OK</v>
      </c>
    </row>
    <row r="736" spans="1:12" ht="14.25" customHeight="1" x14ac:dyDescent="0.25">
      <c r="A736" s="320" t="str">
        <f>IF(K736=MIN(K729:K752),1,"")</f>
        <v/>
      </c>
      <c r="B736" s="319"/>
      <c r="C736" s="318"/>
      <c r="D736" s="312"/>
      <c r="E736" s="311"/>
      <c r="F736" s="310"/>
      <c r="G736" s="309"/>
      <c r="H736" s="317" t="e">
        <f>HLOOKUP('Operational Worksheet'!E736,$B$770:$M$772,3)</f>
        <v>#N/A</v>
      </c>
      <c r="I736" s="306" t="e">
        <f t="shared" si="44"/>
        <v>#DIV/0!</v>
      </c>
      <c r="J736" s="306" t="e">
        <f t="shared" si="45"/>
        <v>#DIV/0!</v>
      </c>
      <c r="K736" s="322" t="str">
        <f t="shared" si="47"/>
        <v>PO</v>
      </c>
      <c r="L736" s="316" t="str">
        <f t="shared" si="46"/>
        <v>OK</v>
      </c>
    </row>
    <row r="737" spans="1:12" ht="14.25" customHeight="1" x14ac:dyDescent="0.25">
      <c r="A737" s="320" t="str">
        <f>IF(K737=MIN(K729:K752),1,"")</f>
        <v/>
      </c>
      <c r="B737" s="319"/>
      <c r="C737" s="318"/>
      <c r="D737" s="312"/>
      <c r="E737" s="311"/>
      <c r="F737" s="310"/>
      <c r="G737" s="309"/>
      <c r="H737" s="317" t="e">
        <f>HLOOKUP('Operational Worksheet'!E737,$B$770:$M$772,3)</f>
        <v>#N/A</v>
      </c>
      <c r="I737" s="306" t="e">
        <f t="shared" si="44"/>
        <v>#DIV/0!</v>
      </c>
      <c r="J737" s="306" t="e">
        <f t="shared" si="45"/>
        <v>#DIV/0!</v>
      </c>
      <c r="K737" s="322" t="str">
        <f t="shared" si="47"/>
        <v>PO</v>
      </c>
      <c r="L737" s="316" t="str">
        <f t="shared" si="46"/>
        <v>OK</v>
      </c>
    </row>
    <row r="738" spans="1:12" ht="14.25" customHeight="1" x14ac:dyDescent="0.25">
      <c r="A738" s="320" t="str">
        <f>IF(K738=MIN(K729:K752),1,"")</f>
        <v/>
      </c>
      <c r="B738" s="319"/>
      <c r="C738" s="318"/>
      <c r="D738" s="312"/>
      <c r="E738" s="311"/>
      <c r="F738" s="310"/>
      <c r="G738" s="309"/>
      <c r="H738" s="317" t="e">
        <f>HLOOKUP('Operational Worksheet'!E738,$B$770:$M$772,3)</f>
        <v>#N/A</v>
      </c>
      <c r="I738" s="306" t="e">
        <f t="shared" si="44"/>
        <v>#DIV/0!</v>
      </c>
      <c r="J738" s="306" t="e">
        <f t="shared" si="45"/>
        <v>#DIV/0!</v>
      </c>
      <c r="K738" s="322" t="str">
        <f t="shared" si="47"/>
        <v>PO</v>
      </c>
      <c r="L738" s="316" t="str">
        <f t="shared" si="46"/>
        <v>OK</v>
      </c>
    </row>
    <row r="739" spans="1:12" ht="14.25" customHeight="1" x14ac:dyDescent="0.25">
      <c r="A739" s="320" t="str">
        <f>IF(K739=MIN(K729:K752),1,"")</f>
        <v/>
      </c>
      <c r="B739" s="319"/>
      <c r="C739" s="318"/>
      <c r="D739" s="312"/>
      <c r="E739" s="311"/>
      <c r="F739" s="310"/>
      <c r="G739" s="309"/>
      <c r="H739" s="317" t="e">
        <f>HLOOKUP('Operational Worksheet'!E739,$B$770:$M$772,3)</f>
        <v>#N/A</v>
      </c>
      <c r="I739" s="306" t="e">
        <f t="shared" si="44"/>
        <v>#DIV/0!</v>
      </c>
      <c r="J739" s="306" t="e">
        <f t="shared" si="45"/>
        <v>#DIV/0!</v>
      </c>
      <c r="K739" s="322" t="str">
        <f t="shared" si="47"/>
        <v>PO</v>
      </c>
      <c r="L739" s="316" t="str">
        <f t="shared" si="46"/>
        <v>OK</v>
      </c>
    </row>
    <row r="740" spans="1:12" ht="14.25" customHeight="1" x14ac:dyDescent="0.25">
      <c r="A740" s="320" t="str">
        <f>IF(K740=MIN(K729:K752),1,"")</f>
        <v/>
      </c>
      <c r="B740" s="319"/>
      <c r="C740" s="318"/>
      <c r="D740" s="312"/>
      <c r="E740" s="311"/>
      <c r="F740" s="310"/>
      <c r="G740" s="309"/>
      <c r="H740" s="317" t="e">
        <f>HLOOKUP('Operational Worksheet'!E740,$B$770:$M$772,3)</f>
        <v>#N/A</v>
      </c>
      <c r="I740" s="306" t="e">
        <f t="shared" si="44"/>
        <v>#DIV/0!</v>
      </c>
      <c r="J740" s="306" t="e">
        <f t="shared" si="45"/>
        <v>#DIV/0!</v>
      </c>
      <c r="K740" s="322" t="str">
        <f t="shared" si="47"/>
        <v>PO</v>
      </c>
      <c r="L740" s="316" t="str">
        <f t="shared" si="46"/>
        <v>OK</v>
      </c>
    </row>
    <row r="741" spans="1:12" ht="14.25" customHeight="1" x14ac:dyDescent="0.25">
      <c r="A741" s="320" t="str">
        <f>IF(K741=MIN(K729:K752),1,"")</f>
        <v/>
      </c>
      <c r="B741" s="319"/>
      <c r="C741" s="318"/>
      <c r="D741" s="312"/>
      <c r="E741" s="311"/>
      <c r="F741" s="310"/>
      <c r="G741" s="309"/>
      <c r="H741" s="317" t="e">
        <f>HLOOKUP('Operational Worksheet'!E741,$B$770:$M$772,3)</f>
        <v>#N/A</v>
      </c>
      <c r="I741" s="306" t="e">
        <f t="shared" si="44"/>
        <v>#DIV/0!</v>
      </c>
      <c r="J741" s="306" t="e">
        <f t="shared" si="45"/>
        <v>#DIV/0!</v>
      </c>
      <c r="K741" s="322" t="str">
        <f t="shared" si="47"/>
        <v>PO</v>
      </c>
      <c r="L741" s="316" t="str">
        <f t="shared" si="46"/>
        <v>OK</v>
      </c>
    </row>
    <row r="742" spans="1:12" ht="14.25" customHeight="1" x14ac:dyDescent="0.25">
      <c r="A742" s="320" t="str">
        <f>IF(K742=MIN(K729:K752),1,"")</f>
        <v/>
      </c>
      <c r="B742" s="319"/>
      <c r="C742" s="318"/>
      <c r="D742" s="312"/>
      <c r="E742" s="311"/>
      <c r="F742" s="310"/>
      <c r="G742" s="309"/>
      <c r="H742" s="317" t="e">
        <f>HLOOKUP('Operational Worksheet'!E742,$B$770:$M$772,3)</f>
        <v>#N/A</v>
      </c>
      <c r="I742" s="306" t="e">
        <f t="shared" si="44"/>
        <v>#DIV/0!</v>
      </c>
      <c r="J742" s="306" t="e">
        <f t="shared" si="45"/>
        <v>#DIV/0!</v>
      </c>
      <c r="K742" s="322" t="str">
        <f t="shared" si="47"/>
        <v>PO</v>
      </c>
      <c r="L742" s="316" t="str">
        <f t="shared" si="46"/>
        <v>OK</v>
      </c>
    </row>
    <row r="743" spans="1:12" ht="14.25" customHeight="1" x14ac:dyDescent="0.25">
      <c r="A743" s="320" t="str">
        <f>IF(K743=MIN(K729:K752),1,"")</f>
        <v/>
      </c>
      <c r="B743" s="319"/>
      <c r="C743" s="318"/>
      <c r="D743" s="312"/>
      <c r="E743" s="311"/>
      <c r="F743" s="310"/>
      <c r="G743" s="309"/>
      <c r="H743" s="317" t="e">
        <f>HLOOKUP('Operational Worksheet'!E743,$B$770:$M$772,3)</f>
        <v>#N/A</v>
      </c>
      <c r="I743" s="306" t="e">
        <f t="shared" si="44"/>
        <v>#DIV/0!</v>
      </c>
      <c r="J743" s="306" t="e">
        <f t="shared" si="45"/>
        <v>#DIV/0!</v>
      </c>
      <c r="K743" s="322" t="str">
        <f t="shared" si="47"/>
        <v>PO</v>
      </c>
      <c r="L743" s="316" t="str">
        <f t="shared" si="46"/>
        <v>OK</v>
      </c>
    </row>
    <row r="744" spans="1:12" ht="14.25" customHeight="1" x14ac:dyDescent="0.25">
      <c r="A744" s="320" t="str">
        <f>IF(K744=MIN(K729:K752),1,"")</f>
        <v/>
      </c>
      <c r="B744" s="319"/>
      <c r="C744" s="318"/>
      <c r="D744" s="312"/>
      <c r="E744" s="311"/>
      <c r="F744" s="310"/>
      <c r="G744" s="309"/>
      <c r="H744" s="317" t="e">
        <f>HLOOKUP('Operational Worksheet'!E744,$B$770:$M$772,3)</f>
        <v>#N/A</v>
      </c>
      <c r="I744" s="306" t="e">
        <f t="shared" si="44"/>
        <v>#DIV/0!</v>
      </c>
      <c r="J744" s="306" t="e">
        <f t="shared" si="45"/>
        <v>#DIV/0!</v>
      </c>
      <c r="K744" s="322" t="str">
        <f t="shared" si="47"/>
        <v>PO</v>
      </c>
      <c r="L744" s="316" t="str">
        <f t="shared" si="46"/>
        <v>OK</v>
      </c>
    </row>
    <row r="745" spans="1:12" ht="14.25" customHeight="1" x14ac:dyDescent="0.25">
      <c r="A745" s="320" t="str">
        <f>IF(K745=MIN(K729:K752),1,"")</f>
        <v/>
      </c>
      <c r="B745" s="319"/>
      <c r="C745" s="318"/>
      <c r="D745" s="312"/>
      <c r="E745" s="311"/>
      <c r="F745" s="310"/>
      <c r="G745" s="309"/>
      <c r="H745" s="317" t="e">
        <f>HLOOKUP('Operational Worksheet'!E745,$B$770:$M$772,3)</f>
        <v>#N/A</v>
      </c>
      <c r="I745" s="306" t="e">
        <f t="shared" si="44"/>
        <v>#DIV/0!</v>
      </c>
      <c r="J745" s="306" t="e">
        <f t="shared" si="45"/>
        <v>#DIV/0!</v>
      </c>
      <c r="K745" s="322" t="str">
        <f t="shared" si="47"/>
        <v>PO</v>
      </c>
      <c r="L745" s="316" t="str">
        <f t="shared" si="46"/>
        <v>OK</v>
      </c>
    </row>
    <row r="746" spans="1:12" ht="14.25" customHeight="1" x14ac:dyDescent="0.25">
      <c r="A746" s="320" t="str">
        <f>IF(K746=MIN(K729:K752),1,"")</f>
        <v/>
      </c>
      <c r="B746" s="319"/>
      <c r="C746" s="318"/>
      <c r="D746" s="312"/>
      <c r="E746" s="311"/>
      <c r="F746" s="310"/>
      <c r="G746" s="309"/>
      <c r="H746" s="317" t="e">
        <f>HLOOKUP('Operational Worksheet'!E746,$B$770:$M$772,3)</f>
        <v>#N/A</v>
      </c>
      <c r="I746" s="306" t="e">
        <f t="shared" si="44"/>
        <v>#DIV/0!</v>
      </c>
      <c r="J746" s="306" t="e">
        <f t="shared" si="45"/>
        <v>#DIV/0!</v>
      </c>
      <c r="K746" s="322" t="str">
        <f t="shared" si="47"/>
        <v>PO</v>
      </c>
      <c r="L746" s="316" t="str">
        <f t="shared" si="46"/>
        <v>OK</v>
      </c>
    </row>
    <row r="747" spans="1:12" ht="14.25" customHeight="1" x14ac:dyDescent="0.25">
      <c r="A747" s="320" t="str">
        <f>IF(K747=MIN(K729:K752),1,"")</f>
        <v/>
      </c>
      <c r="B747" s="319"/>
      <c r="C747" s="318"/>
      <c r="D747" s="312"/>
      <c r="E747" s="311"/>
      <c r="F747" s="310"/>
      <c r="G747" s="309"/>
      <c r="H747" s="317" t="e">
        <f>HLOOKUP('Operational Worksheet'!E747,$B$770:$M$772,3)</f>
        <v>#N/A</v>
      </c>
      <c r="I747" s="306" t="e">
        <f t="shared" si="44"/>
        <v>#DIV/0!</v>
      </c>
      <c r="J747" s="306" t="e">
        <f t="shared" si="45"/>
        <v>#DIV/0!</v>
      </c>
      <c r="K747" s="322" t="str">
        <f t="shared" si="47"/>
        <v>PO</v>
      </c>
      <c r="L747" s="316" t="str">
        <f t="shared" si="46"/>
        <v>OK</v>
      </c>
    </row>
    <row r="748" spans="1:12" ht="14.25" customHeight="1" x14ac:dyDescent="0.25">
      <c r="A748" s="320" t="str">
        <f>IF(K748=MIN(K729:K752),1,"")</f>
        <v/>
      </c>
      <c r="B748" s="319"/>
      <c r="C748" s="318"/>
      <c r="D748" s="312"/>
      <c r="E748" s="311"/>
      <c r="F748" s="310"/>
      <c r="G748" s="309"/>
      <c r="H748" s="317" t="e">
        <f>HLOOKUP('Operational Worksheet'!E748,$B$770:$M$772,3)</f>
        <v>#N/A</v>
      </c>
      <c r="I748" s="306" t="e">
        <f t="shared" si="44"/>
        <v>#DIV/0!</v>
      </c>
      <c r="J748" s="306" t="e">
        <f t="shared" si="45"/>
        <v>#DIV/0!</v>
      </c>
      <c r="K748" s="322" t="str">
        <f t="shared" si="47"/>
        <v>PO</v>
      </c>
      <c r="L748" s="316" t="str">
        <f t="shared" si="46"/>
        <v>OK</v>
      </c>
    </row>
    <row r="749" spans="1:12" ht="14.25" customHeight="1" x14ac:dyDescent="0.25">
      <c r="A749" s="320" t="str">
        <f>IF(K749=MIN(K729:K752),1,"")</f>
        <v/>
      </c>
      <c r="B749" s="319"/>
      <c r="C749" s="318"/>
      <c r="D749" s="312"/>
      <c r="E749" s="311"/>
      <c r="F749" s="310"/>
      <c r="G749" s="309"/>
      <c r="H749" s="317" t="e">
        <f>HLOOKUP('Operational Worksheet'!E749,$B$770:$M$772,3)</f>
        <v>#N/A</v>
      </c>
      <c r="I749" s="306" t="e">
        <f t="shared" si="44"/>
        <v>#DIV/0!</v>
      </c>
      <c r="J749" s="306" t="e">
        <f t="shared" si="45"/>
        <v>#DIV/0!</v>
      </c>
      <c r="K749" s="322" t="str">
        <f t="shared" si="47"/>
        <v>PO</v>
      </c>
      <c r="L749" s="316" t="str">
        <f t="shared" si="46"/>
        <v>OK</v>
      </c>
    </row>
    <row r="750" spans="1:12" ht="14.25" customHeight="1" x14ac:dyDescent="0.25">
      <c r="A750" s="320" t="str">
        <f>IF(K750=MIN(K729:K752),1,"")</f>
        <v/>
      </c>
      <c r="B750" s="319"/>
      <c r="C750" s="318"/>
      <c r="D750" s="312"/>
      <c r="E750" s="311"/>
      <c r="F750" s="310"/>
      <c r="G750" s="309"/>
      <c r="H750" s="317" t="e">
        <f>HLOOKUP('Operational Worksheet'!E750,$B$770:$M$772,3)</f>
        <v>#N/A</v>
      </c>
      <c r="I750" s="306" t="e">
        <f t="shared" si="44"/>
        <v>#DIV/0!</v>
      </c>
      <c r="J750" s="306" t="e">
        <f t="shared" si="45"/>
        <v>#DIV/0!</v>
      </c>
      <c r="K750" s="322" t="str">
        <f t="shared" si="47"/>
        <v>PO</v>
      </c>
      <c r="L750" s="316" t="str">
        <f t="shared" si="46"/>
        <v>OK</v>
      </c>
    </row>
    <row r="751" spans="1:12" ht="14.25" customHeight="1" x14ac:dyDescent="0.25">
      <c r="A751" s="320" t="str">
        <f>IF(K751=MIN(K729:K752),1,"")</f>
        <v/>
      </c>
      <c r="B751" s="319"/>
      <c r="C751" s="318"/>
      <c r="D751" s="312"/>
      <c r="E751" s="311"/>
      <c r="F751" s="310"/>
      <c r="G751" s="309"/>
      <c r="H751" s="317" t="e">
        <f>HLOOKUP('Operational Worksheet'!E751,$B$770:$M$772,3)</f>
        <v>#N/A</v>
      </c>
      <c r="I751" s="306" t="e">
        <f t="shared" si="44"/>
        <v>#DIV/0!</v>
      </c>
      <c r="J751" s="306" t="e">
        <f t="shared" si="45"/>
        <v>#DIV/0!</v>
      </c>
      <c r="K751" s="322" t="str">
        <f t="shared" si="47"/>
        <v>PO</v>
      </c>
      <c r="L751" s="316" t="str">
        <f t="shared" si="46"/>
        <v>OK</v>
      </c>
    </row>
    <row r="752" spans="1:12" ht="14.25" customHeight="1" thickBot="1" x14ac:dyDescent="0.3">
      <c r="A752" s="315" t="str">
        <f>IF(K752=MIN(K729:K752),1,"")</f>
        <v/>
      </c>
      <c r="B752" s="314"/>
      <c r="C752" s="313"/>
      <c r="D752" s="312"/>
      <c r="E752" s="311"/>
      <c r="F752" s="310"/>
      <c r="G752" s="309"/>
      <c r="H752" s="307" t="e">
        <f>HLOOKUP('Operational Worksheet'!E752,$B$770:$M$772,3)</f>
        <v>#N/A</v>
      </c>
      <c r="I752" s="305" t="e">
        <f t="shared" si="44"/>
        <v>#DIV/0!</v>
      </c>
      <c r="J752" s="307" t="e">
        <f t="shared" si="45"/>
        <v>#DIV/0!</v>
      </c>
      <c r="K752" s="322" t="str">
        <f t="shared" si="47"/>
        <v>PO</v>
      </c>
      <c r="L752" s="304" t="str">
        <f t="shared" si="46"/>
        <v>OK</v>
      </c>
    </row>
    <row r="753" spans="1:12" ht="14.25" customHeight="1" x14ac:dyDescent="0.25">
      <c r="A753" s="285"/>
      <c r="B753" s="303"/>
      <c r="C753" s="280"/>
      <c r="D753" s="297"/>
      <c r="E753" s="297"/>
      <c r="F753" s="297"/>
      <c r="G753" s="298"/>
      <c r="H753" s="297"/>
      <c r="I753" s="297"/>
      <c r="J753" s="297"/>
      <c r="K753" s="296"/>
      <c r="L753" s="303"/>
    </row>
    <row r="754" spans="1:12" ht="15" customHeight="1" x14ac:dyDescent="0.25">
      <c r="A754" s="285"/>
      <c r="B754" s="300" t="s">
        <v>183</v>
      </c>
      <c r="C754" s="299"/>
      <c r="D754" s="297"/>
      <c r="E754" s="297"/>
      <c r="F754" s="297"/>
      <c r="G754" s="298"/>
      <c r="H754" s="297"/>
      <c r="I754" s="297"/>
      <c r="J754" s="297"/>
      <c r="K754" s="261"/>
      <c r="L754" s="261"/>
    </row>
    <row r="755" spans="1:12" ht="14.25" customHeight="1" x14ac:dyDescent="0.25">
      <c r="A755" s="285"/>
      <c r="B755" s="302" t="s">
        <v>182</v>
      </c>
      <c r="C755" s="301"/>
      <c r="D755" s="297"/>
      <c r="E755" s="297"/>
      <c r="F755" s="297"/>
      <c r="G755" s="298"/>
      <c r="H755" s="297"/>
      <c r="I755" s="297"/>
      <c r="J755" s="297"/>
      <c r="K755" s="261"/>
      <c r="L755" s="261"/>
    </row>
    <row r="756" spans="1:12" ht="14.25" customHeight="1" x14ac:dyDescent="0.25">
      <c r="A756" s="285"/>
      <c r="B756" s="302" t="s">
        <v>181</v>
      </c>
      <c r="C756" s="301"/>
      <c r="D756" s="297"/>
      <c r="E756" s="297"/>
      <c r="F756" s="297"/>
      <c r="G756" s="298"/>
      <c r="H756" s="297"/>
      <c r="I756" s="297"/>
      <c r="J756" s="297"/>
      <c r="K756" s="261"/>
      <c r="L756" s="261"/>
    </row>
    <row r="757" spans="1:12" ht="14.25" customHeight="1" x14ac:dyDescent="0.25">
      <c r="A757" s="285"/>
      <c r="B757" s="302" t="s">
        <v>180</v>
      </c>
      <c r="C757" s="301"/>
      <c r="D757" s="297"/>
      <c r="E757" s="297"/>
      <c r="F757" s="297"/>
      <c r="G757" s="298"/>
      <c r="H757" s="297"/>
      <c r="I757" s="297"/>
      <c r="J757" s="297"/>
      <c r="K757" s="261"/>
      <c r="L757" s="261"/>
    </row>
    <row r="758" spans="1:12" ht="14.25" customHeight="1" x14ac:dyDescent="0.25">
      <c r="A758" s="285"/>
      <c r="B758" s="302" t="s">
        <v>172</v>
      </c>
      <c r="C758" s="301"/>
      <c r="D758" s="297"/>
      <c r="E758" s="297"/>
      <c r="F758" s="297"/>
      <c r="G758" s="298"/>
      <c r="H758" s="297"/>
      <c r="I758" s="297"/>
      <c r="J758" s="297"/>
      <c r="K758" s="261"/>
      <c r="L758" s="261"/>
    </row>
    <row r="759" spans="1:12" ht="14.25" customHeight="1" x14ac:dyDescent="0.25">
      <c r="A759" s="261"/>
      <c r="B759" s="302" t="s">
        <v>210</v>
      </c>
      <c r="C759" s="301"/>
      <c r="D759" s="297"/>
      <c r="E759" s="297"/>
      <c r="F759" s="297"/>
      <c r="G759" s="298"/>
      <c r="H759" s="297"/>
      <c r="I759" s="297"/>
      <c r="J759" s="297"/>
      <c r="K759" s="261"/>
      <c r="L759" s="261"/>
    </row>
    <row r="760" spans="1:12" ht="14.25" customHeight="1" x14ac:dyDescent="0.25">
      <c r="A760" s="261"/>
      <c r="B760" s="302" t="s">
        <v>179</v>
      </c>
      <c r="C760" s="301"/>
      <c r="D760" s="297"/>
      <c r="E760" s="297"/>
      <c r="F760" s="297"/>
      <c r="G760" s="298"/>
      <c r="H760" s="297"/>
      <c r="I760" s="297"/>
      <c r="J760" s="297"/>
      <c r="K760" s="261"/>
      <c r="L760" s="261"/>
    </row>
    <row r="761" spans="1:12" ht="14.25" customHeight="1" x14ac:dyDescent="0.25">
      <c r="A761" s="261"/>
      <c r="B761" s="302" t="s">
        <v>178</v>
      </c>
      <c r="C761" s="301"/>
      <c r="D761" s="297"/>
      <c r="E761" s="297"/>
      <c r="F761" s="297"/>
      <c r="G761" s="298"/>
      <c r="H761" s="297"/>
      <c r="I761" s="297"/>
      <c r="J761" s="297"/>
      <c r="K761" s="261"/>
      <c r="L761" s="261"/>
    </row>
    <row r="762" spans="1:12" ht="14.25" customHeight="1" x14ac:dyDescent="0.25">
      <c r="A762" s="261"/>
      <c r="B762" s="261" t="s">
        <v>177</v>
      </c>
      <c r="C762" s="263"/>
      <c r="D762" s="297"/>
      <c r="E762" s="297"/>
      <c r="F762" s="297"/>
      <c r="G762" s="298"/>
      <c r="H762" s="297"/>
      <c r="I762" s="297"/>
      <c r="J762" s="297"/>
      <c r="K762" s="261"/>
      <c r="L762" s="261"/>
    </row>
    <row r="763" spans="1:12" ht="15" customHeight="1" x14ac:dyDescent="0.25">
      <c r="A763" s="261"/>
      <c r="B763" s="300" t="s">
        <v>211</v>
      </c>
      <c r="C763" s="299"/>
      <c r="D763" s="297"/>
      <c r="E763" s="297"/>
      <c r="F763" s="297"/>
      <c r="G763" s="298"/>
      <c r="H763" s="297"/>
      <c r="I763" s="297"/>
      <c r="J763" s="297"/>
      <c r="K763" s="261"/>
      <c r="L763" s="261"/>
    </row>
    <row r="764" spans="1:12" ht="15" customHeight="1" x14ac:dyDescent="0.25">
      <c r="A764" s="283"/>
      <c r="B764" s="295"/>
      <c r="C764" s="294"/>
      <c r="D764" s="293"/>
      <c r="E764" s="293"/>
      <c r="F764" s="292"/>
      <c r="G764" s="291" t="s">
        <v>176</v>
      </c>
      <c r="H764" s="290" t="s">
        <v>175</v>
      </c>
      <c r="I764" s="284"/>
      <c r="J764" s="284"/>
      <c r="K764" s="283"/>
      <c r="L764" s="283"/>
    </row>
    <row r="765" spans="1:12" ht="15" customHeight="1" x14ac:dyDescent="0.25">
      <c r="A765" s="283"/>
      <c r="B765" s="282"/>
      <c r="C765" s="281"/>
      <c r="D765" s="289"/>
      <c r="E765" s="289"/>
      <c r="F765" s="288"/>
      <c r="G765" s="287" t="s">
        <v>174</v>
      </c>
      <c r="H765" s="286" t="s">
        <v>173</v>
      </c>
      <c r="I765" s="284"/>
      <c r="J765" s="284"/>
      <c r="K765" s="283"/>
      <c r="L765" s="283"/>
    </row>
    <row r="766" spans="1:12" ht="15" customHeight="1" x14ac:dyDescent="0.25">
      <c r="A766" s="283"/>
      <c r="B766" s="358" t="s">
        <v>209</v>
      </c>
      <c r="C766" s="359"/>
      <c r="D766" s="360"/>
      <c r="E766" s="360"/>
      <c r="F766" s="361"/>
      <c r="G766" s="362">
        <v>96267.6</v>
      </c>
      <c r="H766" s="267">
        <v>0.7</v>
      </c>
      <c r="I766" s="284"/>
      <c r="J766" s="284"/>
      <c r="K766" s="283"/>
      <c r="L766" s="283"/>
    </row>
    <row r="767" spans="1:12" ht="15" customHeight="1" x14ac:dyDescent="0.25">
      <c r="A767" s="283"/>
      <c r="B767" s="355"/>
      <c r="C767" s="281"/>
      <c r="D767" s="289"/>
      <c r="E767" s="289"/>
      <c r="F767" s="288"/>
      <c r="G767" s="356"/>
      <c r="H767" s="357"/>
      <c r="I767" s="284"/>
      <c r="J767" s="284"/>
      <c r="K767" s="283"/>
      <c r="L767" s="283"/>
    </row>
    <row r="768" spans="1:12" ht="14.25" customHeight="1" x14ac:dyDescent="0.25">
      <c r="A768" s="261"/>
      <c r="B768" s="279"/>
      <c r="C768" s="278"/>
      <c r="D768" s="261"/>
      <c r="E768" s="261"/>
      <c r="F768" s="261"/>
      <c r="G768" s="262"/>
      <c r="H768" s="261"/>
      <c r="I768" s="261"/>
      <c r="J768" s="261"/>
      <c r="K768" s="261"/>
      <c r="L768" s="261"/>
    </row>
    <row r="769" spans="1:12" ht="18" customHeight="1" x14ac:dyDescent="0.25">
      <c r="A769" s="264"/>
      <c r="B769" s="264" t="s">
        <v>172</v>
      </c>
      <c r="C769" s="266"/>
      <c r="D769" s="277"/>
      <c r="E769" s="276"/>
      <c r="F769" s="264"/>
      <c r="G769" s="275"/>
      <c r="H769" s="274"/>
      <c r="I769" s="274"/>
      <c r="J769" s="274"/>
      <c r="K769" s="264"/>
      <c r="L769" s="264"/>
    </row>
    <row r="770" spans="1:12" ht="15" customHeight="1" x14ac:dyDescent="0.25">
      <c r="A770" s="271"/>
      <c r="B770" s="271" t="s">
        <v>171</v>
      </c>
      <c r="C770" s="273"/>
      <c r="D770" s="271">
        <f t="shared" ref="D770:J770" si="48">D771*1.8+32</f>
        <v>32.9</v>
      </c>
      <c r="E770" s="271">
        <f t="shared" si="48"/>
        <v>33.799999999999997</v>
      </c>
      <c r="F770" s="271">
        <f t="shared" si="48"/>
        <v>35.6</v>
      </c>
      <c r="G770" s="272">
        <f t="shared" si="48"/>
        <v>37.4</v>
      </c>
      <c r="H770" s="271">
        <f t="shared" si="48"/>
        <v>41</v>
      </c>
      <c r="I770" s="271">
        <f t="shared" si="48"/>
        <v>42.8</v>
      </c>
      <c r="J770" s="271">
        <f t="shared" si="48"/>
        <v>50</v>
      </c>
    </row>
    <row r="771" spans="1:12" ht="15" customHeight="1" x14ac:dyDescent="0.25">
      <c r="A771" s="271"/>
      <c r="B771" s="271" t="s">
        <v>170</v>
      </c>
      <c r="C771" s="273"/>
      <c r="D771" s="271">
        <v>0.5</v>
      </c>
      <c r="E771" s="271">
        <v>1</v>
      </c>
      <c r="F771" s="271">
        <v>2</v>
      </c>
      <c r="G771" s="272">
        <v>3</v>
      </c>
      <c r="H771" s="271">
        <v>5</v>
      </c>
      <c r="I771" s="271">
        <v>6</v>
      </c>
      <c r="J771" s="271">
        <v>10</v>
      </c>
    </row>
    <row r="772" spans="1:12" ht="14.25" customHeight="1" x14ac:dyDescent="0.25">
      <c r="A772" s="267"/>
      <c r="B772" s="270" t="s">
        <v>169</v>
      </c>
      <c r="C772" s="269"/>
      <c r="D772" s="267">
        <v>10.5</v>
      </c>
      <c r="E772" s="267">
        <v>10.149999999999999</v>
      </c>
      <c r="F772" s="267">
        <v>9.3624999999999989</v>
      </c>
      <c r="G772" s="268">
        <v>8.5750000000000011</v>
      </c>
      <c r="H772" s="267">
        <v>7</v>
      </c>
      <c r="I772" s="267">
        <v>6.7</v>
      </c>
      <c r="J772" s="267">
        <v>5.3</v>
      </c>
    </row>
    <row r="773" spans="1:12" ht="15" customHeight="1" x14ac:dyDescent="0.25">
      <c r="A773" s="265"/>
      <c r="B773" s="264"/>
      <c r="C773" s="266"/>
      <c r="D773" s="265"/>
      <c r="E773" s="265"/>
      <c r="F773" s="265"/>
      <c r="G773" s="262"/>
      <c r="H773" s="265"/>
      <c r="I773" s="265"/>
      <c r="J773" s="265"/>
      <c r="K773" s="265"/>
      <c r="L773" s="265"/>
    </row>
    <row r="774" spans="1:12" ht="14.25" customHeight="1" x14ac:dyDescent="0.25">
      <c r="A774" s="261"/>
      <c r="B774" s="264"/>
      <c r="C774" s="263"/>
      <c r="D774" s="261"/>
      <c r="E774" s="261"/>
      <c r="F774" s="261"/>
      <c r="G774" s="262"/>
      <c r="H774" s="261"/>
      <c r="I774" s="261"/>
      <c r="J774" s="261"/>
      <c r="K774" s="261"/>
      <c r="L774" s="261"/>
    </row>
    <row r="775" spans="1:12" ht="14.25" customHeight="1" x14ac:dyDescent="0.25">
      <c r="A775" s="261"/>
      <c r="B775" s="261"/>
      <c r="C775" s="261"/>
    </row>
    <row r="776" spans="1:12" ht="12.75" customHeight="1" x14ac:dyDescent="0.25"/>
    <row r="777" spans="1:12" ht="12.75" customHeight="1" x14ac:dyDescent="0.25"/>
    <row r="778" spans="1:12" ht="12.75" customHeight="1" x14ac:dyDescent="0.25"/>
    <row r="779" spans="1:12" ht="12.75" customHeight="1" x14ac:dyDescent="0.25"/>
    <row r="780" spans="1:12" ht="12.75" customHeight="1" x14ac:dyDescent="0.25"/>
    <row r="781" spans="1:12" ht="12.75" customHeight="1" x14ac:dyDescent="0.25"/>
    <row r="782" spans="1:12" ht="12.75" customHeight="1" x14ac:dyDescent="0.25"/>
    <row r="783" spans="1:12" ht="12.75" customHeight="1" x14ac:dyDescent="0.25"/>
    <row r="784" spans="1:12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</sheetData>
  <conditionalFormatting sqref="L9:L14">
    <cfRule type="containsText" dxfId="247" priority="247" stopIfTrue="1" operator="containsText" text="ALARM">
      <formula>NOT(ISERROR(SEARCH("ALARM",L9)))</formula>
    </cfRule>
    <cfRule type="containsText" dxfId="246" priority="248" stopIfTrue="1" operator="containsText" text="OK">
      <formula>NOT(ISERROR(SEARCH("OK",L9)))</formula>
    </cfRule>
  </conditionalFormatting>
  <conditionalFormatting sqref="L15:L20">
    <cfRule type="containsText" dxfId="245" priority="245" stopIfTrue="1" operator="containsText" text="ALARM">
      <formula>NOT(ISERROR(SEARCH("ALARM",L15)))</formula>
    </cfRule>
    <cfRule type="containsText" dxfId="244" priority="246" stopIfTrue="1" operator="containsText" text="OK">
      <formula>NOT(ISERROR(SEARCH("OK",L15)))</formula>
    </cfRule>
  </conditionalFormatting>
  <conditionalFormatting sqref="L21:L26">
    <cfRule type="containsText" dxfId="243" priority="243" stopIfTrue="1" operator="containsText" text="ALARM">
      <formula>NOT(ISERROR(SEARCH("ALARM",L21)))</formula>
    </cfRule>
    <cfRule type="containsText" dxfId="242" priority="244" stopIfTrue="1" operator="containsText" text="OK">
      <formula>NOT(ISERROR(SEARCH("OK",L21)))</formula>
    </cfRule>
  </conditionalFormatting>
  <conditionalFormatting sqref="L27:L32">
    <cfRule type="containsText" dxfId="241" priority="241" stopIfTrue="1" operator="containsText" text="ALARM">
      <formula>NOT(ISERROR(SEARCH("ALARM",L27)))</formula>
    </cfRule>
    <cfRule type="containsText" dxfId="240" priority="242" stopIfTrue="1" operator="containsText" text="OK">
      <formula>NOT(ISERROR(SEARCH("OK",L27)))</formula>
    </cfRule>
  </conditionalFormatting>
  <conditionalFormatting sqref="L33:L38">
    <cfRule type="containsText" dxfId="239" priority="239" stopIfTrue="1" operator="containsText" text="ALARM">
      <formula>NOT(ISERROR(SEARCH("ALARM",L33)))</formula>
    </cfRule>
    <cfRule type="containsText" dxfId="238" priority="240" stopIfTrue="1" operator="containsText" text="OK">
      <formula>NOT(ISERROR(SEARCH("OK",L33)))</formula>
    </cfRule>
  </conditionalFormatting>
  <conditionalFormatting sqref="L39:L44">
    <cfRule type="containsText" dxfId="237" priority="237" stopIfTrue="1" operator="containsText" text="ALARM">
      <formula>NOT(ISERROR(SEARCH("ALARM",L39)))</formula>
    </cfRule>
    <cfRule type="containsText" dxfId="236" priority="238" stopIfTrue="1" operator="containsText" text="OK">
      <formula>NOT(ISERROR(SEARCH("OK",L39)))</formula>
    </cfRule>
  </conditionalFormatting>
  <conditionalFormatting sqref="L45:L50">
    <cfRule type="containsText" dxfId="235" priority="235" stopIfTrue="1" operator="containsText" text="ALARM">
      <formula>NOT(ISERROR(SEARCH("ALARM",L45)))</formula>
    </cfRule>
    <cfRule type="containsText" dxfId="234" priority="236" stopIfTrue="1" operator="containsText" text="OK">
      <formula>NOT(ISERROR(SEARCH("OK",L45)))</formula>
    </cfRule>
  </conditionalFormatting>
  <conditionalFormatting sqref="L51:L56">
    <cfRule type="containsText" dxfId="233" priority="233" stopIfTrue="1" operator="containsText" text="ALARM">
      <formula>NOT(ISERROR(SEARCH("ALARM",L51)))</formula>
    </cfRule>
    <cfRule type="containsText" dxfId="232" priority="234" stopIfTrue="1" operator="containsText" text="OK">
      <formula>NOT(ISERROR(SEARCH("OK",L51)))</formula>
    </cfRule>
  </conditionalFormatting>
  <conditionalFormatting sqref="L57:L62">
    <cfRule type="containsText" dxfId="231" priority="231" stopIfTrue="1" operator="containsText" text="ALARM">
      <formula>NOT(ISERROR(SEARCH("ALARM",L57)))</formula>
    </cfRule>
    <cfRule type="containsText" dxfId="230" priority="232" stopIfTrue="1" operator="containsText" text="OK">
      <formula>NOT(ISERROR(SEARCH("OK",L57)))</formula>
    </cfRule>
  </conditionalFormatting>
  <conditionalFormatting sqref="L63:L68">
    <cfRule type="containsText" dxfId="229" priority="229" stopIfTrue="1" operator="containsText" text="ALARM">
      <formula>NOT(ISERROR(SEARCH("ALARM",L63)))</formula>
    </cfRule>
    <cfRule type="containsText" dxfId="228" priority="230" stopIfTrue="1" operator="containsText" text="OK">
      <formula>NOT(ISERROR(SEARCH("OK",L63)))</formula>
    </cfRule>
  </conditionalFormatting>
  <conditionalFormatting sqref="L69:L74">
    <cfRule type="containsText" dxfId="227" priority="227" stopIfTrue="1" operator="containsText" text="ALARM">
      <formula>NOT(ISERROR(SEARCH("ALARM",L69)))</formula>
    </cfRule>
    <cfRule type="containsText" dxfId="226" priority="228" stopIfTrue="1" operator="containsText" text="OK">
      <formula>NOT(ISERROR(SEARCH("OK",L69)))</formula>
    </cfRule>
  </conditionalFormatting>
  <conditionalFormatting sqref="L75:L80">
    <cfRule type="containsText" dxfId="225" priority="225" stopIfTrue="1" operator="containsText" text="ALARM">
      <formula>NOT(ISERROR(SEARCH("ALARM",L75)))</formula>
    </cfRule>
    <cfRule type="containsText" dxfId="224" priority="226" stopIfTrue="1" operator="containsText" text="OK">
      <formula>NOT(ISERROR(SEARCH("OK",L75)))</formula>
    </cfRule>
  </conditionalFormatting>
  <conditionalFormatting sqref="L81:L86">
    <cfRule type="containsText" dxfId="223" priority="223" stopIfTrue="1" operator="containsText" text="ALARM">
      <formula>NOT(ISERROR(SEARCH("ALARM",L81)))</formula>
    </cfRule>
    <cfRule type="containsText" dxfId="222" priority="224" stopIfTrue="1" operator="containsText" text="OK">
      <formula>NOT(ISERROR(SEARCH("OK",L81)))</formula>
    </cfRule>
  </conditionalFormatting>
  <conditionalFormatting sqref="L87:L92">
    <cfRule type="containsText" dxfId="221" priority="221" stopIfTrue="1" operator="containsText" text="ALARM">
      <formula>NOT(ISERROR(SEARCH("ALARM",L87)))</formula>
    </cfRule>
    <cfRule type="containsText" dxfId="220" priority="222" stopIfTrue="1" operator="containsText" text="OK">
      <formula>NOT(ISERROR(SEARCH("OK",L87)))</formula>
    </cfRule>
  </conditionalFormatting>
  <conditionalFormatting sqref="L93:L98">
    <cfRule type="containsText" dxfId="219" priority="219" stopIfTrue="1" operator="containsText" text="ALARM">
      <formula>NOT(ISERROR(SEARCH("ALARM",L93)))</formula>
    </cfRule>
    <cfRule type="containsText" dxfId="218" priority="220" stopIfTrue="1" operator="containsText" text="OK">
      <formula>NOT(ISERROR(SEARCH("OK",L93)))</formula>
    </cfRule>
  </conditionalFormatting>
  <conditionalFormatting sqref="L99:L104">
    <cfRule type="containsText" dxfId="217" priority="217" stopIfTrue="1" operator="containsText" text="ALARM">
      <formula>NOT(ISERROR(SEARCH("ALARM",L99)))</formula>
    </cfRule>
    <cfRule type="containsText" dxfId="216" priority="218" stopIfTrue="1" operator="containsText" text="OK">
      <formula>NOT(ISERROR(SEARCH("OK",L99)))</formula>
    </cfRule>
  </conditionalFormatting>
  <conditionalFormatting sqref="L105:L110">
    <cfRule type="containsText" dxfId="215" priority="215" stopIfTrue="1" operator="containsText" text="ALARM">
      <formula>NOT(ISERROR(SEARCH("ALARM",L105)))</formula>
    </cfRule>
    <cfRule type="containsText" dxfId="214" priority="216" stopIfTrue="1" operator="containsText" text="OK">
      <formula>NOT(ISERROR(SEARCH("OK",L105)))</formula>
    </cfRule>
  </conditionalFormatting>
  <conditionalFormatting sqref="L111:L116">
    <cfRule type="containsText" dxfId="213" priority="213" stopIfTrue="1" operator="containsText" text="ALARM">
      <formula>NOT(ISERROR(SEARCH("ALARM",L111)))</formula>
    </cfRule>
    <cfRule type="containsText" dxfId="212" priority="214" stopIfTrue="1" operator="containsText" text="OK">
      <formula>NOT(ISERROR(SEARCH("OK",L111)))</formula>
    </cfRule>
  </conditionalFormatting>
  <conditionalFormatting sqref="L117:L122">
    <cfRule type="containsText" dxfId="211" priority="211" stopIfTrue="1" operator="containsText" text="ALARM">
      <formula>NOT(ISERROR(SEARCH("ALARM",L117)))</formula>
    </cfRule>
    <cfRule type="containsText" dxfId="210" priority="212" stopIfTrue="1" operator="containsText" text="OK">
      <formula>NOT(ISERROR(SEARCH("OK",L117)))</formula>
    </cfRule>
  </conditionalFormatting>
  <conditionalFormatting sqref="L123:L128">
    <cfRule type="containsText" dxfId="209" priority="209" stopIfTrue="1" operator="containsText" text="ALARM">
      <formula>NOT(ISERROR(SEARCH("ALARM",L123)))</formula>
    </cfRule>
    <cfRule type="containsText" dxfId="208" priority="210" stopIfTrue="1" operator="containsText" text="OK">
      <formula>NOT(ISERROR(SEARCH("OK",L123)))</formula>
    </cfRule>
  </conditionalFormatting>
  <conditionalFormatting sqref="L129:L134">
    <cfRule type="containsText" dxfId="207" priority="207" stopIfTrue="1" operator="containsText" text="ALARM">
      <formula>NOT(ISERROR(SEARCH("ALARM",L129)))</formula>
    </cfRule>
    <cfRule type="containsText" dxfId="206" priority="208" stopIfTrue="1" operator="containsText" text="OK">
      <formula>NOT(ISERROR(SEARCH("OK",L129)))</formula>
    </cfRule>
  </conditionalFormatting>
  <conditionalFormatting sqref="L135:L140">
    <cfRule type="containsText" dxfId="205" priority="205" stopIfTrue="1" operator="containsText" text="ALARM">
      <formula>NOT(ISERROR(SEARCH("ALARM",L135)))</formula>
    </cfRule>
    <cfRule type="containsText" dxfId="204" priority="206" stopIfTrue="1" operator="containsText" text="OK">
      <formula>NOT(ISERROR(SEARCH("OK",L135)))</formula>
    </cfRule>
  </conditionalFormatting>
  <conditionalFormatting sqref="L141:L146">
    <cfRule type="containsText" dxfId="203" priority="203" stopIfTrue="1" operator="containsText" text="ALARM">
      <formula>NOT(ISERROR(SEARCH("ALARM",L141)))</formula>
    </cfRule>
    <cfRule type="containsText" dxfId="202" priority="204" stopIfTrue="1" operator="containsText" text="OK">
      <formula>NOT(ISERROR(SEARCH("OK",L141)))</formula>
    </cfRule>
  </conditionalFormatting>
  <conditionalFormatting sqref="L147:L152">
    <cfRule type="containsText" dxfId="201" priority="201" stopIfTrue="1" operator="containsText" text="ALARM">
      <formula>NOT(ISERROR(SEARCH("ALARM",L147)))</formula>
    </cfRule>
    <cfRule type="containsText" dxfId="200" priority="202" stopIfTrue="1" operator="containsText" text="OK">
      <formula>NOT(ISERROR(SEARCH("OK",L147)))</formula>
    </cfRule>
  </conditionalFormatting>
  <conditionalFormatting sqref="L153:L158">
    <cfRule type="containsText" dxfId="199" priority="199" stopIfTrue="1" operator="containsText" text="ALARM">
      <formula>NOT(ISERROR(SEARCH("ALARM",L153)))</formula>
    </cfRule>
    <cfRule type="containsText" dxfId="198" priority="200" stopIfTrue="1" operator="containsText" text="OK">
      <formula>NOT(ISERROR(SEARCH("OK",L153)))</formula>
    </cfRule>
  </conditionalFormatting>
  <conditionalFormatting sqref="L159:L164">
    <cfRule type="containsText" dxfId="197" priority="197" stopIfTrue="1" operator="containsText" text="ALARM">
      <formula>NOT(ISERROR(SEARCH("ALARM",L159)))</formula>
    </cfRule>
    <cfRule type="containsText" dxfId="196" priority="198" stopIfTrue="1" operator="containsText" text="OK">
      <formula>NOT(ISERROR(SEARCH("OK",L159)))</formula>
    </cfRule>
  </conditionalFormatting>
  <conditionalFormatting sqref="L165:L170">
    <cfRule type="containsText" dxfId="195" priority="195" stopIfTrue="1" operator="containsText" text="ALARM">
      <formula>NOT(ISERROR(SEARCH("ALARM",L165)))</formula>
    </cfRule>
    <cfRule type="containsText" dxfId="194" priority="196" stopIfTrue="1" operator="containsText" text="OK">
      <formula>NOT(ISERROR(SEARCH("OK",L165)))</formula>
    </cfRule>
  </conditionalFormatting>
  <conditionalFormatting sqref="L171:L176">
    <cfRule type="containsText" dxfId="193" priority="193" stopIfTrue="1" operator="containsText" text="ALARM">
      <formula>NOT(ISERROR(SEARCH("ALARM",L171)))</formula>
    </cfRule>
    <cfRule type="containsText" dxfId="192" priority="194" stopIfTrue="1" operator="containsText" text="OK">
      <formula>NOT(ISERROR(SEARCH("OK",L171)))</formula>
    </cfRule>
  </conditionalFormatting>
  <conditionalFormatting sqref="L177:L182">
    <cfRule type="containsText" dxfId="191" priority="191" stopIfTrue="1" operator="containsText" text="ALARM">
      <formula>NOT(ISERROR(SEARCH("ALARM",L177)))</formula>
    </cfRule>
    <cfRule type="containsText" dxfId="190" priority="192" stopIfTrue="1" operator="containsText" text="OK">
      <formula>NOT(ISERROR(SEARCH("OK",L177)))</formula>
    </cfRule>
  </conditionalFormatting>
  <conditionalFormatting sqref="L183:L188">
    <cfRule type="containsText" dxfId="189" priority="189" stopIfTrue="1" operator="containsText" text="ALARM">
      <formula>NOT(ISERROR(SEARCH("ALARM",L183)))</formula>
    </cfRule>
    <cfRule type="containsText" dxfId="188" priority="190" stopIfTrue="1" operator="containsText" text="OK">
      <formula>NOT(ISERROR(SEARCH("OK",L183)))</formula>
    </cfRule>
  </conditionalFormatting>
  <conditionalFormatting sqref="L189:L194">
    <cfRule type="containsText" dxfId="187" priority="187" stopIfTrue="1" operator="containsText" text="ALARM">
      <formula>NOT(ISERROR(SEARCH("ALARM",L189)))</formula>
    </cfRule>
    <cfRule type="containsText" dxfId="186" priority="188" stopIfTrue="1" operator="containsText" text="OK">
      <formula>NOT(ISERROR(SEARCH("OK",L189)))</formula>
    </cfRule>
  </conditionalFormatting>
  <conditionalFormatting sqref="L195:L200">
    <cfRule type="containsText" dxfId="185" priority="185" stopIfTrue="1" operator="containsText" text="ALARM">
      <formula>NOT(ISERROR(SEARCH("ALARM",L195)))</formula>
    </cfRule>
    <cfRule type="containsText" dxfId="184" priority="186" stopIfTrue="1" operator="containsText" text="OK">
      <formula>NOT(ISERROR(SEARCH("OK",L195)))</formula>
    </cfRule>
  </conditionalFormatting>
  <conditionalFormatting sqref="L201:L206">
    <cfRule type="containsText" dxfId="183" priority="183" stopIfTrue="1" operator="containsText" text="ALARM">
      <formula>NOT(ISERROR(SEARCH("ALARM",L201)))</formula>
    </cfRule>
    <cfRule type="containsText" dxfId="182" priority="184" stopIfTrue="1" operator="containsText" text="OK">
      <formula>NOT(ISERROR(SEARCH("OK",L201)))</formula>
    </cfRule>
  </conditionalFormatting>
  <conditionalFormatting sqref="L207:L212">
    <cfRule type="containsText" dxfId="181" priority="181" stopIfTrue="1" operator="containsText" text="ALARM">
      <formula>NOT(ISERROR(SEARCH("ALARM",L207)))</formula>
    </cfRule>
    <cfRule type="containsText" dxfId="180" priority="182" stopIfTrue="1" operator="containsText" text="OK">
      <formula>NOT(ISERROR(SEARCH("OK",L207)))</formula>
    </cfRule>
  </conditionalFormatting>
  <conditionalFormatting sqref="L213:L218">
    <cfRule type="containsText" dxfId="179" priority="179" stopIfTrue="1" operator="containsText" text="ALARM">
      <formula>NOT(ISERROR(SEARCH("ALARM",L213)))</formula>
    </cfRule>
    <cfRule type="containsText" dxfId="178" priority="180" stopIfTrue="1" operator="containsText" text="OK">
      <formula>NOT(ISERROR(SEARCH("OK",L213)))</formula>
    </cfRule>
  </conditionalFormatting>
  <conditionalFormatting sqref="L219:L224">
    <cfRule type="containsText" dxfId="177" priority="177" stopIfTrue="1" operator="containsText" text="ALARM">
      <formula>NOT(ISERROR(SEARCH("ALARM",L219)))</formula>
    </cfRule>
    <cfRule type="containsText" dxfId="176" priority="178" stopIfTrue="1" operator="containsText" text="OK">
      <formula>NOT(ISERROR(SEARCH("OK",L219)))</formula>
    </cfRule>
  </conditionalFormatting>
  <conditionalFormatting sqref="L225:L230">
    <cfRule type="containsText" dxfId="175" priority="175" stopIfTrue="1" operator="containsText" text="ALARM">
      <formula>NOT(ISERROR(SEARCH("ALARM",L225)))</formula>
    </cfRule>
    <cfRule type="containsText" dxfId="174" priority="176" stopIfTrue="1" operator="containsText" text="OK">
      <formula>NOT(ISERROR(SEARCH("OK",L225)))</formula>
    </cfRule>
  </conditionalFormatting>
  <conditionalFormatting sqref="L231:L236">
    <cfRule type="containsText" dxfId="173" priority="173" stopIfTrue="1" operator="containsText" text="ALARM">
      <formula>NOT(ISERROR(SEARCH("ALARM",L231)))</formula>
    </cfRule>
    <cfRule type="containsText" dxfId="172" priority="174" stopIfTrue="1" operator="containsText" text="OK">
      <formula>NOT(ISERROR(SEARCH("OK",L231)))</formula>
    </cfRule>
  </conditionalFormatting>
  <conditionalFormatting sqref="L237:L242">
    <cfRule type="containsText" dxfId="171" priority="171" stopIfTrue="1" operator="containsText" text="ALARM">
      <formula>NOT(ISERROR(SEARCH("ALARM",L237)))</formula>
    </cfRule>
    <cfRule type="containsText" dxfId="170" priority="172" stopIfTrue="1" operator="containsText" text="OK">
      <formula>NOT(ISERROR(SEARCH("OK",L237)))</formula>
    </cfRule>
  </conditionalFormatting>
  <conditionalFormatting sqref="L243:L248">
    <cfRule type="containsText" dxfId="169" priority="169" stopIfTrue="1" operator="containsText" text="ALARM">
      <formula>NOT(ISERROR(SEARCH("ALARM",L243)))</formula>
    </cfRule>
    <cfRule type="containsText" dxfId="168" priority="170" stopIfTrue="1" operator="containsText" text="OK">
      <formula>NOT(ISERROR(SEARCH("OK",L243)))</formula>
    </cfRule>
  </conditionalFormatting>
  <conditionalFormatting sqref="L249:L254">
    <cfRule type="containsText" dxfId="167" priority="167" stopIfTrue="1" operator="containsText" text="ALARM">
      <formula>NOT(ISERROR(SEARCH("ALARM",L249)))</formula>
    </cfRule>
    <cfRule type="containsText" dxfId="166" priority="168" stopIfTrue="1" operator="containsText" text="OK">
      <formula>NOT(ISERROR(SEARCH("OK",L249)))</formula>
    </cfRule>
  </conditionalFormatting>
  <conditionalFormatting sqref="L255:L260">
    <cfRule type="containsText" dxfId="165" priority="165" stopIfTrue="1" operator="containsText" text="ALARM">
      <formula>NOT(ISERROR(SEARCH("ALARM",L255)))</formula>
    </cfRule>
    <cfRule type="containsText" dxfId="164" priority="166" stopIfTrue="1" operator="containsText" text="OK">
      <formula>NOT(ISERROR(SEARCH("OK",L255)))</formula>
    </cfRule>
  </conditionalFormatting>
  <conditionalFormatting sqref="L261:L266">
    <cfRule type="containsText" dxfId="163" priority="163" stopIfTrue="1" operator="containsText" text="ALARM">
      <formula>NOT(ISERROR(SEARCH("ALARM",L261)))</formula>
    </cfRule>
    <cfRule type="containsText" dxfId="162" priority="164" stopIfTrue="1" operator="containsText" text="OK">
      <formula>NOT(ISERROR(SEARCH("OK",L261)))</formula>
    </cfRule>
  </conditionalFormatting>
  <conditionalFormatting sqref="L267:L272">
    <cfRule type="containsText" dxfId="161" priority="161" stopIfTrue="1" operator="containsText" text="ALARM">
      <formula>NOT(ISERROR(SEARCH("ALARM",L267)))</formula>
    </cfRule>
    <cfRule type="containsText" dxfId="160" priority="162" stopIfTrue="1" operator="containsText" text="OK">
      <formula>NOT(ISERROR(SEARCH("OK",L267)))</formula>
    </cfRule>
  </conditionalFormatting>
  <conditionalFormatting sqref="L273:L278">
    <cfRule type="containsText" dxfId="159" priority="159" stopIfTrue="1" operator="containsText" text="ALARM">
      <formula>NOT(ISERROR(SEARCH("ALARM",L273)))</formula>
    </cfRule>
    <cfRule type="containsText" dxfId="158" priority="160" stopIfTrue="1" operator="containsText" text="OK">
      <formula>NOT(ISERROR(SEARCH("OK",L273)))</formula>
    </cfRule>
  </conditionalFormatting>
  <conditionalFormatting sqref="L279:L284">
    <cfRule type="containsText" dxfId="157" priority="157" stopIfTrue="1" operator="containsText" text="ALARM">
      <formula>NOT(ISERROR(SEARCH("ALARM",L279)))</formula>
    </cfRule>
    <cfRule type="containsText" dxfId="156" priority="158" stopIfTrue="1" operator="containsText" text="OK">
      <formula>NOT(ISERROR(SEARCH("OK",L279)))</formula>
    </cfRule>
  </conditionalFormatting>
  <conditionalFormatting sqref="L285:L290">
    <cfRule type="containsText" dxfId="155" priority="155" stopIfTrue="1" operator="containsText" text="ALARM">
      <formula>NOT(ISERROR(SEARCH("ALARM",L285)))</formula>
    </cfRule>
    <cfRule type="containsText" dxfId="154" priority="156" stopIfTrue="1" operator="containsText" text="OK">
      <formula>NOT(ISERROR(SEARCH("OK",L285)))</formula>
    </cfRule>
  </conditionalFormatting>
  <conditionalFormatting sqref="L291:L296">
    <cfRule type="containsText" dxfId="153" priority="153" stopIfTrue="1" operator="containsText" text="ALARM">
      <formula>NOT(ISERROR(SEARCH("ALARM",L291)))</formula>
    </cfRule>
    <cfRule type="containsText" dxfId="152" priority="154" stopIfTrue="1" operator="containsText" text="OK">
      <formula>NOT(ISERROR(SEARCH("OK",L291)))</formula>
    </cfRule>
  </conditionalFormatting>
  <conditionalFormatting sqref="L297:L302">
    <cfRule type="containsText" dxfId="151" priority="151" stopIfTrue="1" operator="containsText" text="ALARM">
      <formula>NOT(ISERROR(SEARCH("ALARM",L297)))</formula>
    </cfRule>
    <cfRule type="containsText" dxfId="150" priority="152" stopIfTrue="1" operator="containsText" text="OK">
      <formula>NOT(ISERROR(SEARCH("OK",L297)))</formula>
    </cfRule>
  </conditionalFormatting>
  <conditionalFormatting sqref="L303:L308">
    <cfRule type="containsText" dxfId="149" priority="149" stopIfTrue="1" operator="containsText" text="ALARM">
      <formula>NOT(ISERROR(SEARCH("ALARM",L303)))</formula>
    </cfRule>
    <cfRule type="containsText" dxfId="148" priority="150" stopIfTrue="1" operator="containsText" text="OK">
      <formula>NOT(ISERROR(SEARCH("OK",L303)))</formula>
    </cfRule>
  </conditionalFormatting>
  <conditionalFormatting sqref="L309:L314">
    <cfRule type="containsText" dxfId="147" priority="147" stopIfTrue="1" operator="containsText" text="ALARM">
      <formula>NOT(ISERROR(SEARCH("ALARM",L309)))</formula>
    </cfRule>
    <cfRule type="containsText" dxfId="146" priority="148" stopIfTrue="1" operator="containsText" text="OK">
      <formula>NOT(ISERROR(SEARCH("OK",L309)))</formula>
    </cfRule>
  </conditionalFormatting>
  <conditionalFormatting sqref="L315:L320">
    <cfRule type="containsText" dxfId="145" priority="145" stopIfTrue="1" operator="containsText" text="ALARM">
      <formula>NOT(ISERROR(SEARCH("ALARM",L315)))</formula>
    </cfRule>
    <cfRule type="containsText" dxfId="144" priority="146" stopIfTrue="1" operator="containsText" text="OK">
      <formula>NOT(ISERROR(SEARCH("OK",L315)))</formula>
    </cfRule>
  </conditionalFormatting>
  <conditionalFormatting sqref="L321:L326">
    <cfRule type="containsText" dxfId="143" priority="143" stopIfTrue="1" operator="containsText" text="ALARM">
      <formula>NOT(ISERROR(SEARCH("ALARM",L321)))</formula>
    </cfRule>
    <cfRule type="containsText" dxfId="142" priority="144" stopIfTrue="1" operator="containsText" text="OK">
      <formula>NOT(ISERROR(SEARCH("OK",L321)))</formula>
    </cfRule>
  </conditionalFormatting>
  <conditionalFormatting sqref="L327:L332">
    <cfRule type="containsText" dxfId="141" priority="141" stopIfTrue="1" operator="containsText" text="ALARM">
      <formula>NOT(ISERROR(SEARCH("ALARM",L327)))</formula>
    </cfRule>
    <cfRule type="containsText" dxfId="140" priority="142" stopIfTrue="1" operator="containsText" text="OK">
      <formula>NOT(ISERROR(SEARCH("OK",L327)))</formula>
    </cfRule>
  </conditionalFormatting>
  <conditionalFormatting sqref="L333:L338">
    <cfRule type="containsText" dxfId="139" priority="139" stopIfTrue="1" operator="containsText" text="ALARM">
      <formula>NOT(ISERROR(SEARCH("ALARM",L333)))</formula>
    </cfRule>
    <cfRule type="containsText" dxfId="138" priority="140" stopIfTrue="1" operator="containsText" text="OK">
      <formula>NOT(ISERROR(SEARCH("OK",L333)))</formula>
    </cfRule>
  </conditionalFormatting>
  <conditionalFormatting sqref="L339:L344">
    <cfRule type="containsText" dxfId="137" priority="137" stopIfTrue="1" operator="containsText" text="ALARM">
      <formula>NOT(ISERROR(SEARCH("ALARM",L339)))</formula>
    </cfRule>
    <cfRule type="containsText" dxfId="136" priority="138" stopIfTrue="1" operator="containsText" text="OK">
      <formula>NOT(ISERROR(SEARCH("OK",L339)))</formula>
    </cfRule>
  </conditionalFormatting>
  <conditionalFormatting sqref="L345:L350">
    <cfRule type="containsText" dxfId="135" priority="135" stopIfTrue="1" operator="containsText" text="ALARM">
      <formula>NOT(ISERROR(SEARCH("ALARM",L345)))</formula>
    </cfRule>
    <cfRule type="containsText" dxfId="134" priority="136" stopIfTrue="1" operator="containsText" text="OK">
      <formula>NOT(ISERROR(SEARCH("OK",L345)))</formula>
    </cfRule>
  </conditionalFormatting>
  <conditionalFormatting sqref="L351:L356">
    <cfRule type="containsText" dxfId="133" priority="133" stopIfTrue="1" operator="containsText" text="ALARM">
      <formula>NOT(ISERROR(SEARCH("ALARM",L351)))</formula>
    </cfRule>
    <cfRule type="containsText" dxfId="132" priority="134" stopIfTrue="1" operator="containsText" text="OK">
      <formula>NOT(ISERROR(SEARCH("OK",L351)))</formula>
    </cfRule>
  </conditionalFormatting>
  <conditionalFormatting sqref="L357:L362">
    <cfRule type="containsText" dxfId="131" priority="131" stopIfTrue="1" operator="containsText" text="ALARM">
      <formula>NOT(ISERROR(SEARCH("ALARM",L357)))</formula>
    </cfRule>
    <cfRule type="containsText" dxfId="130" priority="132" stopIfTrue="1" operator="containsText" text="OK">
      <formula>NOT(ISERROR(SEARCH("OK",L357)))</formula>
    </cfRule>
  </conditionalFormatting>
  <conditionalFormatting sqref="L363:L368">
    <cfRule type="containsText" dxfId="129" priority="129" stopIfTrue="1" operator="containsText" text="ALARM">
      <formula>NOT(ISERROR(SEARCH("ALARM",L363)))</formula>
    </cfRule>
    <cfRule type="containsText" dxfId="128" priority="130" stopIfTrue="1" operator="containsText" text="OK">
      <formula>NOT(ISERROR(SEARCH("OK",L363)))</formula>
    </cfRule>
  </conditionalFormatting>
  <conditionalFormatting sqref="L369:L374">
    <cfRule type="containsText" dxfId="127" priority="127" stopIfTrue="1" operator="containsText" text="ALARM">
      <formula>NOT(ISERROR(SEARCH("ALARM",L369)))</formula>
    </cfRule>
    <cfRule type="containsText" dxfId="126" priority="128" stopIfTrue="1" operator="containsText" text="OK">
      <formula>NOT(ISERROR(SEARCH("OK",L369)))</formula>
    </cfRule>
  </conditionalFormatting>
  <conditionalFormatting sqref="L375:L380">
    <cfRule type="containsText" dxfId="125" priority="125" stopIfTrue="1" operator="containsText" text="ALARM">
      <formula>NOT(ISERROR(SEARCH("ALARM",L375)))</formula>
    </cfRule>
    <cfRule type="containsText" dxfId="124" priority="126" stopIfTrue="1" operator="containsText" text="OK">
      <formula>NOT(ISERROR(SEARCH("OK",L375)))</formula>
    </cfRule>
  </conditionalFormatting>
  <conditionalFormatting sqref="L381:L386">
    <cfRule type="containsText" dxfId="123" priority="123" stopIfTrue="1" operator="containsText" text="ALARM">
      <formula>NOT(ISERROR(SEARCH("ALARM",L381)))</formula>
    </cfRule>
    <cfRule type="containsText" dxfId="122" priority="124" stopIfTrue="1" operator="containsText" text="OK">
      <formula>NOT(ISERROR(SEARCH("OK",L381)))</formula>
    </cfRule>
  </conditionalFormatting>
  <conditionalFormatting sqref="L387:L392">
    <cfRule type="containsText" dxfId="121" priority="121" stopIfTrue="1" operator="containsText" text="ALARM">
      <formula>NOT(ISERROR(SEARCH("ALARM",L387)))</formula>
    </cfRule>
    <cfRule type="containsText" dxfId="120" priority="122" stopIfTrue="1" operator="containsText" text="OK">
      <formula>NOT(ISERROR(SEARCH("OK",L387)))</formula>
    </cfRule>
  </conditionalFormatting>
  <conditionalFormatting sqref="L393:L398">
    <cfRule type="containsText" dxfId="119" priority="119" stopIfTrue="1" operator="containsText" text="ALARM">
      <formula>NOT(ISERROR(SEARCH("ALARM",L393)))</formula>
    </cfRule>
    <cfRule type="containsText" dxfId="118" priority="120" stopIfTrue="1" operator="containsText" text="OK">
      <formula>NOT(ISERROR(SEARCH("OK",L393)))</formula>
    </cfRule>
  </conditionalFormatting>
  <conditionalFormatting sqref="L399:L404">
    <cfRule type="containsText" dxfId="117" priority="117" stopIfTrue="1" operator="containsText" text="ALARM">
      <formula>NOT(ISERROR(SEARCH("ALARM",L399)))</formula>
    </cfRule>
    <cfRule type="containsText" dxfId="116" priority="118" stopIfTrue="1" operator="containsText" text="OK">
      <formula>NOT(ISERROR(SEARCH("OK",L399)))</formula>
    </cfRule>
  </conditionalFormatting>
  <conditionalFormatting sqref="L405:L410">
    <cfRule type="containsText" dxfId="115" priority="115" stopIfTrue="1" operator="containsText" text="ALARM">
      <formula>NOT(ISERROR(SEARCH("ALARM",L405)))</formula>
    </cfRule>
    <cfRule type="containsText" dxfId="114" priority="116" stopIfTrue="1" operator="containsText" text="OK">
      <formula>NOT(ISERROR(SEARCH("OK",L405)))</formula>
    </cfRule>
  </conditionalFormatting>
  <conditionalFormatting sqref="L411:L416">
    <cfRule type="containsText" dxfId="113" priority="113" stopIfTrue="1" operator="containsText" text="ALARM">
      <formula>NOT(ISERROR(SEARCH("ALARM",L411)))</formula>
    </cfRule>
    <cfRule type="containsText" dxfId="112" priority="114" stopIfTrue="1" operator="containsText" text="OK">
      <formula>NOT(ISERROR(SEARCH("OK",L411)))</formula>
    </cfRule>
  </conditionalFormatting>
  <conditionalFormatting sqref="L417:L422">
    <cfRule type="containsText" dxfId="111" priority="111" stopIfTrue="1" operator="containsText" text="ALARM">
      <formula>NOT(ISERROR(SEARCH("ALARM",L417)))</formula>
    </cfRule>
    <cfRule type="containsText" dxfId="110" priority="112" stopIfTrue="1" operator="containsText" text="OK">
      <formula>NOT(ISERROR(SEARCH("OK",L417)))</formula>
    </cfRule>
  </conditionalFormatting>
  <conditionalFormatting sqref="L423:L428">
    <cfRule type="containsText" dxfId="109" priority="109" stopIfTrue="1" operator="containsText" text="ALARM">
      <formula>NOT(ISERROR(SEARCH("ALARM",L423)))</formula>
    </cfRule>
    <cfRule type="containsText" dxfId="108" priority="110" stopIfTrue="1" operator="containsText" text="OK">
      <formula>NOT(ISERROR(SEARCH("OK",L423)))</formula>
    </cfRule>
  </conditionalFormatting>
  <conditionalFormatting sqref="L429:L434">
    <cfRule type="containsText" dxfId="107" priority="107" stopIfTrue="1" operator="containsText" text="ALARM">
      <formula>NOT(ISERROR(SEARCH("ALARM",L429)))</formula>
    </cfRule>
    <cfRule type="containsText" dxfId="106" priority="108" stopIfTrue="1" operator="containsText" text="OK">
      <formula>NOT(ISERROR(SEARCH("OK",L429)))</formula>
    </cfRule>
  </conditionalFormatting>
  <conditionalFormatting sqref="L435:L440">
    <cfRule type="containsText" dxfId="105" priority="105" stopIfTrue="1" operator="containsText" text="ALARM">
      <formula>NOT(ISERROR(SEARCH("ALARM",L435)))</formula>
    </cfRule>
    <cfRule type="containsText" dxfId="104" priority="106" stopIfTrue="1" operator="containsText" text="OK">
      <formula>NOT(ISERROR(SEARCH("OK",L435)))</formula>
    </cfRule>
  </conditionalFormatting>
  <conditionalFormatting sqref="L441:L446">
    <cfRule type="containsText" dxfId="103" priority="103" stopIfTrue="1" operator="containsText" text="ALARM">
      <formula>NOT(ISERROR(SEARCH("ALARM",L441)))</formula>
    </cfRule>
    <cfRule type="containsText" dxfId="102" priority="104" stopIfTrue="1" operator="containsText" text="OK">
      <formula>NOT(ISERROR(SEARCH("OK",L441)))</formula>
    </cfRule>
  </conditionalFormatting>
  <conditionalFormatting sqref="L447:L452">
    <cfRule type="containsText" dxfId="101" priority="101" stopIfTrue="1" operator="containsText" text="ALARM">
      <formula>NOT(ISERROR(SEARCH("ALARM",L447)))</formula>
    </cfRule>
    <cfRule type="containsText" dxfId="100" priority="102" stopIfTrue="1" operator="containsText" text="OK">
      <formula>NOT(ISERROR(SEARCH("OK",L447)))</formula>
    </cfRule>
  </conditionalFormatting>
  <conditionalFormatting sqref="L453:L458">
    <cfRule type="containsText" dxfId="99" priority="99" stopIfTrue="1" operator="containsText" text="ALARM">
      <formula>NOT(ISERROR(SEARCH("ALARM",L453)))</formula>
    </cfRule>
    <cfRule type="containsText" dxfId="98" priority="100" stopIfTrue="1" operator="containsText" text="OK">
      <formula>NOT(ISERROR(SEARCH("OK",L453)))</formula>
    </cfRule>
  </conditionalFormatting>
  <conditionalFormatting sqref="L459:L464">
    <cfRule type="containsText" dxfId="97" priority="97" stopIfTrue="1" operator="containsText" text="ALARM">
      <formula>NOT(ISERROR(SEARCH("ALARM",L459)))</formula>
    </cfRule>
    <cfRule type="containsText" dxfId="96" priority="98" stopIfTrue="1" operator="containsText" text="OK">
      <formula>NOT(ISERROR(SEARCH("OK",L459)))</formula>
    </cfRule>
  </conditionalFormatting>
  <conditionalFormatting sqref="L465:L470">
    <cfRule type="containsText" dxfId="95" priority="95" stopIfTrue="1" operator="containsText" text="ALARM">
      <formula>NOT(ISERROR(SEARCH("ALARM",L465)))</formula>
    </cfRule>
    <cfRule type="containsText" dxfId="94" priority="96" stopIfTrue="1" operator="containsText" text="OK">
      <formula>NOT(ISERROR(SEARCH("OK",L465)))</formula>
    </cfRule>
  </conditionalFormatting>
  <conditionalFormatting sqref="L471:L476">
    <cfRule type="containsText" dxfId="93" priority="93" stopIfTrue="1" operator="containsText" text="ALARM">
      <formula>NOT(ISERROR(SEARCH("ALARM",L471)))</formula>
    </cfRule>
    <cfRule type="containsText" dxfId="92" priority="94" stopIfTrue="1" operator="containsText" text="OK">
      <formula>NOT(ISERROR(SEARCH("OK",L471)))</formula>
    </cfRule>
  </conditionalFormatting>
  <conditionalFormatting sqref="L477:L482">
    <cfRule type="containsText" dxfId="91" priority="91" stopIfTrue="1" operator="containsText" text="ALARM">
      <formula>NOT(ISERROR(SEARCH("ALARM",L477)))</formula>
    </cfRule>
    <cfRule type="containsText" dxfId="90" priority="92" stopIfTrue="1" operator="containsText" text="OK">
      <formula>NOT(ISERROR(SEARCH("OK",L477)))</formula>
    </cfRule>
  </conditionalFormatting>
  <conditionalFormatting sqref="L483:L488">
    <cfRule type="containsText" dxfId="89" priority="89" stopIfTrue="1" operator="containsText" text="ALARM">
      <formula>NOT(ISERROR(SEARCH("ALARM",L483)))</formula>
    </cfRule>
    <cfRule type="containsText" dxfId="88" priority="90" stopIfTrue="1" operator="containsText" text="OK">
      <formula>NOT(ISERROR(SEARCH("OK",L483)))</formula>
    </cfRule>
  </conditionalFormatting>
  <conditionalFormatting sqref="L489:L494">
    <cfRule type="containsText" dxfId="87" priority="87" stopIfTrue="1" operator="containsText" text="ALARM">
      <formula>NOT(ISERROR(SEARCH("ALARM",L489)))</formula>
    </cfRule>
    <cfRule type="containsText" dxfId="86" priority="88" stopIfTrue="1" operator="containsText" text="OK">
      <formula>NOT(ISERROR(SEARCH("OK",L489)))</formula>
    </cfRule>
  </conditionalFormatting>
  <conditionalFormatting sqref="L495:L500">
    <cfRule type="containsText" dxfId="85" priority="85" stopIfTrue="1" operator="containsText" text="ALARM">
      <formula>NOT(ISERROR(SEARCH("ALARM",L495)))</formula>
    </cfRule>
    <cfRule type="containsText" dxfId="84" priority="86" stopIfTrue="1" operator="containsText" text="OK">
      <formula>NOT(ISERROR(SEARCH("OK",L495)))</formula>
    </cfRule>
  </conditionalFormatting>
  <conditionalFormatting sqref="L501:L506">
    <cfRule type="containsText" dxfId="83" priority="83" stopIfTrue="1" operator="containsText" text="ALARM">
      <formula>NOT(ISERROR(SEARCH("ALARM",L501)))</formula>
    </cfRule>
    <cfRule type="containsText" dxfId="82" priority="84" stopIfTrue="1" operator="containsText" text="OK">
      <formula>NOT(ISERROR(SEARCH("OK",L501)))</formula>
    </cfRule>
  </conditionalFormatting>
  <conditionalFormatting sqref="L507:L512">
    <cfRule type="containsText" dxfId="81" priority="81" stopIfTrue="1" operator="containsText" text="ALARM">
      <formula>NOT(ISERROR(SEARCH("ALARM",L507)))</formula>
    </cfRule>
    <cfRule type="containsText" dxfId="80" priority="82" stopIfTrue="1" operator="containsText" text="OK">
      <formula>NOT(ISERROR(SEARCH("OK",L507)))</formula>
    </cfRule>
  </conditionalFormatting>
  <conditionalFormatting sqref="L513:L518">
    <cfRule type="containsText" dxfId="79" priority="79" stopIfTrue="1" operator="containsText" text="ALARM">
      <formula>NOT(ISERROR(SEARCH("ALARM",L513)))</formula>
    </cfRule>
    <cfRule type="containsText" dxfId="78" priority="80" stopIfTrue="1" operator="containsText" text="OK">
      <formula>NOT(ISERROR(SEARCH("OK",L513)))</formula>
    </cfRule>
  </conditionalFormatting>
  <conditionalFormatting sqref="L519:L524">
    <cfRule type="containsText" dxfId="77" priority="77" stopIfTrue="1" operator="containsText" text="ALARM">
      <formula>NOT(ISERROR(SEARCH("ALARM",L519)))</formula>
    </cfRule>
    <cfRule type="containsText" dxfId="76" priority="78" stopIfTrue="1" operator="containsText" text="OK">
      <formula>NOT(ISERROR(SEARCH("OK",L519)))</formula>
    </cfRule>
  </conditionalFormatting>
  <conditionalFormatting sqref="L525:L530">
    <cfRule type="containsText" dxfId="75" priority="75" stopIfTrue="1" operator="containsText" text="ALARM">
      <formula>NOT(ISERROR(SEARCH("ALARM",L525)))</formula>
    </cfRule>
    <cfRule type="containsText" dxfId="74" priority="76" stopIfTrue="1" operator="containsText" text="OK">
      <formula>NOT(ISERROR(SEARCH("OK",L525)))</formula>
    </cfRule>
  </conditionalFormatting>
  <conditionalFormatting sqref="L531:L536">
    <cfRule type="containsText" dxfId="73" priority="73" stopIfTrue="1" operator="containsText" text="ALARM">
      <formula>NOT(ISERROR(SEARCH("ALARM",L531)))</formula>
    </cfRule>
    <cfRule type="containsText" dxfId="72" priority="74" stopIfTrue="1" operator="containsText" text="OK">
      <formula>NOT(ISERROR(SEARCH("OK",L531)))</formula>
    </cfRule>
  </conditionalFormatting>
  <conditionalFormatting sqref="L537:L542">
    <cfRule type="containsText" dxfId="71" priority="71" stopIfTrue="1" operator="containsText" text="ALARM">
      <formula>NOT(ISERROR(SEARCH("ALARM",L537)))</formula>
    </cfRule>
    <cfRule type="containsText" dxfId="70" priority="72" stopIfTrue="1" operator="containsText" text="OK">
      <formula>NOT(ISERROR(SEARCH("OK",L537)))</formula>
    </cfRule>
  </conditionalFormatting>
  <conditionalFormatting sqref="L543:L548">
    <cfRule type="containsText" dxfId="69" priority="69" stopIfTrue="1" operator="containsText" text="ALARM">
      <formula>NOT(ISERROR(SEARCH("ALARM",L543)))</formula>
    </cfRule>
    <cfRule type="containsText" dxfId="68" priority="70" stopIfTrue="1" operator="containsText" text="OK">
      <formula>NOT(ISERROR(SEARCH("OK",L543)))</formula>
    </cfRule>
  </conditionalFormatting>
  <conditionalFormatting sqref="L549:L554">
    <cfRule type="containsText" dxfId="67" priority="67" stopIfTrue="1" operator="containsText" text="ALARM">
      <formula>NOT(ISERROR(SEARCH("ALARM",L549)))</formula>
    </cfRule>
    <cfRule type="containsText" dxfId="66" priority="68" stopIfTrue="1" operator="containsText" text="OK">
      <formula>NOT(ISERROR(SEARCH("OK",L549)))</formula>
    </cfRule>
  </conditionalFormatting>
  <conditionalFormatting sqref="L555:L560">
    <cfRule type="containsText" dxfId="65" priority="65" stopIfTrue="1" operator="containsText" text="ALARM">
      <formula>NOT(ISERROR(SEARCH("ALARM",L555)))</formula>
    </cfRule>
    <cfRule type="containsText" dxfId="64" priority="66" stopIfTrue="1" operator="containsText" text="OK">
      <formula>NOT(ISERROR(SEARCH("OK",L555)))</formula>
    </cfRule>
  </conditionalFormatting>
  <conditionalFormatting sqref="L561:L566">
    <cfRule type="containsText" dxfId="63" priority="63" stopIfTrue="1" operator="containsText" text="ALARM">
      <formula>NOT(ISERROR(SEARCH("ALARM",L561)))</formula>
    </cfRule>
    <cfRule type="containsText" dxfId="62" priority="64" stopIfTrue="1" operator="containsText" text="OK">
      <formula>NOT(ISERROR(SEARCH("OK",L561)))</formula>
    </cfRule>
  </conditionalFormatting>
  <conditionalFormatting sqref="L567:L572">
    <cfRule type="containsText" dxfId="61" priority="61" stopIfTrue="1" operator="containsText" text="ALARM">
      <formula>NOT(ISERROR(SEARCH("ALARM",L567)))</formula>
    </cfRule>
    <cfRule type="containsText" dxfId="60" priority="62" stopIfTrue="1" operator="containsText" text="OK">
      <formula>NOT(ISERROR(SEARCH("OK",L567)))</formula>
    </cfRule>
  </conditionalFormatting>
  <conditionalFormatting sqref="L573:L578">
    <cfRule type="containsText" dxfId="59" priority="59" stopIfTrue="1" operator="containsText" text="ALARM">
      <formula>NOT(ISERROR(SEARCH("ALARM",L573)))</formula>
    </cfRule>
    <cfRule type="containsText" dxfId="58" priority="60" stopIfTrue="1" operator="containsText" text="OK">
      <formula>NOT(ISERROR(SEARCH("OK",L573)))</formula>
    </cfRule>
  </conditionalFormatting>
  <conditionalFormatting sqref="L579:L584">
    <cfRule type="containsText" dxfId="57" priority="57" stopIfTrue="1" operator="containsText" text="ALARM">
      <formula>NOT(ISERROR(SEARCH("ALARM",L579)))</formula>
    </cfRule>
    <cfRule type="containsText" dxfId="56" priority="58" stopIfTrue="1" operator="containsText" text="OK">
      <formula>NOT(ISERROR(SEARCH("OK",L579)))</formula>
    </cfRule>
  </conditionalFormatting>
  <conditionalFormatting sqref="L585:L590">
    <cfRule type="containsText" dxfId="55" priority="55" stopIfTrue="1" operator="containsText" text="ALARM">
      <formula>NOT(ISERROR(SEARCH("ALARM",L585)))</formula>
    </cfRule>
    <cfRule type="containsText" dxfId="54" priority="56" stopIfTrue="1" operator="containsText" text="OK">
      <formula>NOT(ISERROR(SEARCH("OK",L585)))</formula>
    </cfRule>
  </conditionalFormatting>
  <conditionalFormatting sqref="L591:L596">
    <cfRule type="containsText" dxfId="53" priority="53" stopIfTrue="1" operator="containsText" text="ALARM">
      <formula>NOT(ISERROR(SEARCH("ALARM",L591)))</formula>
    </cfRule>
    <cfRule type="containsText" dxfId="52" priority="54" stopIfTrue="1" operator="containsText" text="OK">
      <formula>NOT(ISERROR(SEARCH("OK",L591)))</formula>
    </cfRule>
  </conditionalFormatting>
  <conditionalFormatting sqref="L597:L602">
    <cfRule type="containsText" dxfId="51" priority="51" stopIfTrue="1" operator="containsText" text="ALARM">
      <formula>NOT(ISERROR(SEARCH("ALARM",L597)))</formula>
    </cfRule>
    <cfRule type="containsText" dxfId="50" priority="52" stopIfTrue="1" operator="containsText" text="OK">
      <formula>NOT(ISERROR(SEARCH("OK",L597)))</formula>
    </cfRule>
  </conditionalFormatting>
  <conditionalFormatting sqref="L603:L608">
    <cfRule type="containsText" dxfId="49" priority="49" stopIfTrue="1" operator="containsText" text="ALARM">
      <formula>NOT(ISERROR(SEARCH("ALARM",L603)))</formula>
    </cfRule>
    <cfRule type="containsText" dxfId="48" priority="50" stopIfTrue="1" operator="containsText" text="OK">
      <formula>NOT(ISERROR(SEARCH("OK",L603)))</formula>
    </cfRule>
  </conditionalFormatting>
  <conditionalFormatting sqref="L681:L686">
    <cfRule type="containsText" dxfId="47" priority="47" stopIfTrue="1" operator="containsText" text="ALARM">
      <formula>NOT(ISERROR(SEARCH("ALARM",L681)))</formula>
    </cfRule>
    <cfRule type="containsText" dxfId="46" priority="48" stopIfTrue="1" operator="containsText" text="OK">
      <formula>NOT(ISERROR(SEARCH("OK",L681)))</formula>
    </cfRule>
  </conditionalFormatting>
  <conditionalFormatting sqref="L687:L692">
    <cfRule type="containsText" dxfId="45" priority="45" stopIfTrue="1" operator="containsText" text="ALARM">
      <formula>NOT(ISERROR(SEARCH("ALARM",L687)))</formula>
    </cfRule>
    <cfRule type="containsText" dxfId="44" priority="46" stopIfTrue="1" operator="containsText" text="OK">
      <formula>NOT(ISERROR(SEARCH("OK",L687)))</formula>
    </cfRule>
  </conditionalFormatting>
  <conditionalFormatting sqref="L693:L698">
    <cfRule type="containsText" dxfId="43" priority="43" stopIfTrue="1" operator="containsText" text="ALARM">
      <formula>NOT(ISERROR(SEARCH("ALARM",L693)))</formula>
    </cfRule>
    <cfRule type="containsText" dxfId="42" priority="44" stopIfTrue="1" operator="containsText" text="OK">
      <formula>NOT(ISERROR(SEARCH("OK",L693)))</formula>
    </cfRule>
  </conditionalFormatting>
  <conditionalFormatting sqref="L699:L704">
    <cfRule type="containsText" dxfId="41" priority="41" stopIfTrue="1" operator="containsText" text="ALARM">
      <formula>NOT(ISERROR(SEARCH("ALARM",L699)))</formula>
    </cfRule>
    <cfRule type="containsText" dxfId="40" priority="42" stopIfTrue="1" operator="containsText" text="OK">
      <formula>NOT(ISERROR(SEARCH("OK",L699)))</formula>
    </cfRule>
  </conditionalFormatting>
  <conditionalFormatting sqref="L609:L614">
    <cfRule type="containsText" dxfId="39" priority="39" stopIfTrue="1" operator="containsText" text="ALARM">
      <formula>NOT(ISERROR(SEARCH("ALARM",L609)))</formula>
    </cfRule>
    <cfRule type="containsText" dxfId="38" priority="40" stopIfTrue="1" operator="containsText" text="OK">
      <formula>NOT(ISERROR(SEARCH("OK",L609)))</formula>
    </cfRule>
  </conditionalFormatting>
  <conditionalFormatting sqref="L615:L620">
    <cfRule type="containsText" dxfId="37" priority="37" stopIfTrue="1" operator="containsText" text="ALARM">
      <formula>NOT(ISERROR(SEARCH("ALARM",L615)))</formula>
    </cfRule>
    <cfRule type="containsText" dxfId="36" priority="38" stopIfTrue="1" operator="containsText" text="OK">
      <formula>NOT(ISERROR(SEARCH("OK",L615)))</formula>
    </cfRule>
  </conditionalFormatting>
  <conditionalFormatting sqref="L621:L626">
    <cfRule type="containsText" dxfId="35" priority="35" stopIfTrue="1" operator="containsText" text="ALARM">
      <formula>NOT(ISERROR(SEARCH("ALARM",L621)))</formula>
    </cfRule>
    <cfRule type="containsText" dxfId="34" priority="36" stopIfTrue="1" operator="containsText" text="OK">
      <formula>NOT(ISERROR(SEARCH("OK",L621)))</formula>
    </cfRule>
  </conditionalFormatting>
  <conditionalFormatting sqref="L627:L632">
    <cfRule type="containsText" dxfId="33" priority="33" stopIfTrue="1" operator="containsText" text="ALARM">
      <formula>NOT(ISERROR(SEARCH("ALARM",L627)))</formula>
    </cfRule>
    <cfRule type="containsText" dxfId="32" priority="34" stopIfTrue="1" operator="containsText" text="OK">
      <formula>NOT(ISERROR(SEARCH("OK",L627)))</formula>
    </cfRule>
  </conditionalFormatting>
  <conditionalFormatting sqref="L657:L662">
    <cfRule type="containsText" dxfId="31" priority="31" stopIfTrue="1" operator="containsText" text="ALARM">
      <formula>NOT(ISERROR(SEARCH("ALARM",L657)))</formula>
    </cfRule>
    <cfRule type="containsText" dxfId="30" priority="32" stopIfTrue="1" operator="containsText" text="OK">
      <formula>NOT(ISERROR(SEARCH("OK",L657)))</formula>
    </cfRule>
  </conditionalFormatting>
  <conditionalFormatting sqref="L663:L668">
    <cfRule type="containsText" dxfId="29" priority="29" stopIfTrue="1" operator="containsText" text="ALARM">
      <formula>NOT(ISERROR(SEARCH("ALARM",L663)))</formula>
    </cfRule>
    <cfRule type="containsText" dxfId="28" priority="30" stopIfTrue="1" operator="containsText" text="OK">
      <formula>NOT(ISERROR(SEARCH("OK",L663)))</formula>
    </cfRule>
  </conditionalFormatting>
  <conditionalFormatting sqref="L669:L674">
    <cfRule type="containsText" dxfId="27" priority="27" stopIfTrue="1" operator="containsText" text="ALARM">
      <formula>NOT(ISERROR(SEARCH("ALARM",L669)))</formula>
    </cfRule>
    <cfRule type="containsText" dxfId="26" priority="28" stopIfTrue="1" operator="containsText" text="OK">
      <formula>NOT(ISERROR(SEARCH("OK",L669)))</formula>
    </cfRule>
  </conditionalFormatting>
  <conditionalFormatting sqref="L675:L680">
    <cfRule type="containsText" dxfId="25" priority="25" stopIfTrue="1" operator="containsText" text="ALARM">
      <formula>NOT(ISERROR(SEARCH("ALARM",L675)))</formula>
    </cfRule>
    <cfRule type="containsText" dxfId="24" priority="26" stopIfTrue="1" operator="containsText" text="OK">
      <formula>NOT(ISERROR(SEARCH("OK",L675)))</formula>
    </cfRule>
  </conditionalFormatting>
  <conditionalFormatting sqref="L633:L638">
    <cfRule type="containsText" dxfId="23" priority="23" stopIfTrue="1" operator="containsText" text="ALARM">
      <formula>NOT(ISERROR(SEARCH("ALARM",L633)))</formula>
    </cfRule>
    <cfRule type="containsText" dxfId="22" priority="24" stopIfTrue="1" operator="containsText" text="OK">
      <formula>NOT(ISERROR(SEARCH("OK",L633)))</formula>
    </cfRule>
  </conditionalFormatting>
  <conditionalFormatting sqref="L639:L644">
    <cfRule type="containsText" dxfId="21" priority="21" stopIfTrue="1" operator="containsText" text="ALARM">
      <formula>NOT(ISERROR(SEARCH("ALARM",L639)))</formula>
    </cfRule>
    <cfRule type="containsText" dxfId="20" priority="22" stopIfTrue="1" operator="containsText" text="OK">
      <formula>NOT(ISERROR(SEARCH("OK",L639)))</formula>
    </cfRule>
  </conditionalFormatting>
  <conditionalFormatting sqref="L645:L650">
    <cfRule type="containsText" dxfId="19" priority="19" stopIfTrue="1" operator="containsText" text="ALARM">
      <formula>NOT(ISERROR(SEARCH("ALARM",L645)))</formula>
    </cfRule>
    <cfRule type="containsText" dxfId="18" priority="20" stopIfTrue="1" operator="containsText" text="OK">
      <formula>NOT(ISERROR(SEARCH("OK",L645)))</formula>
    </cfRule>
  </conditionalFormatting>
  <conditionalFormatting sqref="L651:L656">
    <cfRule type="containsText" dxfId="17" priority="17" stopIfTrue="1" operator="containsText" text="ALARM">
      <formula>NOT(ISERROR(SEARCH("ALARM",L651)))</formula>
    </cfRule>
    <cfRule type="containsText" dxfId="16" priority="18" stopIfTrue="1" operator="containsText" text="OK">
      <formula>NOT(ISERROR(SEARCH("OK",L651)))</formula>
    </cfRule>
  </conditionalFormatting>
  <conditionalFormatting sqref="L705:L710">
    <cfRule type="containsText" dxfId="15" priority="15" stopIfTrue="1" operator="containsText" text="ALARM">
      <formula>NOT(ISERROR(SEARCH("ALARM",L705)))</formula>
    </cfRule>
    <cfRule type="containsText" dxfId="14" priority="16" stopIfTrue="1" operator="containsText" text="OK">
      <formula>NOT(ISERROR(SEARCH("OK",L705)))</formula>
    </cfRule>
  </conditionalFormatting>
  <conditionalFormatting sqref="L711:L716">
    <cfRule type="containsText" dxfId="13" priority="13" stopIfTrue="1" operator="containsText" text="ALARM">
      <formula>NOT(ISERROR(SEARCH("ALARM",L711)))</formula>
    </cfRule>
    <cfRule type="containsText" dxfId="12" priority="14" stopIfTrue="1" operator="containsText" text="OK">
      <formula>NOT(ISERROR(SEARCH("OK",L711)))</formula>
    </cfRule>
  </conditionalFormatting>
  <conditionalFormatting sqref="L717:L722">
    <cfRule type="containsText" dxfId="11" priority="11" stopIfTrue="1" operator="containsText" text="ALARM">
      <formula>NOT(ISERROR(SEARCH("ALARM",L717)))</formula>
    </cfRule>
    <cfRule type="containsText" dxfId="10" priority="12" stopIfTrue="1" operator="containsText" text="OK">
      <formula>NOT(ISERROR(SEARCH("OK",L717)))</formula>
    </cfRule>
  </conditionalFormatting>
  <conditionalFormatting sqref="L723:L728">
    <cfRule type="containsText" dxfId="9" priority="9" stopIfTrue="1" operator="containsText" text="ALARM">
      <formula>NOT(ISERROR(SEARCH("ALARM",L723)))</formula>
    </cfRule>
    <cfRule type="containsText" dxfId="8" priority="10" stopIfTrue="1" operator="containsText" text="OK">
      <formula>NOT(ISERROR(SEARCH("OK",L723)))</formula>
    </cfRule>
  </conditionalFormatting>
  <conditionalFormatting sqref="L729:L734">
    <cfRule type="containsText" dxfId="7" priority="7" stopIfTrue="1" operator="containsText" text="ALARM">
      <formula>NOT(ISERROR(SEARCH("ALARM",L729)))</formula>
    </cfRule>
    <cfRule type="containsText" dxfId="6" priority="8" stopIfTrue="1" operator="containsText" text="OK">
      <formula>NOT(ISERROR(SEARCH("OK",L729)))</formula>
    </cfRule>
  </conditionalFormatting>
  <conditionalFormatting sqref="L735:L740">
    <cfRule type="containsText" dxfId="5" priority="5" stopIfTrue="1" operator="containsText" text="ALARM">
      <formula>NOT(ISERROR(SEARCH("ALARM",L735)))</formula>
    </cfRule>
    <cfRule type="containsText" dxfId="4" priority="6" stopIfTrue="1" operator="containsText" text="OK">
      <formula>NOT(ISERROR(SEARCH("OK",L735)))</formula>
    </cfRule>
  </conditionalFormatting>
  <conditionalFormatting sqref="L741:L746">
    <cfRule type="containsText" dxfId="3" priority="3" stopIfTrue="1" operator="containsText" text="ALARM">
      <formula>NOT(ISERROR(SEARCH("ALARM",L741)))</formula>
    </cfRule>
    <cfRule type="containsText" dxfId="2" priority="4" stopIfTrue="1" operator="containsText" text="OK">
      <formula>NOT(ISERROR(SEARCH("OK",L741)))</formula>
    </cfRule>
  </conditionalFormatting>
  <conditionalFormatting sqref="L747:L752">
    <cfRule type="containsText" dxfId="1" priority="1" stopIfTrue="1" operator="containsText" text="ALARM">
      <formula>NOT(ISERROR(SEARCH("ALARM",L747)))</formula>
    </cfRule>
    <cfRule type="containsText" dxfId="0" priority="2" stopIfTrue="1" operator="containsText" text="OK">
      <formula>NOT(ISERROR(SEARCH("OK",L747)))</formula>
    </cfRule>
  </conditionalFormatting>
  <pageMargins left="0.7" right="0.7" top="0.75" bottom="0.75" header="0.3" footer="0.3"/>
  <pageSetup scale="4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J47"/>
  <sheetViews>
    <sheetView zoomScaleNormal="75" workbookViewId="0">
      <selection activeCell="F5" sqref="F5:G5"/>
    </sheetView>
  </sheetViews>
  <sheetFormatPr defaultRowHeight="12.75" x14ac:dyDescent="0.2"/>
  <cols>
    <col min="1" max="1" width="11.33203125" style="94" customWidth="1"/>
    <col min="2" max="2" width="13.33203125" style="94" customWidth="1"/>
    <col min="3" max="3" width="11.5" style="94" bestFit="1" customWidth="1"/>
    <col min="4" max="7" width="13.33203125" style="94" customWidth="1"/>
    <col min="8" max="8" width="9.33203125" style="94"/>
    <col min="9" max="9" width="0" style="94" hidden="1" customWidth="1"/>
    <col min="10" max="16384" width="9.33203125" style="94"/>
  </cols>
  <sheetData>
    <row r="1" spans="1:10" ht="18.75" x14ac:dyDescent="0.3">
      <c r="A1" s="429" t="s">
        <v>67</v>
      </c>
      <c r="B1" s="429"/>
      <c r="C1" s="429"/>
      <c r="D1" s="429"/>
      <c r="E1" s="429"/>
      <c r="F1" s="429"/>
      <c r="G1" s="429"/>
      <c r="H1" s="93"/>
    </row>
    <row r="2" spans="1:10" x14ac:dyDescent="0.2">
      <c r="A2" s="172"/>
      <c r="B2" s="172"/>
      <c r="C2" s="172"/>
      <c r="D2" s="172"/>
      <c r="E2" s="172"/>
      <c r="F2" s="172"/>
      <c r="G2" s="172"/>
      <c r="H2" s="171"/>
      <c r="I2" s="171"/>
      <c r="J2" s="171"/>
    </row>
    <row r="3" spans="1:10" x14ac:dyDescent="0.2">
      <c r="A3" s="173"/>
      <c r="B3" s="174" t="s">
        <v>0</v>
      </c>
      <c r="C3" s="175" t="str">
        <f>'Turb Compliance'!C5:D5</f>
        <v>December</v>
      </c>
      <c r="D3" s="176"/>
      <c r="E3" s="174" t="s">
        <v>34</v>
      </c>
      <c r="F3" s="373" t="s">
        <v>163</v>
      </c>
      <c r="G3" s="373"/>
      <c r="I3" s="92" t="s">
        <v>147</v>
      </c>
    </row>
    <row r="4" spans="1:10" x14ac:dyDescent="0.2">
      <c r="A4" s="173"/>
      <c r="B4" s="174" t="s">
        <v>2</v>
      </c>
      <c r="C4" s="177">
        <f>'Turb Compliance'!C6:D6</f>
        <v>42925</v>
      </c>
      <c r="D4" s="176"/>
      <c r="E4" s="174" t="s">
        <v>33</v>
      </c>
      <c r="F4" s="438" t="s">
        <v>165</v>
      </c>
      <c r="G4" s="438"/>
      <c r="I4" s="92" t="s">
        <v>155</v>
      </c>
    </row>
    <row r="5" spans="1:10" x14ac:dyDescent="0.2">
      <c r="A5" s="173"/>
      <c r="B5" s="174" t="s">
        <v>31</v>
      </c>
      <c r="C5" s="178">
        <f>'Turb Compliance'!C7:D7</f>
        <v>26086</v>
      </c>
      <c r="D5" s="176"/>
      <c r="E5" s="174" t="s">
        <v>1</v>
      </c>
      <c r="F5" s="375" t="s">
        <v>147</v>
      </c>
      <c r="G5" s="375"/>
      <c r="H5" s="120"/>
      <c r="I5" s="92" t="s">
        <v>156</v>
      </c>
    </row>
    <row r="6" spans="1:10" x14ac:dyDescent="0.2">
      <c r="A6" s="173"/>
      <c r="B6" s="173"/>
      <c r="C6" s="173"/>
      <c r="D6" s="176"/>
      <c r="E6" s="174" t="s">
        <v>32</v>
      </c>
      <c r="F6" s="438" t="s">
        <v>168</v>
      </c>
      <c r="G6" s="438"/>
      <c r="I6" s="92" t="s">
        <v>157</v>
      </c>
    </row>
    <row r="7" spans="1:10" x14ac:dyDescent="0.2">
      <c r="A7" s="173"/>
      <c r="B7" s="173"/>
      <c r="C7" s="173"/>
      <c r="D7" s="179"/>
      <c r="E7" s="179"/>
      <c r="F7" s="173"/>
      <c r="G7" s="173"/>
      <c r="I7" s="92" t="s">
        <v>158</v>
      </c>
    </row>
    <row r="8" spans="1:10" x14ac:dyDescent="0.2">
      <c r="A8" s="173"/>
      <c r="B8" s="173"/>
      <c r="C8" s="173"/>
      <c r="D8" s="173"/>
      <c r="E8" s="173"/>
      <c r="F8" s="173"/>
      <c r="G8" s="173"/>
      <c r="I8" s="92" t="s">
        <v>159</v>
      </c>
    </row>
    <row r="9" spans="1:10" ht="13.5" thickBot="1" x14ac:dyDescent="0.25">
      <c r="A9" s="173"/>
      <c r="B9" s="173"/>
      <c r="C9" s="173"/>
      <c r="D9" s="173"/>
      <c r="E9" s="173"/>
      <c r="F9" s="173"/>
      <c r="G9" s="173"/>
      <c r="I9" s="92" t="s">
        <v>160</v>
      </c>
    </row>
    <row r="10" spans="1:10" ht="13.5" thickTop="1" x14ac:dyDescent="0.2">
      <c r="A10" s="180"/>
      <c r="B10" s="181"/>
      <c r="C10" s="182" t="s">
        <v>142</v>
      </c>
      <c r="D10" s="183"/>
      <c r="E10" s="181"/>
      <c r="F10" s="184" t="s">
        <v>63</v>
      </c>
      <c r="G10" s="185"/>
      <c r="I10" s="92" t="s">
        <v>161</v>
      </c>
    </row>
    <row r="11" spans="1:10" x14ac:dyDescent="0.2">
      <c r="A11" s="186" t="s">
        <v>3</v>
      </c>
      <c r="B11" s="187" t="s">
        <v>64</v>
      </c>
      <c r="C11" s="188" t="s">
        <v>146</v>
      </c>
      <c r="D11" s="189"/>
      <c r="E11" s="187" t="s">
        <v>64</v>
      </c>
      <c r="F11" s="188" t="s">
        <v>146</v>
      </c>
      <c r="G11" s="190"/>
    </row>
    <row r="12" spans="1:10" ht="13.5" thickBot="1" x14ac:dyDescent="0.25">
      <c r="A12" s="191"/>
      <c r="B12" s="192" t="s">
        <v>66</v>
      </c>
      <c r="C12" s="193" t="s">
        <v>11</v>
      </c>
      <c r="D12" s="193" t="s">
        <v>65</v>
      </c>
      <c r="E12" s="192" t="s">
        <v>66</v>
      </c>
      <c r="F12" s="193" t="s">
        <v>11</v>
      </c>
      <c r="G12" s="194" t="s">
        <v>65</v>
      </c>
    </row>
    <row r="13" spans="1:10" ht="13.5" thickTop="1" x14ac:dyDescent="0.2">
      <c r="A13" s="195">
        <f>'Turb Data'!A12</f>
        <v>0</v>
      </c>
      <c r="B13" s="121"/>
      <c r="C13" s="121"/>
      <c r="D13" s="121"/>
      <c r="E13" s="110"/>
      <c r="F13" s="127">
        <f>'Turb Data'!I12</f>
        <v>0</v>
      </c>
      <c r="G13" s="122"/>
    </row>
    <row r="14" spans="1:10" x14ac:dyDescent="0.2">
      <c r="A14" s="196">
        <f>A13+1</f>
        <v>1</v>
      </c>
      <c r="B14" s="123"/>
      <c r="C14" s="123"/>
      <c r="D14" s="123"/>
      <c r="E14" s="113"/>
      <c r="F14" s="128">
        <f>'Turb Data'!I13</f>
        <v>0</v>
      </c>
      <c r="G14" s="124"/>
    </row>
    <row r="15" spans="1:10" x14ac:dyDescent="0.2">
      <c r="A15" s="196">
        <f t="shared" ref="A15:A43" si="0">A14+1</f>
        <v>2</v>
      </c>
      <c r="B15" s="123"/>
      <c r="C15" s="123"/>
      <c r="D15" s="123"/>
      <c r="E15" s="113"/>
      <c r="F15" s="128">
        <f>'Turb Data'!I14</f>
        <v>0</v>
      </c>
      <c r="G15" s="124"/>
    </row>
    <row r="16" spans="1:10" x14ac:dyDescent="0.2">
      <c r="A16" s="196">
        <f t="shared" si="0"/>
        <v>3</v>
      </c>
      <c r="B16" s="123"/>
      <c r="C16" s="123"/>
      <c r="D16" s="123"/>
      <c r="E16" s="113"/>
      <c r="F16" s="128">
        <f>'Turb Data'!I15</f>
        <v>0</v>
      </c>
      <c r="G16" s="124"/>
    </row>
    <row r="17" spans="1:7" x14ac:dyDescent="0.2">
      <c r="A17" s="196">
        <f t="shared" si="0"/>
        <v>4</v>
      </c>
      <c r="B17" s="123"/>
      <c r="C17" s="123"/>
      <c r="D17" s="123"/>
      <c r="E17" s="113"/>
      <c r="F17" s="128">
        <f>'Turb Data'!I16</f>
        <v>0</v>
      </c>
      <c r="G17" s="124"/>
    </row>
    <row r="18" spans="1:7" x14ac:dyDescent="0.2">
      <c r="A18" s="196">
        <f t="shared" si="0"/>
        <v>5</v>
      </c>
      <c r="B18" s="123"/>
      <c r="C18" s="123"/>
      <c r="D18" s="123"/>
      <c r="E18" s="113"/>
      <c r="F18" s="128">
        <f>'Turb Data'!I17</f>
        <v>0</v>
      </c>
      <c r="G18" s="124"/>
    </row>
    <row r="19" spans="1:7" x14ac:dyDescent="0.2">
      <c r="A19" s="196">
        <f t="shared" si="0"/>
        <v>6</v>
      </c>
      <c r="B19" s="123"/>
      <c r="C19" s="123"/>
      <c r="D19" s="123"/>
      <c r="E19" s="113"/>
      <c r="F19" s="128">
        <f>'Turb Data'!I18</f>
        <v>0</v>
      </c>
      <c r="G19" s="124"/>
    </row>
    <row r="20" spans="1:7" x14ac:dyDescent="0.2">
      <c r="A20" s="196">
        <f t="shared" si="0"/>
        <v>7</v>
      </c>
      <c r="B20" s="123"/>
      <c r="C20" s="123"/>
      <c r="D20" s="123"/>
      <c r="E20" s="113"/>
      <c r="F20" s="128">
        <f>'Turb Data'!I19</f>
        <v>0</v>
      </c>
      <c r="G20" s="124"/>
    </row>
    <row r="21" spans="1:7" x14ac:dyDescent="0.2">
      <c r="A21" s="196">
        <f t="shared" si="0"/>
        <v>8</v>
      </c>
      <c r="B21" s="123"/>
      <c r="C21" s="123"/>
      <c r="D21" s="123"/>
      <c r="E21" s="113"/>
      <c r="F21" s="128">
        <f>'Turb Data'!I20</f>
        <v>0</v>
      </c>
      <c r="G21" s="124"/>
    </row>
    <row r="22" spans="1:7" ht="13.5" thickBot="1" x14ac:dyDescent="0.25">
      <c r="A22" s="196">
        <f t="shared" si="0"/>
        <v>9</v>
      </c>
      <c r="B22" s="123"/>
      <c r="C22" s="123"/>
      <c r="D22" s="123"/>
      <c r="E22" s="113"/>
      <c r="F22" s="128">
        <f>'Turb Data'!I21</f>
        <v>0</v>
      </c>
      <c r="G22" s="124"/>
    </row>
    <row r="23" spans="1:7" ht="13.5" thickTop="1" x14ac:dyDescent="0.2">
      <c r="A23" s="196">
        <f t="shared" si="0"/>
        <v>10</v>
      </c>
      <c r="B23" s="121"/>
      <c r="C23" s="123"/>
      <c r="D23" s="123"/>
      <c r="E23" s="113"/>
      <c r="F23" s="128">
        <f>'Turb Data'!I22</f>
        <v>0</v>
      </c>
      <c r="G23" s="124"/>
    </row>
    <row r="24" spans="1:7" x14ac:dyDescent="0.2">
      <c r="A24" s="196">
        <f t="shared" si="0"/>
        <v>11</v>
      </c>
      <c r="B24" s="123"/>
      <c r="C24" s="123"/>
      <c r="D24" s="123"/>
      <c r="E24" s="113"/>
      <c r="F24" s="128">
        <f>'Turb Data'!I23</f>
        <v>0</v>
      </c>
      <c r="G24" s="124"/>
    </row>
    <row r="25" spans="1:7" x14ac:dyDescent="0.2">
      <c r="A25" s="196">
        <f t="shared" si="0"/>
        <v>12</v>
      </c>
      <c r="B25" s="123"/>
      <c r="C25" s="123"/>
      <c r="D25" s="123"/>
      <c r="E25" s="113"/>
      <c r="F25" s="128">
        <f>'Turb Data'!I24</f>
        <v>0</v>
      </c>
      <c r="G25" s="124"/>
    </row>
    <row r="26" spans="1:7" x14ac:dyDescent="0.2">
      <c r="A26" s="196">
        <f t="shared" si="0"/>
        <v>13</v>
      </c>
      <c r="B26" s="123"/>
      <c r="C26" s="123"/>
      <c r="D26" s="123"/>
      <c r="E26" s="113"/>
      <c r="F26" s="128">
        <f>'Turb Data'!I25</f>
        <v>0</v>
      </c>
      <c r="G26" s="124"/>
    </row>
    <row r="27" spans="1:7" x14ac:dyDescent="0.2">
      <c r="A27" s="196">
        <f t="shared" si="0"/>
        <v>14</v>
      </c>
      <c r="B27" s="123"/>
      <c r="C27" s="123"/>
      <c r="D27" s="123"/>
      <c r="E27" s="113"/>
      <c r="F27" s="128">
        <f>'Turb Data'!I26</f>
        <v>0</v>
      </c>
      <c r="G27" s="124"/>
    </row>
    <row r="28" spans="1:7" x14ac:dyDescent="0.2">
      <c r="A28" s="196">
        <f t="shared" si="0"/>
        <v>15</v>
      </c>
      <c r="B28" s="123"/>
      <c r="C28" s="123"/>
      <c r="D28" s="123"/>
      <c r="E28" s="113"/>
      <c r="F28" s="128">
        <f>'Turb Data'!I27</f>
        <v>0</v>
      </c>
      <c r="G28" s="124"/>
    </row>
    <row r="29" spans="1:7" x14ac:dyDescent="0.2">
      <c r="A29" s="196">
        <f t="shared" si="0"/>
        <v>16</v>
      </c>
      <c r="B29" s="123"/>
      <c r="C29" s="123"/>
      <c r="D29" s="123"/>
      <c r="E29" s="113"/>
      <c r="F29" s="128">
        <f>'Turb Data'!I28</f>
        <v>0</v>
      </c>
      <c r="G29" s="124"/>
    </row>
    <row r="30" spans="1:7" x14ac:dyDescent="0.2">
      <c r="A30" s="196">
        <f t="shared" si="0"/>
        <v>17</v>
      </c>
      <c r="B30" s="123"/>
      <c r="C30" s="123"/>
      <c r="D30" s="123"/>
      <c r="E30" s="113"/>
      <c r="F30" s="128">
        <f>'Turb Data'!I29</f>
        <v>0</v>
      </c>
      <c r="G30" s="124"/>
    </row>
    <row r="31" spans="1:7" x14ac:dyDescent="0.2">
      <c r="A31" s="196">
        <f t="shared" si="0"/>
        <v>18</v>
      </c>
      <c r="B31" s="123"/>
      <c r="C31" s="123"/>
      <c r="D31" s="123"/>
      <c r="E31" s="113"/>
      <c r="F31" s="128">
        <f>'Turb Data'!I30</f>
        <v>0</v>
      </c>
      <c r="G31" s="124"/>
    </row>
    <row r="32" spans="1:7" x14ac:dyDescent="0.2">
      <c r="A32" s="196">
        <f t="shared" si="0"/>
        <v>19</v>
      </c>
      <c r="B32" s="123"/>
      <c r="C32" s="123"/>
      <c r="D32" s="123"/>
      <c r="E32" s="113"/>
      <c r="F32" s="128">
        <f>'Turb Data'!I31</f>
        <v>0</v>
      </c>
      <c r="G32" s="124"/>
    </row>
    <row r="33" spans="1:7" x14ac:dyDescent="0.2">
      <c r="A33" s="196">
        <f t="shared" si="0"/>
        <v>20</v>
      </c>
      <c r="B33" s="123"/>
      <c r="C33" s="123"/>
      <c r="D33" s="123"/>
      <c r="E33" s="113"/>
      <c r="F33" s="128">
        <f>'Turb Data'!I32</f>
        <v>0</v>
      </c>
      <c r="G33" s="124"/>
    </row>
    <row r="34" spans="1:7" x14ac:dyDescent="0.2">
      <c r="A34" s="196">
        <f t="shared" si="0"/>
        <v>21</v>
      </c>
      <c r="B34" s="123"/>
      <c r="C34" s="123"/>
      <c r="D34" s="123"/>
      <c r="E34" s="113"/>
      <c r="F34" s="128">
        <f>'Turb Data'!I33</f>
        <v>0</v>
      </c>
      <c r="G34" s="124"/>
    </row>
    <row r="35" spans="1:7" x14ac:dyDescent="0.2">
      <c r="A35" s="196">
        <f t="shared" si="0"/>
        <v>22</v>
      </c>
      <c r="B35" s="123"/>
      <c r="C35" s="123"/>
      <c r="D35" s="123"/>
      <c r="E35" s="113"/>
      <c r="F35" s="128">
        <f>'Turb Data'!I34</f>
        <v>0</v>
      </c>
      <c r="G35" s="124"/>
    </row>
    <row r="36" spans="1:7" x14ac:dyDescent="0.2">
      <c r="A36" s="196">
        <f t="shared" si="0"/>
        <v>23</v>
      </c>
      <c r="B36" s="123"/>
      <c r="C36" s="123"/>
      <c r="D36" s="123"/>
      <c r="E36" s="113"/>
      <c r="F36" s="128">
        <f>'Turb Data'!I35</f>
        <v>0</v>
      </c>
      <c r="G36" s="124"/>
    </row>
    <row r="37" spans="1:7" x14ac:dyDescent="0.2">
      <c r="A37" s="196">
        <f t="shared" si="0"/>
        <v>24</v>
      </c>
      <c r="B37" s="123"/>
      <c r="C37" s="123"/>
      <c r="D37" s="123"/>
      <c r="E37" s="113"/>
      <c r="F37" s="128">
        <f>'Turb Data'!I36</f>
        <v>0</v>
      </c>
      <c r="G37" s="124"/>
    </row>
    <row r="38" spans="1:7" x14ac:dyDescent="0.2">
      <c r="A38" s="196">
        <f t="shared" si="0"/>
        <v>25</v>
      </c>
      <c r="B38" s="123"/>
      <c r="C38" s="123"/>
      <c r="D38" s="123"/>
      <c r="E38" s="113"/>
      <c r="F38" s="128">
        <f>'Turb Data'!I37</f>
        <v>0</v>
      </c>
      <c r="G38" s="124"/>
    </row>
    <row r="39" spans="1:7" x14ac:dyDescent="0.2">
      <c r="A39" s="196">
        <f t="shared" si="0"/>
        <v>26</v>
      </c>
      <c r="B39" s="123"/>
      <c r="C39" s="123"/>
      <c r="D39" s="123"/>
      <c r="E39" s="113"/>
      <c r="F39" s="128">
        <f>'Turb Data'!I38</f>
        <v>0</v>
      </c>
      <c r="G39" s="124"/>
    </row>
    <row r="40" spans="1:7" x14ac:dyDescent="0.2">
      <c r="A40" s="196">
        <f t="shared" si="0"/>
        <v>27</v>
      </c>
      <c r="B40" s="123"/>
      <c r="C40" s="123"/>
      <c r="D40" s="123"/>
      <c r="E40" s="113"/>
      <c r="F40" s="128">
        <f>'Turb Data'!I39</f>
        <v>0</v>
      </c>
      <c r="G40" s="124"/>
    </row>
    <row r="41" spans="1:7" x14ac:dyDescent="0.2">
      <c r="A41" s="196">
        <f t="shared" si="0"/>
        <v>28</v>
      </c>
      <c r="B41" s="123"/>
      <c r="C41" s="123"/>
      <c r="D41" s="123"/>
      <c r="E41" s="113"/>
      <c r="F41" s="128">
        <f>'Turb Data'!I40</f>
        <v>0</v>
      </c>
      <c r="G41" s="124"/>
    </row>
    <row r="42" spans="1:7" x14ac:dyDescent="0.2">
      <c r="A42" s="196">
        <f t="shared" si="0"/>
        <v>29</v>
      </c>
      <c r="B42" s="123"/>
      <c r="C42" s="123"/>
      <c r="D42" s="123"/>
      <c r="E42" s="113"/>
      <c r="F42" s="128">
        <f>'Turb Data'!I41</f>
        <v>0</v>
      </c>
      <c r="G42" s="124"/>
    </row>
    <row r="43" spans="1:7" ht="13.5" thickBot="1" x14ac:dyDescent="0.25">
      <c r="A43" s="112">
        <f t="shared" si="0"/>
        <v>30</v>
      </c>
      <c r="B43" s="125"/>
      <c r="C43" s="125"/>
      <c r="D43" s="125"/>
      <c r="E43" s="115"/>
      <c r="F43" s="129">
        <f>'Turb Data'!I42</f>
        <v>0</v>
      </c>
      <c r="G43" s="126"/>
    </row>
    <row r="44" spans="1:7" ht="13.5" thickTop="1" x14ac:dyDescent="0.2">
      <c r="A44" s="197" t="s">
        <v>112</v>
      </c>
      <c r="B44" s="133" t="e">
        <f t="shared" ref="B44:G44" si="1">AVERAGE(B13:B43)</f>
        <v>#DIV/0!</v>
      </c>
      <c r="C44" s="134" t="e">
        <f t="shared" si="1"/>
        <v>#DIV/0!</v>
      </c>
      <c r="D44" s="134" t="e">
        <f t="shared" si="1"/>
        <v>#DIV/0!</v>
      </c>
      <c r="E44" s="133" t="e">
        <f t="shared" si="1"/>
        <v>#DIV/0!</v>
      </c>
      <c r="F44" s="130">
        <f t="shared" si="1"/>
        <v>0</v>
      </c>
      <c r="G44" s="135" t="e">
        <f t="shared" si="1"/>
        <v>#DIV/0!</v>
      </c>
    </row>
    <row r="45" spans="1:7" x14ac:dyDescent="0.2">
      <c r="A45" s="198" t="s">
        <v>113</v>
      </c>
      <c r="B45" s="136">
        <f t="shared" ref="B45:G45" si="2">MAX(B13:B43)</f>
        <v>0</v>
      </c>
      <c r="C45" s="137">
        <f t="shared" si="2"/>
        <v>0</v>
      </c>
      <c r="D45" s="137">
        <f t="shared" si="2"/>
        <v>0</v>
      </c>
      <c r="E45" s="136">
        <f t="shared" si="2"/>
        <v>0</v>
      </c>
      <c r="F45" s="131">
        <f t="shared" si="2"/>
        <v>0</v>
      </c>
      <c r="G45" s="138">
        <f t="shared" si="2"/>
        <v>0</v>
      </c>
    </row>
    <row r="46" spans="1:7" ht="13.5" thickBot="1" x14ac:dyDescent="0.25">
      <c r="A46" s="199" t="s">
        <v>114</v>
      </c>
      <c r="B46" s="139">
        <f t="shared" ref="B46:G46" si="3">MIN(B13:B43)</f>
        <v>0</v>
      </c>
      <c r="C46" s="140">
        <f t="shared" si="3"/>
        <v>0</v>
      </c>
      <c r="D46" s="140">
        <f t="shared" si="3"/>
        <v>0</v>
      </c>
      <c r="E46" s="139">
        <f t="shared" si="3"/>
        <v>0</v>
      </c>
      <c r="F46" s="132">
        <f t="shared" si="3"/>
        <v>0</v>
      </c>
      <c r="G46" s="141">
        <f t="shared" si="3"/>
        <v>0</v>
      </c>
    </row>
    <row r="47" spans="1:7" ht="13.5" thickTop="1" x14ac:dyDescent="0.2"/>
  </sheetData>
  <mergeCells count="5">
    <mergeCell ref="A1:G1"/>
    <mergeCell ref="F6:G6"/>
    <mergeCell ref="F3:G3"/>
    <mergeCell ref="F4:G4"/>
    <mergeCell ref="F5:G5"/>
  </mergeCells>
  <phoneticPr fontId="0" type="noConversion"/>
  <dataValidations count="1">
    <dataValidation type="list" allowBlank="1" showInputMessage="1" showErrorMessage="1" sqref="F5:G5" xr:uid="{00000000-0002-0000-0400-000000000000}">
      <formula1>$I$3:$I$10</formula1>
    </dataValidation>
  </dataValidations>
  <pageMargins left="0.75" right="0.75" top="1" bottom="1" header="0.5" footer="0.5"/>
  <pageSetup orientation="portrait" horizontalDpi="300" verticalDpi="300" r:id="rId1"/>
  <headerFooter alignWithMargins="0">
    <oddFooter>&amp;CPage 3 of 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AB50"/>
  <sheetViews>
    <sheetView zoomScaleNormal="100" workbookViewId="0">
      <selection activeCell="L29" sqref="L29"/>
    </sheetView>
  </sheetViews>
  <sheetFormatPr defaultColWidth="10.33203125" defaultRowHeight="12.75" x14ac:dyDescent="0.2"/>
  <cols>
    <col min="1" max="2" width="9.1640625" style="33" customWidth="1"/>
    <col min="3" max="3" width="15.5" style="34" customWidth="1"/>
    <col min="4" max="4" width="15.5" style="35" customWidth="1"/>
    <col min="5" max="5" width="10.83203125" style="35" customWidth="1"/>
    <col min="6" max="6" width="14.83203125" style="34" customWidth="1"/>
    <col min="7" max="7" width="15.1640625" style="36" customWidth="1"/>
    <col min="8" max="8" width="14.5" style="36" customWidth="1"/>
    <col min="9" max="9" width="16.5" style="35" customWidth="1"/>
    <col min="10" max="16384" width="10.33203125" style="33"/>
  </cols>
  <sheetData>
    <row r="1" spans="1:28" ht="15" x14ac:dyDescent="0.25">
      <c r="A1" s="32" t="s">
        <v>121</v>
      </c>
      <c r="J1" s="37"/>
      <c r="K1" s="37"/>
      <c r="L1" s="37"/>
      <c r="M1" s="38">
        <v>65.365054175245717</v>
      </c>
      <c r="N1" s="38">
        <v>-25.179873221626607</v>
      </c>
      <c r="O1" s="38">
        <v>5.3729120496109157</v>
      </c>
      <c r="P1" s="38">
        <v>0.13583303373423661</v>
      </c>
      <c r="Q1" s="38">
        <v>-21.060716201986384</v>
      </c>
      <c r="R1" s="38">
        <v>8.7299308764667582</v>
      </c>
      <c r="S1" s="38">
        <v>-1.1982585468728577</v>
      </c>
      <c r="T1" s="38">
        <v>5.3508297760689466E-2</v>
      </c>
      <c r="U1" s="38"/>
      <c r="V1" s="38"/>
      <c r="W1" s="38"/>
      <c r="X1" s="38"/>
      <c r="Y1" s="38"/>
      <c r="Z1" s="38"/>
      <c r="AA1" s="38"/>
      <c r="AB1" s="38"/>
    </row>
    <row r="2" spans="1:28" ht="15" x14ac:dyDescent="0.25">
      <c r="A2" s="32"/>
      <c r="B2" s="96" t="s">
        <v>0</v>
      </c>
      <c r="C2" s="448" t="str">
        <f>'Turb Compliance'!$C$5:$D$5</f>
        <v>December</v>
      </c>
      <c r="D2" s="448"/>
      <c r="E2" s="119"/>
      <c r="F2" s="96" t="s">
        <v>34</v>
      </c>
      <c r="G2" s="373" t="s">
        <v>163</v>
      </c>
      <c r="H2" s="373"/>
      <c r="J2" s="37"/>
      <c r="K2" s="37"/>
      <c r="L2" s="37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</row>
    <row r="3" spans="1:28" ht="15" x14ac:dyDescent="0.25">
      <c r="A3" s="32"/>
      <c r="B3" s="96" t="s">
        <v>2</v>
      </c>
      <c r="C3" s="449">
        <f>'Turb Compliance'!$C$6:$D$6</f>
        <v>42925</v>
      </c>
      <c r="D3" s="449"/>
      <c r="E3" s="119"/>
      <c r="F3" s="96" t="s">
        <v>33</v>
      </c>
      <c r="G3" s="438" t="s">
        <v>165</v>
      </c>
      <c r="H3" s="438"/>
      <c r="J3" s="37"/>
      <c r="K3" s="37"/>
      <c r="L3" s="37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</row>
    <row r="4" spans="1:28" x14ac:dyDescent="0.2">
      <c r="A4" s="39"/>
      <c r="B4" s="96" t="s">
        <v>31</v>
      </c>
      <c r="C4" s="450">
        <f>'Turb Compliance'!$C$7:$D$7</f>
        <v>26086</v>
      </c>
      <c r="D4" s="450"/>
      <c r="E4" s="119"/>
      <c r="F4" s="96" t="s">
        <v>32</v>
      </c>
      <c r="G4" s="438" t="s">
        <v>168</v>
      </c>
      <c r="H4" s="438"/>
      <c r="I4" s="41"/>
      <c r="J4" s="37"/>
      <c r="K4" s="37"/>
      <c r="L4" s="37"/>
      <c r="M4" s="38">
        <v>-204.23986869519717</v>
      </c>
      <c r="N4" s="38">
        <v>169.08849862164206</v>
      </c>
      <c r="O4" s="38">
        <v>-35.818309720175144</v>
      </c>
      <c r="P4" s="38">
        <v>2.3156887492143685</v>
      </c>
      <c r="Q4" s="38">
        <v>40.095675980976566</v>
      </c>
      <c r="R4" s="38">
        <v>-16.79061935828776</v>
      </c>
      <c r="S4" s="38">
        <v>2.3237815987765962</v>
      </c>
      <c r="T4" s="38">
        <v>-0.10630960897585164</v>
      </c>
      <c r="U4" s="38"/>
      <c r="V4" s="38"/>
      <c r="W4" s="38"/>
      <c r="X4" s="38"/>
      <c r="Y4" s="38"/>
      <c r="Z4" s="38"/>
      <c r="AA4" s="38"/>
      <c r="AB4" s="38"/>
    </row>
    <row r="5" spans="1:28" ht="18" customHeight="1" x14ac:dyDescent="0.2">
      <c r="A5" s="43"/>
      <c r="B5" s="94"/>
      <c r="C5" s="94"/>
      <c r="D5" s="94"/>
      <c r="E5" s="119"/>
      <c r="F5" s="254"/>
      <c r="G5" s="447"/>
      <c r="H5" s="447"/>
      <c r="I5" s="44"/>
      <c r="J5" s="37"/>
      <c r="K5" s="37"/>
      <c r="L5" s="37"/>
      <c r="M5" s="38">
        <v>162.86694898046107</v>
      </c>
      <c r="N5" s="38">
        <v>-110.86815206406479</v>
      </c>
      <c r="O5" s="38">
        <v>21.551117841012896</v>
      </c>
      <c r="P5" s="38">
        <v>-1.2712117668139953</v>
      </c>
      <c r="Q5" s="38">
        <v>-22.276997541554536</v>
      </c>
      <c r="R5" s="38">
        <v>9.3492681649418277</v>
      </c>
      <c r="S5" s="38">
        <v>-1.2972273115765207</v>
      </c>
      <c r="T5" s="38">
        <v>5.9385148031709904E-2</v>
      </c>
      <c r="U5" s="38"/>
      <c r="V5" s="38"/>
      <c r="W5" s="38"/>
      <c r="X5" s="38"/>
      <c r="Y5" s="38"/>
      <c r="Z5" s="38"/>
      <c r="AA5" s="38"/>
      <c r="AB5" s="38"/>
    </row>
    <row r="6" spans="1:28" ht="18" customHeight="1" x14ac:dyDescent="0.2">
      <c r="A6" s="43"/>
      <c r="B6" s="94"/>
      <c r="C6" s="94"/>
      <c r="D6" s="94"/>
      <c r="E6" s="97"/>
      <c r="F6" s="97"/>
      <c r="G6" s="94"/>
      <c r="H6" s="94"/>
      <c r="I6" s="44"/>
      <c r="J6" s="37"/>
      <c r="K6" s="37"/>
      <c r="L6" s="37"/>
      <c r="M6" s="38">
        <v>-35.09421335064043</v>
      </c>
      <c r="N6" s="38">
        <v>21.801664245551017</v>
      </c>
      <c r="O6" s="38">
        <v>-4.0305962680074394</v>
      </c>
      <c r="P6" s="38">
        <v>0.22909966451643185</v>
      </c>
      <c r="Q6" s="38">
        <v>3.7307521442039242</v>
      </c>
      <c r="R6" s="38">
        <v>-1.5712363537282503</v>
      </c>
      <c r="S6" s="38">
        <v>0.21878710637303042</v>
      </c>
      <c r="T6" s="38">
        <v>-1.0046314323306531E-2</v>
      </c>
      <c r="U6" s="38"/>
      <c r="V6" s="38"/>
      <c r="W6" s="38"/>
      <c r="X6" s="38"/>
      <c r="Y6" s="38"/>
      <c r="Z6" s="38"/>
      <c r="AA6" s="38"/>
      <c r="AB6" s="38"/>
    </row>
    <row r="7" spans="1:28" x14ac:dyDescent="0.2">
      <c r="A7" s="39"/>
      <c r="B7" s="39"/>
      <c r="C7" s="40"/>
      <c r="D7" s="41"/>
      <c r="E7" s="41"/>
      <c r="F7" s="40"/>
      <c r="G7" s="42"/>
      <c r="H7" s="42"/>
      <c r="I7" s="41"/>
      <c r="J7" s="37"/>
      <c r="K7" s="37"/>
      <c r="L7" s="37"/>
      <c r="M7" s="38">
        <v>-624.02893980579609</v>
      </c>
      <c r="N7" s="38">
        <v>260.51811592358769</v>
      </c>
      <c r="O7" s="38">
        <v>-36.190633947202365</v>
      </c>
      <c r="P7" s="38">
        <v>1.603583967063531</v>
      </c>
      <c r="Q7" s="38">
        <v>0.94149260565701998</v>
      </c>
      <c r="R7" s="38">
        <v>-0.3895503930840315</v>
      </c>
      <c r="S7" s="38">
        <v>5.3357084042611642E-2</v>
      </c>
      <c r="T7" s="38">
        <v>-2.3786645994113434E-3</v>
      </c>
      <c r="U7" s="38"/>
      <c r="V7" s="38"/>
      <c r="W7" s="38"/>
      <c r="X7" s="38"/>
      <c r="Y7" s="38"/>
      <c r="Z7" s="38"/>
      <c r="AA7" s="38"/>
      <c r="AB7" s="38"/>
    </row>
    <row r="8" spans="1:28" x14ac:dyDescent="0.2">
      <c r="A8" s="45"/>
      <c r="B8" s="46"/>
      <c r="C8" s="46" t="s">
        <v>101</v>
      </c>
      <c r="D8" s="47"/>
      <c r="E8" s="48"/>
      <c r="F8" s="48"/>
      <c r="G8" s="47"/>
      <c r="H8" s="49"/>
      <c r="I8" s="255">
        <v>2.5</v>
      </c>
      <c r="J8" s="37"/>
      <c r="K8" s="37"/>
      <c r="L8" s="37"/>
      <c r="M8" s="38">
        <v>1141.9862914972177</v>
      </c>
      <c r="N8" s="38">
        <v>-489.74828536763835</v>
      </c>
      <c r="O8" s="38">
        <v>69.431334647313946</v>
      </c>
      <c r="P8" s="38">
        <v>-3.2579878045200621</v>
      </c>
      <c r="Q8" s="38">
        <v>-1.7929069839711658</v>
      </c>
      <c r="R8" s="38">
        <v>0.74862336362142434</v>
      </c>
      <c r="S8" s="38">
        <v>-0.1033107480597953</v>
      </c>
      <c r="T8" s="38">
        <v>4.7131829120457686E-3</v>
      </c>
      <c r="U8" s="38"/>
      <c r="V8" s="38"/>
      <c r="W8" s="38"/>
      <c r="X8" s="38"/>
      <c r="Y8" s="38"/>
      <c r="Z8" s="38"/>
      <c r="AA8" s="38"/>
      <c r="AB8" s="38"/>
    </row>
    <row r="9" spans="1:28" x14ac:dyDescent="0.2">
      <c r="A9" s="46"/>
      <c r="B9" s="46"/>
      <c r="J9" s="37"/>
      <c r="K9" s="37"/>
      <c r="L9" s="37"/>
      <c r="M9" s="38">
        <v>-599.3180930330351</v>
      </c>
      <c r="N9" s="38">
        <v>259.40686308273467</v>
      </c>
      <c r="O9" s="38">
        <v>-37.103333152812198</v>
      </c>
      <c r="P9" s="38">
        <v>1.7463264561078831</v>
      </c>
      <c r="Q9" s="38">
        <v>1.0000798814029019</v>
      </c>
      <c r="R9" s="38">
        <v>-0.41809573083380691</v>
      </c>
      <c r="S9" s="38">
        <v>5.7795171165106442E-2</v>
      </c>
      <c r="T9" s="38">
        <v>-2.6369522362928621E-3</v>
      </c>
      <c r="U9" s="38"/>
      <c r="V9" s="38"/>
      <c r="W9" s="38"/>
      <c r="X9" s="38"/>
      <c r="Y9" s="38"/>
      <c r="Z9" s="38"/>
      <c r="AA9" s="38"/>
      <c r="AB9" s="38"/>
    </row>
    <row r="10" spans="1:28" x14ac:dyDescent="0.2">
      <c r="A10" s="46"/>
      <c r="B10" s="46" t="s">
        <v>102</v>
      </c>
      <c r="C10" s="47"/>
      <c r="D10" s="48"/>
      <c r="E10" s="48"/>
      <c r="F10" s="47"/>
      <c r="G10" s="49"/>
      <c r="H10" s="49"/>
      <c r="J10" s="37"/>
      <c r="K10" s="37"/>
      <c r="L10" s="37"/>
      <c r="M10" s="38">
        <v>97.744847961365025</v>
      </c>
      <c r="N10" s="38">
        <v>-42.732800340529444</v>
      </c>
      <c r="O10" s="38">
        <v>6.166558821845106</v>
      </c>
      <c r="P10" s="38">
        <v>-0.29212757598846317</v>
      </c>
      <c r="Q10" s="38">
        <v>-0.1673636653448084</v>
      </c>
      <c r="R10" s="38">
        <v>7.0161266670518557E-2</v>
      </c>
      <c r="S10" s="38">
        <v>-9.7271818519380649E-3</v>
      </c>
      <c r="T10" s="38">
        <v>4.4498503798767421E-4</v>
      </c>
      <c r="U10" s="38"/>
      <c r="V10" s="38"/>
      <c r="W10" s="38"/>
      <c r="X10" s="38"/>
      <c r="Y10" s="38"/>
      <c r="Z10" s="38"/>
      <c r="AA10" s="38"/>
      <c r="AB10" s="38"/>
    </row>
    <row r="11" spans="1:28" ht="13.5" thickBot="1" x14ac:dyDescent="0.25">
      <c r="A11" s="46"/>
      <c r="B11" s="46"/>
      <c r="J11" s="37"/>
      <c r="K11" s="37"/>
      <c r="L11" s="37"/>
      <c r="M11" s="38">
        <v>193.22587428397787</v>
      </c>
      <c r="N11" s="38">
        <v>-80.31125711382667</v>
      </c>
      <c r="O11" s="38">
        <v>11.061071175396783</v>
      </c>
      <c r="P11" s="38">
        <v>-0.49461290733411883</v>
      </c>
      <c r="Q11" s="38">
        <v>-1.4746248776022389E-2</v>
      </c>
      <c r="R11" s="38">
        <v>6.0930547490730567E-3</v>
      </c>
      <c r="S11" s="38">
        <v>-8.3331157542354626E-4</v>
      </c>
      <c r="T11" s="38">
        <v>3.7096024040171369E-5</v>
      </c>
      <c r="U11" s="38"/>
      <c r="V11" s="38"/>
      <c r="W11" s="38"/>
      <c r="X11" s="38"/>
      <c r="Y11" s="38"/>
      <c r="Z11" s="38"/>
      <c r="AA11" s="38"/>
      <c r="AB11" s="38"/>
    </row>
    <row r="12" spans="1:28" ht="16.5" thickTop="1" x14ac:dyDescent="0.3">
      <c r="A12" s="46"/>
      <c r="B12" s="50"/>
      <c r="C12" s="51" t="s">
        <v>103</v>
      </c>
      <c r="D12" s="52" t="s">
        <v>126</v>
      </c>
      <c r="E12" s="52"/>
      <c r="F12" s="51"/>
      <c r="G12" s="53"/>
      <c r="H12" s="53"/>
      <c r="I12" s="54" t="s">
        <v>104</v>
      </c>
      <c r="J12" s="37"/>
      <c r="K12" s="37"/>
      <c r="L12" s="37"/>
      <c r="M12" s="38">
        <v>-364.40749113276706</v>
      </c>
      <c r="N12" s="38">
        <v>153.42562477634422</v>
      </c>
      <c r="O12" s="38">
        <v>-21.348646059393452</v>
      </c>
      <c r="P12" s="38">
        <v>0.98197611824334552</v>
      </c>
      <c r="Q12" s="38">
        <v>2.7982391878193163E-2</v>
      </c>
      <c r="R12" s="38">
        <v>-1.1661517287189961E-2</v>
      </c>
      <c r="S12" s="38">
        <v>1.6062942750991694E-3</v>
      </c>
      <c r="T12" s="38">
        <v>-7.3151904235792273E-5</v>
      </c>
      <c r="U12" s="38"/>
      <c r="V12" s="38"/>
      <c r="W12" s="38"/>
      <c r="X12" s="38"/>
      <c r="Y12" s="38"/>
      <c r="Z12" s="38"/>
      <c r="AA12" s="38"/>
      <c r="AB12" s="38"/>
    </row>
    <row r="13" spans="1:28" x14ac:dyDescent="0.2">
      <c r="A13" s="46"/>
      <c r="B13" s="55" t="s">
        <v>3</v>
      </c>
      <c r="C13" s="56" t="s">
        <v>122</v>
      </c>
      <c r="D13" s="57" t="s">
        <v>108</v>
      </c>
      <c r="E13" s="57"/>
      <c r="F13" s="56" t="s">
        <v>64</v>
      </c>
      <c r="G13" s="58" t="s">
        <v>105</v>
      </c>
      <c r="H13" s="58" t="s">
        <v>106</v>
      </c>
      <c r="I13" s="59" t="s">
        <v>107</v>
      </c>
      <c r="J13" s="37"/>
      <c r="K13" s="37"/>
      <c r="L13" s="37"/>
      <c r="M13" s="38">
        <v>199.44719204439593</v>
      </c>
      <c r="N13" s="38">
        <v>-84.324295514421721</v>
      </c>
      <c r="O13" s="38">
        <v>11.785346869625743</v>
      </c>
      <c r="P13" s="38">
        <v>-0.54307139278408967</v>
      </c>
      <c r="Q13" s="38">
        <v>-1.5596544672137528E-2</v>
      </c>
      <c r="R13" s="38">
        <v>6.5043401772474328E-3</v>
      </c>
      <c r="S13" s="38">
        <v>-8.9704237651118369E-4</v>
      </c>
      <c r="T13" s="38">
        <v>4.084503550348367E-5</v>
      </c>
      <c r="U13" s="38"/>
      <c r="V13" s="38"/>
      <c r="W13" s="38"/>
      <c r="X13" s="38"/>
      <c r="Y13" s="38"/>
      <c r="Z13" s="38"/>
      <c r="AA13" s="38"/>
      <c r="AB13" s="38"/>
    </row>
    <row r="14" spans="1:28" ht="16.5" thickBot="1" x14ac:dyDescent="0.35">
      <c r="A14" s="46"/>
      <c r="B14" s="60"/>
      <c r="C14" s="61" t="s">
        <v>123</v>
      </c>
      <c r="D14" s="62" t="s">
        <v>124</v>
      </c>
      <c r="E14" s="62" t="s">
        <v>65</v>
      </c>
      <c r="F14" s="61" t="s">
        <v>125</v>
      </c>
      <c r="G14" s="63" t="s">
        <v>109</v>
      </c>
      <c r="H14" s="63" t="s">
        <v>109</v>
      </c>
      <c r="I14" s="64" t="s">
        <v>110</v>
      </c>
      <c r="J14" s="65" t="s">
        <v>117</v>
      </c>
      <c r="K14" s="65" t="s">
        <v>65</v>
      </c>
      <c r="L14" s="65" t="s">
        <v>111</v>
      </c>
      <c r="M14" s="38">
        <v>-33.215938320342559</v>
      </c>
      <c r="N14" s="38">
        <v>14.116371105921056</v>
      </c>
      <c r="O14" s="38">
        <v>-1.9827996728191422</v>
      </c>
      <c r="P14" s="38">
        <v>9.1740269991880938E-2</v>
      </c>
      <c r="Q14" s="38">
        <v>2.6013898085761023E-3</v>
      </c>
      <c r="R14" s="38">
        <v>-1.0874242982490125E-3</v>
      </c>
      <c r="S14" s="38">
        <v>1.5036762428804313E-4</v>
      </c>
      <c r="T14" s="38">
        <v>-6.8637573195753125E-6</v>
      </c>
      <c r="U14" s="38"/>
      <c r="V14" s="38"/>
      <c r="W14" s="38"/>
      <c r="X14" s="38"/>
      <c r="Y14" s="38"/>
      <c r="Z14" s="38"/>
      <c r="AA14" s="38"/>
      <c r="AB14" s="38"/>
    </row>
    <row r="15" spans="1:28" ht="15" customHeight="1" thickTop="1" thickBot="1" x14ac:dyDescent="0.25">
      <c r="A15" s="46"/>
      <c r="B15" s="66">
        <v>1</v>
      </c>
      <c r="C15" s="67"/>
      <c r="D15" s="142"/>
      <c r="E15" s="122"/>
      <c r="F15" s="110"/>
      <c r="G15" s="68">
        <f t="shared" ref="G15:G45" si="0">C15*D15</f>
        <v>0</v>
      </c>
      <c r="H15" s="68">
        <f t="shared" ref="H15:H45" si="1">IF(C15=0,0,SUM(M15:AB15)*((3-$I$8)/3))</f>
        <v>0</v>
      </c>
      <c r="I15" s="69">
        <f t="shared" ref="I15:I45" si="2">IF(C15=0,0,G15/H15)</f>
        <v>0</v>
      </c>
      <c r="J15" s="70">
        <f t="shared" ref="J15:J45" si="3">MAX(MIN(D15,3),0.4)</f>
        <v>3</v>
      </c>
      <c r="K15" s="70">
        <f t="shared" ref="K15:K45" si="4">MAX(MIN(E15,9),6)</f>
        <v>9</v>
      </c>
      <c r="L15" s="70">
        <f t="shared" ref="L15:L45" si="5">MAX(MIN(F15,25),0.5)</f>
        <v>25</v>
      </c>
      <c r="M15" s="38">
        <f t="shared" ref="M15:M45" si="6">$M$1+$M$7*$L15+$M$11*($L15^2)+$Q$1*($L15^3)+$Q$7*($L15^4)+$Q$11*($L15^5)</f>
        <v>-78.664288090978516</v>
      </c>
      <c r="N15" s="38">
        <f t="shared" ref="N15:N45" si="7">($N$1+$N$7*$L15+$N$11*($L15^2)+$R$1*($L15^3)+$R$7*($L15^4)+$R$11*($L15^5))*$K15</f>
        <v>294.95483087636239</v>
      </c>
      <c r="O15" s="38">
        <f t="shared" ref="O15:O45" si="8">($O$1+$O$7*$L15+$O$11*($L15^2)+$S$1*($L15^3)+$S$7*($L15^4)+$S$11*($L15^5))*($K15^2)</f>
        <v>-341.06236619682841</v>
      </c>
      <c r="P15" s="38">
        <f t="shared" ref="P15:P45" si="9">($P$1+$P$7*$L15+$P$11*($L15^2)+$T$1*($L15^3)+$T$7*($L15^4)+$T$11*($L15^5))*($K15^3)</f>
        <v>189.18881118544408</v>
      </c>
      <c r="Q15" s="38">
        <f t="shared" ref="Q15:Q45" si="10">($M$4+$M$8*$L15+$M$12*($L15^2)+$Q$4*($L15^3)+$Q$8*($L15^4)+$Q$12*($L15^5))*$J15</f>
        <v>-9.2167942254454829</v>
      </c>
      <c r="R15" s="38">
        <f t="shared" ref="R15:R45" si="11">($N$4+$N$8*$L15+$N$12*($L15^2)+$R$4*($L15^3)+$R$8*($L15^4)+$R$12*($L15^5))*$K15*$J15</f>
        <v>323.08289920783136</v>
      </c>
      <c r="S15" s="38">
        <f t="shared" ref="S15:S45" si="12">($O$4+$O$8*$L15+$O$12*($L15^2)+$S$4*($L15^3)+$S$8*($L15^4)+$S$12*($L15^5))*($K15^2)*$J15</f>
        <v>-764.15732896984991</v>
      </c>
      <c r="T15" s="38">
        <f t="shared" ref="T15:T45" si="13">($P$4+$P$8*$L15+$P$12*($L15^2)+$T$4*($L15^3)+$T$8*($L15^4)+$T$12*($L15^5))*($K15^3)*$J15</f>
        <v>495.21882527521097</v>
      </c>
      <c r="U15" s="38">
        <f t="shared" ref="U15:U45" si="14">($M$5+$M$9*$L15+$M$13*($L15^2)+$Q$5*($L15^3)+$Q$9*($L15^4)+$Q$13*($L15^5))*($J15^2)</f>
        <v>922.68155950144865</v>
      </c>
      <c r="V15" s="38">
        <f t="shared" ref="V15:V45" si="15">($N$5+$N$9*$L15+$N$13*($L15^2)+$R$5*($L15^3)+$R$9*($L15^4)+$R$13*($L15^5))*$K15*($J15^2)</f>
        <v>-3706.8846331853056</v>
      </c>
      <c r="W15" s="38">
        <f t="shared" ref="W15:W45" si="16">($O$5+$O$9*$L15+$O$13*($L15^2)+$S$5*($L15^3)+$S$9*($L15^4)+$S$13*($L15^5))*($K15^2)*($J15^2)</f>
        <v>4878.5535892185471</v>
      </c>
      <c r="X15" s="38">
        <f t="shared" ref="X15:X45" si="17">($P$5+$P$9*$L15+$P$13*($L15^2)+$T$5*($L15^3)+$T$9*($L15^4)+$T$13*($L15^5))*($K15^3)*($J15^2)</f>
        <v>-2111.9880119679246</v>
      </c>
      <c r="Y15" s="38">
        <f t="shared" ref="Y15:Y45" si="18">($M$6+$M$10*$L15+$M$14*($L15^2)+$Q$6*($L15^3)+$Q$10*($L15^4)+$Q$14*($L15^5))*($J15^3)</f>
        <v>-827.99920667038168</v>
      </c>
      <c r="Z15" s="38">
        <f t="shared" ref="Z15:Z45" si="19">($N$6+$N$10*$L15+$N$14*($L15^2)+$R$6*($L15^3)+$R$10*($L15^4)+$R$14*($L15^5))*$K15*($J15^3)</f>
        <v>3162.0254745035709</v>
      </c>
      <c r="AA15" s="38">
        <f t="shared" ref="AA15:AA45" si="20">($O$6+$O$10*$L15+$O$14*($L15^2)+$S$6*($L15^3)+$S$10*($L15^4)+$S$14*($L15^5))*($K15^2)*($J15^3)</f>
        <v>-3968.2330536850131</v>
      </c>
      <c r="AB15" s="38">
        <f t="shared" ref="AB15:AB45" si="21">($P$6+$P$10*$L15+$P$14*($L15^2)+$T$6*($L15^3)+$T$10*($L15^4)+$T$14*($L15^5))*($K15^3)*($J15^3)</f>
        <v>1639.9501233962137</v>
      </c>
    </row>
    <row r="16" spans="1:28" ht="15" customHeight="1" thickTop="1" thickBot="1" x14ac:dyDescent="0.25">
      <c r="A16" s="46"/>
      <c r="B16" s="71">
        <v>2</v>
      </c>
      <c r="C16" s="67"/>
      <c r="D16" s="143"/>
      <c r="E16" s="122"/>
      <c r="F16" s="113"/>
      <c r="G16" s="72">
        <f t="shared" si="0"/>
        <v>0</v>
      </c>
      <c r="H16" s="72">
        <f t="shared" si="1"/>
        <v>0</v>
      </c>
      <c r="I16" s="73">
        <f t="shared" si="2"/>
        <v>0</v>
      </c>
      <c r="J16" s="70">
        <f t="shared" si="3"/>
        <v>3</v>
      </c>
      <c r="K16" s="70">
        <f t="shared" si="4"/>
        <v>9</v>
      </c>
      <c r="L16" s="70">
        <f t="shared" si="5"/>
        <v>25</v>
      </c>
      <c r="M16" s="38">
        <f t="shared" si="6"/>
        <v>-78.664288090978516</v>
      </c>
      <c r="N16" s="38">
        <f t="shared" si="7"/>
        <v>294.95483087636239</v>
      </c>
      <c r="O16" s="38">
        <f t="shared" si="8"/>
        <v>-341.06236619682841</v>
      </c>
      <c r="P16" s="38">
        <f t="shared" si="9"/>
        <v>189.18881118544408</v>
      </c>
      <c r="Q16" s="38">
        <f t="shared" si="10"/>
        <v>-9.2167942254454829</v>
      </c>
      <c r="R16" s="38">
        <f t="shared" si="11"/>
        <v>323.08289920783136</v>
      </c>
      <c r="S16" s="38">
        <f t="shared" si="12"/>
        <v>-764.15732896984991</v>
      </c>
      <c r="T16" s="38">
        <f t="shared" si="13"/>
        <v>495.21882527521097</v>
      </c>
      <c r="U16" s="38">
        <f t="shared" si="14"/>
        <v>922.68155950144865</v>
      </c>
      <c r="V16" s="38">
        <f t="shared" si="15"/>
        <v>-3706.8846331853056</v>
      </c>
      <c r="W16" s="38">
        <f t="shared" si="16"/>
        <v>4878.5535892185471</v>
      </c>
      <c r="X16" s="38">
        <f t="shared" si="17"/>
        <v>-2111.9880119679246</v>
      </c>
      <c r="Y16" s="38">
        <f t="shared" si="18"/>
        <v>-827.99920667038168</v>
      </c>
      <c r="Z16" s="38">
        <f t="shared" si="19"/>
        <v>3162.0254745035709</v>
      </c>
      <c r="AA16" s="38">
        <f t="shared" si="20"/>
        <v>-3968.2330536850131</v>
      </c>
      <c r="AB16" s="38">
        <f t="shared" si="21"/>
        <v>1639.9501233962137</v>
      </c>
    </row>
    <row r="17" spans="1:28" ht="15" customHeight="1" thickTop="1" thickBot="1" x14ac:dyDescent="0.25">
      <c r="A17" s="46"/>
      <c r="B17" s="71">
        <v>3</v>
      </c>
      <c r="C17" s="67"/>
      <c r="D17" s="143"/>
      <c r="E17" s="122"/>
      <c r="F17" s="113"/>
      <c r="G17" s="72">
        <f t="shared" si="0"/>
        <v>0</v>
      </c>
      <c r="H17" s="72">
        <f t="shared" si="1"/>
        <v>0</v>
      </c>
      <c r="I17" s="73">
        <f t="shared" si="2"/>
        <v>0</v>
      </c>
      <c r="J17" s="70">
        <f t="shared" si="3"/>
        <v>3</v>
      </c>
      <c r="K17" s="70">
        <f t="shared" si="4"/>
        <v>9</v>
      </c>
      <c r="L17" s="70">
        <f t="shared" si="5"/>
        <v>25</v>
      </c>
      <c r="M17" s="38">
        <f t="shared" si="6"/>
        <v>-78.664288090978516</v>
      </c>
      <c r="N17" s="38">
        <f t="shared" si="7"/>
        <v>294.95483087636239</v>
      </c>
      <c r="O17" s="38">
        <f t="shared" si="8"/>
        <v>-341.06236619682841</v>
      </c>
      <c r="P17" s="38">
        <f t="shared" si="9"/>
        <v>189.18881118544408</v>
      </c>
      <c r="Q17" s="38">
        <f t="shared" si="10"/>
        <v>-9.2167942254454829</v>
      </c>
      <c r="R17" s="38">
        <f t="shared" si="11"/>
        <v>323.08289920783136</v>
      </c>
      <c r="S17" s="38">
        <f t="shared" si="12"/>
        <v>-764.15732896984991</v>
      </c>
      <c r="T17" s="38">
        <f t="shared" si="13"/>
        <v>495.21882527521097</v>
      </c>
      <c r="U17" s="38">
        <f t="shared" si="14"/>
        <v>922.68155950144865</v>
      </c>
      <c r="V17" s="38">
        <f t="shared" si="15"/>
        <v>-3706.8846331853056</v>
      </c>
      <c r="W17" s="38">
        <f t="shared" si="16"/>
        <v>4878.5535892185471</v>
      </c>
      <c r="X17" s="38">
        <f t="shared" si="17"/>
        <v>-2111.9880119679246</v>
      </c>
      <c r="Y17" s="38">
        <f t="shared" si="18"/>
        <v>-827.99920667038168</v>
      </c>
      <c r="Z17" s="38">
        <f t="shared" si="19"/>
        <v>3162.0254745035709</v>
      </c>
      <c r="AA17" s="38">
        <f t="shared" si="20"/>
        <v>-3968.2330536850131</v>
      </c>
      <c r="AB17" s="38">
        <f t="shared" si="21"/>
        <v>1639.9501233962137</v>
      </c>
    </row>
    <row r="18" spans="1:28" ht="15" customHeight="1" thickTop="1" thickBot="1" x14ac:dyDescent="0.25">
      <c r="A18" s="46"/>
      <c r="B18" s="71">
        <v>4</v>
      </c>
      <c r="C18" s="67"/>
      <c r="D18" s="143"/>
      <c r="E18" s="122"/>
      <c r="F18" s="113"/>
      <c r="G18" s="72">
        <f t="shared" si="0"/>
        <v>0</v>
      </c>
      <c r="H18" s="72">
        <f t="shared" si="1"/>
        <v>0</v>
      </c>
      <c r="I18" s="73">
        <f t="shared" si="2"/>
        <v>0</v>
      </c>
      <c r="J18" s="70">
        <f t="shared" si="3"/>
        <v>3</v>
      </c>
      <c r="K18" s="70">
        <f t="shared" si="4"/>
        <v>9</v>
      </c>
      <c r="L18" s="70">
        <f t="shared" si="5"/>
        <v>25</v>
      </c>
      <c r="M18" s="38">
        <f t="shared" si="6"/>
        <v>-78.664288090978516</v>
      </c>
      <c r="N18" s="38">
        <f t="shared" si="7"/>
        <v>294.95483087636239</v>
      </c>
      <c r="O18" s="38">
        <f t="shared" si="8"/>
        <v>-341.06236619682841</v>
      </c>
      <c r="P18" s="38">
        <f t="shared" si="9"/>
        <v>189.18881118544408</v>
      </c>
      <c r="Q18" s="38">
        <f t="shared" si="10"/>
        <v>-9.2167942254454829</v>
      </c>
      <c r="R18" s="38">
        <f t="shared" si="11"/>
        <v>323.08289920783136</v>
      </c>
      <c r="S18" s="38">
        <f t="shared" si="12"/>
        <v>-764.15732896984991</v>
      </c>
      <c r="T18" s="38">
        <f t="shared" si="13"/>
        <v>495.21882527521097</v>
      </c>
      <c r="U18" s="38">
        <f t="shared" si="14"/>
        <v>922.68155950144865</v>
      </c>
      <c r="V18" s="38">
        <f t="shared" si="15"/>
        <v>-3706.8846331853056</v>
      </c>
      <c r="W18" s="38">
        <f t="shared" si="16"/>
        <v>4878.5535892185471</v>
      </c>
      <c r="X18" s="38">
        <f t="shared" si="17"/>
        <v>-2111.9880119679246</v>
      </c>
      <c r="Y18" s="38">
        <f t="shared" si="18"/>
        <v>-827.99920667038168</v>
      </c>
      <c r="Z18" s="38">
        <f t="shared" si="19"/>
        <v>3162.0254745035709</v>
      </c>
      <c r="AA18" s="38">
        <f t="shared" si="20"/>
        <v>-3968.2330536850131</v>
      </c>
      <c r="AB18" s="38">
        <f t="shared" si="21"/>
        <v>1639.9501233962137</v>
      </c>
    </row>
    <row r="19" spans="1:28" ht="15" customHeight="1" thickTop="1" thickBot="1" x14ac:dyDescent="0.25">
      <c r="A19" s="46"/>
      <c r="B19" s="71">
        <v>5</v>
      </c>
      <c r="C19" s="67"/>
      <c r="D19" s="143"/>
      <c r="E19" s="122"/>
      <c r="F19" s="113"/>
      <c r="G19" s="72">
        <f t="shared" si="0"/>
        <v>0</v>
      </c>
      <c r="H19" s="72">
        <f t="shared" si="1"/>
        <v>0</v>
      </c>
      <c r="I19" s="73">
        <f t="shared" si="2"/>
        <v>0</v>
      </c>
      <c r="J19" s="70">
        <f t="shared" si="3"/>
        <v>3</v>
      </c>
      <c r="K19" s="70">
        <f t="shared" si="4"/>
        <v>9</v>
      </c>
      <c r="L19" s="70">
        <f t="shared" si="5"/>
        <v>25</v>
      </c>
      <c r="M19" s="38">
        <f t="shared" si="6"/>
        <v>-78.664288090978516</v>
      </c>
      <c r="N19" s="38">
        <f t="shared" si="7"/>
        <v>294.95483087636239</v>
      </c>
      <c r="O19" s="38">
        <f t="shared" si="8"/>
        <v>-341.06236619682841</v>
      </c>
      <c r="P19" s="38">
        <f t="shared" si="9"/>
        <v>189.18881118544408</v>
      </c>
      <c r="Q19" s="38">
        <f t="shared" si="10"/>
        <v>-9.2167942254454829</v>
      </c>
      <c r="R19" s="38">
        <f t="shared" si="11"/>
        <v>323.08289920783136</v>
      </c>
      <c r="S19" s="38">
        <f t="shared" si="12"/>
        <v>-764.15732896984991</v>
      </c>
      <c r="T19" s="38">
        <f t="shared" si="13"/>
        <v>495.21882527521097</v>
      </c>
      <c r="U19" s="38">
        <f t="shared" si="14"/>
        <v>922.68155950144865</v>
      </c>
      <c r="V19" s="38">
        <f t="shared" si="15"/>
        <v>-3706.8846331853056</v>
      </c>
      <c r="W19" s="38">
        <f t="shared" si="16"/>
        <v>4878.5535892185471</v>
      </c>
      <c r="X19" s="38">
        <f t="shared" si="17"/>
        <v>-2111.9880119679246</v>
      </c>
      <c r="Y19" s="38">
        <f t="shared" si="18"/>
        <v>-827.99920667038168</v>
      </c>
      <c r="Z19" s="38">
        <f t="shared" si="19"/>
        <v>3162.0254745035709</v>
      </c>
      <c r="AA19" s="38">
        <f t="shared" si="20"/>
        <v>-3968.2330536850131</v>
      </c>
      <c r="AB19" s="38">
        <f t="shared" si="21"/>
        <v>1639.9501233962137</v>
      </c>
    </row>
    <row r="20" spans="1:28" ht="15" customHeight="1" thickTop="1" thickBot="1" x14ac:dyDescent="0.25">
      <c r="A20" s="46"/>
      <c r="B20" s="71">
        <v>6</v>
      </c>
      <c r="C20" s="67"/>
      <c r="D20" s="143"/>
      <c r="E20" s="122"/>
      <c r="F20" s="113"/>
      <c r="G20" s="72">
        <f t="shared" si="0"/>
        <v>0</v>
      </c>
      <c r="H20" s="72">
        <f t="shared" si="1"/>
        <v>0</v>
      </c>
      <c r="I20" s="73">
        <f t="shared" si="2"/>
        <v>0</v>
      </c>
      <c r="J20" s="70">
        <f t="shared" si="3"/>
        <v>3</v>
      </c>
      <c r="K20" s="70">
        <f t="shared" si="4"/>
        <v>9</v>
      </c>
      <c r="L20" s="70">
        <f t="shared" si="5"/>
        <v>25</v>
      </c>
      <c r="M20" s="38">
        <f t="shared" si="6"/>
        <v>-78.664288090978516</v>
      </c>
      <c r="N20" s="38">
        <f t="shared" si="7"/>
        <v>294.95483087636239</v>
      </c>
      <c r="O20" s="38">
        <f t="shared" si="8"/>
        <v>-341.06236619682841</v>
      </c>
      <c r="P20" s="38">
        <f t="shared" si="9"/>
        <v>189.18881118544408</v>
      </c>
      <c r="Q20" s="38">
        <f t="shared" si="10"/>
        <v>-9.2167942254454829</v>
      </c>
      <c r="R20" s="38">
        <f t="shared" si="11"/>
        <v>323.08289920783136</v>
      </c>
      <c r="S20" s="38">
        <f t="shared" si="12"/>
        <v>-764.15732896984991</v>
      </c>
      <c r="T20" s="38">
        <f t="shared" si="13"/>
        <v>495.21882527521097</v>
      </c>
      <c r="U20" s="38">
        <f t="shared" si="14"/>
        <v>922.68155950144865</v>
      </c>
      <c r="V20" s="38">
        <f t="shared" si="15"/>
        <v>-3706.8846331853056</v>
      </c>
      <c r="W20" s="38">
        <f t="shared" si="16"/>
        <v>4878.5535892185471</v>
      </c>
      <c r="X20" s="38">
        <f t="shared" si="17"/>
        <v>-2111.9880119679246</v>
      </c>
      <c r="Y20" s="38">
        <f t="shared" si="18"/>
        <v>-827.99920667038168</v>
      </c>
      <c r="Z20" s="38">
        <f t="shared" si="19"/>
        <v>3162.0254745035709</v>
      </c>
      <c r="AA20" s="38">
        <f t="shared" si="20"/>
        <v>-3968.2330536850131</v>
      </c>
      <c r="AB20" s="38">
        <f t="shared" si="21"/>
        <v>1639.9501233962137</v>
      </c>
    </row>
    <row r="21" spans="1:28" ht="15" customHeight="1" thickTop="1" thickBot="1" x14ac:dyDescent="0.25">
      <c r="A21" s="46"/>
      <c r="B21" s="71">
        <v>7</v>
      </c>
      <c r="C21" s="67"/>
      <c r="D21" s="143"/>
      <c r="E21" s="122"/>
      <c r="F21" s="113"/>
      <c r="G21" s="72">
        <f t="shared" si="0"/>
        <v>0</v>
      </c>
      <c r="H21" s="72">
        <f t="shared" si="1"/>
        <v>0</v>
      </c>
      <c r="I21" s="73">
        <f t="shared" si="2"/>
        <v>0</v>
      </c>
      <c r="J21" s="70">
        <f t="shared" si="3"/>
        <v>3</v>
      </c>
      <c r="K21" s="70">
        <f t="shared" si="4"/>
        <v>9</v>
      </c>
      <c r="L21" s="70">
        <f t="shared" si="5"/>
        <v>25</v>
      </c>
      <c r="M21" s="38">
        <f t="shared" si="6"/>
        <v>-78.664288090978516</v>
      </c>
      <c r="N21" s="38">
        <f t="shared" si="7"/>
        <v>294.95483087636239</v>
      </c>
      <c r="O21" s="38">
        <f t="shared" si="8"/>
        <v>-341.06236619682841</v>
      </c>
      <c r="P21" s="38">
        <f t="shared" si="9"/>
        <v>189.18881118544408</v>
      </c>
      <c r="Q21" s="38">
        <f t="shared" si="10"/>
        <v>-9.2167942254454829</v>
      </c>
      <c r="R21" s="38">
        <f t="shared" si="11"/>
        <v>323.08289920783136</v>
      </c>
      <c r="S21" s="38">
        <f t="shared" si="12"/>
        <v>-764.15732896984991</v>
      </c>
      <c r="T21" s="38">
        <f t="shared" si="13"/>
        <v>495.21882527521097</v>
      </c>
      <c r="U21" s="38">
        <f t="shared" si="14"/>
        <v>922.68155950144865</v>
      </c>
      <c r="V21" s="38">
        <f t="shared" si="15"/>
        <v>-3706.8846331853056</v>
      </c>
      <c r="W21" s="38">
        <f t="shared" si="16"/>
        <v>4878.5535892185471</v>
      </c>
      <c r="X21" s="38">
        <f t="shared" si="17"/>
        <v>-2111.9880119679246</v>
      </c>
      <c r="Y21" s="38">
        <f t="shared" si="18"/>
        <v>-827.99920667038168</v>
      </c>
      <c r="Z21" s="38">
        <f t="shared" si="19"/>
        <v>3162.0254745035709</v>
      </c>
      <c r="AA21" s="38">
        <f t="shared" si="20"/>
        <v>-3968.2330536850131</v>
      </c>
      <c r="AB21" s="38">
        <f t="shared" si="21"/>
        <v>1639.9501233962137</v>
      </c>
    </row>
    <row r="22" spans="1:28" ht="15" customHeight="1" thickTop="1" thickBot="1" x14ac:dyDescent="0.25">
      <c r="A22" s="46"/>
      <c r="B22" s="71">
        <v>8</v>
      </c>
      <c r="C22" s="67"/>
      <c r="D22" s="143"/>
      <c r="E22" s="122"/>
      <c r="F22" s="113"/>
      <c r="G22" s="72">
        <f t="shared" si="0"/>
        <v>0</v>
      </c>
      <c r="H22" s="72">
        <f t="shared" si="1"/>
        <v>0</v>
      </c>
      <c r="I22" s="73">
        <f t="shared" si="2"/>
        <v>0</v>
      </c>
      <c r="J22" s="70">
        <f t="shared" si="3"/>
        <v>3</v>
      </c>
      <c r="K22" s="70">
        <f t="shared" si="4"/>
        <v>9</v>
      </c>
      <c r="L22" s="70">
        <f t="shared" si="5"/>
        <v>25</v>
      </c>
      <c r="M22" s="38">
        <f t="shared" si="6"/>
        <v>-78.664288090978516</v>
      </c>
      <c r="N22" s="38">
        <f t="shared" si="7"/>
        <v>294.95483087636239</v>
      </c>
      <c r="O22" s="38">
        <f t="shared" si="8"/>
        <v>-341.06236619682841</v>
      </c>
      <c r="P22" s="38">
        <f t="shared" si="9"/>
        <v>189.18881118544408</v>
      </c>
      <c r="Q22" s="38">
        <f t="shared" si="10"/>
        <v>-9.2167942254454829</v>
      </c>
      <c r="R22" s="38">
        <f t="shared" si="11"/>
        <v>323.08289920783136</v>
      </c>
      <c r="S22" s="38">
        <f t="shared" si="12"/>
        <v>-764.15732896984991</v>
      </c>
      <c r="T22" s="38">
        <f t="shared" si="13"/>
        <v>495.21882527521097</v>
      </c>
      <c r="U22" s="38">
        <f t="shared" si="14"/>
        <v>922.68155950144865</v>
      </c>
      <c r="V22" s="38">
        <f t="shared" si="15"/>
        <v>-3706.8846331853056</v>
      </c>
      <c r="W22" s="38">
        <f t="shared" si="16"/>
        <v>4878.5535892185471</v>
      </c>
      <c r="X22" s="38">
        <f t="shared" si="17"/>
        <v>-2111.9880119679246</v>
      </c>
      <c r="Y22" s="38">
        <f t="shared" si="18"/>
        <v>-827.99920667038168</v>
      </c>
      <c r="Z22" s="38">
        <f t="shared" si="19"/>
        <v>3162.0254745035709</v>
      </c>
      <c r="AA22" s="38">
        <f t="shared" si="20"/>
        <v>-3968.2330536850131</v>
      </c>
      <c r="AB22" s="38">
        <f t="shared" si="21"/>
        <v>1639.9501233962137</v>
      </c>
    </row>
    <row r="23" spans="1:28" ht="15" customHeight="1" thickTop="1" thickBot="1" x14ac:dyDescent="0.25">
      <c r="A23" s="46"/>
      <c r="B23" s="71">
        <v>9</v>
      </c>
      <c r="C23" s="67"/>
      <c r="D23" s="143"/>
      <c r="E23" s="122"/>
      <c r="F23" s="113"/>
      <c r="G23" s="72">
        <f t="shared" si="0"/>
        <v>0</v>
      </c>
      <c r="H23" s="72">
        <f t="shared" si="1"/>
        <v>0</v>
      </c>
      <c r="I23" s="73">
        <f t="shared" si="2"/>
        <v>0</v>
      </c>
      <c r="J23" s="70">
        <f t="shared" si="3"/>
        <v>3</v>
      </c>
      <c r="K23" s="70">
        <f t="shared" si="4"/>
        <v>9</v>
      </c>
      <c r="L23" s="70">
        <f t="shared" si="5"/>
        <v>25</v>
      </c>
      <c r="M23" s="38">
        <f t="shared" si="6"/>
        <v>-78.664288090978516</v>
      </c>
      <c r="N23" s="38">
        <f t="shared" si="7"/>
        <v>294.95483087636239</v>
      </c>
      <c r="O23" s="38">
        <f t="shared" si="8"/>
        <v>-341.06236619682841</v>
      </c>
      <c r="P23" s="38">
        <f t="shared" si="9"/>
        <v>189.18881118544408</v>
      </c>
      <c r="Q23" s="38">
        <f t="shared" si="10"/>
        <v>-9.2167942254454829</v>
      </c>
      <c r="R23" s="38">
        <f t="shared" si="11"/>
        <v>323.08289920783136</v>
      </c>
      <c r="S23" s="38">
        <f t="shared" si="12"/>
        <v>-764.15732896984991</v>
      </c>
      <c r="T23" s="38">
        <f t="shared" si="13"/>
        <v>495.21882527521097</v>
      </c>
      <c r="U23" s="38">
        <f t="shared" si="14"/>
        <v>922.68155950144865</v>
      </c>
      <c r="V23" s="38">
        <f t="shared" si="15"/>
        <v>-3706.8846331853056</v>
      </c>
      <c r="W23" s="38">
        <f t="shared" si="16"/>
        <v>4878.5535892185471</v>
      </c>
      <c r="X23" s="38">
        <f t="shared" si="17"/>
        <v>-2111.9880119679246</v>
      </c>
      <c r="Y23" s="38">
        <f t="shared" si="18"/>
        <v>-827.99920667038168</v>
      </c>
      <c r="Z23" s="38">
        <f t="shared" si="19"/>
        <v>3162.0254745035709</v>
      </c>
      <c r="AA23" s="38">
        <f t="shared" si="20"/>
        <v>-3968.2330536850131</v>
      </c>
      <c r="AB23" s="38">
        <f t="shared" si="21"/>
        <v>1639.9501233962137</v>
      </c>
    </row>
    <row r="24" spans="1:28" ht="15" customHeight="1" thickTop="1" thickBot="1" x14ac:dyDescent="0.25">
      <c r="A24" s="46"/>
      <c r="B24" s="71">
        <v>10</v>
      </c>
      <c r="C24" s="67"/>
      <c r="D24" s="143"/>
      <c r="E24" s="122"/>
      <c r="F24" s="113"/>
      <c r="G24" s="72">
        <f t="shared" si="0"/>
        <v>0</v>
      </c>
      <c r="H24" s="72">
        <f t="shared" si="1"/>
        <v>0</v>
      </c>
      <c r="I24" s="73">
        <f t="shared" si="2"/>
        <v>0</v>
      </c>
      <c r="J24" s="70">
        <f t="shared" si="3"/>
        <v>3</v>
      </c>
      <c r="K24" s="70">
        <f t="shared" si="4"/>
        <v>9</v>
      </c>
      <c r="L24" s="70">
        <f t="shared" si="5"/>
        <v>25</v>
      </c>
      <c r="M24" s="38">
        <f t="shared" si="6"/>
        <v>-78.664288090978516</v>
      </c>
      <c r="N24" s="38">
        <f t="shared" si="7"/>
        <v>294.95483087636239</v>
      </c>
      <c r="O24" s="38">
        <f t="shared" si="8"/>
        <v>-341.06236619682841</v>
      </c>
      <c r="P24" s="38">
        <f t="shared" si="9"/>
        <v>189.18881118544408</v>
      </c>
      <c r="Q24" s="38">
        <f t="shared" si="10"/>
        <v>-9.2167942254454829</v>
      </c>
      <c r="R24" s="38">
        <f t="shared" si="11"/>
        <v>323.08289920783136</v>
      </c>
      <c r="S24" s="38">
        <f t="shared" si="12"/>
        <v>-764.15732896984991</v>
      </c>
      <c r="T24" s="38">
        <f t="shared" si="13"/>
        <v>495.21882527521097</v>
      </c>
      <c r="U24" s="38">
        <f t="shared" si="14"/>
        <v>922.68155950144865</v>
      </c>
      <c r="V24" s="38">
        <f t="shared" si="15"/>
        <v>-3706.8846331853056</v>
      </c>
      <c r="W24" s="38">
        <f t="shared" si="16"/>
        <v>4878.5535892185471</v>
      </c>
      <c r="X24" s="38">
        <f t="shared" si="17"/>
        <v>-2111.9880119679246</v>
      </c>
      <c r="Y24" s="38">
        <f t="shared" si="18"/>
        <v>-827.99920667038168</v>
      </c>
      <c r="Z24" s="38">
        <f t="shared" si="19"/>
        <v>3162.0254745035709</v>
      </c>
      <c r="AA24" s="38">
        <f t="shared" si="20"/>
        <v>-3968.2330536850131</v>
      </c>
      <c r="AB24" s="38">
        <f t="shared" si="21"/>
        <v>1639.9501233962137</v>
      </c>
    </row>
    <row r="25" spans="1:28" ht="15" customHeight="1" thickTop="1" thickBot="1" x14ac:dyDescent="0.25">
      <c r="A25" s="46"/>
      <c r="B25" s="71">
        <v>11</v>
      </c>
      <c r="C25" s="67"/>
      <c r="D25" s="143"/>
      <c r="E25" s="122"/>
      <c r="F25" s="113"/>
      <c r="G25" s="72">
        <f t="shared" si="0"/>
        <v>0</v>
      </c>
      <c r="H25" s="72">
        <f t="shared" si="1"/>
        <v>0</v>
      </c>
      <c r="I25" s="73">
        <f t="shared" si="2"/>
        <v>0</v>
      </c>
      <c r="J25" s="70">
        <f t="shared" si="3"/>
        <v>3</v>
      </c>
      <c r="K25" s="70">
        <f t="shared" si="4"/>
        <v>9</v>
      </c>
      <c r="L25" s="70">
        <f t="shared" si="5"/>
        <v>25</v>
      </c>
      <c r="M25" s="38">
        <f t="shared" si="6"/>
        <v>-78.664288090978516</v>
      </c>
      <c r="N25" s="38">
        <f t="shared" si="7"/>
        <v>294.95483087636239</v>
      </c>
      <c r="O25" s="38">
        <f t="shared" si="8"/>
        <v>-341.06236619682841</v>
      </c>
      <c r="P25" s="38">
        <f t="shared" si="9"/>
        <v>189.18881118544408</v>
      </c>
      <c r="Q25" s="38">
        <f t="shared" si="10"/>
        <v>-9.2167942254454829</v>
      </c>
      <c r="R25" s="38">
        <f t="shared" si="11"/>
        <v>323.08289920783136</v>
      </c>
      <c r="S25" s="38">
        <f t="shared" si="12"/>
        <v>-764.15732896984991</v>
      </c>
      <c r="T25" s="38">
        <f t="shared" si="13"/>
        <v>495.21882527521097</v>
      </c>
      <c r="U25" s="38">
        <f t="shared" si="14"/>
        <v>922.68155950144865</v>
      </c>
      <c r="V25" s="38">
        <f t="shared" si="15"/>
        <v>-3706.8846331853056</v>
      </c>
      <c r="W25" s="38">
        <f t="shared" si="16"/>
        <v>4878.5535892185471</v>
      </c>
      <c r="X25" s="38">
        <f t="shared" si="17"/>
        <v>-2111.9880119679246</v>
      </c>
      <c r="Y25" s="38">
        <f t="shared" si="18"/>
        <v>-827.99920667038168</v>
      </c>
      <c r="Z25" s="38">
        <f t="shared" si="19"/>
        <v>3162.0254745035709</v>
      </c>
      <c r="AA25" s="38">
        <f t="shared" si="20"/>
        <v>-3968.2330536850131</v>
      </c>
      <c r="AB25" s="38">
        <f t="shared" si="21"/>
        <v>1639.9501233962137</v>
      </c>
    </row>
    <row r="26" spans="1:28" ht="15" customHeight="1" thickTop="1" thickBot="1" x14ac:dyDescent="0.25">
      <c r="A26" s="46"/>
      <c r="B26" s="71">
        <v>12</v>
      </c>
      <c r="C26" s="67"/>
      <c r="D26" s="143"/>
      <c r="E26" s="122"/>
      <c r="F26" s="113"/>
      <c r="G26" s="72">
        <f t="shared" si="0"/>
        <v>0</v>
      </c>
      <c r="H26" s="72">
        <f t="shared" si="1"/>
        <v>0</v>
      </c>
      <c r="I26" s="73">
        <f t="shared" si="2"/>
        <v>0</v>
      </c>
      <c r="J26" s="70">
        <f t="shared" si="3"/>
        <v>3</v>
      </c>
      <c r="K26" s="70">
        <f t="shared" si="4"/>
        <v>9</v>
      </c>
      <c r="L26" s="70">
        <f t="shared" si="5"/>
        <v>25</v>
      </c>
      <c r="M26" s="38">
        <f t="shared" si="6"/>
        <v>-78.664288090978516</v>
      </c>
      <c r="N26" s="38">
        <f t="shared" si="7"/>
        <v>294.95483087636239</v>
      </c>
      <c r="O26" s="38">
        <f t="shared" si="8"/>
        <v>-341.06236619682841</v>
      </c>
      <c r="P26" s="38">
        <f t="shared" si="9"/>
        <v>189.18881118544408</v>
      </c>
      <c r="Q26" s="38">
        <f t="shared" si="10"/>
        <v>-9.2167942254454829</v>
      </c>
      <c r="R26" s="38">
        <f t="shared" si="11"/>
        <v>323.08289920783136</v>
      </c>
      <c r="S26" s="38">
        <f t="shared" si="12"/>
        <v>-764.15732896984991</v>
      </c>
      <c r="T26" s="38">
        <f t="shared" si="13"/>
        <v>495.21882527521097</v>
      </c>
      <c r="U26" s="38">
        <f t="shared" si="14"/>
        <v>922.68155950144865</v>
      </c>
      <c r="V26" s="38">
        <f t="shared" si="15"/>
        <v>-3706.8846331853056</v>
      </c>
      <c r="W26" s="38">
        <f t="shared" si="16"/>
        <v>4878.5535892185471</v>
      </c>
      <c r="X26" s="38">
        <f t="shared" si="17"/>
        <v>-2111.9880119679246</v>
      </c>
      <c r="Y26" s="38">
        <f t="shared" si="18"/>
        <v>-827.99920667038168</v>
      </c>
      <c r="Z26" s="38">
        <f t="shared" si="19"/>
        <v>3162.0254745035709</v>
      </c>
      <c r="AA26" s="38">
        <f t="shared" si="20"/>
        <v>-3968.2330536850131</v>
      </c>
      <c r="AB26" s="38">
        <f t="shared" si="21"/>
        <v>1639.9501233962137</v>
      </c>
    </row>
    <row r="27" spans="1:28" ht="15" customHeight="1" thickTop="1" thickBot="1" x14ac:dyDescent="0.25">
      <c r="A27" s="46"/>
      <c r="B27" s="71">
        <v>13</v>
      </c>
      <c r="C27" s="67"/>
      <c r="D27" s="143"/>
      <c r="E27" s="122"/>
      <c r="F27" s="113"/>
      <c r="G27" s="72">
        <f t="shared" si="0"/>
        <v>0</v>
      </c>
      <c r="H27" s="72">
        <f t="shared" si="1"/>
        <v>0</v>
      </c>
      <c r="I27" s="73">
        <f t="shared" si="2"/>
        <v>0</v>
      </c>
      <c r="J27" s="70">
        <f t="shared" si="3"/>
        <v>3</v>
      </c>
      <c r="K27" s="70">
        <f t="shared" si="4"/>
        <v>9</v>
      </c>
      <c r="L27" s="70">
        <f t="shared" si="5"/>
        <v>25</v>
      </c>
      <c r="M27" s="38">
        <f t="shared" si="6"/>
        <v>-78.664288090978516</v>
      </c>
      <c r="N27" s="38">
        <f t="shared" si="7"/>
        <v>294.95483087636239</v>
      </c>
      <c r="O27" s="38">
        <f t="shared" si="8"/>
        <v>-341.06236619682841</v>
      </c>
      <c r="P27" s="38">
        <f t="shared" si="9"/>
        <v>189.18881118544408</v>
      </c>
      <c r="Q27" s="38">
        <f t="shared" si="10"/>
        <v>-9.2167942254454829</v>
      </c>
      <c r="R27" s="38">
        <f t="shared" si="11"/>
        <v>323.08289920783136</v>
      </c>
      <c r="S27" s="38">
        <f t="shared" si="12"/>
        <v>-764.15732896984991</v>
      </c>
      <c r="T27" s="38">
        <f t="shared" si="13"/>
        <v>495.21882527521097</v>
      </c>
      <c r="U27" s="38">
        <f t="shared" si="14"/>
        <v>922.68155950144865</v>
      </c>
      <c r="V27" s="38">
        <f t="shared" si="15"/>
        <v>-3706.8846331853056</v>
      </c>
      <c r="W27" s="38">
        <f t="shared" si="16"/>
        <v>4878.5535892185471</v>
      </c>
      <c r="X27" s="38">
        <f t="shared" si="17"/>
        <v>-2111.9880119679246</v>
      </c>
      <c r="Y27" s="38">
        <f t="shared" si="18"/>
        <v>-827.99920667038168</v>
      </c>
      <c r="Z27" s="38">
        <f t="shared" si="19"/>
        <v>3162.0254745035709</v>
      </c>
      <c r="AA27" s="38">
        <f t="shared" si="20"/>
        <v>-3968.2330536850131</v>
      </c>
      <c r="AB27" s="38">
        <f t="shared" si="21"/>
        <v>1639.9501233962137</v>
      </c>
    </row>
    <row r="28" spans="1:28" ht="15" customHeight="1" thickTop="1" thickBot="1" x14ac:dyDescent="0.25">
      <c r="A28" s="46"/>
      <c r="B28" s="71">
        <v>14</v>
      </c>
      <c r="C28" s="67"/>
      <c r="D28" s="257"/>
      <c r="E28" s="122"/>
      <c r="F28" s="113"/>
      <c r="G28" s="72">
        <f t="shared" si="0"/>
        <v>0</v>
      </c>
      <c r="H28" s="72">
        <f t="shared" si="1"/>
        <v>0</v>
      </c>
      <c r="I28" s="73">
        <f t="shared" si="2"/>
        <v>0</v>
      </c>
      <c r="J28" s="70">
        <f t="shared" si="3"/>
        <v>3</v>
      </c>
      <c r="K28" s="70">
        <f t="shared" si="4"/>
        <v>9</v>
      </c>
      <c r="L28" s="70">
        <f t="shared" si="5"/>
        <v>25</v>
      </c>
      <c r="M28" s="38">
        <f t="shared" si="6"/>
        <v>-78.664288090978516</v>
      </c>
      <c r="N28" s="38">
        <f t="shared" si="7"/>
        <v>294.95483087636239</v>
      </c>
      <c r="O28" s="38">
        <f t="shared" si="8"/>
        <v>-341.06236619682841</v>
      </c>
      <c r="P28" s="38">
        <f t="shared" si="9"/>
        <v>189.18881118544408</v>
      </c>
      <c r="Q28" s="38">
        <f t="shared" si="10"/>
        <v>-9.2167942254454829</v>
      </c>
      <c r="R28" s="38">
        <f t="shared" si="11"/>
        <v>323.08289920783136</v>
      </c>
      <c r="S28" s="38">
        <f t="shared" si="12"/>
        <v>-764.15732896984991</v>
      </c>
      <c r="T28" s="38">
        <f t="shared" si="13"/>
        <v>495.21882527521097</v>
      </c>
      <c r="U28" s="38">
        <f t="shared" si="14"/>
        <v>922.68155950144865</v>
      </c>
      <c r="V28" s="38">
        <f t="shared" si="15"/>
        <v>-3706.8846331853056</v>
      </c>
      <c r="W28" s="38">
        <f t="shared" si="16"/>
        <v>4878.5535892185471</v>
      </c>
      <c r="X28" s="38">
        <f t="shared" si="17"/>
        <v>-2111.9880119679246</v>
      </c>
      <c r="Y28" s="38">
        <f t="shared" si="18"/>
        <v>-827.99920667038168</v>
      </c>
      <c r="Z28" s="38">
        <f t="shared" si="19"/>
        <v>3162.0254745035709</v>
      </c>
      <c r="AA28" s="38">
        <f t="shared" si="20"/>
        <v>-3968.2330536850131</v>
      </c>
      <c r="AB28" s="38">
        <f t="shared" si="21"/>
        <v>1639.9501233962137</v>
      </c>
    </row>
    <row r="29" spans="1:28" ht="15" customHeight="1" thickTop="1" thickBot="1" x14ac:dyDescent="0.25">
      <c r="A29" s="46"/>
      <c r="B29" s="71">
        <v>15</v>
      </c>
      <c r="C29" s="67"/>
      <c r="D29" s="26"/>
      <c r="E29" s="122"/>
      <c r="F29" s="113"/>
      <c r="G29" s="72">
        <f t="shared" si="0"/>
        <v>0</v>
      </c>
      <c r="H29" s="72">
        <f t="shared" si="1"/>
        <v>0</v>
      </c>
      <c r="I29" s="73">
        <f t="shared" si="2"/>
        <v>0</v>
      </c>
      <c r="J29" s="70">
        <f t="shared" si="3"/>
        <v>3</v>
      </c>
      <c r="K29" s="70">
        <f t="shared" si="4"/>
        <v>9</v>
      </c>
      <c r="L29" s="70">
        <f t="shared" si="5"/>
        <v>25</v>
      </c>
      <c r="M29" s="38">
        <f t="shared" si="6"/>
        <v>-78.664288090978516</v>
      </c>
      <c r="N29" s="38">
        <f t="shared" si="7"/>
        <v>294.95483087636239</v>
      </c>
      <c r="O29" s="38">
        <f t="shared" si="8"/>
        <v>-341.06236619682841</v>
      </c>
      <c r="P29" s="38">
        <f t="shared" si="9"/>
        <v>189.18881118544408</v>
      </c>
      <c r="Q29" s="38">
        <f t="shared" si="10"/>
        <v>-9.2167942254454829</v>
      </c>
      <c r="R29" s="38">
        <f t="shared" si="11"/>
        <v>323.08289920783136</v>
      </c>
      <c r="S29" s="38">
        <f t="shared" si="12"/>
        <v>-764.15732896984991</v>
      </c>
      <c r="T29" s="38">
        <f t="shared" si="13"/>
        <v>495.21882527521097</v>
      </c>
      <c r="U29" s="38">
        <f t="shared" si="14"/>
        <v>922.68155950144865</v>
      </c>
      <c r="V29" s="38">
        <f t="shared" si="15"/>
        <v>-3706.8846331853056</v>
      </c>
      <c r="W29" s="38">
        <f t="shared" si="16"/>
        <v>4878.5535892185471</v>
      </c>
      <c r="X29" s="38">
        <f t="shared" si="17"/>
        <v>-2111.9880119679246</v>
      </c>
      <c r="Y29" s="38">
        <f t="shared" si="18"/>
        <v>-827.99920667038168</v>
      </c>
      <c r="Z29" s="38">
        <f t="shared" si="19"/>
        <v>3162.0254745035709</v>
      </c>
      <c r="AA29" s="38">
        <f t="shared" si="20"/>
        <v>-3968.2330536850131</v>
      </c>
      <c r="AB29" s="38">
        <f t="shared" si="21"/>
        <v>1639.9501233962137</v>
      </c>
    </row>
    <row r="30" spans="1:28" ht="15" customHeight="1" thickTop="1" thickBot="1" x14ac:dyDescent="0.25">
      <c r="A30" s="46"/>
      <c r="B30" s="71">
        <v>16</v>
      </c>
      <c r="C30" s="67"/>
      <c r="D30" s="142"/>
      <c r="E30" s="122"/>
      <c r="F30" s="113"/>
      <c r="G30" s="72">
        <f t="shared" si="0"/>
        <v>0</v>
      </c>
      <c r="H30" s="72">
        <f t="shared" si="1"/>
        <v>0</v>
      </c>
      <c r="I30" s="73">
        <f t="shared" si="2"/>
        <v>0</v>
      </c>
      <c r="J30" s="70">
        <f t="shared" si="3"/>
        <v>3</v>
      </c>
      <c r="K30" s="70">
        <f t="shared" si="4"/>
        <v>9</v>
      </c>
      <c r="L30" s="70">
        <f t="shared" si="5"/>
        <v>25</v>
      </c>
      <c r="M30" s="38">
        <f t="shared" si="6"/>
        <v>-78.664288090978516</v>
      </c>
      <c r="N30" s="38">
        <f t="shared" si="7"/>
        <v>294.95483087636239</v>
      </c>
      <c r="O30" s="38">
        <f t="shared" si="8"/>
        <v>-341.06236619682841</v>
      </c>
      <c r="P30" s="38">
        <f t="shared" si="9"/>
        <v>189.18881118544408</v>
      </c>
      <c r="Q30" s="38">
        <f t="shared" si="10"/>
        <v>-9.2167942254454829</v>
      </c>
      <c r="R30" s="38">
        <f t="shared" si="11"/>
        <v>323.08289920783136</v>
      </c>
      <c r="S30" s="38">
        <f t="shared" si="12"/>
        <v>-764.15732896984991</v>
      </c>
      <c r="T30" s="38">
        <f t="shared" si="13"/>
        <v>495.21882527521097</v>
      </c>
      <c r="U30" s="38">
        <f t="shared" si="14"/>
        <v>922.68155950144865</v>
      </c>
      <c r="V30" s="38">
        <f t="shared" si="15"/>
        <v>-3706.8846331853056</v>
      </c>
      <c r="W30" s="38">
        <f t="shared" si="16"/>
        <v>4878.5535892185471</v>
      </c>
      <c r="X30" s="38">
        <f t="shared" si="17"/>
        <v>-2111.9880119679246</v>
      </c>
      <c r="Y30" s="38">
        <f t="shared" si="18"/>
        <v>-827.99920667038168</v>
      </c>
      <c r="Z30" s="38">
        <f t="shared" si="19"/>
        <v>3162.0254745035709</v>
      </c>
      <c r="AA30" s="38">
        <f t="shared" si="20"/>
        <v>-3968.2330536850131</v>
      </c>
      <c r="AB30" s="38">
        <f t="shared" si="21"/>
        <v>1639.9501233962137</v>
      </c>
    </row>
    <row r="31" spans="1:28" ht="15" customHeight="1" thickTop="1" thickBot="1" x14ac:dyDescent="0.25">
      <c r="A31" s="46"/>
      <c r="B31" s="71">
        <v>17</v>
      </c>
      <c r="C31" s="67"/>
      <c r="D31" s="144"/>
      <c r="E31" s="122"/>
      <c r="F31" s="113"/>
      <c r="G31" s="72">
        <f t="shared" si="0"/>
        <v>0</v>
      </c>
      <c r="H31" s="72">
        <f t="shared" si="1"/>
        <v>0</v>
      </c>
      <c r="I31" s="73">
        <f t="shared" si="2"/>
        <v>0</v>
      </c>
      <c r="J31" s="70">
        <f t="shared" si="3"/>
        <v>3</v>
      </c>
      <c r="K31" s="70">
        <f t="shared" si="4"/>
        <v>9</v>
      </c>
      <c r="L31" s="70">
        <f t="shared" si="5"/>
        <v>25</v>
      </c>
      <c r="M31" s="38">
        <f t="shared" si="6"/>
        <v>-78.664288090978516</v>
      </c>
      <c r="N31" s="38">
        <f t="shared" si="7"/>
        <v>294.95483087636239</v>
      </c>
      <c r="O31" s="38">
        <f t="shared" si="8"/>
        <v>-341.06236619682841</v>
      </c>
      <c r="P31" s="38">
        <f t="shared" si="9"/>
        <v>189.18881118544408</v>
      </c>
      <c r="Q31" s="38">
        <f t="shared" si="10"/>
        <v>-9.2167942254454829</v>
      </c>
      <c r="R31" s="38">
        <f t="shared" si="11"/>
        <v>323.08289920783136</v>
      </c>
      <c r="S31" s="38">
        <f t="shared" si="12"/>
        <v>-764.15732896984991</v>
      </c>
      <c r="T31" s="38">
        <f t="shared" si="13"/>
        <v>495.21882527521097</v>
      </c>
      <c r="U31" s="38">
        <f t="shared" si="14"/>
        <v>922.68155950144865</v>
      </c>
      <c r="V31" s="38">
        <f t="shared" si="15"/>
        <v>-3706.8846331853056</v>
      </c>
      <c r="W31" s="38">
        <f t="shared" si="16"/>
        <v>4878.5535892185471</v>
      </c>
      <c r="X31" s="38">
        <f t="shared" si="17"/>
        <v>-2111.9880119679246</v>
      </c>
      <c r="Y31" s="38">
        <f t="shared" si="18"/>
        <v>-827.99920667038168</v>
      </c>
      <c r="Z31" s="38">
        <f t="shared" si="19"/>
        <v>3162.0254745035709</v>
      </c>
      <c r="AA31" s="38">
        <f t="shared" si="20"/>
        <v>-3968.2330536850131</v>
      </c>
      <c r="AB31" s="38">
        <f t="shared" si="21"/>
        <v>1639.9501233962137</v>
      </c>
    </row>
    <row r="32" spans="1:28" ht="15" customHeight="1" thickTop="1" thickBot="1" x14ac:dyDescent="0.25">
      <c r="A32" s="46"/>
      <c r="B32" s="71">
        <v>18</v>
      </c>
      <c r="C32" s="67"/>
      <c r="D32" s="144"/>
      <c r="E32" s="122"/>
      <c r="F32" s="113"/>
      <c r="G32" s="72">
        <f t="shared" si="0"/>
        <v>0</v>
      </c>
      <c r="H32" s="72">
        <f t="shared" si="1"/>
        <v>0</v>
      </c>
      <c r="I32" s="73">
        <f t="shared" si="2"/>
        <v>0</v>
      </c>
      <c r="J32" s="70">
        <f t="shared" si="3"/>
        <v>3</v>
      </c>
      <c r="K32" s="70">
        <f t="shared" si="4"/>
        <v>9</v>
      </c>
      <c r="L32" s="70">
        <f t="shared" si="5"/>
        <v>25</v>
      </c>
      <c r="M32" s="38">
        <f t="shared" si="6"/>
        <v>-78.664288090978516</v>
      </c>
      <c r="N32" s="38">
        <f t="shared" si="7"/>
        <v>294.95483087636239</v>
      </c>
      <c r="O32" s="38">
        <f t="shared" si="8"/>
        <v>-341.06236619682841</v>
      </c>
      <c r="P32" s="38">
        <f t="shared" si="9"/>
        <v>189.18881118544408</v>
      </c>
      <c r="Q32" s="38">
        <f t="shared" si="10"/>
        <v>-9.2167942254454829</v>
      </c>
      <c r="R32" s="38">
        <f t="shared" si="11"/>
        <v>323.08289920783136</v>
      </c>
      <c r="S32" s="38">
        <f t="shared" si="12"/>
        <v>-764.15732896984991</v>
      </c>
      <c r="T32" s="38">
        <f t="shared" si="13"/>
        <v>495.21882527521097</v>
      </c>
      <c r="U32" s="38">
        <f t="shared" si="14"/>
        <v>922.68155950144865</v>
      </c>
      <c r="V32" s="38">
        <f t="shared" si="15"/>
        <v>-3706.8846331853056</v>
      </c>
      <c r="W32" s="38">
        <f t="shared" si="16"/>
        <v>4878.5535892185471</v>
      </c>
      <c r="X32" s="38">
        <f t="shared" si="17"/>
        <v>-2111.9880119679246</v>
      </c>
      <c r="Y32" s="38">
        <f t="shared" si="18"/>
        <v>-827.99920667038168</v>
      </c>
      <c r="Z32" s="38">
        <f t="shared" si="19"/>
        <v>3162.0254745035709</v>
      </c>
      <c r="AA32" s="38">
        <f t="shared" si="20"/>
        <v>-3968.2330536850131</v>
      </c>
      <c r="AB32" s="38">
        <f t="shared" si="21"/>
        <v>1639.9501233962137</v>
      </c>
    </row>
    <row r="33" spans="1:28" ht="15" customHeight="1" thickTop="1" thickBot="1" x14ac:dyDescent="0.25">
      <c r="A33" s="46"/>
      <c r="B33" s="71">
        <v>19</v>
      </c>
      <c r="C33" s="113"/>
      <c r="D33" s="144"/>
      <c r="E33" s="122"/>
      <c r="F33" s="113"/>
      <c r="G33" s="72">
        <f t="shared" si="0"/>
        <v>0</v>
      </c>
      <c r="H33" s="72">
        <f t="shared" si="1"/>
        <v>0</v>
      </c>
      <c r="I33" s="73">
        <f t="shared" si="2"/>
        <v>0</v>
      </c>
      <c r="J33" s="70">
        <f t="shared" si="3"/>
        <v>3</v>
      </c>
      <c r="K33" s="70">
        <f t="shared" si="4"/>
        <v>9</v>
      </c>
      <c r="L33" s="70">
        <f t="shared" si="5"/>
        <v>25</v>
      </c>
      <c r="M33" s="38">
        <f t="shared" si="6"/>
        <v>-78.664288090978516</v>
      </c>
      <c r="N33" s="38">
        <f t="shared" si="7"/>
        <v>294.95483087636239</v>
      </c>
      <c r="O33" s="38">
        <f t="shared" si="8"/>
        <v>-341.06236619682841</v>
      </c>
      <c r="P33" s="38">
        <f t="shared" si="9"/>
        <v>189.18881118544408</v>
      </c>
      <c r="Q33" s="38">
        <f t="shared" si="10"/>
        <v>-9.2167942254454829</v>
      </c>
      <c r="R33" s="38">
        <f t="shared" si="11"/>
        <v>323.08289920783136</v>
      </c>
      <c r="S33" s="38">
        <f t="shared" si="12"/>
        <v>-764.15732896984991</v>
      </c>
      <c r="T33" s="38">
        <f t="shared" si="13"/>
        <v>495.21882527521097</v>
      </c>
      <c r="U33" s="38">
        <f t="shared" si="14"/>
        <v>922.68155950144865</v>
      </c>
      <c r="V33" s="38">
        <f t="shared" si="15"/>
        <v>-3706.8846331853056</v>
      </c>
      <c r="W33" s="38">
        <f t="shared" si="16"/>
        <v>4878.5535892185471</v>
      </c>
      <c r="X33" s="38">
        <f t="shared" si="17"/>
        <v>-2111.9880119679246</v>
      </c>
      <c r="Y33" s="38">
        <f t="shared" si="18"/>
        <v>-827.99920667038168</v>
      </c>
      <c r="Z33" s="38">
        <f t="shared" si="19"/>
        <v>3162.0254745035709</v>
      </c>
      <c r="AA33" s="38">
        <f t="shared" si="20"/>
        <v>-3968.2330536850131</v>
      </c>
      <c r="AB33" s="38">
        <f t="shared" si="21"/>
        <v>1639.9501233962137</v>
      </c>
    </row>
    <row r="34" spans="1:28" ht="15" customHeight="1" thickTop="1" thickBot="1" x14ac:dyDescent="0.25">
      <c r="A34" s="46"/>
      <c r="B34" s="71">
        <v>20</v>
      </c>
      <c r="C34" s="113"/>
      <c r="D34" s="144"/>
      <c r="E34" s="122"/>
      <c r="F34" s="113"/>
      <c r="G34" s="72">
        <f t="shared" si="0"/>
        <v>0</v>
      </c>
      <c r="H34" s="72">
        <f t="shared" si="1"/>
        <v>0</v>
      </c>
      <c r="I34" s="73">
        <f t="shared" si="2"/>
        <v>0</v>
      </c>
      <c r="J34" s="70">
        <f t="shared" si="3"/>
        <v>3</v>
      </c>
      <c r="K34" s="70">
        <f t="shared" si="4"/>
        <v>9</v>
      </c>
      <c r="L34" s="70">
        <f t="shared" si="5"/>
        <v>25</v>
      </c>
      <c r="M34" s="38">
        <f t="shared" si="6"/>
        <v>-78.664288090978516</v>
      </c>
      <c r="N34" s="38">
        <f t="shared" si="7"/>
        <v>294.95483087636239</v>
      </c>
      <c r="O34" s="38">
        <f t="shared" si="8"/>
        <v>-341.06236619682841</v>
      </c>
      <c r="P34" s="38">
        <f t="shared" si="9"/>
        <v>189.18881118544408</v>
      </c>
      <c r="Q34" s="38">
        <f t="shared" si="10"/>
        <v>-9.2167942254454829</v>
      </c>
      <c r="R34" s="38">
        <f t="shared" si="11"/>
        <v>323.08289920783136</v>
      </c>
      <c r="S34" s="38">
        <f t="shared" si="12"/>
        <v>-764.15732896984991</v>
      </c>
      <c r="T34" s="38">
        <f t="shared" si="13"/>
        <v>495.21882527521097</v>
      </c>
      <c r="U34" s="38">
        <f t="shared" si="14"/>
        <v>922.68155950144865</v>
      </c>
      <c r="V34" s="38">
        <f t="shared" si="15"/>
        <v>-3706.8846331853056</v>
      </c>
      <c r="W34" s="38">
        <f t="shared" si="16"/>
        <v>4878.5535892185471</v>
      </c>
      <c r="X34" s="38">
        <f t="shared" si="17"/>
        <v>-2111.9880119679246</v>
      </c>
      <c r="Y34" s="38">
        <f t="shared" si="18"/>
        <v>-827.99920667038168</v>
      </c>
      <c r="Z34" s="38">
        <f t="shared" si="19"/>
        <v>3162.0254745035709</v>
      </c>
      <c r="AA34" s="38">
        <f t="shared" si="20"/>
        <v>-3968.2330536850131</v>
      </c>
      <c r="AB34" s="38">
        <f t="shared" si="21"/>
        <v>1639.9501233962137</v>
      </c>
    </row>
    <row r="35" spans="1:28" ht="15" customHeight="1" thickTop="1" thickBot="1" x14ac:dyDescent="0.25">
      <c r="A35" s="46"/>
      <c r="B35" s="71">
        <v>21</v>
      </c>
      <c r="C35" s="113"/>
      <c r="D35" s="144"/>
      <c r="E35" s="122"/>
      <c r="F35" s="113"/>
      <c r="G35" s="72">
        <f t="shared" si="0"/>
        <v>0</v>
      </c>
      <c r="H35" s="72">
        <f t="shared" si="1"/>
        <v>0</v>
      </c>
      <c r="I35" s="73">
        <f t="shared" si="2"/>
        <v>0</v>
      </c>
      <c r="J35" s="70">
        <f t="shared" si="3"/>
        <v>3</v>
      </c>
      <c r="K35" s="70">
        <f t="shared" si="4"/>
        <v>9</v>
      </c>
      <c r="L35" s="70">
        <f t="shared" si="5"/>
        <v>25</v>
      </c>
      <c r="M35" s="38">
        <f t="shared" si="6"/>
        <v>-78.664288090978516</v>
      </c>
      <c r="N35" s="38">
        <f t="shared" si="7"/>
        <v>294.95483087636239</v>
      </c>
      <c r="O35" s="38">
        <f t="shared" si="8"/>
        <v>-341.06236619682841</v>
      </c>
      <c r="P35" s="38">
        <f t="shared" si="9"/>
        <v>189.18881118544408</v>
      </c>
      <c r="Q35" s="38">
        <f t="shared" si="10"/>
        <v>-9.2167942254454829</v>
      </c>
      <c r="R35" s="38">
        <f t="shared" si="11"/>
        <v>323.08289920783136</v>
      </c>
      <c r="S35" s="38">
        <f t="shared" si="12"/>
        <v>-764.15732896984991</v>
      </c>
      <c r="T35" s="38">
        <f t="shared" si="13"/>
        <v>495.21882527521097</v>
      </c>
      <c r="U35" s="38">
        <f t="shared" si="14"/>
        <v>922.68155950144865</v>
      </c>
      <c r="V35" s="38">
        <f t="shared" si="15"/>
        <v>-3706.8846331853056</v>
      </c>
      <c r="W35" s="38">
        <f t="shared" si="16"/>
        <v>4878.5535892185471</v>
      </c>
      <c r="X35" s="38">
        <f t="shared" si="17"/>
        <v>-2111.9880119679246</v>
      </c>
      <c r="Y35" s="38">
        <f t="shared" si="18"/>
        <v>-827.99920667038168</v>
      </c>
      <c r="Z35" s="38">
        <f t="shared" si="19"/>
        <v>3162.0254745035709</v>
      </c>
      <c r="AA35" s="38">
        <f t="shared" si="20"/>
        <v>-3968.2330536850131</v>
      </c>
      <c r="AB35" s="38">
        <f t="shared" si="21"/>
        <v>1639.9501233962137</v>
      </c>
    </row>
    <row r="36" spans="1:28" ht="15" customHeight="1" thickTop="1" thickBot="1" x14ac:dyDescent="0.25">
      <c r="A36" s="46"/>
      <c r="B36" s="71">
        <v>22</v>
      </c>
      <c r="C36" s="113"/>
      <c r="D36" s="144"/>
      <c r="E36" s="122"/>
      <c r="F36" s="113"/>
      <c r="G36" s="72">
        <f t="shared" si="0"/>
        <v>0</v>
      </c>
      <c r="H36" s="72">
        <f t="shared" si="1"/>
        <v>0</v>
      </c>
      <c r="I36" s="73">
        <f t="shared" si="2"/>
        <v>0</v>
      </c>
      <c r="J36" s="70">
        <f t="shared" si="3"/>
        <v>3</v>
      </c>
      <c r="K36" s="70">
        <f t="shared" si="4"/>
        <v>9</v>
      </c>
      <c r="L36" s="70">
        <f t="shared" si="5"/>
        <v>25</v>
      </c>
      <c r="M36" s="38">
        <f t="shared" si="6"/>
        <v>-78.664288090978516</v>
      </c>
      <c r="N36" s="38">
        <f t="shared" si="7"/>
        <v>294.95483087636239</v>
      </c>
      <c r="O36" s="38">
        <f t="shared" si="8"/>
        <v>-341.06236619682841</v>
      </c>
      <c r="P36" s="38">
        <f t="shared" si="9"/>
        <v>189.18881118544408</v>
      </c>
      <c r="Q36" s="38">
        <f t="shared" si="10"/>
        <v>-9.2167942254454829</v>
      </c>
      <c r="R36" s="38">
        <f t="shared" si="11"/>
        <v>323.08289920783136</v>
      </c>
      <c r="S36" s="38">
        <f t="shared" si="12"/>
        <v>-764.15732896984991</v>
      </c>
      <c r="T36" s="38">
        <f t="shared" si="13"/>
        <v>495.21882527521097</v>
      </c>
      <c r="U36" s="38">
        <f t="shared" si="14"/>
        <v>922.68155950144865</v>
      </c>
      <c r="V36" s="38">
        <f t="shared" si="15"/>
        <v>-3706.8846331853056</v>
      </c>
      <c r="W36" s="38">
        <f t="shared" si="16"/>
        <v>4878.5535892185471</v>
      </c>
      <c r="X36" s="38">
        <f t="shared" si="17"/>
        <v>-2111.9880119679246</v>
      </c>
      <c r="Y36" s="38">
        <f t="shared" si="18"/>
        <v>-827.99920667038168</v>
      </c>
      <c r="Z36" s="38">
        <f t="shared" si="19"/>
        <v>3162.0254745035709</v>
      </c>
      <c r="AA36" s="38">
        <f t="shared" si="20"/>
        <v>-3968.2330536850131</v>
      </c>
      <c r="AB36" s="38">
        <f t="shared" si="21"/>
        <v>1639.9501233962137</v>
      </c>
    </row>
    <row r="37" spans="1:28" ht="15" customHeight="1" thickTop="1" thickBot="1" x14ac:dyDescent="0.25">
      <c r="A37" s="46"/>
      <c r="B37" s="71">
        <v>23</v>
      </c>
      <c r="C37" s="113"/>
      <c r="D37" s="144"/>
      <c r="E37" s="122"/>
      <c r="F37" s="113"/>
      <c r="G37" s="72">
        <f t="shared" si="0"/>
        <v>0</v>
      </c>
      <c r="H37" s="72">
        <f t="shared" si="1"/>
        <v>0</v>
      </c>
      <c r="I37" s="73">
        <f t="shared" si="2"/>
        <v>0</v>
      </c>
      <c r="J37" s="70">
        <f t="shared" si="3"/>
        <v>3</v>
      </c>
      <c r="K37" s="70">
        <f t="shared" si="4"/>
        <v>9</v>
      </c>
      <c r="L37" s="70">
        <f t="shared" si="5"/>
        <v>25</v>
      </c>
      <c r="M37" s="38">
        <f t="shared" si="6"/>
        <v>-78.664288090978516</v>
      </c>
      <c r="N37" s="38">
        <f t="shared" si="7"/>
        <v>294.95483087636239</v>
      </c>
      <c r="O37" s="38">
        <f t="shared" si="8"/>
        <v>-341.06236619682841</v>
      </c>
      <c r="P37" s="38">
        <f t="shared" si="9"/>
        <v>189.18881118544408</v>
      </c>
      <c r="Q37" s="38">
        <f t="shared" si="10"/>
        <v>-9.2167942254454829</v>
      </c>
      <c r="R37" s="38">
        <f t="shared" si="11"/>
        <v>323.08289920783136</v>
      </c>
      <c r="S37" s="38">
        <f t="shared" si="12"/>
        <v>-764.15732896984991</v>
      </c>
      <c r="T37" s="38">
        <f t="shared" si="13"/>
        <v>495.21882527521097</v>
      </c>
      <c r="U37" s="38">
        <f t="shared" si="14"/>
        <v>922.68155950144865</v>
      </c>
      <c r="V37" s="38">
        <f t="shared" si="15"/>
        <v>-3706.8846331853056</v>
      </c>
      <c r="W37" s="38">
        <f t="shared" si="16"/>
        <v>4878.5535892185471</v>
      </c>
      <c r="X37" s="38">
        <f t="shared" si="17"/>
        <v>-2111.9880119679246</v>
      </c>
      <c r="Y37" s="38">
        <f t="shared" si="18"/>
        <v>-827.99920667038168</v>
      </c>
      <c r="Z37" s="38">
        <f t="shared" si="19"/>
        <v>3162.0254745035709</v>
      </c>
      <c r="AA37" s="38">
        <f t="shared" si="20"/>
        <v>-3968.2330536850131</v>
      </c>
      <c r="AB37" s="38">
        <f t="shared" si="21"/>
        <v>1639.9501233962137</v>
      </c>
    </row>
    <row r="38" spans="1:28" ht="15" customHeight="1" thickTop="1" thickBot="1" x14ac:dyDescent="0.25">
      <c r="A38" s="46"/>
      <c r="B38" s="71">
        <v>24</v>
      </c>
      <c r="C38" s="67"/>
      <c r="D38" s="144"/>
      <c r="E38" s="122"/>
      <c r="F38" s="113"/>
      <c r="G38" s="72">
        <f t="shared" si="0"/>
        <v>0</v>
      </c>
      <c r="H38" s="72">
        <f t="shared" si="1"/>
        <v>0</v>
      </c>
      <c r="I38" s="73">
        <f t="shared" si="2"/>
        <v>0</v>
      </c>
      <c r="J38" s="70">
        <f t="shared" si="3"/>
        <v>3</v>
      </c>
      <c r="K38" s="70">
        <f t="shared" si="4"/>
        <v>9</v>
      </c>
      <c r="L38" s="70">
        <f t="shared" si="5"/>
        <v>25</v>
      </c>
      <c r="M38" s="38">
        <f t="shared" si="6"/>
        <v>-78.664288090978516</v>
      </c>
      <c r="N38" s="38">
        <f t="shared" si="7"/>
        <v>294.95483087636239</v>
      </c>
      <c r="O38" s="38">
        <f t="shared" si="8"/>
        <v>-341.06236619682841</v>
      </c>
      <c r="P38" s="38">
        <f t="shared" si="9"/>
        <v>189.18881118544408</v>
      </c>
      <c r="Q38" s="38">
        <f t="shared" si="10"/>
        <v>-9.2167942254454829</v>
      </c>
      <c r="R38" s="38">
        <f t="shared" si="11"/>
        <v>323.08289920783136</v>
      </c>
      <c r="S38" s="38">
        <f t="shared" si="12"/>
        <v>-764.15732896984991</v>
      </c>
      <c r="T38" s="38">
        <f t="shared" si="13"/>
        <v>495.21882527521097</v>
      </c>
      <c r="U38" s="38">
        <f t="shared" si="14"/>
        <v>922.68155950144865</v>
      </c>
      <c r="V38" s="38">
        <f t="shared" si="15"/>
        <v>-3706.8846331853056</v>
      </c>
      <c r="W38" s="38">
        <f t="shared" si="16"/>
        <v>4878.5535892185471</v>
      </c>
      <c r="X38" s="38">
        <f t="shared" si="17"/>
        <v>-2111.9880119679246</v>
      </c>
      <c r="Y38" s="38">
        <f t="shared" si="18"/>
        <v>-827.99920667038168</v>
      </c>
      <c r="Z38" s="38">
        <f t="shared" si="19"/>
        <v>3162.0254745035709</v>
      </c>
      <c r="AA38" s="38">
        <f t="shared" si="20"/>
        <v>-3968.2330536850131</v>
      </c>
      <c r="AB38" s="38">
        <f t="shared" si="21"/>
        <v>1639.9501233962137</v>
      </c>
    </row>
    <row r="39" spans="1:28" ht="15" customHeight="1" thickTop="1" thickBot="1" x14ac:dyDescent="0.25">
      <c r="A39" s="46"/>
      <c r="B39" s="71">
        <v>25</v>
      </c>
      <c r="C39" s="67"/>
      <c r="D39" s="144"/>
      <c r="E39" s="122"/>
      <c r="F39" s="113"/>
      <c r="G39" s="72">
        <f t="shared" si="0"/>
        <v>0</v>
      </c>
      <c r="H39" s="72">
        <f t="shared" si="1"/>
        <v>0</v>
      </c>
      <c r="I39" s="73">
        <f t="shared" si="2"/>
        <v>0</v>
      </c>
      <c r="J39" s="70">
        <f t="shared" si="3"/>
        <v>3</v>
      </c>
      <c r="K39" s="70">
        <f t="shared" si="4"/>
        <v>9</v>
      </c>
      <c r="L39" s="70">
        <f t="shared" si="5"/>
        <v>25</v>
      </c>
      <c r="M39" s="38">
        <f t="shared" si="6"/>
        <v>-78.664288090978516</v>
      </c>
      <c r="N39" s="38">
        <f t="shared" si="7"/>
        <v>294.95483087636239</v>
      </c>
      <c r="O39" s="38">
        <f t="shared" si="8"/>
        <v>-341.06236619682841</v>
      </c>
      <c r="P39" s="38">
        <f t="shared" si="9"/>
        <v>189.18881118544408</v>
      </c>
      <c r="Q39" s="38">
        <f t="shared" si="10"/>
        <v>-9.2167942254454829</v>
      </c>
      <c r="R39" s="38">
        <f t="shared" si="11"/>
        <v>323.08289920783136</v>
      </c>
      <c r="S39" s="38">
        <f t="shared" si="12"/>
        <v>-764.15732896984991</v>
      </c>
      <c r="T39" s="38">
        <f t="shared" si="13"/>
        <v>495.21882527521097</v>
      </c>
      <c r="U39" s="38">
        <f t="shared" si="14"/>
        <v>922.68155950144865</v>
      </c>
      <c r="V39" s="38">
        <f t="shared" si="15"/>
        <v>-3706.8846331853056</v>
      </c>
      <c r="W39" s="38">
        <f t="shared" si="16"/>
        <v>4878.5535892185471</v>
      </c>
      <c r="X39" s="38">
        <f t="shared" si="17"/>
        <v>-2111.9880119679246</v>
      </c>
      <c r="Y39" s="38">
        <f t="shared" si="18"/>
        <v>-827.99920667038168</v>
      </c>
      <c r="Z39" s="38">
        <f t="shared" si="19"/>
        <v>3162.0254745035709</v>
      </c>
      <c r="AA39" s="38">
        <f t="shared" si="20"/>
        <v>-3968.2330536850131</v>
      </c>
      <c r="AB39" s="38">
        <f t="shared" si="21"/>
        <v>1639.9501233962137</v>
      </c>
    </row>
    <row r="40" spans="1:28" ht="15" customHeight="1" thickTop="1" thickBot="1" x14ac:dyDescent="0.25">
      <c r="A40" s="46"/>
      <c r="B40" s="71">
        <v>26</v>
      </c>
      <c r="C40" s="67"/>
      <c r="D40" s="258"/>
      <c r="E40" s="122"/>
      <c r="F40" s="113"/>
      <c r="G40" s="72">
        <f t="shared" si="0"/>
        <v>0</v>
      </c>
      <c r="H40" s="72">
        <f t="shared" si="1"/>
        <v>0</v>
      </c>
      <c r="I40" s="73">
        <f t="shared" si="2"/>
        <v>0</v>
      </c>
      <c r="J40" s="70">
        <f t="shared" si="3"/>
        <v>3</v>
      </c>
      <c r="K40" s="70">
        <f t="shared" si="4"/>
        <v>9</v>
      </c>
      <c r="L40" s="70">
        <f t="shared" si="5"/>
        <v>25</v>
      </c>
      <c r="M40" s="38">
        <f t="shared" si="6"/>
        <v>-78.664288090978516</v>
      </c>
      <c r="N40" s="38">
        <f t="shared" si="7"/>
        <v>294.95483087636239</v>
      </c>
      <c r="O40" s="38">
        <f t="shared" si="8"/>
        <v>-341.06236619682841</v>
      </c>
      <c r="P40" s="38">
        <f t="shared" si="9"/>
        <v>189.18881118544408</v>
      </c>
      <c r="Q40" s="38">
        <f t="shared" si="10"/>
        <v>-9.2167942254454829</v>
      </c>
      <c r="R40" s="38">
        <f t="shared" si="11"/>
        <v>323.08289920783136</v>
      </c>
      <c r="S40" s="38">
        <f t="shared" si="12"/>
        <v>-764.15732896984991</v>
      </c>
      <c r="T40" s="38">
        <f t="shared" si="13"/>
        <v>495.21882527521097</v>
      </c>
      <c r="U40" s="38">
        <f t="shared" si="14"/>
        <v>922.68155950144865</v>
      </c>
      <c r="V40" s="38">
        <f t="shared" si="15"/>
        <v>-3706.8846331853056</v>
      </c>
      <c r="W40" s="38">
        <f t="shared" si="16"/>
        <v>4878.5535892185471</v>
      </c>
      <c r="X40" s="38">
        <f t="shared" si="17"/>
        <v>-2111.9880119679246</v>
      </c>
      <c r="Y40" s="38">
        <f t="shared" si="18"/>
        <v>-827.99920667038168</v>
      </c>
      <c r="Z40" s="38">
        <f t="shared" si="19"/>
        <v>3162.0254745035709</v>
      </c>
      <c r="AA40" s="38">
        <f t="shared" si="20"/>
        <v>-3968.2330536850131</v>
      </c>
      <c r="AB40" s="38">
        <f t="shared" si="21"/>
        <v>1639.9501233962137</v>
      </c>
    </row>
    <row r="41" spans="1:28" ht="15" customHeight="1" thickTop="1" thickBot="1" x14ac:dyDescent="0.25">
      <c r="A41" s="46"/>
      <c r="B41" s="71">
        <v>27</v>
      </c>
      <c r="C41" s="259"/>
      <c r="D41" s="258"/>
      <c r="E41" s="122"/>
      <c r="F41" s="113"/>
      <c r="G41" s="72">
        <f t="shared" si="0"/>
        <v>0</v>
      </c>
      <c r="H41" s="72">
        <f t="shared" si="1"/>
        <v>0</v>
      </c>
      <c r="I41" s="73">
        <f t="shared" si="2"/>
        <v>0</v>
      </c>
      <c r="J41" s="70">
        <f t="shared" si="3"/>
        <v>3</v>
      </c>
      <c r="K41" s="70">
        <f t="shared" si="4"/>
        <v>9</v>
      </c>
      <c r="L41" s="70">
        <f t="shared" si="5"/>
        <v>25</v>
      </c>
      <c r="M41" s="38">
        <f t="shared" si="6"/>
        <v>-78.664288090978516</v>
      </c>
      <c r="N41" s="38">
        <f t="shared" si="7"/>
        <v>294.95483087636239</v>
      </c>
      <c r="O41" s="38">
        <f t="shared" si="8"/>
        <v>-341.06236619682841</v>
      </c>
      <c r="P41" s="38">
        <f t="shared" si="9"/>
        <v>189.18881118544408</v>
      </c>
      <c r="Q41" s="38">
        <f t="shared" si="10"/>
        <v>-9.2167942254454829</v>
      </c>
      <c r="R41" s="38">
        <f t="shared" si="11"/>
        <v>323.08289920783136</v>
      </c>
      <c r="S41" s="38">
        <f t="shared" si="12"/>
        <v>-764.15732896984991</v>
      </c>
      <c r="T41" s="38">
        <f t="shared" si="13"/>
        <v>495.21882527521097</v>
      </c>
      <c r="U41" s="38">
        <f t="shared" si="14"/>
        <v>922.68155950144865</v>
      </c>
      <c r="V41" s="38">
        <f t="shared" si="15"/>
        <v>-3706.8846331853056</v>
      </c>
      <c r="W41" s="38">
        <f t="shared" si="16"/>
        <v>4878.5535892185471</v>
      </c>
      <c r="X41" s="38">
        <f t="shared" si="17"/>
        <v>-2111.9880119679246</v>
      </c>
      <c r="Y41" s="38">
        <f t="shared" si="18"/>
        <v>-827.99920667038168</v>
      </c>
      <c r="Z41" s="38">
        <f t="shared" si="19"/>
        <v>3162.0254745035709</v>
      </c>
      <c r="AA41" s="38">
        <f t="shared" si="20"/>
        <v>-3968.2330536850131</v>
      </c>
      <c r="AB41" s="38">
        <f t="shared" si="21"/>
        <v>1639.9501233962137</v>
      </c>
    </row>
    <row r="42" spans="1:28" ht="15" customHeight="1" thickTop="1" thickBot="1" x14ac:dyDescent="0.25">
      <c r="A42" s="46"/>
      <c r="B42" s="71">
        <v>28</v>
      </c>
      <c r="C42" s="67"/>
      <c r="D42" s="144"/>
      <c r="E42" s="122"/>
      <c r="F42" s="113"/>
      <c r="G42" s="72">
        <f t="shared" si="0"/>
        <v>0</v>
      </c>
      <c r="H42" s="72">
        <f t="shared" si="1"/>
        <v>0</v>
      </c>
      <c r="I42" s="73">
        <f t="shared" si="2"/>
        <v>0</v>
      </c>
      <c r="J42" s="70">
        <f t="shared" si="3"/>
        <v>3</v>
      </c>
      <c r="K42" s="70">
        <f t="shared" si="4"/>
        <v>9</v>
      </c>
      <c r="L42" s="70">
        <f t="shared" si="5"/>
        <v>25</v>
      </c>
      <c r="M42" s="38">
        <f t="shared" si="6"/>
        <v>-78.664288090978516</v>
      </c>
      <c r="N42" s="38">
        <f t="shared" si="7"/>
        <v>294.95483087636239</v>
      </c>
      <c r="O42" s="38">
        <f t="shared" si="8"/>
        <v>-341.06236619682841</v>
      </c>
      <c r="P42" s="38">
        <f t="shared" si="9"/>
        <v>189.18881118544408</v>
      </c>
      <c r="Q42" s="38">
        <f t="shared" si="10"/>
        <v>-9.2167942254454829</v>
      </c>
      <c r="R42" s="38">
        <f t="shared" si="11"/>
        <v>323.08289920783136</v>
      </c>
      <c r="S42" s="38">
        <f t="shared" si="12"/>
        <v>-764.15732896984991</v>
      </c>
      <c r="T42" s="38">
        <f t="shared" si="13"/>
        <v>495.21882527521097</v>
      </c>
      <c r="U42" s="38">
        <f t="shared" si="14"/>
        <v>922.68155950144865</v>
      </c>
      <c r="V42" s="38">
        <f t="shared" si="15"/>
        <v>-3706.8846331853056</v>
      </c>
      <c r="W42" s="38">
        <f t="shared" si="16"/>
        <v>4878.5535892185471</v>
      </c>
      <c r="X42" s="38">
        <f t="shared" si="17"/>
        <v>-2111.9880119679246</v>
      </c>
      <c r="Y42" s="38">
        <f t="shared" si="18"/>
        <v>-827.99920667038168</v>
      </c>
      <c r="Z42" s="38">
        <f t="shared" si="19"/>
        <v>3162.0254745035709</v>
      </c>
      <c r="AA42" s="38">
        <f t="shared" si="20"/>
        <v>-3968.2330536850131</v>
      </c>
      <c r="AB42" s="38">
        <f t="shared" si="21"/>
        <v>1639.9501233962137</v>
      </c>
    </row>
    <row r="43" spans="1:28" ht="15" customHeight="1" thickTop="1" thickBot="1" x14ac:dyDescent="0.25">
      <c r="A43" s="46"/>
      <c r="B43" s="71">
        <v>29</v>
      </c>
      <c r="C43" s="259"/>
      <c r="D43" s="144"/>
      <c r="E43" s="122"/>
      <c r="F43" s="113"/>
      <c r="G43" s="72">
        <f t="shared" si="0"/>
        <v>0</v>
      </c>
      <c r="H43" s="72">
        <f t="shared" si="1"/>
        <v>0</v>
      </c>
      <c r="I43" s="73">
        <f t="shared" si="2"/>
        <v>0</v>
      </c>
      <c r="J43" s="70">
        <f t="shared" si="3"/>
        <v>3</v>
      </c>
      <c r="K43" s="70">
        <f t="shared" si="4"/>
        <v>9</v>
      </c>
      <c r="L43" s="70">
        <f t="shared" si="5"/>
        <v>25</v>
      </c>
      <c r="M43" s="38">
        <f t="shared" si="6"/>
        <v>-78.664288090978516</v>
      </c>
      <c r="N43" s="38">
        <f t="shared" si="7"/>
        <v>294.95483087636239</v>
      </c>
      <c r="O43" s="38">
        <f t="shared" si="8"/>
        <v>-341.06236619682841</v>
      </c>
      <c r="P43" s="38">
        <f t="shared" si="9"/>
        <v>189.18881118544408</v>
      </c>
      <c r="Q43" s="38">
        <f t="shared" si="10"/>
        <v>-9.2167942254454829</v>
      </c>
      <c r="R43" s="38">
        <f t="shared" si="11"/>
        <v>323.08289920783136</v>
      </c>
      <c r="S43" s="38">
        <f t="shared" si="12"/>
        <v>-764.15732896984991</v>
      </c>
      <c r="T43" s="38">
        <f t="shared" si="13"/>
        <v>495.21882527521097</v>
      </c>
      <c r="U43" s="38">
        <f t="shared" si="14"/>
        <v>922.68155950144865</v>
      </c>
      <c r="V43" s="38">
        <f t="shared" si="15"/>
        <v>-3706.8846331853056</v>
      </c>
      <c r="W43" s="38">
        <f t="shared" si="16"/>
        <v>4878.5535892185471</v>
      </c>
      <c r="X43" s="38">
        <f t="shared" si="17"/>
        <v>-2111.9880119679246</v>
      </c>
      <c r="Y43" s="38">
        <f t="shared" si="18"/>
        <v>-827.99920667038168</v>
      </c>
      <c r="Z43" s="38">
        <f t="shared" si="19"/>
        <v>3162.0254745035709</v>
      </c>
      <c r="AA43" s="38">
        <f t="shared" si="20"/>
        <v>-3968.2330536850131</v>
      </c>
      <c r="AB43" s="38">
        <f t="shared" si="21"/>
        <v>1639.9501233962137</v>
      </c>
    </row>
    <row r="44" spans="1:28" ht="15" customHeight="1" thickTop="1" thickBot="1" x14ac:dyDescent="0.25">
      <c r="A44" s="46"/>
      <c r="B44" s="71">
        <v>30</v>
      </c>
      <c r="C44" s="67"/>
      <c r="D44" s="144"/>
      <c r="E44" s="122"/>
      <c r="F44" s="113"/>
      <c r="G44" s="72">
        <f t="shared" si="0"/>
        <v>0</v>
      </c>
      <c r="H44" s="72">
        <f t="shared" si="1"/>
        <v>0</v>
      </c>
      <c r="I44" s="73">
        <f t="shared" si="2"/>
        <v>0</v>
      </c>
      <c r="J44" s="70">
        <f t="shared" si="3"/>
        <v>3</v>
      </c>
      <c r="K44" s="70">
        <f t="shared" si="4"/>
        <v>9</v>
      </c>
      <c r="L44" s="70">
        <f t="shared" si="5"/>
        <v>25</v>
      </c>
      <c r="M44" s="38">
        <f t="shared" si="6"/>
        <v>-78.664288090978516</v>
      </c>
      <c r="N44" s="38">
        <f t="shared" si="7"/>
        <v>294.95483087636239</v>
      </c>
      <c r="O44" s="38">
        <f t="shared" si="8"/>
        <v>-341.06236619682841</v>
      </c>
      <c r="P44" s="38">
        <f t="shared" si="9"/>
        <v>189.18881118544408</v>
      </c>
      <c r="Q44" s="38">
        <f t="shared" si="10"/>
        <v>-9.2167942254454829</v>
      </c>
      <c r="R44" s="38">
        <f t="shared" si="11"/>
        <v>323.08289920783136</v>
      </c>
      <c r="S44" s="38">
        <f t="shared" si="12"/>
        <v>-764.15732896984991</v>
      </c>
      <c r="T44" s="38">
        <f t="shared" si="13"/>
        <v>495.21882527521097</v>
      </c>
      <c r="U44" s="38">
        <f t="shared" si="14"/>
        <v>922.68155950144865</v>
      </c>
      <c r="V44" s="38">
        <f t="shared" si="15"/>
        <v>-3706.8846331853056</v>
      </c>
      <c r="W44" s="38">
        <f t="shared" si="16"/>
        <v>4878.5535892185471</v>
      </c>
      <c r="X44" s="38">
        <f t="shared" si="17"/>
        <v>-2111.9880119679246</v>
      </c>
      <c r="Y44" s="38">
        <f t="shared" si="18"/>
        <v>-827.99920667038168</v>
      </c>
      <c r="Z44" s="38">
        <f t="shared" si="19"/>
        <v>3162.0254745035709</v>
      </c>
      <c r="AA44" s="38">
        <f t="shared" si="20"/>
        <v>-3968.2330536850131</v>
      </c>
      <c r="AB44" s="38">
        <f t="shared" si="21"/>
        <v>1639.9501233962137</v>
      </c>
    </row>
    <row r="45" spans="1:28" ht="15" customHeight="1" thickTop="1" thickBot="1" x14ac:dyDescent="0.25">
      <c r="A45" s="46"/>
      <c r="B45" s="74">
        <v>31</v>
      </c>
      <c r="C45" s="67"/>
      <c r="D45" s="145"/>
      <c r="E45" s="122"/>
      <c r="F45" s="115"/>
      <c r="G45" s="72">
        <f t="shared" si="0"/>
        <v>0</v>
      </c>
      <c r="H45" s="72">
        <f t="shared" si="1"/>
        <v>0</v>
      </c>
      <c r="I45" s="73">
        <f t="shared" si="2"/>
        <v>0</v>
      </c>
      <c r="J45" s="70">
        <f t="shared" si="3"/>
        <v>3</v>
      </c>
      <c r="K45" s="70">
        <f t="shared" si="4"/>
        <v>9</v>
      </c>
      <c r="L45" s="70">
        <f t="shared" si="5"/>
        <v>25</v>
      </c>
      <c r="M45" s="38">
        <f t="shared" si="6"/>
        <v>-78.664288090978516</v>
      </c>
      <c r="N45" s="38">
        <f t="shared" si="7"/>
        <v>294.95483087636239</v>
      </c>
      <c r="O45" s="38">
        <f t="shared" si="8"/>
        <v>-341.06236619682841</v>
      </c>
      <c r="P45" s="38">
        <f t="shared" si="9"/>
        <v>189.18881118544408</v>
      </c>
      <c r="Q45" s="38">
        <f t="shared" si="10"/>
        <v>-9.2167942254454829</v>
      </c>
      <c r="R45" s="38">
        <f t="shared" si="11"/>
        <v>323.08289920783136</v>
      </c>
      <c r="S45" s="38">
        <f t="shared" si="12"/>
        <v>-764.15732896984991</v>
      </c>
      <c r="T45" s="38">
        <f t="shared" si="13"/>
        <v>495.21882527521097</v>
      </c>
      <c r="U45" s="38">
        <f t="shared" si="14"/>
        <v>922.68155950144865</v>
      </c>
      <c r="V45" s="38">
        <f t="shared" si="15"/>
        <v>-3706.8846331853056</v>
      </c>
      <c r="W45" s="38">
        <f t="shared" si="16"/>
        <v>4878.5535892185471</v>
      </c>
      <c r="X45" s="38">
        <f t="shared" si="17"/>
        <v>-2111.9880119679246</v>
      </c>
      <c r="Y45" s="38">
        <f t="shared" si="18"/>
        <v>-827.99920667038168</v>
      </c>
      <c r="Z45" s="38">
        <f t="shared" si="19"/>
        <v>3162.0254745035709</v>
      </c>
      <c r="AA45" s="38">
        <f t="shared" si="20"/>
        <v>-3968.2330536850131</v>
      </c>
      <c r="AB45" s="38">
        <f t="shared" si="21"/>
        <v>1639.9501233962137</v>
      </c>
    </row>
    <row r="46" spans="1:28" ht="13.5" thickTop="1" x14ac:dyDescent="0.2">
      <c r="A46" s="46"/>
      <c r="B46" s="50" t="s">
        <v>112</v>
      </c>
      <c r="C46" s="75" t="e">
        <f t="shared" ref="C46:I46" si="22">AVERAGE(C15:C45)</f>
        <v>#DIV/0!</v>
      </c>
      <c r="D46" s="76" t="e">
        <f t="shared" si="22"/>
        <v>#DIV/0!</v>
      </c>
      <c r="E46" s="76" t="e">
        <f t="shared" si="22"/>
        <v>#DIV/0!</v>
      </c>
      <c r="F46" s="75" t="e">
        <f t="shared" si="22"/>
        <v>#DIV/0!</v>
      </c>
      <c r="G46" s="77">
        <f t="shared" si="22"/>
        <v>0</v>
      </c>
      <c r="H46" s="77">
        <f t="shared" si="22"/>
        <v>0</v>
      </c>
      <c r="I46" s="78">
        <f t="shared" si="22"/>
        <v>0</v>
      </c>
    </row>
    <row r="47" spans="1:28" x14ac:dyDescent="0.2">
      <c r="A47" s="46"/>
      <c r="B47" s="79" t="s">
        <v>113</v>
      </c>
      <c r="C47" s="80">
        <f t="shared" ref="C47:I47" si="23">MAX(C15:C45)</f>
        <v>0</v>
      </c>
      <c r="D47" s="81">
        <f t="shared" si="23"/>
        <v>0</v>
      </c>
      <c r="E47" s="81">
        <f t="shared" si="23"/>
        <v>0</v>
      </c>
      <c r="F47" s="80">
        <f t="shared" si="23"/>
        <v>0</v>
      </c>
      <c r="G47" s="82">
        <f t="shared" si="23"/>
        <v>0</v>
      </c>
      <c r="H47" s="82">
        <f t="shared" si="23"/>
        <v>0</v>
      </c>
      <c r="I47" s="83">
        <f t="shared" si="23"/>
        <v>0</v>
      </c>
    </row>
    <row r="48" spans="1:28" ht="13.5" thickBot="1" x14ac:dyDescent="0.25">
      <c r="A48" s="46"/>
      <c r="B48" s="60" t="s">
        <v>114</v>
      </c>
      <c r="C48" s="84">
        <f t="shared" ref="C48:I48" si="24">MIN(C15:C45)</f>
        <v>0</v>
      </c>
      <c r="D48" s="85">
        <f t="shared" si="24"/>
        <v>0</v>
      </c>
      <c r="E48" s="85">
        <f t="shared" si="24"/>
        <v>0</v>
      </c>
      <c r="F48" s="84">
        <f t="shared" si="24"/>
        <v>0</v>
      </c>
      <c r="G48" s="86">
        <f t="shared" si="24"/>
        <v>0</v>
      </c>
      <c r="H48" s="86">
        <f t="shared" si="24"/>
        <v>0</v>
      </c>
      <c r="I48" s="87">
        <f t="shared" si="24"/>
        <v>0</v>
      </c>
    </row>
    <row r="49" spans="5:5" ht="13.5" thickTop="1" x14ac:dyDescent="0.2"/>
    <row r="50" spans="5:5" x14ac:dyDescent="0.2">
      <c r="E50" s="88"/>
    </row>
  </sheetData>
  <mergeCells count="7">
    <mergeCell ref="G5:H5"/>
    <mergeCell ref="C2:D2"/>
    <mergeCell ref="C3:D3"/>
    <mergeCell ref="C4:D4"/>
    <mergeCell ref="G2:H2"/>
    <mergeCell ref="G3:H3"/>
    <mergeCell ref="G4:H4"/>
  </mergeCells>
  <phoneticPr fontId="1" type="noConversion"/>
  <printOptions horizontalCentered="1" verticalCentered="1"/>
  <pageMargins left="0.75" right="0.75" top="0.25" bottom="0.5" header="0.5" footer="0.5"/>
  <pageSetup scale="8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Turb Compliance</vt:lpstr>
      <vt:lpstr>Turb Data</vt:lpstr>
      <vt:lpstr>DISINFECTION REPORT</vt:lpstr>
      <vt:lpstr>Operational Worksheet</vt:lpstr>
      <vt:lpstr>WQP Report</vt:lpstr>
      <vt:lpstr>SEQUENCE 1</vt:lpstr>
      <vt:lpstr>'Operational Worksheet'!Print_Area</vt:lpstr>
      <vt:lpstr>'SEQUENCE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User</dc:creator>
  <cp:lastModifiedBy>Nick</cp:lastModifiedBy>
  <cp:lastPrinted>2008-08-25T14:17:16Z</cp:lastPrinted>
  <dcterms:created xsi:type="dcterms:W3CDTF">2002-12-05T20:24:42Z</dcterms:created>
  <dcterms:modified xsi:type="dcterms:W3CDTF">2018-05-30T16:57:38Z</dcterms:modified>
</cp:coreProperties>
</file>