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apache-reporting-poi\ReportingApachePOI Combine Test\Reporting Apache POI\reporting-apache-poi-template-gateway\src\main\resources\com\inductiveautomation\apachepoi\"/>
    </mc:Choice>
  </mc:AlternateContent>
  <bookViews>
    <workbookView xWindow="120" yWindow="60" windowWidth="23820" windowHeight="14445" xr2:uid="{00000000-000D-0000-FFFF-FFFF00000000}"/>
  </bookViews>
  <sheets>
    <sheet name="EPA Monthly Summary" sheetId="1" r:id="rId1"/>
    <sheet name="Turbidity Daily Data Sheet" sheetId="2" r:id="rId2"/>
    <sheet name="Unit(1) DI Testing" sheetId="3" r:id="rId3"/>
    <sheet name="Unit(2) DI Testing" sheetId="4" r:id="rId4"/>
    <sheet name="Unit(3) DI Testing" sheetId="5" r:id="rId5"/>
    <sheet name="Unit(4) DI Testing" sheetId="6" r:id="rId6"/>
    <sheet name="Operational Worksheet" sheetId="7" r:id="rId7"/>
    <sheet name="Disinfection Report" sheetId="8" r:id="rId8"/>
    <sheet name="Sequence 1" sheetId="9" r:id="rId9"/>
    <sheet name="Sequence 2" sheetId="15" r:id="rId10"/>
    <sheet name="Sequence 3" sheetId="10" r:id="rId11"/>
    <sheet name="Sequence 4" sheetId="16" r:id="rId12"/>
    <sheet name="CT Description" sheetId="14" r:id="rId13"/>
  </sheets>
  <definedNames>
    <definedName name="_xlnm.Print_Area" localSheetId="6">'Operational Worksheet'!$B$1:$T$206</definedName>
  </definedNames>
  <calcPr calcId="171027"/>
</workbook>
</file>

<file path=xl/calcChain.xml><?xml version="1.0" encoding="utf-8"?>
<calcChain xmlns="http://schemas.openxmlformats.org/spreadsheetml/2006/main">
  <c r="F22" i="16" l="1"/>
  <c r="F22" i="10"/>
  <c r="F22" i="15"/>
  <c r="F22" i="9"/>
  <c r="H15" i="8" l="1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14" i="8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17" i="16"/>
  <c r="H44" i="16"/>
  <c r="H43" i="16"/>
  <c r="H42" i="16"/>
  <c r="H20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19" i="16"/>
  <c r="H18" i="16"/>
  <c r="H17" i="16"/>
  <c r="G4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17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1" i="16"/>
  <c r="F20" i="16"/>
  <c r="F19" i="16"/>
  <c r="F18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7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17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1" i="10"/>
  <c r="F20" i="10"/>
  <c r="F19" i="10"/>
  <c r="F18" i="10"/>
  <c r="F17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C19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8" i="10"/>
  <c r="C17" i="10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17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17" i="15"/>
  <c r="F40" i="15"/>
  <c r="F44" i="15"/>
  <c r="F43" i="15"/>
  <c r="F42" i="15"/>
  <c r="F41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1" i="15"/>
  <c r="F20" i="15"/>
  <c r="F19" i="15"/>
  <c r="F18" i="15"/>
  <c r="F17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17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17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1" i="9"/>
  <c r="F20" i="9"/>
  <c r="F19" i="9"/>
  <c r="F18" i="9"/>
  <c r="F17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I10" i="7" l="1"/>
  <c r="O778" i="7"/>
  <c r="N778" i="7"/>
  <c r="L778" i="7"/>
  <c r="K778" i="7"/>
  <c r="J778" i="7"/>
  <c r="I778" i="7"/>
  <c r="H778" i="7"/>
  <c r="M778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9" i="7"/>
  <c r="C802" i="7"/>
  <c r="E50" i="16" l="1"/>
  <c r="E49" i="16"/>
  <c r="E48" i="16"/>
  <c r="I10" i="16"/>
  <c r="E50" i="15"/>
  <c r="E49" i="15"/>
  <c r="E48" i="15"/>
  <c r="I10" i="15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J11" i="7"/>
  <c r="N11" i="7" s="1"/>
  <c r="J12" i="7"/>
  <c r="N12" i="7" s="1"/>
  <c r="J13" i="7"/>
  <c r="N13" i="7" s="1"/>
  <c r="J14" i="7"/>
  <c r="N14" i="7" s="1"/>
  <c r="J15" i="7"/>
  <c r="N15" i="7" s="1"/>
  <c r="J16" i="7"/>
  <c r="N16" i="7" s="1"/>
  <c r="J17" i="7"/>
  <c r="N17" i="7" s="1"/>
  <c r="J18" i="7"/>
  <c r="N18" i="7" s="1"/>
  <c r="J19" i="7"/>
  <c r="N19" i="7" s="1"/>
  <c r="J20" i="7"/>
  <c r="N20" i="7" s="1"/>
  <c r="J21" i="7"/>
  <c r="N21" i="7" s="1"/>
  <c r="J22" i="7"/>
  <c r="N22" i="7" s="1"/>
  <c r="J23" i="7"/>
  <c r="N23" i="7" s="1"/>
  <c r="J24" i="7"/>
  <c r="N24" i="7" s="1"/>
  <c r="J25" i="7"/>
  <c r="N25" i="7" s="1"/>
  <c r="J26" i="7"/>
  <c r="N26" i="7" s="1"/>
  <c r="J27" i="7"/>
  <c r="N27" i="7" s="1"/>
  <c r="J28" i="7"/>
  <c r="N28" i="7" s="1"/>
  <c r="J29" i="7"/>
  <c r="N29" i="7" s="1"/>
  <c r="J30" i="7"/>
  <c r="N30" i="7" s="1"/>
  <c r="J31" i="7"/>
  <c r="N31" i="7" s="1"/>
  <c r="J32" i="7"/>
  <c r="N32" i="7" s="1"/>
  <c r="J33" i="7"/>
  <c r="N33" i="7" s="1"/>
  <c r="J34" i="7"/>
  <c r="N34" i="7" s="1"/>
  <c r="J35" i="7"/>
  <c r="N35" i="7" s="1"/>
  <c r="J36" i="7"/>
  <c r="N36" i="7" s="1"/>
  <c r="J37" i="7"/>
  <c r="N37" i="7" s="1"/>
  <c r="J38" i="7"/>
  <c r="N38" i="7" s="1"/>
  <c r="J39" i="7"/>
  <c r="N39" i="7" s="1"/>
  <c r="J40" i="7"/>
  <c r="N40" i="7" s="1"/>
  <c r="J41" i="7"/>
  <c r="N41" i="7" s="1"/>
  <c r="J42" i="7"/>
  <c r="N42" i="7" s="1"/>
  <c r="J43" i="7"/>
  <c r="N43" i="7" s="1"/>
  <c r="J44" i="7"/>
  <c r="N44" i="7" s="1"/>
  <c r="J45" i="7"/>
  <c r="N45" i="7" s="1"/>
  <c r="J46" i="7"/>
  <c r="N46" i="7" s="1"/>
  <c r="J47" i="7"/>
  <c r="N47" i="7" s="1"/>
  <c r="J48" i="7"/>
  <c r="N48" i="7" s="1"/>
  <c r="J49" i="7"/>
  <c r="N49" i="7" s="1"/>
  <c r="J50" i="7"/>
  <c r="N50" i="7" s="1"/>
  <c r="J51" i="7"/>
  <c r="N51" i="7" s="1"/>
  <c r="J52" i="7"/>
  <c r="N52" i="7" s="1"/>
  <c r="J53" i="7"/>
  <c r="N53" i="7" s="1"/>
  <c r="J54" i="7"/>
  <c r="N54" i="7" s="1"/>
  <c r="J55" i="7"/>
  <c r="N55" i="7" s="1"/>
  <c r="J56" i="7"/>
  <c r="N56" i="7" s="1"/>
  <c r="J57" i="7"/>
  <c r="N57" i="7" s="1"/>
  <c r="J58" i="7"/>
  <c r="N58" i="7" s="1"/>
  <c r="J59" i="7"/>
  <c r="N59" i="7" s="1"/>
  <c r="J60" i="7"/>
  <c r="N60" i="7" s="1"/>
  <c r="J61" i="7"/>
  <c r="N61" i="7" s="1"/>
  <c r="J62" i="7"/>
  <c r="N62" i="7" s="1"/>
  <c r="J63" i="7"/>
  <c r="N63" i="7" s="1"/>
  <c r="J64" i="7"/>
  <c r="N64" i="7" s="1"/>
  <c r="J65" i="7"/>
  <c r="N65" i="7" s="1"/>
  <c r="J66" i="7"/>
  <c r="N66" i="7" s="1"/>
  <c r="J67" i="7"/>
  <c r="N67" i="7" s="1"/>
  <c r="J68" i="7"/>
  <c r="N68" i="7" s="1"/>
  <c r="J69" i="7"/>
  <c r="N69" i="7" s="1"/>
  <c r="J70" i="7"/>
  <c r="N70" i="7" s="1"/>
  <c r="J71" i="7"/>
  <c r="N71" i="7" s="1"/>
  <c r="J72" i="7"/>
  <c r="N72" i="7" s="1"/>
  <c r="J73" i="7"/>
  <c r="N73" i="7" s="1"/>
  <c r="J74" i="7"/>
  <c r="N74" i="7" s="1"/>
  <c r="J75" i="7"/>
  <c r="N75" i="7" s="1"/>
  <c r="J76" i="7"/>
  <c r="N76" i="7" s="1"/>
  <c r="J77" i="7"/>
  <c r="N77" i="7" s="1"/>
  <c r="J78" i="7"/>
  <c r="N78" i="7" s="1"/>
  <c r="J79" i="7"/>
  <c r="N79" i="7" s="1"/>
  <c r="J80" i="7"/>
  <c r="N80" i="7" s="1"/>
  <c r="J81" i="7"/>
  <c r="N81" i="7" s="1"/>
  <c r="J82" i="7"/>
  <c r="N82" i="7" s="1"/>
  <c r="J83" i="7"/>
  <c r="N83" i="7" s="1"/>
  <c r="J84" i="7"/>
  <c r="N84" i="7" s="1"/>
  <c r="J85" i="7"/>
  <c r="N85" i="7" s="1"/>
  <c r="J86" i="7"/>
  <c r="N86" i="7" s="1"/>
  <c r="J87" i="7"/>
  <c r="N87" i="7" s="1"/>
  <c r="J88" i="7"/>
  <c r="N88" i="7" s="1"/>
  <c r="J89" i="7"/>
  <c r="N89" i="7" s="1"/>
  <c r="J90" i="7"/>
  <c r="N90" i="7" s="1"/>
  <c r="J91" i="7"/>
  <c r="N91" i="7" s="1"/>
  <c r="J92" i="7"/>
  <c r="N92" i="7" s="1"/>
  <c r="J93" i="7"/>
  <c r="N93" i="7" s="1"/>
  <c r="J94" i="7"/>
  <c r="N94" i="7" s="1"/>
  <c r="J95" i="7"/>
  <c r="N95" i="7" s="1"/>
  <c r="J96" i="7"/>
  <c r="N96" i="7" s="1"/>
  <c r="J97" i="7"/>
  <c r="N97" i="7" s="1"/>
  <c r="J98" i="7"/>
  <c r="N98" i="7" s="1"/>
  <c r="J99" i="7"/>
  <c r="N99" i="7" s="1"/>
  <c r="J100" i="7"/>
  <c r="N100" i="7" s="1"/>
  <c r="J101" i="7"/>
  <c r="N101" i="7" s="1"/>
  <c r="J102" i="7"/>
  <c r="N102" i="7" s="1"/>
  <c r="J103" i="7"/>
  <c r="N103" i="7" s="1"/>
  <c r="J104" i="7"/>
  <c r="N104" i="7" s="1"/>
  <c r="J105" i="7"/>
  <c r="N105" i="7" s="1"/>
  <c r="J106" i="7"/>
  <c r="N106" i="7" s="1"/>
  <c r="J107" i="7"/>
  <c r="N107" i="7" s="1"/>
  <c r="J108" i="7"/>
  <c r="N108" i="7" s="1"/>
  <c r="J109" i="7"/>
  <c r="N109" i="7" s="1"/>
  <c r="J110" i="7"/>
  <c r="N110" i="7" s="1"/>
  <c r="J111" i="7"/>
  <c r="N111" i="7" s="1"/>
  <c r="J112" i="7"/>
  <c r="N112" i="7" s="1"/>
  <c r="J113" i="7"/>
  <c r="N113" i="7" s="1"/>
  <c r="J114" i="7"/>
  <c r="N114" i="7" s="1"/>
  <c r="J115" i="7"/>
  <c r="N115" i="7" s="1"/>
  <c r="J116" i="7"/>
  <c r="N116" i="7" s="1"/>
  <c r="J117" i="7"/>
  <c r="N117" i="7" s="1"/>
  <c r="J118" i="7"/>
  <c r="N118" i="7" s="1"/>
  <c r="J119" i="7"/>
  <c r="N119" i="7" s="1"/>
  <c r="J120" i="7"/>
  <c r="N120" i="7" s="1"/>
  <c r="J121" i="7"/>
  <c r="N121" i="7" s="1"/>
  <c r="J122" i="7"/>
  <c r="N122" i="7" s="1"/>
  <c r="J123" i="7"/>
  <c r="N123" i="7" s="1"/>
  <c r="J124" i="7"/>
  <c r="N124" i="7" s="1"/>
  <c r="J125" i="7"/>
  <c r="N125" i="7" s="1"/>
  <c r="J126" i="7"/>
  <c r="N126" i="7" s="1"/>
  <c r="J127" i="7"/>
  <c r="N127" i="7" s="1"/>
  <c r="J128" i="7"/>
  <c r="N128" i="7" s="1"/>
  <c r="J129" i="7"/>
  <c r="N129" i="7" s="1"/>
  <c r="J130" i="7"/>
  <c r="N130" i="7" s="1"/>
  <c r="J131" i="7"/>
  <c r="N131" i="7" s="1"/>
  <c r="J132" i="7"/>
  <c r="N132" i="7" s="1"/>
  <c r="J133" i="7"/>
  <c r="N133" i="7" s="1"/>
  <c r="J134" i="7"/>
  <c r="N134" i="7" s="1"/>
  <c r="J135" i="7"/>
  <c r="N135" i="7" s="1"/>
  <c r="J136" i="7"/>
  <c r="N136" i="7" s="1"/>
  <c r="J137" i="7"/>
  <c r="N137" i="7" s="1"/>
  <c r="J138" i="7"/>
  <c r="N138" i="7" s="1"/>
  <c r="J139" i="7"/>
  <c r="N139" i="7" s="1"/>
  <c r="J140" i="7"/>
  <c r="N140" i="7" s="1"/>
  <c r="J141" i="7"/>
  <c r="N141" i="7" s="1"/>
  <c r="J142" i="7"/>
  <c r="N142" i="7" s="1"/>
  <c r="J143" i="7"/>
  <c r="N143" i="7" s="1"/>
  <c r="J144" i="7"/>
  <c r="N144" i="7" s="1"/>
  <c r="J145" i="7"/>
  <c r="N145" i="7" s="1"/>
  <c r="J146" i="7"/>
  <c r="N146" i="7" s="1"/>
  <c r="J147" i="7"/>
  <c r="N147" i="7" s="1"/>
  <c r="J148" i="7"/>
  <c r="N148" i="7" s="1"/>
  <c r="J149" i="7"/>
  <c r="N149" i="7" s="1"/>
  <c r="J150" i="7"/>
  <c r="N150" i="7" s="1"/>
  <c r="J151" i="7"/>
  <c r="N151" i="7" s="1"/>
  <c r="J152" i="7"/>
  <c r="N152" i="7" s="1"/>
  <c r="J153" i="7"/>
  <c r="N153" i="7" s="1"/>
  <c r="J154" i="7"/>
  <c r="N154" i="7" s="1"/>
  <c r="J155" i="7"/>
  <c r="N155" i="7" s="1"/>
  <c r="J156" i="7"/>
  <c r="N156" i="7" s="1"/>
  <c r="J157" i="7"/>
  <c r="N157" i="7" s="1"/>
  <c r="J158" i="7"/>
  <c r="N158" i="7" s="1"/>
  <c r="J159" i="7"/>
  <c r="N159" i="7" s="1"/>
  <c r="J160" i="7"/>
  <c r="N160" i="7" s="1"/>
  <c r="J161" i="7"/>
  <c r="N161" i="7" s="1"/>
  <c r="J162" i="7"/>
  <c r="N162" i="7" s="1"/>
  <c r="J163" i="7"/>
  <c r="N163" i="7" s="1"/>
  <c r="J164" i="7"/>
  <c r="N164" i="7" s="1"/>
  <c r="J165" i="7"/>
  <c r="N165" i="7" s="1"/>
  <c r="J166" i="7"/>
  <c r="N166" i="7" s="1"/>
  <c r="J167" i="7"/>
  <c r="N167" i="7" s="1"/>
  <c r="J168" i="7"/>
  <c r="N168" i="7" s="1"/>
  <c r="J169" i="7"/>
  <c r="N169" i="7" s="1"/>
  <c r="J170" i="7"/>
  <c r="N170" i="7" s="1"/>
  <c r="J171" i="7"/>
  <c r="N171" i="7" s="1"/>
  <c r="J172" i="7"/>
  <c r="N172" i="7" s="1"/>
  <c r="J173" i="7"/>
  <c r="N173" i="7" s="1"/>
  <c r="J174" i="7"/>
  <c r="N174" i="7" s="1"/>
  <c r="J175" i="7"/>
  <c r="N175" i="7" s="1"/>
  <c r="J176" i="7"/>
  <c r="N176" i="7" s="1"/>
  <c r="J177" i="7"/>
  <c r="N177" i="7" s="1"/>
  <c r="J178" i="7"/>
  <c r="N178" i="7" s="1"/>
  <c r="J179" i="7"/>
  <c r="N179" i="7" s="1"/>
  <c r="J180" i="7"/>
  <c r="N180" i="7" s="1"/>
  <c r="J181" i="7"/>
  <c r="N181" i="7" s="1"/>
  <c r="J182" i="7"/>
  <c r="N182" i="7" s="1"/>
  <c r="J183" i="7"/>
  <c r="N183" i="7" s="1"/>
  <c r="J184" i="7"/>
  <c r="N184" i="7" s="1"/>
  <c r="J185" i="7"/>
  <c r="N185" i="7" s="1"/>
  <c r="J186" i="7"/>
  <c r="N186" i="7" s="1"/>
  <c r="J187" i="7"/>
  <c r="N187" i="7" s="1"/>
  <c r="J188" i="7"/>
  <c r="N188" i="7" s="1"/>
  <c r="J189" i="7"/>
  <c r="N189" i="7" s="1"/>
  <c r="J190" i="7"/>
  <c r="N190" i="7" s="1"/>
  <c r="J191" i="7"/>
  <c r="N191" i="7" s="1"/>
  <c r="J192" i="7"/>
  <c r="N192" i="7" s="1"/>
  <c r="J193" i="7"/>
  <c r="N193" i="7" s="1"/>
  <c r="J194" i="7"/>
  <c r="N194" i="7" s="1"/>
  <c r="J195" i="7"/>
  <c r="N195" i="7" s="1"/>
  <c r="J196" i="7"/>
  <c r="N196" i="7" s="1"/>
  <c r="J197" i="7"/>
  <c r="N197" i="7" s="1"/>
  <c r="J198" i="7"/>
  <c r="N198" i="7" s="1"/>
  <c r="J199" i="7"/>
  <c r="N199" i="7" s="1"/>
  <c r="J200" i="7"/>
  <c r="N200" i="7" s="1"/>
  <c r="J201" i="7"/>
  <c r="N201" i="7" s="1"/>
  <c r="J202" i="7"/>
  <c r="N202" i="7" s="1"/>
  <c r="J203" i="7"/>
  <c r="N203" i="7" s="1"/>
  <c r="J204" i="7"/>
  <c r="N204" i="7" s="1"/>
  <c r="J205" i="7"/>
  <c r="N205" i="7" s="1"/>
  <c r="J206" i="7"/>
  <c r="N206" i="7" s="1"/>
  <c r="J207" i="7"/>
  <c r="N207" i="7" s="1"/>
  <c r="J208" i="7"/>
  <c r="N208" i="7" s="1"/>
  <c r="J209" i="7"/>
  <c r="N209" i="7" s="1"/>
  <c r="J210" i="7"/>
  <c r="N210" i="7" s="1"/>
  <c r="J211" i="7"/>
  <c r="N211" i="7" s="1"/>
  <c r="J212" i="7"/>
  <c r="N212" i="7" s="1"/>
  <c r="J213" i="7"/>
  <c r="N213" i="7" s="1"/>
  <c r="J214" i="7"/>
  <c r="N214" i="7" s="1"/>
  <c r="J215" i="7"/>
  <c r="N215" i="7" s="1"/>
  <c r="J216" i="7"/>
  <c r="N216" i="7" s="1"/>
  <c r="J217" i="7"/>
  <c r="N217" i="7" s="1"/>
  <c r="J218" i="7"/>
  <c r="N218" i="7" s="1"/>
  <c r="J219" i="7"/>
  <c r="N219" i="7" s="1"/>
  <c r="J220" i="7"/>
  <c r="N220" i="7" s="1"/>
  <c r="J221" i="7"/>
  <c r="N221" i="7" s="1"/>
  <c r="J222" i="7"/>
  <c r="N222" i="7" s="1"/>
  <c r="J223" i="7"/>
  <c r="N223" i="7" s="1"/>
  <c r="J224" i="7"/>
  <c r="N224" i="7" s="1"/>
  <c r="J225" i="7"/>
  <c r="N225" i="7" s="1"/>
  <c r="J226" i="7"/>
  <c r="N226" i="7" s="1"/>
  <c r="J227" i="7"/>
  <c r="N227" i="7" s="1"/>
  <c r="J228" i="7"/>
  <c r="N228" i="7" s="1"/>
  <c r="J229" i="7"/>
  <c r="N229" i="7" s="1"/>
  <c r="J230" i="7"/>
  <c r="N230" i="7" s="1"/>
  <c r="J231" i="7"/>
  <c r="N231" i="7" s="1"/>
  <c r="J232" i="7"/>
  <c r="N232" i="7" s="1"/>
  <c r="J233" i="7"/>
  <c r="N233" i="7" s="1"/>
  <c r="J234" i="7"/>
  <c r="N234" i="7" s="1"/>
  <c r="J235" i="7"/>
  <c r="N235" i="7" s="1"/>
  <c r="J236" i="7"/>
  <c r="N236" i="7" s="1"/>
  <c r="J237" i="7"/>
  <c r="N237" i="7" s="1"/>
  <c r="J238" i="7"/>
  <c r="N238" i="7" s="1"/>
  <c r="J239" i="7"/>
  <c r="N239" i="7" s="1"/>
  <c r="J240" i="7"/>
  <c r="N240" i="7" s="1"/>
  <c r="J241" i="7"/>
  <c r="N241" i="7" s="1"/>
  <c r="J242" i="7"/>
  <c r="N242" i="7" s="1"/>
  <c r="J243" i="7"/>
  <c r="N243" i="7" s="1"/>
  <c r="J244" i="7"/>
  <c r="N244" i="7" s="1"/>
  <c r="J245" i="7"/>
  <c r="N245" i="7" s="1"/>
  <c r="J246" i="7"/>
  <c r="N246" i="7" s="1"/>
  <c r="J247" i="7"/>
  <c r="N247" i="7" s="1"/>
  <c r="J248" i="7"/>
  <c r="N248" i="7" s="1"/>
  <c r="J249" i="7"/>
  <c r="N249" i="7" s="1"/>
  <c r="J250" i="7"/>
  <c r="N250" i="7" s="1"/>
  <c r="J251" i="7"/>
  <c r="N251" i="7" s="1"/>
  <c r="J252" i="7"/>
  <c r="N252" i="7" s="1"/>
  <c r="J253" i="7"/>
  <c r="N253" i="7" s="1"/>
  <c r="J254" i="7"/>
  <c r="N254" i="7" s="1"/>
  <c r="J255" i="7"/>
  <c r="N255" i="7" s="1"/>
  <c r="J256" i="7"/>
  <c r="N256" i="7" s="1"/>
  <c r="J257" i="7"/>
  <c r="N257" i="7" s="1"/>
  <c r="J258" i="7"/>
  <c r="N258" i="7" s="1"/>
  <c r="J259" i="7"/>
  <c r="N259" i="7" s="1"/>
  <c r="J260" i="7"/>
  <c r="N260" i="7" s="1"/>
  <c r="J261" i="7"/>
  <c r="N261" i="7" s="1"/>
  <c r="J262" i="7"/>
  <c r="N262" i="7" s="1"/>
  <c r="J263" i="7"/>
  <c r="N263" i="7" s="1"/>
  <c r="J264" i="7"/>
  <c r="N264" i="7" s="1"/>
  <c r="J265" i="7"/>
  <c r="N265" i="7" s="1"/>
  <c r="J266" i="7"/>
  <c r="N266" i="7" s="1"/>
  <c r="J267" i="7"/>
  <c r="N267" i="7" s="1"/>
  <c r="J268" i="7"/>
  <c r="N268" i="7" s="1"/>
  <c r="J269" i="7"/>
  <c r="N269" i="7" s="1"/>
  <c r="J270" i="7"/>
  <c r="N270" i="7" s="1"/>
  <c r="J271" i="7"/>
  <c r="N271" i="7" s="1"/>
  <c r="J272" i="7"/>
  <c r="N272" i="7" s="1"/>
  <c r="J273" i="7"/>
  <c r="N273" i="7" s="1"/>
  <c r="J274" i="7"/>
  <c r="N274" i="7" s="1"/>
  <c r="J275" i="7"/>
  <c r="N275" i="7" s="1"/>
  <c r="J276" i="7"/>
  <c r="N276" i="7" s="1"/>
  <c r="J277" i="7"/>
  <c r="N277" i="7" s="1"/>
  <c r="J278" i="7"/>
  <c r="N278" i="7" s="1"/>
  <c r="J279" i="7"/>
  <c r="N279" i="7" s="1"/>
  <c r="J280" i="7"/>
  <c r="N280" i="7" s="1"/>
  <c r="J281" i="7"/>
  <c r="N281" i="7" s="1"/>
  <c r="J282" i="7"/>
  <c r="N282" i="7" s="1"/>
  <c r="J283" i="7"/>
  <c r="N283" i="7" s="1"/>
  <c r="J284" i="7"/>
  <c r="N284" i="7" s="1"/>
  <c r="J285" i="7"/>
  <c r="N285" i="7" s="1"/>
  <c r="J286" i="7"/>
  <c r="N286" i="7" s="1"/>
  <c r="J287" i="7"/>
  <c r="N287" i="7" s="1"/>
  <c r="J288" i="7"/>
  <c r="N288" i="7" s="1"/>
  <c r="J289" i="7"/>
  <c r="N289" i="7" s="1"/>
  <c r="J290" i="7"/>
  <c r="N290" i="7" s="1"/>
  <c r="J291" i="7"/>
  <c r="N291" i="7" s="1"/>
  <c r="J292" i="7"/>
  <c r="N292" i="7" s="1"/>
  <c r="J293" i="7"/>
  <c r="N293" i="7" s="1"/>
  <c r="J294" i="7"/>
  <c r="N294" i="7" s="1"/>
  <c r="J295" i="7"/>
  <c r="N295" i="7" s="1"/>
  <c r="J296" i="7"/>
  <c r="N296" i="7" s="1"/>
  <c r="J297" i="7"/>
  <c r="N297" i="7" s="1"/>
  <c r="J298" i="7"/>
  <c r="N298" i="7" s="1"/>
  <c r="J299" i="7"/>
  <c r="N299" i="7" s="1"/>
  <c r="J300" i="7"/>
  <c r="N300" i="7" s="1"/>
  <c r="J301" i="7"/>
  <c r="N301" i="7" s="1"/>
  <c r="J302" i="7"/>
  <c r="N302" i="7" s="1"/>
  <c r="J303" i="7"/>
  <c r="N303" i="7" s="1"/>
  <c r="J304" i="7"/>
  <c r="N304" i="7" s="1"/>
  <c r="J305" i="7"/>
  <c r="N305" i="7" s="1"/>
  <c r="J306" i="7"/>
  <c r="N306" i="7" s="1"/>
  <c r="J307" i="7"/>
  <c r="N307" i="7" s="1"/>
  <c r="J308" i="7"/>
  <c r="N308" i="7" s="1"/>
  <c r="J309" i="7"/>
  <c r="N309" i="7" s="1"/>
  <c r="J310" i="7"/>
  <c r="N310" i="7" s="1"/>
  <c r="J311" i="7"/>
  <c r="N311" i="7" s="1"/>
  <c r="J312" i="7"/>
  <c r="N312" i="7" s="1"/>
  <c r="J313" i="7"/>
  <c r="N313" i="7" s="1"/>
  <c r="J314" i="7"/>
  <c r="N314" i="7" s="1"/>
  <c r="J315" i="7"/>
  <c r="N315" i="7" s="1"/>
  <c r="J316" i="7"/>
  <c r="N316" i="7" s="1"/>
  <c r="J317" i="7"/>
  <c r="N317" i="7" s="1"/>
  <c r="J318" i="7"/>
  <c r="N318" i="7" s="1"/>
  <c r="J319" i="7"/>
  <c r="N319" i="7" s="1"/>
  <c r="J320" i="7"/>
  <c r="N320" i="7" s="1"/>
  <c r="J321" i="7"/>
  <c r="N321" i="7" s="1"/>
  <c r="J322" i="7"/>
  <c r="N322" i="7" s="1"/>
  <c r="J323" i="7"/>
  <c r="N323" i="7" s="1"/>
  <c r="J324" i="7"/>
  <c r="N324" i="7" s="1"/>
  <c r="J325" i="7"/>
  <c r="N325" i="7" s="1"/>
  <c r="J326" i="7"/>
  <c r="N326" i="7" s="1"/>
  <c r="J327" i="7"/>
  <c r="N327" i="7" s="1"/>
  <c r="J328" i="7"/>
  <c r="N328" i="7" s="1"/>
  <c r="J329" i="7"/>
  <c r="N329" i="7" s="1"/>
  <c r="J330" i="7"/>
  <c r="N330" i="7" s="1"/>
  <c r="J331" i="7"/>
  <c r="N331" i="7" s="1"/>
  <c r="J332" i="7"/>
  <c r="N332" i="7" s="1"/>
  <c r="J333" i="7"/>
  <c r="N333" i="7" s="1"/>
  <c r="J334" i="7"/>
  <c r="N334" i="7" s="1"/>
  <c r="J335" i="7"/>
  <c r="N335" i="7" s="1"/>
  <c r="J336" i="7"/>
  <c r="N336" i="7" s="1"/>
  <c r="J337" i="7"/>
  <c r="N337" i="7" s="1"/>
  <c r="J338" i="7"/>
  <c r="N338" i="7" s="1"/>
  <c r="J339" i="7"/>
  <c r="N339" i="7" s="1"/>
  <c r="J340" i="7"/>
  <c r="N340" i="7" s="1"/>
  <c r="J341" i="7"/>
  <c r="N341" i="7" s="1"/>
  <c r="J342" i="7"/>
  <c r="N342" i="7" s="1"/>
  <c r="J343" i="7"/>
  <c r="N343" i="7" s="1"/>
  <c r="J344" i="7"/>
  <c r="N344" i="7" s="1"/>
  <c r="J345" i="7"/>
  <c r="N345" i="7" s="1"/>
  <c r="J346" i="7"/>
  <c r="N346" i="7" s="1"/>
  <c r="J347" i="7"/>
  <c r="N347" i="7" s="1"/>
  <c r="J348" i="7"/>
  <c r="N348" i="7" s="1"/>
  <c r="J349" i="7"/>
  <c r="N349" i="7" s="1"/>
  <c r="J350" i="7"/>
  <c r="N350" i="7" s="1"/>
  <c r="J351" i="7"/>
  <c r="N351" i="7" s="1"/>
  <c r="J352" i="7"/>
  <c r="N352" i="7" s="1"/>
  <c r="J353" i="7"/>
  <c r="N353" i="7" s="1"/>
  <c r="J354" i="7"/>
  <c r="N354" i="7" s="1"/>
  <c r="J355" i="7"/>
  <c r="N355" i="7" s="1"/>
  <c r="J356" i="7"/>
  <c r="N356" i="7" s="1"/>
  <c r="J357" i="7"/>
  <c r="N357" i="7" s="1"/>
  <c r="J358" i="7"/>
  <c r="N358" i="7" s="1"/>
  <c r="J359" i="7"/>
  <c r="N359" i="7" s="1"/>
  <c r="J360" i="7"/>
  <c r="N360" i="7" s="1"/>
  <c r="J361" i="7"/>
  <c r="N361" i="7" s="1"/>
  <c r="J362" i="7"/>
  <c r="N362" i="7" s="1"/>
  <c r="J363" i="7"/>
  <c r="N363" i="7" s="1"/>
  <c r="J364" i="7"/>
  <c r="N364" i="7" s="1"/>
  <c r="J365" i="7"/>
  <c r="N365" i="7" s="1"/>
  <c r="J366" i="7"/>
  <c r="N366" i="7" s="1"/>
  <c r="J367" i="7"/>
  <c r="N367" i="7" s="1"/>
  <c r="J368" i="7"/>
  <c r="N368" i="7" s="1"/>
  <c r="J369" i="7"/>
  <c r="N369" i="7" s="1"/>
  <c r="J370" i="7"/>
  <c r="N370" i="7" s="1"/>
  <c r="J371" i="7"/>
  <c r="N371" i="7" s="1"/>
  <c r="J372" i="7"/>
  <c r="N372" i="7" s="1"/>
  <c r="J373" i="7"/>
  <c r="N373" i="7" s="1"/>
  <c r="J374" i="7"/>
  <c r="N374" i="7" s="1"/>
  <c r="J375" i="7"/>
  <c r="N375" i="7" s="1"/>
  <c r="J376" i="7"/>
  <c r="N376" i="7" s="1"/>
  <c r="J377" i="7"/>
  <c r="N377" i="7" s="1"/>
  <c r="J378" i="7"/>
  <c r="N378" i="7" s="1"/>
  <c r="J379" i="7"/>
  <c r="N379" i="7" s="1"/>
  <c r="J380" i="7"/>
  <c r="N380" i="7" s="1"/>
  <c r="J381" i="7"/>
  <c r="N381" i="7" s="1"/>
  <c r="J382" i="7"/>
  <c r="N382" i="7" s="1"/>
  <c r="J383" i="7"/>
  <c r="N383" i="7" s="1"/>
  <c r="J384" i="7"/>
  <c r="N384" i="7" s="1"/>
  <c r="J385" i="7"/>
  <c r="N385" i="7" s="1"/>
  <c r="J386" i="7"/>
  <c r="N386" i="7" s="1"/>
  <c r="J387" i="7"/>
  <c r="N387" i="7" s="1"/>
  <c r="J388" i="7"/>
  <c r="N388" i="7" s="1"/>
  <c r="J389" i="7"/>
  <c r="N389" i="7" s="1"/>
  <c r="J390" i="7"/>
  <c r="N390" i="7" s="1"/>
  <c r="J391" i="7"/>
  <c r="N391" i="7" s="1"/>
  <c r="J392" i="7"/>
  <c r="N392" i="7" s="1"/>
  <c r="J393" i="7"/>
  <c r="N393" i="7" s="1"/>
  <c r="J394" i="7"/>
  <c r="N394" i="7" s="1"/>
  <c r="J395" i="7"/>
  <c r="N395" i="7" s="1"/>
  <c r="J396" i="7"/>
  <c r="N396" i="7" s="1"/>
  <c r="J397" i="7"/>
  <c r="N397" i="7" s="1"/>
  <c r="J398" i="7"/>
  <c r="N398" i="7" s="1"/>
  <c r="J399" i="7"/>
  <c r="N399" i="7" s="1"/>
  <c r="J400" i="7"/>
  <c r="N400" i="7" s="1"/>
  <c r="J401" i="7"/>
  <c r="N401" i="7" s="1"/>
  <c r="J402" i="7"/>
  <c r="N402" i="7" s="1"/>
  <c r="J403" i="7"/>
  <c r="N403" i="7" s="1"/>
  <c r="J404" i="7"/>
  <c r="N404" i="7" s="1"/>
  <c r="J405" i="7"/>
  <c r="N405" i="7" s="1"/>
  <c r="J406" i="7"/>
  <c r="N406" i="7" s="1"/>
  <c r="J407" i="7"/>
  <c r="N407" i="7" s="1"/>
  <c r="J408" i="7"/>
  <c r="N408" i="7" s="1"/>
  <c r="J409" i="7"/>
  <c r="N409" i="7" s="1"/>
  <c r="J410" i="7"/>
  <c r="N410" i="7" s="1"/>
  <c r="J411" i="7"/>
  <c r="N411" i="7" s="1"/>
  <c r="J412" i="7"/>
  <c r="N412" i="7" s="1"/>
  <c r="J413" i="7"/>
  <c r="N413" i="7" s="1"/>
  <c r="J414" i="7"/>
  <c r="N414" i="7" s="1"/>
  <c r="J415" i="7"/>
  <c r="N415" i="7" s="1"/>
  <c r="J416" i="7"/>
  <c r="N416" i="7" s="1"/>
  <c r="J417" i="7"/>
  <c r="N417" i="7" s="1"/>
  <c r="J418" i="7"/>
  <c r="N418" i="7" s="1"/>
  <c r="J419" i="7"/>
  <c r="N419" i="7" s="1"/>
  <c r="J420" i="7"/>
  <c r="N420" i="7" s="1"/>
  <c r="J421" i="7"/>
  <c r="N421" i="7" s="1"/>
  <c r="J422" i="7"/>
  <c r="N422" i="7" s="1"/>
  <c r="J423" i="7"/>
  <c r="N423" i="7" s="1"/>
  <c r="J424" i="7"/>
  <c r="N424" i="7" s="1"/>
  <c r="J425" i="7"/>
  <c r="N425" i="7" s="1"/>
  <c r="J426" i="7"/>
  <c r="N426" i="7" s="1"/>
  <c r="J427" i="7"/>
  <c r="N427" i="7" s="1"/>
  <c r="J428" i="7"/>
  <c r="N428" i="7" s="1"/>
  <c r="J429" i="7"/>
  <c r="N429" i="7" s="1"/>
  <c r="J430" i="7"/>
  <c r="N430" i="7" s="1"/>
  <c r="J431" i="7"/>
  <c r="N431" i="7" s="1"/>
  <c r="J432" i="7"/>
  <c r="N432" i="7" s="1"/>
  <c r="J433" i="7"/>
  <c r="N433" i="7" s="1"/>
  <c r="J434" i="7"/>
  <c r="N434" i="7" s="1"/>
  <c r="J435" i="7"/>
  <c r="N435" i="7" s="1"/>
  <c r="J436" i="7"/>
  <c r="N436" i="7" s="1"/>
  <c r="J437" i="7"/>
  <c r="N437" i="7" s="1"/>
  <c r="J438" i="7"/>
  <c r="N438" i="7" s="1"/>
  <c r="J439" i="7"/>
  <c r="N439" i="7" s="1"/>
  <c r="J440" i="7"/>
  <c r="N440" i="7" s="1"/>
  <c r="J441" i="7"/>
  <c r="N441" i="7" s="1"/>
  <c r="J442" i="7"/>
  <c r="N442" i="7" s="1"/>
  <c r="J443" i="7"/>
  <c r="N443" i="7" s="1"/>
  <c r="J444" i="7"/>
  <c r="N444" i="7" s="1"/>
  <c r="J445" i="7"/>
  <c r="N445" i="7" s="1"/>
  <c r="J446" i="7"/>
  <c r="N446" i="7" s="1"/>
  <c r="J447" i="7"/>
  <c r="N447" i="7" s="1"/>
  <c r="J448" i="7"/>
  <c r="N448" i="7" s="1"/>
  <c r="J449" i="7"/>
  <c r="N449" i="7" s="1"/>
  <c r="J450" i="7"/>
  <c r="N450" i="7" s="1"/>
  <c r="J451" i="7"/>
  <c r="N451" i="7" s="1"/>
  <c r="J452" i="7"/>
  <c r="N452" i="7" s="1"/>
  <c r="J453" i="7"/>
  <c r="N453" i="7" s="1"/>
  <c r="J454" i="7"/>
  <c r="N454" i="7" s="1"/>
  <c r="J455" i="7"/>
  <c r="N455" i="7" s="1"/>
  <c r="J456" i="7"/>
  <c r="N456" i="7" s="1"/>
  <c r="J457" i="7"/>
  <c r="N457" i="7" s="1"/>
  <c r="J458" i="7"/>
  <c r="N458" i="7" s="1"/>
  <c r="J459" i="7"/>
  <c r="N459" i="7" s="1"/>
  <c r="J460" i="7"/>
  <c r="N460" i="7" s="1"/>
  <c r="J461" i="7"/>
  <c r="N461" i="7" s="1"/>
  <c r="J462" i="7"/>
  <c r="N462" i="7" s="1"/>
  <c r="J463" i="7"/>
  <c r="N463" i="7" s="1"/>
  <c r="J464" i="7"/>
  <c r="N464" i="7" s="1"/>
  <c r="J465" i="7"/>
  <c r="N465" i="7" s="1"/>
  <c r="J466" i="7"/>
  <c r="N466" i="7" s="1"/>
  <c r="J467" i="7"/>
  <c r="N467" i="7" s="1"/>
  <c r="J468" i="7"/>
  <c r="N468" i="7" s="1"/>
  <c r="J469" i="7"/>
  <c r="N469" i="7" s="1"/>
  <c r="J470" i="7"/>
  <c r="N470" i="7" s="1"/>
  <c r="J471" i="7"/>
  <c r="N471" i="7" s="1"/>
  <c r="J472" i="7"/>
  <c r="N472" i="7" s="1"/>
  <c r="J473" i="7"/>
  <c r="N473" i="7" s="1"/>
  <c r="J474" i="7"/>
  <c r="N474" i="7" s="1"/>
  <c r="J475" i="7"/>
  <c r="N475" i="7" s="1"/>
  <c r="J476" i="7"/>
  <c r="N476" i="7" s="1"/>
  <c r="J477" i="7"/>
  <c r="N477" i="7" s="1"/>
  <c r="J478" i="7"/>
  <c r="N478" i="7" s="1"/>
  <c r="J479" i="7"/>
  <c r="N479" i="7" s="1"/>
  <c r="J480" i="7"/>
  <c r="N480" i="7" s="1"/>
  <c r="J481" i="7"/>
  <c r="N481" i="7" s="1"/>
  <c r="J482" i="7"/>
  <c r="N482" i="7" s="1"/>
  <c r="J483" i="7"/>
  <c r="N483" i="7" s="1"/>
  <c r="J484" i="7"/>
  <c r="N484" i="7" s="1"/>
  <c r="J485" i="7"/>
  <c r="N485" i="7" s="1"/>
  <c r="J486" i="7"/>
  <c r="N486" i="7" s="1"/>
  <c r="J487" i="7"/>
  <c r="N487" i="7" s="1"/>
  <c r="J488" i="7"/>
  <c r="N488" i="7" s="1"/>
  <c r="J489" i="7"/>
  <c r="N489" i="7" s="1"/>
  <c r="J490" i="7"/>
  <c r="N490" i="7" s="1"/>
  <c r="J491" i="7"/>
  <c r="N491" i="7" s="1"/>
  <c r="J492" i="7"/>
  <c r="N492" i="7" s="1"/>
  <c r="J493" i="7"/>
  <c r="N493" i="7" s="1"/>
  <c r="J494" i="7"/>
  <c r="N494" i="7" s="1"/>
  <c r="J495" i="7"/>
  <c r="N495" i="7" s="1"/>
  <c r="J496" i="7"/>
  <c r="N496" i="7" s="1"/>
  <c r="J497" i="7"/>
  <c r="N497" i="7" s="1"/>
  <c r="J498" i="7"/>
  <c r="N498" i="7" s="1"/>
  <c r="J499" i="7"/>
  <c r="N499" i="7" s="1"/>
  <c r="J500" i="7"/>
  <c r="N500" i="7" s="1"/>
  <c r="J501" i="7"/>
  <c r="N501" i="7" s="1"/>
  <c r="J502" i="7"/>
  <c r="N502" i="7" s="1"/>
  <c r="J503" i="7"/>
  <c r="N503" i="7" s="1"/>
  <c r="J504" i="7"/>
  <c r="N504" i="7" s="1"/>
  <c r="J505" i="7"/>
  <c r="N505" i="7" s="1"/>
  <c r="J506" i="7"/>
  <c r="N506" i="7" s="1"/>
  <c r="J507" i="7"/>
  <c r="N507" i="7" s="1"/>
  <c r="J508" i="7"/>
  <c r="N508" i="7" s="1"/>
  <c r="J509" i="7"/>
  <c r="N509" i="7" s="1"/>
  <c r="J510" i="7"/>
  <c r="N510" i="7" s="1"/>
  <c r="J511" i="7"/>
  <c r="N511" i="7" s="1"/>
  <c r="J512" i="7"/>
  <c r="N512" i="7" s="1"/>
  <c r="J513" i="7"/>
  <c r="N513" i="7" s="1"/>
  <c r="J514" i="7"/>
  <c r="N514" i="7" s="1"/>
  <c r="J515" i="7"/>
  <c r="N515" i="7" s="1"/>
  <c r="J516" i="7"/>
  <c r="N516" i="7" s="1"/>
  <c r="J517" i="7"/>
  <c r="N517" i="7" s="1"/>
  <c r="J518" i="7"/>
  <c r="N518" i="7" s="1"/>
  <c r="J519" i="7"/>
  <c r="N519" i="7" s="1"/>
  <c r="J520" i="7"/>
  <c r="N520" i="7" s="1"/>
  <c r="J521" i="7"/>
  <c r="N521" i="7" s="1"/>
  <c r="J522" i="7"/>
  <c r="N522" i="7" s="1"/>
  <c r="J523" i="7"/>
  <c r="N523" i="7" s="1"/>
  <c r="J524" i="7"/>
  <c r="N524" i="7" s="1"/>
  <c r="J525" i="7"/>
  <c r="N525" i="7" s="1"/>
  <c r="J526" i="7"/>
  <c r="N526" i="7" s="1"/>
  <c r="J527" i="7"/>
  <c r="N527" i="7" s="1"/>
  <c r="J528" i="7"/>
  <c r="N528" i="7" s="1"/>
  <c r="J529" i="7"/>
  <c r="N529" i="7" s="1"/>
  <c r="J530" i="7"/>
  <c r="N530" i="7" s="1"/>
  <c r="J531" i="7"/>
  <c r="N531" i="7" s="1"/>
  <c r="J532" i="7"/>
  <c r="N532" i="7" s="1"/>
  <c r="J533" i="7"/>
  <c r="N533" i="7" s="1"/>
  <c r="J534" i="7"/>
  <c r="N534" i="7" s="1"/>
  <c r="J535" i="7"/>
  <c r="N535" i="7" s="1"/>
  <c r="J536" i="7"/>
  <c r="N536" i="7" s="1"/>
  <c r="J537" i="7"/>
  <c r="N537" i="7" s="1"/>
  <c r="J538" i="7"/>
  <c r="N538" i="7" s="1"/>
  <c r="J539" i="7"/>
  <c r="N539" i="7" s="1"/>
  <c r="J540" i="7"/>
  <c r="N540" i="7" s="1"/>
  <c r="J541" i="7"/>
  <c r="N541" i="7" s="1"/>
  <c r="J542" i="7"/>
  <c r="N542" i="7" s="1"/>
  <c r="J543" i="7"/>
  <c r="N543" i="7" s="1"/>
  <c r="J544" i="7"/>
  <c r="N544" i="7" s="1"/>
  <c r="J545" i="7"/>
  <c r="N545" i="7" s="1"/>
  <c r="J546" i="7"/>
  <c r="N546" i="7" s="1"/>
  <c r="J547" i="7"/>
  <c r="N547" i="7" s="1"/>
  <c r="J548" i="7"/>
  <c r="N548" i="7" s="1"/>
  <c r="J549" i="7"/>
  <c r="N549" i="7" s="1"/>
  <c r="J550" i="7"/>
  <c r="N550" i="7" s="1"/>
  <c r="J551" i="7"/>
  <c r="N551" i="7" s="1"/>
  <c r="J552" i="7"/>
  <c r="N552" i="7" s="1"/>
  <c r="J553" i="7"/>
  <c r="N553" i="7" s="1"/>
  <c r="J554" i="7"/>
  <c r="N554" i="7" s="1"/>
  <c r="J555" i="7"/>
  <c r="N555" i="7" s="1"/>
  <c r="J556" i="7"/>
  <c r="N556" i="7" s="1"/>
  <c r="J557" i="7"/>
  <c r="N557" i="7" s="1"/>
  <c r="J558" i="7"/>
  <c r="N558" i="7" s="1"/>
  <c r="J559" i="7"/>
  <c r="N559" i="7" s="1"/>
  <c r="J560" i="7"/>
  <c r="N560" i="7" s="1"/>
  <c r="J561" i="7"/>
  <c r="N561" i="7" s="1"/>
  <c r="J562" i="7"/>
  <c r="N562" i="7" s="1"/>
  <c r="J563" i="7"/>
  <c r="N563" i="7" s="1"/>
  <c r="J564" i="7"/>
  <c r="N564" i="7" s="1"/>
  <c r="J565" i="7"/>
  <c r="N565" i="7" s="1"/>
  <c r="J566" i="7"/>
  <c r="N566" i="7" s="1"/>
  <c r="J567" i="7"/>
  <c r="N567" i="7" s="1"/>
  <c r="J568" i="7"/>
  <c r="N568" i="7" s="1"/>
  <c r="J569" i="7"/>
  <c r="N569" i="7" s="1"/>
  <c r="J570" i="7"/>
  <c r="N570" i="7" s="1"/>
  <c r="J571" i="7"/>
  <c r="N571" i="7" s="1"/>
  <c r="J572" i="7"/>
  <c r="N572" i="7" s="1"/>
  <c r="J573" i="7"/>
  <c r="N573" i="7" s="1"/>
  <c r="J574" i="7"/>
  <c r="N574" i="7" s="1"/>
  <c r="J575" i="7"/>
  <c r="N575" i="7" s="1"/>
  <c r="J576" i="7"/>
  <c r="N576" i="7" s="1"/>
  <c r="J577" i="7"/>
  <c r="N577" i="7" s="1"/>
  <c r="J578" i="7"/>
  <c r="N578" i="7" s="1"/>
  <c r="J579" i="7"/>
  <c r="N579" i="7" s="1"/>
  <c r="J580" i="7"/>
  <c r="N580" i="7" s="1"/>
  <c r="J581" i="7"/>
  <c r="N581" i="7" s="1"/>
  <c r="J582" i="7"/>
  <c r="N582" i="7" s="1"/>
  <c r="J583" i="7"/>
  <c r="N583" i="7" s="1"/>
  <c r="J584" i="7"/>
  <c r="N584" i="7" s="1"/>
  <c r="J585" i="7"/>
  <c r="N585" i="7" s="1"/>
  <c r="J586" i="7"/>
  <c r="N586" i="7" s="1"/>
  <c r="J587" i="7"/>
  <c r="N587" i="7" s="1"/>
  <c r="J588" i="7"/>
  <c r="N588" i="7" s="1"/>
  <c r="J589" i="7"/>
  <c r="N589" i="7" s="1"/>
  <c r="J590" i="7"/>
  <c r="N590" i="7" s="1"/>
  <c r="J591" i="7"/>
  <c r="N591" i="7" s="1"/>
  <c r="J592" i="7"/>
  <c r="N592" i="7" s="1"/>
  <c r="J593" i="7"/>
  <c r="N593" i="7" s="1"/>
  <c r="J594" i="7"/>
  <c r="N594" i="7" s="1"/>
  <c r="J595" i="7"/>
  <c r="N595" i="7" s="1"/>
  <c r="J596" i="7"/>
  <c r="N596" i="7" s="1"/>
  <c r="J597" i="7"/>
  <c r="N597" i="7" s="1"/>
  <c r="J598" i="7"/>
  <c r="N598" i="7" s="1"/>
  <c r="J599" i="7"/>
  <c r="N599" i="7" s="1"/>
  <c r="J600" i="7"/>
  <c r="N600" i="7" s="1"/>
  <c r="J601" i="7"/>
  <c r="N601" i="7" s="1"/>
  <c r="J602" i="7"/>
  <c r="N602" i="7" s="1"/>
  <c r="J603" i="7"/>
  <c r="N603" i="7" s="1"/>
  <c r="J604" i="7"/>
  <c r="N604" i="7" s="1"/>
  <c r="J605" i="7"/>
  <c r="N605" i="7" s="1"/>
  <c r="J606" i="7"/>
  <c r="N606" i="7" s="1"/>
  <c r="J607" i="7"/>
  <c r="N607" i="7" s="1"/>
  <c r="J608" i="7"/>
  <c r="N608" i="7" s="1"/>
  <c r="J609" i="7"/>
  <c r="N609" i="7" s="1"/>
  <c r="J610" i="7"/>
  <c r="N610" i="7" s="1"/>
  <c r="J611" i="7"/>
  <c r="N611" i="7" s="1"/>
  <c r="J612" i="7"/>
  <c r="N612" i="7" s="1"/>
  <c r="J613" i="7"/>
  <c r="N613" i="7" s="1"/>
  <c r="J614" i="7"/>
  <c r="N614" i="7" s="1"/>
  <c r="J615" i="7"/>
  <c r="N615" i="7" s="1"/>
  <c r="J616" i="7"/>
  <c r="N616" i="7" s="1"/>
  <c r="J617" i="7"/>
  <c r="N617" i="7" s="1"/>
  <c r="J618" i="7"/>
  <c r="N618" i="7" s="1"/>
  <c r="J619" i="7"/>
  <c r="N619" i="7" s="1"/>
  <c r="J620" i="7"/>
  <c r="N620" i="7" s="1"/>
  <c r="J621" i="7"/>
  <c r="N621" i="7" s="1"/>
  <c r="J622" i="7"/>
  <c r="N622" i="7" s="1"/>
  <c r="J623" i="7"/>
  <c r="N623" i="7" s="1"/>
  <c r="J624" i="7"/>
  <c r="N624" i="7" s="1"/>
  <c r="J625" i="7"/>
  <c r="N625" i="7" s="1"/>
  <c r="J626" i="7"/>
  <c r="N626" i="7" s="1"/>
  <c r="J627" i="7"/>
  <c r="N627" i="7" s="1"/>
  <c r="J628" i="7"/>
  <c r="N628" i="7" s="1"/>
  <c r="J629" i="7"/>
  <c r="N629" i="7" s="1"/>
  <c r="J630" i="7"/>
  <c r="N630" i="7" s="1"/>
  <c r="J631" i="7"/>
  <c r="N631" i="7" s="1"/>
  <c r="J632" i="7"/>
  <c r="N632" i="7" s="1"/>
  <c r="J633" i="7"/>
  <c r="N633" i="7" s="1"/>
  <c r="J634" i="7"/>
  <c r="N634" i="7" s="1"/>
  <c r="J635" i="7"/>
  <c r="N635" i="7" s="1"/>
  <c r="J636" i="7"/>
  <c r="N636" i="7" s="1"/>
  <c r="J637" i="7"/>
  <c r="N637" i="7" s="1"/>
  <c r="J638" i="7"/>
  <c r="N638" i="7" s="1"/>
  <c r="J639" i="7"/>
  <c r="N639" i="7" s="1"/>
  <c r="J640" i="7"/>
  <c r="N640" i="7" s="1"/>
  <c r="J641" i="7"/>
  <c r="N641" i="7" s="1"/>
  <c r="J642" i="7"/>
  <c r="N642" i="7" s="1"/>
  <c r="J643" i="7"/>
  <c r="N643" i="7" s="1"/>
  <c r="J644" i="7"/>
  <c r="N644" i="7" s="1"/>
  <c r="J645" i="7"/>
  <c r="N645" i="7" s="1"/>
  <c r="J646" i="7"/>
  <c r="N646" i="7" s="1"/>
  <c r="J647" i="7"/>
  <c r="N647" i="7" s="1"/>
  <c r="J648" i="7"/>
  <c r="N648" i="7" s="1"/>
  <c r="J649" i="7"/>
  <c r="N649" i="7" s="1"/>
  <c r="J650" i="7"/>
  <c r="N650" i="7" s="1"/>
  <c r="J651" i="7"/>
  <c r="N651" i="7" s="1"/>
  <c r="J652" i="7"/>
  <c r="N652" i="7" s="1"/>
  <c r="J653" i="7"/>
  <c r="N653" i="7" s="1"/>
  <c r="J654" i="7"/>
  <c r="N654" i="7" s="1"/>
  <c r="J655" i="7"/>
  <c r="N655" i="7" s="1"/>
  <c r="J656" i="7"/>
  <c r="N656" i="7" s="1"/>
  <c r="J657" i="7"/>
  <c r="N657" i="7" s="1"/>
  <c r="J658" i="7"/>
  <c r="N658" i="7" s="1"/>
  <c r="J659" i="7"/>
  <c r="N659" i="7" s="1"/>
  <c r="J660" i="7"/>
  <c r="N660" i="7" s="1"/>
  <c r="J661" i="7"/>
  <c r="N661" i="7" s="1"/>
  <c r="J662" i="7"/>
  <c r="N662" i="7" s="1"/>
  <c r="J663" i="7"/>
  <c r="N663" i="7" s="1"/>
  <c r="J664" i="7"/>
  <c r="N664" i="7" s="1"/>
  <c r="J665" i="7"/>
  <c r="N665" i="7" s="1"/>
  <c r="J666" i="7"/>
  <c r="N666" i="7" s="1"/>
  <c r="J667" i="7"/>
  <c r="N667" i="7" s="1"/>
  <c r="J668" i="7"/>
  <c r="N668" i="7" s="1"/>
  <c r="J669" i="7"/>
  <c r="N669" i="7" s="1"/>
  <c r="J670" i="7"/>
  <c r="N670" i="7" s="1"/>
  <c r="J671" i="7"/>
  <c r="N671" i="7" s="1"/>
  <c r="J672" i="7"/>
  <c r="N672" i="7" s="1"/>
  <c r="J673" i="7"/>
  <c r="N673" i="7" s="1"/>
  <c r="J674" i="7"/>
  <c r="N674" i="7" s="1"/>
  <c r="J675" i="7"/>
  <c r="N675" i="7" s="1"/>
  <c r="J676" i="7"/>
  <c r="N676" i="7" s="1"/>
  <c r="J677" i="7"/>
  <c r="N677" i="7" s="1"/>
  <c r="J678" i="7"/>
  <c r="N678" i="7" s="1"/>
  <c r="J679" i="7"/>
  <c r="N679" i="7" s="1"/>
  <c r="J680" i="7"/>
  <c r="N680" i="7" s="1"/>
  <c r="J681" i="7"/>
  <c r="N681" i="7" s="1"/>
  <c r="J682" i="7"/>
  <c r="N682" i="7" s="1"/>
  <c r="J683" i="7"/>
  <c r="N683" i="7" s="1"/>
  <c r="J684" i="7"/>
  <c r="N684" i="7" s="1"/>
  <c r="J685" i="7"/>
  <c r="N685" i="7" s="1"/>
  <c r="J686" i="7"/>
  <c r="N686" i="7" s="1"/>
  <c r="J687" i="7"/>
  <c r="N687" i="7" s="1"/>
  <c r="J688" i="7"/>
  <c r="N688" i="7" s="1"/>
  <c r="J689" i="7"/>
  <c r="N689" i="7" s="1"/>
  <c r="J690" i="7"/>
  <c r="N690" i="7" s="1"/>
  <c r="J691" i="7"/>
  <c r="N691" i="7" s="1"/>
  <c r="J692" i="7"/>
  <c r="N692" i="7" s="1"/>
  <c r="J693" i="7"/>
  <c r="N693" i="7" s="1"/>
  <c r="J694" i="7"/>
  <c r="N694" i="7" s="1"/>
  <c r="J695" i="7"/>
  <c r="N695" i="7" s="1"/>
  <c r="J696" i="7"/>
  <c r="N696" i="7" s="1"/>
  <c r="J697" i="7"/>
  <c r="N697" i="7" s="1"/>
  <c r="J698" i="7"/>
  <c r="N698" i="7" s="1"/>
  <c r="J699" i="7"/>
  <c r="N699" i="7" s="1"/>
  <c r="J700" i="7"/>
  <c r="N700" i="7" s="1"/>
  <c r="J701" i="7"/>
  <c r="N701" i="7" s="1"/>
  <c r="J702" i="7"/>
  <c r="N702" i="7" s="1"/>
  <c r="J703" i="7"/>
  <c r="N703" i="7" s="1"/>
  <c r="J704" i="7"/>
  <c r="N704" i="7" s="1"/>
  <c r="J705" i="7"/>
  <c r="N705" i="7" s="1"/>
  <c r="J706" i="7"/>
  <c r="N706" i="7" s="1"/>
  <c r="J707" i="7"/>
  <c r="N707" i="7" s="1"/>
  <c r="J708" i="7"/>
  <c r="N708" i="7" s="1"/>
  <c r="J709" i="7"/>
  <c r="N709" i="7" s="1"/>
  <c r="J710" i="7"/>
  <c r="N710" i="7" s="1"/>
  <c r="J711" i="7"/>
  <c r="N711" i="7" s="1"/>
  <c r="J712" i="7"/>
  <c r="N712" i="7" s="1"/>
  <c r="J713" i="7"/>
  <c r="N713" i="7" s="1"/>
  <c r="J714" i="7"/>
  <c r="N714" i="7" s="1"/>
  <c r="J715" i="7"/>
  <c r="N715" i="7" s="1"/>
  <c r="J716" i="7"/>
  <c r="N716" i="7" s="1"/>
  <c r="J717" i="7"/>
  <c r="N717" i="7" s="1"/>
  <c r="J718" i="7"/>
  <c r="N718" i="7" s="1"/>
  <c r="J719" i="7"/>
  <c r="N719" i="7" s="1"/>
  <c r="J720" i="7"/>
  <c r="N720" i="7" s="1"/>
  <c r="J721" i="7"/>
  <c r="N721" i="7" s="1"/>
  <c r="J722" i="7"/>
  <c r="N722" i="7" s="1"/>
  <c r="J723" i="7"/>
  <c r="N723" i="7" s="1"/>
  <c r="J724" i="7"/>
  <c r="N724" i="7" s="1"/>
  <c r="J725" i="7"/>
  <c r="N725" i="7" s="1"/>
  <c r="J726" i="7"/>
  <c r="N726" i="7" s="1"/>
  <c r="J727" i="7"/>
  <c r="N727" i="7" s="1"/>
  <c r="J728" i="7"/>
  <c r="N728" i="7" s="1"/>
  <c r="J729" i="7"/>
  <c r="N729" i="7" s="1"/>
  <c r="J730" i="7"/>
  <c r="N730" i="7" s="1"/>
  <c r="J731" i="7"/>
  <c r="N731" i="7" s="1"/>
  <c r="J732" i="7"/>
  <c r="N732" i="7" s="1"/>
  <c r="J733" i="7"/>
  <c r="N733" i="7" s="1"/>
  <c r="J734" i="7"/>
  <c r="N734" i="7" s="1"/>
  <c r="J735" i="7"/>
  <c r="N735" i="7" s="1"/>
  <c r="J736" i="7"/>
  <c r="N736" i="7" s="1"/>
  <c r="J737" i="7"/>
  <c r="N737" i="7" s="1"/>
  <c r="J738" i="7"/>
  <c r="N738" i="7" s="1"/>
  <c r="J739" i="7"/>
  <c r="N739" i="7" s="1"/>
  <c r="J740" i="7"/>
  <c r="N740" i="7" s="1"/>
  <c r="J741" i="7"/>
  <c r="N741" i="7" s="1"/>
  <c r="J742" i="7"/>
  <c r="N742" i="7" s="1"/>
  <c r="J743" i="7"/>
  <c r="N743" i="7" s="1"/>
  <c r="J744" i="7"/>
  <c r="N744" i="7" s="1"/>
  <c r="J745" i="7"/>
  <c r="N745" i="7" s="1"/>
  <c r="J746" i="7"/>
  <c r="N746" i="7" s="1"/>
  <c r="J747" i="7"/>
  <c r="N747" i="7" s="1"/>
  <c r="J748" i="7"/>
  <c r="N748" i="7" s="1"/>
  <c r="J749" i="7"/>
  <c r="N749" i="7" s="1"/>
  <c r="J750" i="7"/>
  <c r="N750" i="7" s="1"/>
  <c r="J751" i="7"/>
  <c r="N751" i="7" s="1"/>
  <c r="J752" i="7"/>
  <c r="N752" i="7" s="1"/>
  <c r="O9" i="7"/>
  <c r="J10" i="7"/>
  <c r="N10" i="7" s="1"/>
  <c r="J9" i="7"/>
  <c r="N9" i="7" s="1"/>
  <c r="L9" i="7"/>
  <c r="E819" i="7"/>
  <c r="C818" i="7"/>
  <c r="E818" i="7" s="1"/>
  <c r="C817" i="7"/>
  <c r="E817" i="7" s="1"/>
  <c r="C813" i="7"/>
  <c r="E813" i="7" s="1"/>
  <c r="B813" i="7"/>
  <c r="E812" i="7"/>
  <c r="C812" i="7"/>
  <c r="C808" i="7"/>
  <c r="E808" i="7" s="1"/>
  <c r="C807" i="7"/>
  <c r="E807" i="7" s="1"/>
  <c r="C806" i="7"/>
  <c r="E806" i="7" s="1"/>
  <c r="C805" i="7"/>
  <c r="E805" i="7" s="1"/>
  <c r="F804" i="7"/>
  <c r="C804" i="7"/>
  <c r="E804" i="7" s="1"/>
  <c r="F803" i="7"/>
  <c r="C803" i="7"/>
  <c r="E803" i="7" s="1"/>
  <c r="F802" i="7"/>
  <c r="E802" i="7"/>
  <c r="F801" i="7"/>
  <c r="C801" i="7"/>
  <c r="E801" i="7" s="1"/>
  <c r="F800" i="7"/>
  <c r="C800" i="7"/>
  <c r="E800" i="7" s="1"/>
  <c r="F799" i="7"/>
  <c r="E799" i="7"/>
  <c r="C799" i="7"/>
  <c r="F798" i="7"/>
  <c r="C798" i="7"/>
  <c r="E798" i="7" s="1"/>
  <c r="C797" i="7"/>
  <c r="E797" i="7" s="1"/>
  <c r="C796" i="7"/>
  <c r="E796" i="7" s="1"/>
  <c r="C795" i="7"/>
  <c r="E795" i="7" s="1"/>
  <c r="C791" i="7"/>
  <c r="E791" i="7" s="1"/>
  <c r="C790" i="7"/>
  <c r="E790" i="7" s="1"/>
  <c r="C789" i="7"/>
  <c r="E789" i="7" s="1"/>
  <c r="C788" i="7"/>
  <c r="E788" i="7" s="1"/>
  <c r="B788" i="7"/>
  <c r="B789" i="7" s="1"/>
  <c r="B790" i="7" s="1"/>
  <c r="B791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17" i="7" s="1"/>
  <c r="B818" i="7" s="1"/>
  <c r="B819" i="7" s="1"/>
  <c r="C787" i="7"/>
  <c r="E787" i="7" s="1"/>
  <c r="B787" i="7"/>
  <c r="C786" i="7"/>
  <c r="E786" i="7" s="1"/>
  <c r="E810" i="7" l="1"/>
  <c r="E809" i="7"/>
  <c r="E814" i="7"/>
  <c r="E792" i="7"/>
  <c r="E820" i="7"/>
  <c r="E49" i="9"/>
  <c r="E50" i="9"/>
  <c r="E48" i="9"/>
  <c r="E50" i="10" l="1"/>
  <c r="E49" i="10"/>
  <c r="E48" i="10"/>
  <c r="I44" i="2" l="1"/>
  <c r="I45" i="2"/>
  <c r="E51" i="8" l="1"/>
  <c r="I10" i="10"/>
  <c r="I10" i="9"/>
  <c r="G778" i="7"/>
  <c r="F778" i="7"/>
  <c r="I139" i="7" s="1"/>
  <c r="E778" i="7"/>
  <c r="D778" i="7"/>
  <c r="G774" i="7"/>
  <c r="M765" i="7" s="1"/>
  <c r="L537" i="7"/>
  <c r="P537" i="7" s="1"/>
  <c r="S93" i="7"/>
  <c r="I46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47" i="2" s="1"/>
  <c r="N51" i="1"/>
  <c r="M38" i="7" l="1"/>
  <c r="Q38" i="7" s="1"/>
  <c r="M130" i="7"/>
  <c r="Q130" i="7" s="1"/>
  <c r="M438" i="7"/>
  <c r="M13" i="7"/>
  <c r="Q13" i="7" s="1"/>
  <c r="M45" i="7"/>
  <c r="Q45" i="7" s="1"/>
  <c r="M137" i="7"/>
  <c r="Q137" i="7" s="1"/>
  <c r="M449" i="7"/>
  <c r="Q449" i="7" s="1"/>
  <c r="M29" i="7"/>
  <c r="Q29" i="7" s="1"/>
  <c r="M98" i="7"/>
  <c r="Q98" i="7" s="1"/>
  <c r="M341" i="7"/>
  <c r="Q341" i="7" s="1"/>
  <c r="M14" i="7"/>
  <c r="Q14" i="7" s="1"/>
  <c r="M56" i="7"/>
  <c r="Q56" i="7" s="1"/>
  <c r="M194" i="7"/>
  <c r="Q194" i="7" s="1"/>
  <c r="M525" i="7"/>
  <c r="Q525" i="7" s="1"/>
  <c r="M30" i="7"/>
  <c r="Q30" i="7" s="1"/>
  <c r="M330" i="7"/>
  <c r="Q330" i="7" s="1"/>
  <c r="M105" i="7"/>
  <c r="Q105" i="7" s="1"/>
  <c r="M21" i="7"/>
  <c r="Q21" i="7" s="1"/>
  <c r="M69" i="7"/>
  <c r="Q69" i="7" s="1"/>
  <c r="M204" i="7"/>
  <c r="Q204" i="7" s="1"/>
  <c r="M536" i="7"/>
  <c r="Q536" i="7" s="1"/>
  <c r="M37" i="7"/>
  <c r="Q37" i="7" s="1"/>
  <c r="M22" i="7"/>
  <c r="Q22" i="7" s="1"/>
  <c r="M71" i="7"/>
  <c r="Q71" i="7" s="1"/>
  <c r="M258" i="7"/>
  <c r="Q258" i="7" s="1"/>
  <c r="M606" i="7"/>
  <c r="Q606" i="7" s="1"/>
  <c r="M266" i="7"/>
  <c r="Q266" i="7" s="1"/>
  <c r="M616" i="7"/>
  <c r="Q616" i="7" s="1"/>
  <c r="M82" i="7"/>
  <c r="Q82" i="7" s="1"/>
  <c r="M106" i="7"/>
  <c r="Q106" i="7" s="1"/>
  <c r="M138" i="7"/>
  <c r="Q138" i="7" s="1"/>
  <c r="M215" i="7"/>
  <c r="Q215" i="7" s="1"/>
  <c r="M276" i="7"/>
  <c r="Q276" i="7" s="1"/>
  <c r="M357" i="7"/>
  <c r="Q357" i="7" s="1"/>
  <c r="M459" i="7"/>
  <c r="Q459" i="7" s="1"/>
  <c r="M547" i="7"/>
  <c r="Q547" i="7" s="1"/>
  <c r="M627" i="7"/>
  <c r="Q627" i="7" s="1"/>
  <c r="M83" i="7"/>
  <c r="Q83" i="7" s="1"/>
  <c r="M113" i="7"/>
  <c r="Q113" i="7" s="1"/>
  <c r="M145" i="7"/>
  <c r="Q145" i="7" s="1"/>
  <c r="M217" i="7"/>
  <c r="Q217" i="7" s="1"/>
  <c r="M287" i="7"/>
  <c r="Q287" i="7" s="1"/>
  <c r="M373" i="7"/>
  <c r="Q373" i="7" s="1"/>
  <c r="M470" i="7"/>
  <c r="Q470" i="7" s="1"/>
  <c r="M557" i="7"/>
  <c r="Q557" i="7" s="1"/>
  <c r="M638" i="7"/>
  <c r="Q638" i="7" s="1"/>
  <c r="M90" i="7"/>
  <c r="Q90" i="7" s="1"/>
  <c r="M114" i="7"/>
  <c r="Q114" i="7" s="1"/>
  <c r="M153" i="7"/>
  <c r="Q153" i="7" s="1"/>
  <c r="M226" i="7"/>
  <c r="Q226" i="7" s="1"/>
  <c r="M298" i="7"/>
  <c r="Q298" i="7" s="1"/>
  <c r="M389" i="7"/>
  <c r="Q389" i="7" s="1"/>
  <c r="M481" i="7"/>
  <c r="Q481" i="7" s="1"/>
  <c r="M568" i="7"/>
  <c r="Q568" i="7" s="1"/>
  <c r="M648" i="7"/>
  <c r="Q648" i="7" s="1"/>
  <c r="M46" i="7"/>
  <c r="Q46" i="7" s="1"/>
  <c r="M91" i="7"/>
  <c r="Q91" i="7" s="1"/>
  <c r="M121" i="7"/>
  <c r="Q121" i="7" s="1"/>
  <c r="M161" i="7"/>
  <c r="Q161" i="7" s="1"/>
  <c r="M234" i="7"/>
  <c r="Q234" i="7" s="1"/>
  <c r="M306" i="7"/>
  <c r="Q306" i="7" s="1"/>
  <c r="M405" i="7"/>
  <c r="Q405" i="7" s="1"/>
  <c r="M492" i="7"/>
  <c r="Q492" i="7" s="1"/>
  <c r="M576" i="7"/>
  <c r="Q576" i="7" s="1"/>
  <c r="M659" i="7"/>
  <c r="Q659" i="7" s="1"/>
  <c r="M122" i="7"/>
  <c r="Q122" i="7" s="1"/>
  <c r="M172" i="7"/>
  <c r="Q172" i="7" s="1"/>
  <c r="M242" i="7"/>
  <c r="Q242" i="7" s="1"/>
  <c r="M314" i="7"/>
  <c r="Q314" i="7" s="1"/>
  <c r="M417" i="7"/>
  <c r="Q417" i="7" s="1"/>
  <c r="M505" i="7"/>
  <c r="Q505" i="7" s="1"/>
  <c r="M584" i="7"/>
  <c r="Q584" i="7" s="1"/>
  <c r="M670" i="7"/>
  <c r="Q670" i="7" s="1"/>
  <c r="M57" i="7"/>
  <c r="Q57" i="7" s="1"/>
  <c r="M97" i="7"/>
  <c r="Q97" i="7" s="1"/>
  <c r="M129" i="7"/>
  <c r="Q129" i="7" s="1"/>
  <c r="M183" i="7"/>
  <c r="Q183" i="7" s="1"/>
  <c r="M250" i="7"/>
  <c r="Q250" i="7" s="1"/>
  <c r="M322" i="7"/>
  <c r="Q322" i="7" s="1"/>
  <c r="M427" i="7"/>
  <c r="Q427" i="7" s="1"/>
  <c r="M515" i="7"/>
  <c r="Q515" i="7" s="1"/>
  <c r="M594" i="7"/>
  <c r="Q594" i="7" s="1"/>
  <c r="M698" i="7"/>
  <c r="Q698" i="7" s="1"/>
  <c r="M173" i="7"/>
  <c r="Q173" i="7" s="1"/>
  <c r="M235" i="7"/>
  <c r="Q235" i="7" s="1"/>
  <c r="M289" i="7"/>
  <c r="Q289" i="7" s="1"/>
  <c r="M391" i="7"/>
  <c r="Q391" i="7" s="1"/>
  <c r="M450" i="7"/>
  <c r="Q450" i="7" s="1"/>
  <c r="M494" i="7"/>
  <c r="Q494" i="7" s="1"/>
  <c r="M548" i="7"/>
  <c r="Q548" i="7" s="1"/>
  <c r="M585" i="7"/>
  <c r="Q585" i="7" s="1"/>
  <c r="M639" i="7"/>
  <c r="Q639" i="7" s="1"/>
  <c r="M15" i="7"/>
  <c r="Q15" i="7" s="1"/>
  <c r="M23" i="7"/>
  <c r="Q23" i="7" s="1"/>
  <c r="M31" i="7"/>
  <c r="Q31" i="7" s="1"/>
  <c r="M39" i="7"/>
  <c r="Q39" i="7" s="1"/>
  <c r="M48" i="7"/>
  <c r="Q48" i="7" s="1"/>
  <c r="M58" i="7"/>
  <c r="Q58" i="7" s="1"/>
  <c r="M73" i="7"/>
  <c r="Q73" i="7" s="1"/>
  <c r="M84" i="7"/>
  <c r="Q84" i="7" s="1"/>
  <c r="M92" i="7"/>
  <c r="Q92" i="7" s="1"/>
  <c r="M99" i="7"/>
  <c r="Q99" i="7" s="1"/>
  <c r="M107" i="7"/>
  <c r="Q107" i="7" s="1"/>
  <c r="M115" i="7"/>
  <c r="Q115" i="7" s="1"/>
  <c r="M123" i="7"/>
  <c r="Q123" i="7" s="1"/>
  <c r="M131" i="7"/>
  <c r="Q131" i="7" s="1"/>
  <c r="M139" i="7"/>
  <c r="Q139" i="7" s="1"/>
  <c r="M147" i="7"/>
  <c r="Q147" i="7" s="1"/>
  <c r="M155" i="7"/>
  <c r="Q155" i="7" s="1"/>
  <c r="M163" i="7"/>
  <c r="Q163" i="7" s="1"/>
  <c r="M175" i="7"/>
  <c r="Q175" i="7" s="1"/>
  <c r="M186" i="7"/>
  <c r="Q186" i="7" s="1"/>
  <c r="M196" i="7"/>
  <c r="Q196" i="7" s="1"/>
  <c r="M207" i="7"/>
  <c r="Q207" i="7" s="1"/>
  <c r="M218" i="7"/>
  <c r="Q218" i="7" s="1"/>
  <c r="M228" i="7"/>
  <c r="Q228" i="7" s="1"/>
  <c r="M236" i="7"/>
  <c r="Q236" i="7" s="1"/>
  <c r="M244" i="7"/>
  <c r="Q244" i="7" s="1"/>
  <c r="M252" i="7"/>
  <c r="Q252" i="7" s="1"/>
  <c r="M260" i="7"/>
  <c r="Q260" i="7" s="1"/>
  <c r="M268" i="7"/>
  <c r="Q268" i="7" s="1"/>
  <c r="M279" i="7"/>
  <c r="Q279" i="7" s="1"/>
  <c r="M290" i="7"/>
  <c r="Q290" i="7" s="1"/>
  <c r="M300" i="7"/>
  <c r="Q300" i="7" s="1"/>
  <c r="M308" i="7"/>
  <c r="Q308" i="7" s="1"/>
  <c r="M316" i="7"/>
  <c r="Q316" i="7" s="1"/>
  <c r="M324" i="7"/>
  <c r="Q324" i="7" s="1"/>
  <c r="M332" i="7"/>
  <c r="Q332" i="7" s="1"/>
  <c r="M345" i="7"/>
  <c r="Q345" i="7" s="1"/>
  <c r="M361" i="7"/>
  <c r="Q361" i="7" s="1"/>
  <c r="M377" i="7"/>
  <c r="Q377" i="7" s="1"/>
  <c r="M393" i="7"/>
  <c r="Q393" i="7" s="1"/>
  <c r="M409" i="7"/>
  <c r="Q409" i="7" s="1"/>
  <c r="M419" i="7"/>
  <c r="Q419" i="7" s="1"/>
  <c r="M429" i="7"/>
  <c r="Q429" i="7" s="1"/>
  <c r="M441" i="7"/>
  <c r="Q441" i="7" s="1"/>
  <c r="M451" i="7"/>
  <c r="Q451" i="7" s="1"/>
  <c r="M462" i="7"/>
  <c r="Q462" i="7" s="1"/>
  <c r="M473" i="7"/>
  <c r="Q473" i="7" s="1"/>
  <c r="M483" i="7"/>
  <c r="Q483" i="7" s="1"/>
  <c r="M496" i="7"/>
  <c r="Q496" i="7" s="1"/>
  <c r="M508" i="7"/>
  <c r="Q508" i="7" s="1"/>
  <c r="M517" i="7"/>
  <c r="Q517" i="7" s="1"/>
  <c r="M528" i="7"/>
  <c r="Q528" i="7" s="1"/>
  <c r="M539" i="7"/>
  <c r="Q539" i="7" s="1"/>
  <c r="M549" i="7"/>
  <c r="Q549" i="7" s="1"/>
  <c r="M560" i="7"/>
  <c r="Q560" i="7" s="1"/>
  <c r="M570" i="7"/>
  <c r="Q570" i="7" s="1"/>
  <c r="M578" i="7"/>
  <c r="Q578" i="7" s="1"/>
  <c r="M586" i="7"/>
  <c r="Q586" i="7" s="1"/>
  <c r="M598" i="7"/>
  <c r="Q598" i="7" s="1"/>
  <c r="M608" i="7"/>
  <c r="Q608" i="7" s="1"/>
  <c r="M619" i="7"/>
  <c r="Q619" i="7" s="1"/>
  <c r="M630" i="7"/>
  <c r="Q630" i="7" s="1"/>
  <c r="M640" i="7"/>
  <c r="Q640" i="7" s="1"/>
  <c r="M651" i="7"/>
  <c r="Q651" i="7" s="1"/>
  <c r="M662" i="7"/>
  <c r="Q662" i="7" s="1"/>
  <c r="M675" i="7"/>
  <c r="Q675" i="7" s="1"/>
  <c r="M705" i="7"/>
  <c r="Q705" i="7" s="1"/>
  <c r="M649" i="7"/>
  <c r="Q649" i="7" s="1"/>
  <c r="M24" i="7"/>
  <c r="Q24" i="7" s="1"/>
  <c r="M100" i="7"/>
  <c r="Q100" i="7" s="1"/>
  <c r="M108" i="7"/>
  <c r="Q108" i="7" s="1"/>
  <c r="M116" i="7"/>
  <c r="Q116" i="7" s="1"/>
  <c r="M124" i="7"/>
  <c r="Q124" i="7" s="1"/>
  <c r="M132" i="7"/>
  <c r="Q132" i="7" s="1"/>
  <c r="M140" i="7"/>
  <c r="Q140" i="7" s="1"/>
  <c r="M148" i="7"/>
  <c r="Q148" i="7" s="1"/>
  <c r="M156" i="7"/>
  <c r="Q156" i="7" s="1"/>
  <c r="M165" i="7"/>
  <c r="Q165" i="7" s="1"/>
  <c r="M177" i="7"/>
  <c r="Q177" i="7" s="1"/>
  <c r="M187" i="7"/>
  <c r="Q187" i="7" s="1"/>
  <c r="M197" i="7"/>
  <c r="Q197" i="7" s="1"/>
  <c r="M209" i="7"/>
  <c r="Q209" i="7" s="1"/>
  <c r="M219" i="7"/>
  <c r="Q219" i="7" s="1"/>
  <c r="M229" i="7"/>
  <c r="Q229" i="7" s="1"/>
  <c r="M237" i="7"/>
  <c r="Q237" i="7" s="1"/>
  <c r="M245" i="7"/>
  <c r="Q245" i="7" s="1"/>
  <c r="M253" i="7"/>
  <c r="Q253" i="7" s="1"/>
  <c r="M261" i="7"/>
  <c r="Q261" i="7" s="1"/>
  <c r="M269" i="7"/>
  <c r="Q269" i="7" s="1"/>
  <c r="M281" i="7"/>
  <c r="Q281" i="7" s="1"/>
  <c r="M291" i="7"/>
  <c r="Q291" i="7" s="1"/>
  <c r="M301" i="7"/>
  <c r="Q301" i="7" s="1"/>
  <c r="M309" i="7"/>
  <c r="Q309" i="7" s="1"/>
  <c r="M317" i="7"/>
  <c r="Q317" i="7" s="1"/>
  <c r="M325" i="7"/>
  <c r="Q325" i="7" s="1"/>
  <c r="M333" i="7"/>
  <c r="Q333" i="7" s="1"/>
  <c r="M347" i="7"/>
  <c r="Q347" i="7" s="1"/>
  <c r="M363" i="7"/>
  <c r="Q363" i="7" s="1"/>
  <c r="M379" i="7"/>
  <c r="Q379" i="7" s="1"/>
  <c r="M395" i="7"/>
  <c r="Q395" i="7" s="1"/>
  <c r="M410" i="7"/>
  <c r="Q410" i="7" s="1"/>
  <c r="M420" i="7"/>
  <c r="Q420" i="7" s="1"/>
  <c r="M431" i="7"/>
  <c r="Q431" i="7" s="1"/>
  <c r="M442" i="7"/>
  <c r="Q442" i="7" s="1"/>
  <c r="M453" i="7"/>
  <c r="Q453" i="7" s="1"/>
  <c r="M463" i="7"/>
  <c r="Q463" i="7" s="1"/>
  <c r="M474" i="7"/>
  <c r="Q474" i="7" s="1"/>
  <c r="M485" i="7"/>
  <c r="Q485" i="7" s="1"/>
  <c r="M497" i="7"/>
  <c r="Q497" i="7" s="1"/>
  <c r="M519" i="7"/>
  <c r="Q519" i="7" s="1"/>
  <c r="M529" i="7"/>
  <c r="Q529" i="7" s="1"/>
  <c r="M540" i="7"/>
  <c r="Q540" i="7" s="1"/>
  <c r="M551" i="7"/>
  <c r="Q551" i="7" s="1"/>
  <c r="M561" i="7"/>
  <c r="Q561" i="7" s="1"/>
  <c r="M571" i="7"/>
  <c r="Q571" i="7" s="1"/>
  <c r="M579" i="7"/>
  <c r="Q579" i="7" s="1"/>
  <c r="M588" i="7"/>
  <c r="Q588" i="7" s="1"/>
  <c r="M599" i="7"/>
  <c r="Q599" i="7" s="1"/>
  <c r="M609" i="7"/>
  <c r="Q609" i="7" s="1"/>
  <c r="M620" i="7"/>
  <c r="Q620" i="7" s="1"/>
  <c r="M631" i="7"/>
  <c r="Q631" i="7" s="1"/>
  <c r="M641" i="7"/>
  <c r="Q641" i="7" s="1"/>
  <c r="M653" i="7"/>
  <c r="Q653" i="7" s="1"/>
  <c r="M663" i="7"/>
  <c r="Q663" i="7" s="1"/>
  <c r="M677" i="7"/>
  <c r="Q677" i="7" s="1"/>
  <c r="M706" i="7"/>
  <c r="Q706" i="7" s="1"/>
  <c r="M154" i="7"/>
  <c r="Q154" i="7" s="1"/>
  <c r="M205" i="7"/>
  <c r="Q205" i="7" s="1"/>
  <c r="M251" i="7"/>
  <c r="Q251" i="7" s="1"/>
  <c r="M277" i="7"/>
  <c r="Q277" i="7" s="1"/>
  <c r="M307" i="7"/>
  <c r="Q307" i="7" s="1"/>
  <c r="M323" i="7"/>
  <c r="Q323" i="7" s="1"/>
  <c r="M359" i="7"/>
  <c r="Q359" i="7" s="1"/>
  <c r="M407" i="7"/>
  <c r="Q407" i="7" s="1"/>
  <c r="M439" i="7"/>
  <c r="Q439" i="7" s="1"/>
  <c r="M482" i="7"/>
  <c r="Q482" i="7" s="1"/>
  <c r="M527" i="7"/>
  <c r="Q527" i="7" s="1"/>
  <c r="M577" i="7"/>
  <c r="Q577" i="7" s="1"/>
  <c r="M618" i="7"/>
  <c r="Q618" i="7" s="1"/>
  <c r="M704" i="7"/>
  <c r="Q704" i="7" s="1"/>
  <c r="M40" i="7"/>
  <c r="Q40" i="7" s="1"/>
  <c r="M85" i="7"/>
  <c r="Q85" i="7" s="1"/>
  <c r="M9" i="7"/>
  <c r="Q9" i="7" s="1"/>
  <c r="M17" i="7"/>
  <c r="Q17" i="7" s="1"/>
  <c r="M25" i="7"/>
  <c r="Q25" i="7" s="1"/>
  <c r="M33" i="7"/>
  <c r="Q33" i="7" s="1"/>
  <c r="M41" i="7"/>
  <c r="Q41" i="7" s="1"/>
  <c r="M50" i="7"/>
  <c r="Q50" i="7" s="1"/>
  <c r="M61" i="7"/>
  <c r="Q61" i="7" s="1"/>
  <c r="M77" i="7"/>
  <c r="Q77" i="7" s="1"/>
  <c r="M86" i="7"/>
  <c r="Q86" i="7" s="1"/>
  <c r="M93" i="7"/>
  <c r="Q93" i="7" s="1"/>
  <c r="M101" i="7"/>
  <c r="Q101" i="7" s="1"/>
  <c r="M109" i="7"/>
  <c r="Q109" i="7" s="1"/>
  <c r="M117" i="7"/>
  <c r="Q117" i="7" s="1"/>
  <c r="M125" i="7"/>
  <c r="Q125" i="7" s="1"/>
  <c r="M133" i="7"/>
  <c r="Q133" i="7" s="1"/>
  <c r="M141" i="7"/>
  <c r="Q141" i="7" s="1"/>
  <c r="M149" i="7"/>
  <c r="Q149" i="7" s="1"/>
  <c r="M157" i="7"/>
  <c r="Q157" i="7" s="1"/>
  <c r="M167" i="7"/>
  <c r="Q167" i="7" s="1"/>
  <c r="M178" i="7"/>
  <c r="Q178" i="7" s="1"/>
  <c r="M188" i="7"/>
  <c r="Q188" i="7" s="1"/>
  <c r="M199" i="7"/>
  <c r="Q199" i="7" s="1"/>
  <c r="M210" i="7"/>
  <c r="Q210" i="7" s="1"/>
  <c r="M220" i="7"/>
  <c r="Q220" i="7" s="1"/>
  <c r="M230" i="7"/>
  <c r="Q230" i="7" s="1"/>
  <c r="M238" i="7"/>
  <c r="Q238" i="7" s="1"/>
  <c r="M246" i="7"/>
  <c r="Q246" i="7" s="1"/>
  <c r="M254" i="7"/>
  <c r="Q254" i="7" s="1"/>
  <c r="M262" i="7"/>
  <c r="Q262" i="7" s="1"/>
  <c r="M271" i="7"/>
  <c r="Q271" i="7" s="1"/>
  <c r="M282" i="7"/>
  <c r="Q282" i="7" s="1"/>
  <c r="M293" i="7"/>
  <c r="Q293" i="7" s="1"/>
  <c r="M302" i="7"/>
  <c r="Q302" i="7" s="1"/>
  <c r="M310" i="7"/>
  <c r="Q310" i="7" s="1"/>
  <c r="M318" i="7"/>
  <c r="Q318" i="7" s="1"/>
  <c r="M326" i="7"/>
  <c r="Q326" i="7" s="1"/>
  <c r="M334" i="7"/>
  <c r="Q334" i="7" s="1"/>
  <c r="M349" i="7"/>
  <c r="Q349" i="7" s="1"/>
  <c r="M365" i="7"/>
  <c r="Q365" i="7" s="1"/>
  <c r="M381" i="7"/>
  <c r="Q381" i="7" s="1"/>
  <c r="M397" i="7"/>
  <c r="Q397" i="7" s="1"/>
  <c r="M411" i="7"/>
  <c r="Q411" i="7" s="1"/>
  <c r="M421" i="7"/>
  <c r="Q421" i="7" s="1"/>
  <c r="M433" i="7"/>
  <c r="Q433" i="7" s="1"/>
  <c r="M443" i="7"/>
  <c r="Q443" i="7" s="1"/>
  <c r="M454" i="7"/>
  <c r="Q454" i="7" s="1"/>
  <c r="M465" i="7"/>
  <c r="Q465" i="7" s="1"/>
  <c r="M475" i="7"/>
  <c r="Q475" i="7" s="1"/>
  <c r="M486" i="7"/>
  <c r="Q486" i="7" s="1"/>
  <c r="M498" i="7"/>
  <c r="Q498" i="7" s="1"/>
  <c r="M509" i="7"/>
  <c r="Q509" i="7" s="1"/>
  <c r="M520" i="7"/>
  <c r="Q520" i="7" s="1"/>
  <c r="M531" i="7"/>
  <c r="Q531" i="7" s="1"/>
  <c r="M541" i="7"/>
  <c r="Q541" i="7" s="1"/>
  <c r="M552" i="7"/>
  <c r="Q552" i="7" s="1"/>
  <c r="M563" i="7"/>
  <c r="Q563" i="7" s="1"/>
  <c r="M572" i="7"/>
  <c r="Q572" i="7" s="1"/>
  <c r="M580" i="7"/>
  <c r="Q580" i="7" s="1"/>
  <c r="M590" i="7"/>
  <c r="Q590" i="7" s="1"/>
  <c r="M600" i="7"/>
  <c r="Q600" i="7" s="1"/>
  <c r="M610" i="7"/>
  <c r="Q610" i="7" s="1"/>
  <c r="M622" i="7"/>
  <c r="Q622" i="7" s="1"/>
  <c r="M632" i="7"/>
  <c r="Q632" i="7" s="1"/>
  <c r="M643" i="7"/>
  <c r="Q643" i="7" s="1"/>
  <c r="M654" i="7"/>
  <c r="Q654" i="7" s="1"/>
  <c r="M664" i="7"/>
  <c r="Q664" i="7" s="1"/>
  <c r="M678" i="7"/>
  <c r="Q678" i="7" s="1"/>
  <c r="M714" i="7"/>
  <c r="Q714" i="7" s="1"/>
  <c r="M162" i="7"/>
  <c r="Q162" i="7" s="1"/>
  <c r="M195" i="7"/>
  <c r="Q195" i="7" s="1"/>
  <c r="M243" i="7"/>
  <c r="Q243" i="7" s="1"/>
  <c r="M267" i="7"/>
  <c r="Q267" i="7" s="1"/>
  <c r="M343" i="7"/>
  <c r="Q343" i="7" s="1"/>
  <c r="M418" i="7"/>
  <c r="Q418" i="7" s="1"/>
  <c r="M461" i="7"/>
  <c r="Q461" i="7" s="1"/>
  <c r="M506" i="7"/>
  <c r="Q506" i="7" s="1"/>
  <c r="M537" i="7"/>
  <c r="Q537" i="7" s="1"/>
  <c r="S537" i="7" s="1"/>
  <c r="M569" i="7"/>
  <c r="Q569" i="7" s="1"/>
  <c r="M607" i="7"/>
  <c r="Q607" i="7" s="1"/>
  <c r="M673" i="7"/>
  <c r="Q673" i="7" s="1"/>
  <c r="M32" i="7"/>
  <c r="Q32" i="7" s="1"/>
  <c r="M75" i="7"/>
  <c r="Q75" i="7" s="1"/>
  <c r="M10" i="7"/>
  <c r="Q10" i="7" s="1"/>
  <c r="M18" i="7"/>
  <c r="Q18" i="7" s="1"/>
  <c r="M26" i="7"/>
  <c r="Q26" i="7" s="1"/>
  <c r="M34" i="7"/>
  <c r="Q34" i="7" s="1"/>
  <c r="M42" i="7"/>
  <c r="Q42" i="7" s="1"/>
  <c r="M51" i="7"/>
  <c r="Q51" i="7" s="1"/>
  <c r="M63" i="7"/>
  <c r="Q63" i="7" s="1"/>
  <c r="M79" i="7"/>
  <c r="Q79" i="7" s="1"/>
  <c r="M87" i="7"/>
  <c r="Q87" i="7" s="1"/>
  <c r="M94" i="7"/>
  <c r="Q94" i="7" s="1"/>
  <c r="M102" i="7"/>
  <c r="Q102" i="7" s="1"/>
  <c r="M110" i="7"/>
  <c r="Q110" i="7" s="1"/>
  <c r="M118" i="7"/>
  <c r="Q118" i="7" s="1"/>
  <c r="M126" i="7"/>
  <c r="Q126" i="7" s="1"/>
  <c r="M134" i="7"/>
  <c r="Q134" i="7" s="1"/>
  <c r="M142" i="7"/>
  <c r="Q142" i="7" s="1"/>
  <c r="M150" i="7"/>
  <c r="Q150" i="7" s="1"/>
  <c r="M158" i="7"/>
  <c r="Q158" i="7" s="1"/>
  <c r="M169" i="7"/>
  <c r="Q169" i="7" s="1"/>
  <c r="M179" i="7"/>
  <c r="Q179" i="7" s="1"/>
  <c r="M189" i="7"/>
  <c r="Q189" i="7" s="1"/>
  <c r="M201" i="7"/>
  <c r="Q201" i="7" s="1"/>
  <c r="M211" i="7"/>
  <c r="Q211" i="7" s="1"/>
  <c r="M221" i="7"/>
  <c r="Q221" i="7" s="1"/>
  <c r="M231" i="7"/>
  <c r="Q231" i="7" s="1"/>
  <c r="M239" i="7"/>
  <c r="Q239" i="7" s="1"/>
  <c r="M247" i="7"/>
  <c r="Q247" i="7" s="1"/>
  <c r="M255" i="7"/>
  <c r="Q255" i="7" s="1"/>
  <c r="M263" i="7"/>
  <c r="Q263" i="7" s="1"/>
  <c r="M273" i="7"/>
  <c r="Q273" i="7" s="1"/>
  <c r="M283" i="7"/>
  <c r="Q283" i="7" s="1"/>
  <c r="M294" i="7"/>
  <c r="Q294" i="7" s="1"/>
  <c r="M303" i="7"/>
  <c r="Q303" i="7" s="1"/>
  <c r="M311" i="7"/>
  <c r="Q311" i="7" s="1"/>
  <c r="M319" i="7"/>
  <c r="Q319" i="7" s="1"/>
  <c r="M327" i="7"/>
  <c r="Q327" i="7" s="1"/>
  <c r="M335" i="7"/>
  <c r="Q335" i="7" s="1"/>
  <c r="M351" i="7"/>
  <c r="Q351" i="7" s="1"/>
  <c r="M367" i="7"/>
  <c r="Q367" i="7" s="1"/>
  <c r="M383" i="7"/>
  <c r="Q383" i="7" s="1"/>
  <c r="M399" i="7"/>
  <c r="Q399" i="7" s="1"/>
  <c r="M412" i="7"/>
  <c r="Q412" i="7" s="1"/>
  <c r="M423" i="7"/>
  <c r="Q423" i="7" s="1"/>
  <c r="M434" i="7"/>
  <c r="Q434" i="7" s="1"/>
  <c r="M445" i="7"/>
  <c r="Q445" i="7" s="1"/>
  <c r="M455" i="7"/>
  <c r="Q455" i="7" s="1"/>
  <c r="M466" i="7"/>
  <c r="Q466" i="7" s="1"/>
  <c r="M477" i="7"/>
  <c r="Q477" i="7" s="1"/>
  <c r="M487" i="7"/>
  <c r="Q487" i="7" s="1"/>
  <c r="M500" i="7"/>
  <c r="Q500" i="7" s="1"/>
  <c r="M511" i="7"/>
  <c r="Q511" i="7" s="1"/>
  <c r="M521" i="7"/>
  <c r="Q521" i="7" s="1"/>
  <c r="M532" i="7"/>
  <c r="Q532" i="7" s="1"/>
  <c r="M543" i="7"/>
  <c r="Q543" i="7" s="1"/>
  <c r="M553" i="7"/>
  <c r="Q553" i="7" s="1"/>
  <c r="M564" i="7"/>
  <c r="Q564" i="7" s="1"/>
  <c r="M573" i="7"/>
  <c r="Q573" i="7" s="1"/>
  <c r="M581" i="7"/>
  <c r="Q581" i="7" s="1"/>
  <c r="M591" i="7"/>
  <c r="Q591" i="7" s="1"/>
  <c r="M601" i="7"/>
  <c r="Q601" i="7" s="1"/>
  <c r="M612" i="7"/>
  <c r="Q612" i="7" s="1"/>
  <c r="M623" i="7"/>
  <c r="Q623" i="7" s="1"/>
  <c r="M633" i="7"/>
  <c r="Q633" i="7" s="1"/>
  <c r="M645" i="7"/>
  <c r="Q645" i="7" s="1"/>
  <c r="M655" i="7"/>
  <c r="Q655" i="7" s="1"/>
  <c r="M665" i="7"/>
  <c r="Q665" i="7" s="1"/>
  <c r="M679" i="7"/>
  <c r="Q679" i="7" s="1"/>
  <c r="M721" i="7"/>
  <c r="Q721" i="7" s="1"/>
  <c r="M146" i="7"/>
  <c r="Q146" i="7" s="1"/>
  <c r="M185" i="7"/>
  <c r="Q185" i="7" s="1"/>
  <c r="M227" i="7"/>
  <c r="Q227" i="7" s="1"/>
  <c r="M259" i="7"/>
  <c r="Q259" i="7" s="1"/>
  <c r="M299" i="7"/>
  <c r="Q299" i="7" s="1"/>
  <c r="M315" i="7"/>
  <c r="Q315" i="7" s="1"/>
  <c r="M331" i="7"/>
  <c r="Q331" i="7" s="1"/>
  <c r="M375" i="7"/>
  <c r="Q375" i="7" s="1"/>
  <c r="S375" i="7" s="1"/>
  <c r="T375" i="7" s="1"/>
  <c r="M428" i="7"/>
  <c r="M471" i="7"/>
  <c r="Q471" i="7" s="1"/>
  <c r="M516" i="7"/>
  <c r="Q516" i="7" s="1"/>
  <c r="M559" i="7"/>
  <c r="Q559" i="7" s="1"/>
  <c r="M596" i="7"/>
  <c r="Q596" i="7" s="1"/>
  <c r="M628" i="7"/>
  <c r="Q628" i="7" s="1"/>
  <c r="M661" i="7"/>
  <c r="Q661" i="7" s="1"/>
  <c r="M16" i="7"/>
  <c r="Q16" i="7" s="1"/>
  <c r="M59" i="7"/>
  <c r="Q59" i="7" s="1"/>
  <c r="M11" i="7"/>
  <c r="Q11" i="7" s="1"/>
  <c r="M19" i="7"/>
  <c r="Q19" i="7" s="1"/>
  <c r="M27" i="7"/>
  <c r="Q27" i="7" s="1"/>
  <c r="M35" i="7"/>
  <c r="Q35" i="7" s="1"/>
  <c r="M43" i="7"/>
  <c r="Q43" i="7" s="1"/>
  <c r="M54" i="7"/>
  <c r="Q54" i="7" s="1"/>
  <c r="M65" i="7"/>
  <c r="Q65" i="7" s="1"/>
  <c r="M80" i="7"/>
  <c r="Q80" i="7" s="1"/>
  <c r="M88" i="7"/>
  <c r="Q88" i="7" s="1"/>
  <c r="M95" i="7"/>
  <c r="Q95" i="7" s="1"/>
  <c r="M103" i="7"/>
  <c r="Q103" i="7" s="1"/>
  <c r="M111" i="7"/>
  <c r="Q111" i="7" s="1"/>
  <c r="M119" i="7"/>
  <c r="Q119" i="7" s="1"/>
  <c r="M127" i="7"/>
  <c r="Q127" i="7" s="1"/>
  <c r="M135" i="7"/>
  <c r="Q135" i="7" s="1"/>
  <c r="M143" i="7"/>
  <c r="Q143" i="7" s="1"/>
  <c r="M151" i="7"/>
  <c r="Q151" i="7" s="1"/>
  <c r="M159" i="7"/>
  <c r="Q159" i="7" s="1"/>
  <c r="M170" i="7"/>
  <c r="Q170" i="7" s="1"/>
  <c r="M180" i="7"/>
  <c r="Q180" i="7" s="1"/>
  <c r="M191" i="7"/>
  <c r="Q191" i="7" s="1"/>
  <c r="M202" i="7"/>
  <c r="Q202" i="7" s="1"/>
  <c r="M212" i="7"/>
  <c r="Q212" i="7" s="1"/>
  <c r="M223" i="7"/>
  <c r="Q223" i="7" s="1"/>
  <c r="M232" i="7"/>
  <c r="Q232" i="7" s="1"/>
  <c r="M240" i="7"/>
  <c r="Q240" i="7" s="1"/>
  <c r="M248" i="7"/>
  <c r="Q248" i="7" s="1"/>
  <c r="M256" i="7"/>
  <c r="Q256" i="7" s="1"/>
  <c r="M264" i="7"/>
  <c r="Q264" i="7" s="1"/>
  <c r="M274" i="7"/>
  <c r="Q274" i="7" s="1"/>
  <c r="M285" i="7"/>
  <c r="Q285" i="7" s="1"/>
  <c r="M295" i="7"/>
  <c r="Q295" i="7" s="1"/>
  <c r="M304" i="7"/>
  <c r="Q304" i="7" s="1"/>
  <c r="M312" i="7"/>
  <c r="Q312" i="7" s="1"/>
  <c r="M320" i="7"/>
  <c r="Q320" i="7" s="1"/>
  <c r="M328" i="7"/>
  <c r="Q328" i="7" s="1"/>
  <c r="M337" i="7"/>
  <c r="Q337" i="7" s="1"/>
  <c r="M353" i="7"/>
  <c r="Q353" i="7" s="1"/>
  <c r="M369" i="7"/>
  <c r="Q369" i="7" s="1"/>
  <c r="M385" i="7"/>
  <c r="Q385" i="7" s="1"/>
  <c r="M401" i="7"/>
  <c r="Q401" i="7" s="1"/>
  <c r="M413" i="7"/>
  <c r="Q413" i="7" s="1"/>
  <c r="M425" i="7"/>
  <c r="Q425" i="7" s="1"/>
  <c r="M435" i="7"/>
  <c r="Q435" i="7" s="1"/>
  <c r="M446" i="7"/>
  <c r="Q446" i="7" s="1"/>
  <c r="M457" i="7"/>
  <c r="Q457" i="7" s="1"/>
  <c r="M467" i="7"/>
  <c r="Q467" i="7" s="1"/>
  <c r="M478" i="7"/>
  <c r="Q478" i="7" s="1"/>
  <c r="M488" i="7"/>
  <c r="Q488" i="7" s="1"/>
  <c r="M501" i="7"/>
  <c r="Q501" i="7" s="1"/>
  <c r="M512" i="7"/>
  <c r="Q512" i="7" s="1"/>
  <c r="M523" i="7"/>
  <c r="Q523" i="7" s="1"/>
  <c r="M533" i="7"/>
  <c r="Q533" i="7" s="1"/>
  <c r="M544" i="7"/>
  <c r="Q544" i="7" s="1"/>
  <c r="M555" i="7"/>
  <c r="Q555" i="7" s="1"/>
  <c r="M565" i="7"/>
  <c r="Q565" i="7" s="1"/>
  <c r="M574" i="7"/>
  <c r="Q574" i="7" s="1"/>
  <c r="M582" i="7"/>
  <c r="Q582" i="7" s="1"/>
  <c r="M592" i="7"/>
  <c r="Q592" i="7" s="1"/>
  <c r="M602" i="7"/>
  <c r="Q602" i="7" s="1"/>
  <c r="M614" i="7"/>
  <c r="Q614" i="7" s="1"/>
  <c r="M624" i="7"/>
  <c r="Q624" i="7" s="1"/>
  <c r="M635" i="7"/>
  <c r="Q635" i="7" s="1"/>
  <c r="M646" i="7"/>
  <c r="Q646" i="7" s="1"/>
  <c r="M656" i="7"/>
  <c r="Q656" i="7" s="1"/>
  <c r="M667" i="7"/>
  <c r="Q667" i="7" s="1"/>
  <c r="M680" i="7"/>
  <c r="Q680" i="7" s="1"/>
  <c r="M722" i="7"/>
  <c r="Q722" i="7" s="1"/>
  <c r="M49" i="7"/>
  <c r="Q49" i="7" s="1"/>
  <c r="M12" i="7"/>
  <c r="Q12" i="7" s="1"/>
  <c r="M20" i="7"/>
  <c r="Q20" i="7" s="1"/>
  <c r="M28" i="7"/>
  <c r="Q28" i="7" s="1"/>
  <c r="M36" i="7"/>
  <c r="Q36" i="7" s="1"/>
  <c r="M44" i="7"/>
  <c r="Q44" i="7" s="1"/>
  <c r="M55" i="7"/>
  <c r="Q55" i="7" s="1"/>
  <c r="M67" i="7"/>
  <c r="Q67" i="7" s="1"/>
  <c r="M81" i="7"/>
  <c r="Q81" i="7" s="1"/>
  <c r="M89" i="7"/>
  <c r="Q89" i="7" s="1"/>
  <c r="M96" i="7"/>
  <c r="Q96" i="7" s="1"/>
  <c r="M104" i="7"/>
  <c r="Q104" i="7" s="1"/>
  <c r="M112" i="7"/>
  <c r="Q112" i="7" s="1"/>
  <c r="M120" i="7"/>
  <c r="Q120" i="7" s="1"/>
  <c r="M128" i="7"/>
  <c r="Q128" i="7" s="1"/>
  <c r="M136" i="7"/>
  <c r="Q136" i="7" s="1"/>
  <c r="M144" i="7"/>
  <c r="Q144" i="7" s="1"/>
  <c r="M152" i="7"/>
  <c r="Q152" i="7" s="1"/>
  <c r="M160" i="7"/>
  <c r="Q160" i="7" s="1"/>
  <c r="M171" i="7"/>
  <c r="Q171" i="7" s="1"/>
  <c r="M181" i="7"/>
  <c r="Q181" i="7" s="1"/>
  <c r="M193" i="7"/>
  <c r="Q193" i="7" s="1"/>
  <c r="M203" i="7"/>
  <c r="Q203" i="7" s="1"/>
  <c r="M213" i="7"/>
  <c r="Q213" i="7" s="1"/>
  <c r="M225" i="7"/>
  <c r="Q225" i="7" s="1"/>
  <c r="M233" i="7"/>
  <c r="Q233" i="7" s="1"/>
  <c r="M241" i="7"/>
  <c r="Q241" i="7" s="1"/>
  <c r="M249" i="7"/>
  <c r="Q249" i="7" s="1"/>
  <c r="M257" i="7"/>
  <c r="Q257" i="7" s="1"/>
  <c r="M265" i="7"/>
  <c r="Q265" i="7" s="1"/>
  <c r="M275" i="7"/>
  <c r="Q275" i="7" s="1"/>
  <c r="M286" i="7"/>
  <c r="Q286" i="7" s="1"/>
  <c r="M297" i="7"/>
  <c r="Q297" i="7" s="1"/>
  <c r="M305" i="7"/>
  <c r="Q305" i="7" s="1"/>
  <c r="M313" i="7"/>
  <c r="Q313" i="7" s="1"/>
  <c r="M321" i="7"/>
  <c r="Q321" i="7" s="1"/>
  <c r="M329" i="7"/>
  <c r="Q329" i="7" s="1"/>
  <c r="M339" i="7"/>
  <c r="Q339" i="7" s="1"/>
  <c r="M355" i="7"/>
  <c r="Q355" i="7" s="1"/>
  <c r="M371" i="7"/>
  <c r="Q371" i="7" s="1"/>
  <c r="M387" i="7"/>
  <c r="Q387" i="7" s="1"/>
  <c r="M403" i="7"/>
  <c r="Q403" i="7" s="1"/>
  <c r="M415" i="7"/>
  <c r="Q415" i="7" s="1"/>
  <c r="M426" i="7"/>
  <c r="Q426" i="7" s="1"/>
  <c r="M437" i="7"/>
  <c r="Q437" i="7" s="1"/>
  <c r="M447" i="7"/>
  <c r="Q447" i="7" s="1"/>
  <c r="M458" i="7"/>
  <c r="Q458" i="7" s="1"/>
  <c r="M469" i="7"/>
  <c r="Q469" i="7" s="1"/>
  <c r="M479" i="7"/>
  <c r="Q479" i="7" s="1"/>
  <c r="M489" i="7"/>
  <c r="Q489" i="7" s="1"/>
  <c r="M503" i="7"/>
  <c r="Q503" i="7" s="1"/>
  <c r="M513" i="7"/>
  <c r="Q513" i="7" s="1"/>
  <c r="M524" i="7"/>
  <c r="Q524" i="7" s="1"/>
  <c r="M535" i="7"/>
  <c r="Q535" i="7" s="1"/>
  <c r="M545" i="7"/>
  <c r="Q545" i="7" s="1"/>
  <c r="M556" i="7"/>
  <c r="Q556" i="7" s="1"/>
  <c r="M567" i="7"/>
  <c r="Q567" i="7" s="1"/>
  <c r="M575" i="7"/>
  <c r="Q575" i="7" s="1"/>
  <c r="M583" i="7"/>
  <c r="Q583" i="7" s="1"/>
  <c r="M593" i="7"/>
  <c r="Q593" i="7" s="1"/>
  <c r="M604" i="7"/>
  <c r="Q604" i="7" s="1"/>
  <c r="M615" i="7"/>
  <c r="Q615" i="7" s="1"/>
  <c r="M626" i="7"/>
  <c r="Q626" i="7" s="1"/>
  <c r="M637" i="7"/>
  <c r="Q637" i="7" s="1"/>
  <c r="M647" i="7"/>
  <c r="Q647" i="7" s="1"/>
  <c r="M657" i="7"/>
  <c r="Q657" i="7" s="1"/>
  <c r="M669" i="7"/>
  <c r="Q669" i="7" s="1"/>
  <c r="M697" i="7"/>
  <c r="Q697" i="7" s="1"/>
  <c r="M724" i="7"/>
  <c r="Q724" i="7" s="1"/>
  <c r="L197" i="7"/>
  <c r="P197" i="7" s="1"/>
  <c r="M671" i="7"/>
  <c r="Q671" i="7" s="1"/>
  <c r="M691" i="7"/>
  <c r="Q691" i="7" s="1"/>
  <c r="M712" i="7"/>
  <c r="Q712" i="7" s="1"/>
  <c r="M672" i="7"/>
  <c r="Q672" i="7" s="1"/>
  <c r="M692" i="7"/>
  <c r="Q692" i="7" s="1"/>
  <c r="M713" i="7"/>
  <c r="Q713" i="7" s="1"/>
  <c r="L191" i="7"/>
  <c r="P191" i="7" s="1"/>
  <c r="L367" i="7"/>
  <c r="P367" i="7" s="1"/>
  <c r="R367" i="7" s="1"/>
  <c r="L285" i="7"/>
  <c r="P285" i="7" s="1"/>
  <c r="L343" i="7"/>
  <c r="P343" i="7" s="1"/>
  <c r="R343" i="7" s="1"/>
  <c r="L407" i="7"/>
  <c r="P407" i="7" s="1"/>
  <c r="L449" i="7"/>
  <c r="P449" i="7" s="1"/>
  <c r="L487" i="7"/>
  <c r="P487" i="7" s="1"/>
  <c r="L531" i="7"/>
  <c r="P531" i="7" s="1"/>
  <c r="L569" i="7"/>
  <c r="P569" i="7" s="1"/>
  <c r="L303" i="7"/>
  <c r="P303" i="7" s="1"/>
  <c r="L229" i="7"/>
  <c r="P229" i="7" s="1"/>
  <c r="L319" i="7"/>
  <c r="P319" i="7" s="1"/>
  <c r="L359" i="7"/>
  <c r="P359" i="7" s="1"/>
  <c r="R359" i="7" s="1"/>
  <c r="L481" i="7"/>
  <c r="P481" i="7" s="1"/>
  <c r="L563" i="7"/>
  <c r="P563" i="7" s="1"/>
  <c r="M682" i="7"/>
  <c r="Q682" i="7" s="1"/>
  <c r="M693" i="7"/>
  <c r="Q693" i="7" s="1"/>
  <c r="M699" i="7"/>
  <c r="Q699" i="7" s="1"/>
  <c r="M707" i="7"/>
  <c r="Q707" i="7" s="1"/>
  <c r="M715" i="7"/>
  <c r="Q715" i="7" s="1"/>
  <c r="M725" i="7"/>
  <c r="Q725" i="7" s="1"/>
  <c r="L383" i="7"/>
  <c r="P383" i="7" s="1"/>
  <c r="L17" i="7"/>
  <c r="P17" i="7" s="1"/>
  <c r="R17" i="7" s="1"/>
  <c r="L185" i="7"/>
  <c r="P185" i="7" s="1"/>
  <c r="R185" i="7" s="1"/>
  <c r="L245" i="7"/>
  <c r="P245" i="7" s="1"/>
  <c r="R245" i="7" s="1"/>
  <c r="L335" i="7"/>
  <c r="P335" i="7" s="1"/>
  <c r="L399" i="7"/>
  <c r="P399" i="7" s="1"/>
  <c r="M683" i="7"/>
  <c r="Q683" i="7" s="1"/>
  <c r="M700" i="7"/>
  <c r="Q700" i="7" s="1"/>
  <c r="M708" i="7"/>
  <c r="Q708" i="7" s="1"/>
  <c r="M716" i="7"/>
  <c r="Q716" i="7" s="1"/>
  <c r="M727" i="7"/>
  <c r="Q727" i="7" s="1"/>
  <c r="L33" i="7"/>
  <c r="P33" i="7" s="1"/>
  <c r="L165" i="7"/>
  <c r="P165" i="7" s="1"/>
  <c r="R165" i="7" s="1"/>
  <c r="L223" i="7"/>
  <c r="P223" i="7" s="1"/>
  <c r="R223" i="7" s="1"/>
  <c r="L261" i="7"/>
  <c r="P261" i="7" s="1"/>
  <c r="R261" i="7" s="1"/>
  <c r="L375" i="7"/>
  <c r="P375" i="7" s="1"/>
  <c r="M686" i="7"/>
  <c r="Q686" i="7" s="1"/>
  <c r="M694" i="7"/>
  <c r="Q694" i="7" s="1"/>
  <c r="M701" i="7"/>
  <c r="Q701" i="7" s="1"/>
  <c r="M709" i="7"/>
  <c r="Q709" i="7" s="1"/>
  <c r="M717" i="7"/>
  <c r="Q717" i="7" s="1"/>
  <c r="M741" i="7"/>
  <c r="Q741" i="7" s="1"/>
  <c r="L351" i="7"/>
  <c r="P351" i="7" s="1"/>
  <c r="R351" i="7" s="1"/>
  <c r="M687" i="7"/>
  <c r="Q687" i="7" s="1"/>
  <c r="M695" i="7"/>
  <c r="Q695" i="7" s="1"/>
  <c r="M702" i="7"/>
  <c r="Q702" i="7" s="1"/>
  <c r="S702" i="7" s="1"/>
  <c r="T702" i="7" s="1"/>
  <c r="M710" i="7"/>
  <c r="Q710" i="7" s="1"/>
  <c r="M718" i="7"/>
  <c r="Q718" i="7" s="1"/>
  <c r="M745" i="7"/>
  <c r="Q745" i="7" s="1"/>
  <c r="L217" i="7"/>
  <c r="P217" i="7" s="1"/>
  <c r="R217" i="7" s="1"/>
  <c r="L291" i="7"/>
  <c r="P291" i="7" s="1"/>
  <c r="L391" i="7"/>
  <c r="P391" i="7" s="1"/>
  <c r="L455" i="7"/>
  <c r="P455" i="7" s="1"/>
  <c r="M690" i="7"/>
  <c r="Q690" i="7" s="1"/>
  <c r="M696" i="7"/>
  <c r="Q696" i="7" s="1"/>
  <c r="M703" i="7"/>
  <c r="Q703" i="7" s="1"/>
  <c r="M711" i="7"/>
  <c r="Q711" i="7" s="1"/>
  <c r="M719" i="7"/>
  <c r="Q719" i="7" s="1"/>
  <c r="M749" i="7"/>
  <c r="Q749" i="7" s="1"/>
  <c r="L751" i="7"/>
  <c r="P751" i="7" s="1"/>
  <c r="P9" i="7"/>
  <c r="R9" i="7" s="1"/>
  <c r="L23" i="7"/>
  <c r="P23" i="7" s="1"/>
  <c r="L39" i="7"/>
  <c r="P39" i="7" s="1"/>
  <c r="L179" i="7"/>
  <c r="P179" i="7" s="1"/>
  <c r="L211" i="7"/>
  <c r="P211" i="7" s="1"/>
  <c r="L235" i="7"/>
  <c r="P235" i="7" s="1"/>
  <c r="L251" i="7"/>
  <c r="P251" i="7" s="1"/>
  <c r="L309" i="7"/>
  <c r="P309" i="7" s="1"/>
  <c r="R309" i="7" s="1"/>
  <c r="L325" i="7"/>
  <c r="P325" i="7" s="1"/>
  <c r="R325" i="7" s="1"/>
  <c r="L437" i="7"/>
  <c r="P437" i="7" s="1"/>
  <c r="L443" i="7"/>
  <c r="P443" i="7" s="1"/>
  <c r="L469" i="7"/>
  <c r="P469" i="7" s="1"/>
  <c r="L475" i="7"/>
  <c r="P475" i="7" s="1"/>
  <c r="L519" i="7"/>
  <c r="P519" i="7" s="1"/>
  <c r="L525" i="7"/>
  <c r="P525" i="7" s="1"/>
  <c r="L551" i="7"/>
  <c r="P551" i="7" s="1"/>
  <c r="L557" i="7"/>
  <c r="P557" i="7" s="1"/>
  <c r="L575" i="7"/>
  <c r="P575" i="7" s="1"/>
  <c r="R575" i="7" s="1"/>
  <c r="L618" i="7"/>
  <c r="P618" i="7" s="1"/>
  <c r="L630" i="7"/>
  <c r="P630" i="7" s="1"/>
  <c r="L691" i="7"/>
  <c r="P691" i="7" s="1"/>
  <c r="L723" i="7"/>
  <c r="P723" i="7" s="1"/>
  <c r="L731" i="7"/>
  <c r="P731" i="7" s="1"/>
  <c r="L13" i="7"/>
  <c r="P13" i="7" s="1"/>
  <c r="R13" i="7" s="1"/>
  <c r="L29" i="7"/>
  <c r="P29" i="7" s="1"/>
  <c r="L56" i="7"/>
  <c r="P56" i="7" s="1"/>
  <c r="R56" i="7" s="1"/>
  <c r="L167" i="7"/>
  <c r="P167" i="7" s="1"/>
  <c r="L173" i="7"/>
  <c r="P173" i="7" s="1"/>
  <c r="L193" i="7"/>
  <c r="P193" i="7" s="1"/>
  <c r="R193" i="7" s="1"/>
  <c r="L199" i="7"/>
  <c r="P199" i="7" s="1"/>
  <c r="L205" i="7"/>
  <c r="P205" i="7" s="1"/>
  <c r="R205" i="7" s="1"/>
  <c r="L225" i="7"/>
  <c r="P225" i="7" s="1"/>
  <c r="R225" i="7" s="1"/>
  <c r="L241" i="7"/>
  <c r="P241" i="7" s="1"/>
  <c r="L257" i="7"/>
  <c r="P257" i="7" s="1"/>
  <c r="L293" i="7"/>
  <c r="P293" i="7" s="1"/>
  <c r="R293" i="7" s="1"/>
  <c r="L299" i="7"/>
  <c r="P299" i="7" s="1"/>
  <c r="L315" i="7"/>
  <c r="P315" i="7" s="1"/>
  <c r="L331" i="7"/>
  <c r="P331" i="7" s="1"/>
  <c r="L337" i="7"/>
  <c r="P337" i="7" s="1"/>
  <c r="L345" i="7"/>
  <c r="P345" i="7" s="1"/>
  <c r="R345" i="7" s="1"/>
  <c r="L353" i="7"/>
  <c r="P353" i="7" s="1"/>
  <c r="R353" i="7" s="1"/>
  <c r="L361" i="7"/>
  <c r="P361" i="7" s="1"/>
  <c r="L369" i="7"/>
  <c r="P369" i="7" s="1"/>
  <c r="L377" i="7"/>
  <c r="P377" i="7" s="1"/>
  <c r="L385" i="7"/>
  <c r="P385" i="7" s="1"/>
  <c r="L393" i="7"/>
  <c r="P393" i="7" s="1"/>
  <c r="R393" i="7" s="1"/>
  <c r="L401" i="7"/>
  <c r="P401" i="7" s="1"/>
  <c r="R401" i="7" s="1"/>
  <c r="L457" i="7"/>
  <c r="P457" i="7" s="1"/>
  <c r="L463" i="7"/>
  <c r="P463" i="7" s="1"/>
  <c r="L499" i="7"/>
  <c r="P499" i="7" s="1"/>
  <c r="L513" i="7"/>
  <c r="P513" i="7" s="1"/>
  <c r="R513" i="7" s="1"/>
  <c r="L539" i="7"/>
  <c r="P539" i="7" s="1"/>
  <c r="L545" i="7"/>
  <c r="P545" i="7" s="1"/>
  <c r="L581" i="7"/>
  <c r="P581" i="7" s="1"/>
  <c r="L624" i="7"/>
  <c r="P624" i="7" s="1"/>
  <c r="L698" i="7"/>
  <c r="P698" i="7" s="1"/>
  <c r="L702" i="7"/>
  <c r="P702" i="7" s="1"/>
  <c r="L706" i="7"/>
  <c r="P706" i="7" s="1"/>
  <c r="L710" i="7"/>
  <c r="P710" i="7" s="1"/>
  <c r="L714" i="7"/>
  <c r="P714" i="7" s="1"/>
  <c r="L718" i="7"/>
  <c r="P718" i="7" s="1"/>
  <c r="R718" i="7" s="1"/>
  <c r="M723" i="7"/>
  <c r="Q723" i="7" s="1"/>
  <c r="L733" i="7"/>
  <c r="P733" i="7" s="1"/>
  <c r="L729" i="7"/>
  <c r="P729" i="7" s="1"/>
  <c r="L19" i="7"/>
  <c r="P19" i="7" s="1"/>
  <c r="R19" i="7" s="1"/>
  <c r="L35" i="7"/>
  <c r="P35" i="7" s="1"/>
  <c r="L187" i="7"/>
  <c r="P187" i="7" s="1"/>
  <c r="L219" i="7"/>
  <c r="P219" i="7" s="1"/>
  <c r="L231" i="7"/>
  <c r="P231" i="7" s="1"/>
  <c r="L247" i="7"/>
  <c r="P247" i="7" s="1"/>
  <c r="L263" i="7"/>
  <c r="P263" i="7" s="1"/>
  <c r="L281" i="7"/>
  <c r="P281" i="7" s="1"/>
  <c r="L287" i="7"/>
  <c r="P287" i="7" s="1"/>
  <c r="R287" i="7" s="1"/>
  <c r="L305" i="7"/>
  <c r="P305" i="7" s="1"/>
  <c r="R305" i="7" s="1"/>
  <c r="L321" i="7"/>
  <c r="P321" i="7" s="1"/>
  <c r="R321" i="7" s="1"/>
  <c r="L445" i="7"/>
  <c r="P445" i="7" s="1"/>
  <c r="R445" i="7" s="1"/>
  <c r="L451" i="7"/>
  <c r="P451" i="7" s="1"/>
  <c r="L477" i="7"/>
  <c r="P477" i="7" s="1"/>
  <c r="L483" i="7"/>
  <c r="P483" i="7" s="1"/>
  <c r="R483" i="7" s="1"/>
  <c r="L527" i="7"/>
  <c r="P527" i="7" s="1"/>
  <c r="L533" i="7"/>
  <c r="P533" i="7" s="1"/>
  <c r="L559" i="7"/>
  <c r="P559" i="7" s="1"/>
  <c r="R559" i="7" s="1"/>
  <c r="L565" i="7"/>
  <c r="P565" i="7" s="1"/>
  <c r="L571" i="7"/>
  <c r="P571" i="7" s="1"/>
  <c r="L692" i="7"/>
  <c r="P692" i="7" s="1"/>
  <c r="L695" i="7"/>
  <c r="P695" i="7" s="1"/>
  <c r="L735" i="7"/>
  <c r="P735" i="7" s="1"/>
  <c r="I27" i="7"/>
  <c r="L717" i="7"/>
  <c r="P717" i="7" s="1"/>
  <c r="R717" i="7" s="1"/>
  <c r="L25" i="7"/>
  <c r="P25" i="7" s="1"/>
  <c r="R25" i="7" s="1"/>
  <c r="L41" i="7"/>
  <c r="P41" i="7" s="1"/>
  <c r="L169" i="7"/>
  <c r="P169" i="7" s="1"/>
  <c r="L175" i="7"/>
  <c r="P175" i="7" s="1"/>
  <c r="L181" i="7"/>
  <c r="P181" i="7" s="1"/>
  <c r="R181" i="7" s="1"/>
  <c r="L201" i="7"/>
  <c r="P201" i="7" s="1"/>
  <c r="R201" i="7" s="1"/>
  <c r="L207" i="7"/>
  <c r="P207" i="7" s="1"/>
  <c r="R207" i="7" s="1"/>
  <c r="L213" i="7"/>
  <c r="P213" i="7" s="1"/>
  <c r="R213" i="7" s="1"/>
  <c r="L237" i="7"/>
  <c r="P237" i="7" s="1"/>
  <c r="R237" i="7" s="1"/>
  <c r="L253" i="7"/>
  <c r="P253" i="7" s="1"/>
  <c r="L311" i="7"/>
  <c r="P311" i="7" s="1"/>
  <c r="L327" i="7"/>
  <c r="P327" i="7" s="1"/>
  <c r="L339" i="7"/>
  <c r="P339" i="7" s="1"/>
  <c r="R339" i="7" s="1"/>
  <c r="L347" i="7"/>
  <c r="P347" i="7" s="1"/>
  <c r="L355" i="7"/>
  <c r="P355" i="7" s="1"/>
  <c r="R355" i="7" s="1"/>
  <c r="L363" i="7"/>
  <c r="P363" i="7" s="1"/>
  <c r="L371" i="7"/>
  <c r="P371" i="7" s="1"/>
  <c r="L379" i="7"/>
  <c r="P379" i="7" s="1"/>
  <c r="L387" i="7"/>
  <c r="P387" i="7" s="1"/>
  <c r="L395" i="7"/>
  <c r="P395" i="7" s="1"/>
  <c r="L403" i="7"/>
  <c r="P403" i="7" s="1"/>
  <c r="L433" i="7"/>
  <c r="P433" i="7" s="1"/>
  <c r="L439" i="7"/>
  <c r="P439" i="7" s="1"/>
  <c r="L465" i="7"/>
  <c r="P465" i="7" s="1"/>
  <c r="L471" i="7"/>
  <c r="P471" i="7" s="1"/>
  <c r="L490" i="7"/>
  <c r="P490" i="7" s="1"/>
  <c r="L509" i="7"/>
  <c r="P509" i="7" s="1"/>
  <c r="L515" i="7"/>
  <c r="P515" i="7" s="1"/>
  <c r="L521" i="7"/>
  <c r="P521" i="7" s="1"/>
  <c r="L547" i="7"/>
  <c r="P547" i="7" s="1"/>
  <c r="R547" i="7" s="1"/>
  <c r="L553" i="7"/>
  <c r="P553" i="7" s="1"/>
  <c r="R553" i="7" s="1"/>
  <c r="L577" i="7"/>
  <c r="P577" i="7" s="1"/>
  <c r="L614" i="7"/>
  <c r="P614" i="7" s="1"/>
  <c r="L626" i="7"/>
  <c r="P626" i="7" s="1"/>
  <c r="L699" i="7"/>
  <c r="P699" i="7" s="1"/>
  <c r="L703" i="7"/>
  <c r="P703" i="7" s="1"/>
  <c r="R703" i="7" s="1"/>
  <c r="L707" i="7"/>
  <c r="P707" i="7" s="1"/>
  <c r="R707" i="7" s="1"/>
  <c r="L711" i="7"/>
  <c r="P711" i="7" s="1"/>
  <c r="R711" i="7" s="1"/>
  <c r="L715" i="7"/>
  <c r="P715" i="7" s="1"/>
  <c r="R715" i="7" s="1"/>
  <c r="L719" i="7"/>
  <c r="P719" i="7" s="1"/>
  <c r="R719" i="7" s="1"/>
  <c r="L725" i="7"/>
  <c r="P725" i="7" s="1"/>
  <c r="M737" i="7"/>
  <c r="Q737" i="7" s="1"/>
  <c r="L15" i="7"/>
  <c r="P15" i="7" s="1"/>
  <c r="L31" i="7"/>
  <c r="P31" i="7" s="1"/>
  <c r="L195" i="7"/>
  <c r="P195" i="7" s="1"/>
  <c r="L227" i="7"/>
  <c r="P227" i="7" s="1"/>
  <c r="R227" i="7" s="1"/>
  <c r="L243" i="7"/>
  <c r="P243" i="7" s="1"/>
  <c r="L259" i="7"/>
  <c r="P259" i="7" s="1"/>
  <c r="R259" i="7" s="1"/>
  <c r="L289" i="7"/>
  <c r="P289" i="7" s="1"/>
  <c r="L295" i="7"/>
  <c r="P295" i="7" s="1"/>
  <c r="R295" i="7" s="1"/>
  <c r="L301" i="7"/>
  <c r="P301" i="7" s="1"/>
  <c r="L317" i="7"/>
  <c r="P317" i="7" s="1"/>
  <c r="L333" i="7"/>
  <c r="P333" i="7" s="1"/>
  <c r="L453" i="7"/>
  <c r="P453" i="7" s="1"/>
  <c r="R453" i="7" s="1"/>
  <c r="L459" i="7"/>
  <c r="P459" i="7" s="1"/>
  <c r="L485" i="7"/>
  <c r="P485" i="7" s="1"/>
  <c r="L503" i="7"/>
  <c r="P503" i="7" s="1"/>
  <c r="L535" i="7"/>
  <c r="P535" i="7" s="1"/>
  <c r="L541" i="7"/>
  <c r="P541" i="7" s="1"/>
  <c r="L567" i="7"/>
  <c r="P567" i="7" s="1"/>
  <c r="L620" i="7"/>
  <c r="P620" i="7" s="1"/>
  <c r="L696" i="7"/>
  <c r="P696" i="7" s="1"/>
  <c r="R696" i="7" s="1"/>
  <c r="L694" i="7"/>
  <c r="P694" i="7" s="1"/>
  <c r="L697" i="7"/>
  <c r="P697" i="7" s="1"/>
  <c r="L701" i="7"/>
  <c r="P701" i="7" s="1"/>
  <c r="R701" i="7" s="1"/>
  <c r="L705" i="7"/>
  <c r="P705" i="7" s="1"/>
  <c r="L713" i="7"/>
  <c r="P713" i="7" s="1"/>
  <c r="L21" i="7"/>
  <c r="P21" i="7" s="1"/>
  <c r="R21" i="7" s="1"/>
  <c r="L37" i="7"/>
  <c r="P37" i="7" s="1"/>
  <c r="L163" i="7"/>
  <c r="P163" i="7" s="1"/>
  <c r="L177" i="7"/>
  <c r="P177" i="7" s="1"/>
  <c r="R177" i="7" s="1"/>
  <c r="L183" i="7"/>
  <c r="P183" i="7" s="1"/>
  <c r="R183" i="7" s="1"/>
  <c r="L189" i="7"/>
  <c r="P189" i="7" s="1"/>
  <c r="R189" i="7" s="1"/>
  <c r="L209" i="7"/>
  <c r="P209" i="7" s="1"/>
  <c r="L215" i="7"/>
  <c r="P215" i="7" s="1"/>
  <c r="L221" i="7"/>
  <c r="P221" i="7" s="1"/>
  <c r="L233" i="7"/>
  <c r="P233" i="7" s="1"/>
  <c r="L249" i="7"/>
  <c r="P249" i="7" s="1"/>
  <c r="R249" i="7" s="1"/>
  <c r="L265" i="7"/>
  <c r="P265" i="7" s="1"/>
  <c r="R265" i="7" s="1"/>
  <c r="L283" i="7"/>
  <c r="P283" i="7" s="1"/>
  <c r="R283" i="7" s="1"/>
  <c r="L307" i="7"/>
  <c r="P307" i="7" s="1"/>
  <c r="R307" i="7" s="1"/>
  <c r="L323" i="7"/>
  <c r="P323" i="7" s="1"/>
  <c r="L341" i="7"/>
  <c r="P341" i="7" s="1"/>
  <c r="R341" i="7" s="1"/>
  <c r="L349" i="7"/>
  <c r="P349" i="7" s="1"/>
  <c r="L357" i="7"/>
  <c r="P357" i="7" s="1"/>
  <c r="L365" i="7"/>
  <c r="P365" i="7" s="1"/>
  <c r="L373" i="7"/>
  <c r="P373" i="7" s="1"/>
  <c r="L381" i="7"/>
  <c r="P381" i="7" s="1"/>
  <c r="L389" i="7"/>
  <c r="P389" i="7" s="1"/>
  <c r="R389" i="7" s="1"/>
  <c r="L397" i="7"/>
  <c r="P397" i="7" s="1"/>
  <c r="L405" i="7"/>
  <c r="P405" i="7" s="1"/>
  <c r="L441" i="7"/>
  <c r="P441" i="7" s="1"/>
  <c r="L447" i="7"/>
  <c r="P447" i="7" s="1"/>
  <c r="R447" i="7" s="1"/>
  <c r="L473" i="7"/>
  <c r="P473" i="7" s="1"/>
  <c r="R473" i="7" s="1"/>
  <c r="L479" i="7"/>
  <c r="P479" i="7" s="1"/>
  <c r="L511" i="7"/>
  <c r="P511" i="7" s="1"/>
  <c r="L523" i="7"/>
  <c r="P523" i="7" s="1"/>
  <c r="L529" i="7"/>
  <c r="P529" i="7" s="1"/>
  <c r="L555" i="7"/>
  <c r="P555" i="7" s="1"/>
  <c r="L561" i="7"/>
  <c r="P561" i="7" s="1"/>
  <c r="L573" i="7"/>
  <c r="P573" i="7" s="1"/>
  <c r="R573" i="7" s="1"/>
  <c r="L689" i="7"/>
  <c r="P689" i="7" s="1"/>
  <c r="L693" i="7"/>
  <c r="P693" i="7" s="1"/>
  <c r="R693" i="7" s="1"/>
  <c r="L700" i="7"/>
  <c r="P700" i="7" s="1"/>
  <c r="L704" i="7"/>
  <c r="P704" i="7" s="1"/>
  <c r="L708" i="7"/>
  <c r="P708" i="7" s="1"/>
  <c r="L712" i="7"/>
  <c r="P712" i="7" s="1"/>
  <c r="L716" i="7"/>
  <c r="P716" i="7" s="1"/>
  <c r="L721" i="7"/>
  <c r="P721" i="7" s="1"/>
  <c r="L727" i="7"/>
  <c r="P727" i="7" s="1"/>
  <c r="R727" i="7" s="1"/>
  <c r="L709" i="7"/>
  <c r="P709" i="7" s="1"/>
  <c r="R709" i="7" s="1"/>
  <c r="L11" i="7"/>
  <c r="P11" i="7" s="1"/>
  <c r="L27" i="7"/>
  <c r="P27" i="7" s="1"/>
  <c r="R27" i="7" s="1"/>
  <c r="L43" i="7"/>
  <c r="P43" i="7" s="1"/>
  <c r="L60" i="7"/>
  <c r="P60" i="7" s="1"/>
  <c r="L171" i="7"/>
  <c r="P171" i="7" s="1"/>
  <c r="R171" i="7" s="1"/>
  <c r="L203" i="7"/>
  <c r="P203" i="7" s="1"/>
  <c r="R203" i="7" s="1"/>
  <c r="L239" i="7"/>
  <c r="P239" i="7" s="1"/>
  <c r="L255" i="7"/>
  <c r="P255" i="7" s="1"/>
  <c r="L297" i="7"/>
  <c r="P297" i="7" s="1"/>
  <c r="L313" i="7"/>
  <c r="P313" i="7" s="1"/>
  <c r="R313" i="7" s="1"/>
  <c r="L329" i="7"/>
  <c r="P329" i="7" s="1"/>
  <c r="L435" i="7"/>
  <c r="P435" i="7" s="1"/>
  <c r="L461" i="7"/>
  <c r="P461" i="7" s="1"/>
  <c r="L467" i="7"/>
  <c r="P467" i="7" s="1"/>
  <c r="L517" i="7"/>
  <c r="P517" i="7" s="1"/>
  <c r="L543" i="7"/>
  <c r="P543" i="7" s="1"/>
  <c r="R543" i="7" s="1"/>
  <c r="L549" i="7"/>
  <c r="P549" i="7" s="1"/>
  <c r="R549" i="7" s="1"/>
  <c r="L579" i="7"/>
  <c r="P579" i="7" s="1"/>
  <c r="R579" i="7" s="1"/>
  <c r="L616" i="7"/>
  <c r="P616" i="7" s="1"/>
  <c r="L622" i="7"/>
  <c r="P622" i="7" s="1"/>
  <c r="L628" i="7"/>
  <c r="P628" i="7" s="1"/>
  <c r="L690" i="7"/>
  <c r="P690" i="7" s="1"/>
  <c r="I9" i="7"/>
  <c r="I11" i="7"/>
  <c r="I13" i="7"/>
  <c r="I15" i="7"/>
  <c r="I17" i="7"/>
  <c r="I19" i="7"/>
  <c r="I21" i="7"/>
  <c r="I23" i="7"/>
  <c r="I25" i="7"/>
  <c r="I29" i="7"/>
  <c r="I31" i="7"/>
  <c r="I33" i="7"/>
  <c r="I35" i="7"/>
  <c r="I37" i="7"/>
  <c r="I39" i="7"/>
  <c r="I41" i="7"/>
  <c r="I43" i="7"/>
  <c r="I45" i="7"/>
  <c r="I47" i="7"/>
  <c r="I49" i="7"/>
  <c r="I51" i="7"/>
  <c r="I53" i="7"/>
  <c r="I55" i="7"/>
  <c r="I57" i="7"/>
  <c r="I59" i="7"/>
  <c r="I61" i="7"/>
  <c r="I63" i="7"/>
  <c r="I65" i="7"/>
  <c r="I67" i="7"/>
  <c r="I69" i="7"/>
  <c r="I71" i="7"/>
  <c r="I73" i="7"/>
  <c r="I75" i="7"/>
  <c r="I77" i="7"/>
  <c r="I79" i="7"/>
  <c r="I81" i="7"/>
  <c r="I83" i="7"/>
  <c r="I87" i="7"/>
  <c r="I91" i="7"/>
  <c r="I95" i="7"/>
  <c r="I99" i="7"/>
  <c r="I103" i="7"/>
  <c r="I107" i="7"/>
  <c r="I111" i="7"/>
  <c r="I115" i="7"/>
  <c r="I119" i="7"/>
  <c r="I123" i="7"/>
  <c r="I127" i="7"/>
  <c r="I131" i="7"/>
  <c r="I135" i="7"/>
  <c r="S39" i="7"/>
  <c r="T39" i="7" s="1"/>
  <c r="M729" i="7"/>
  <c r="Q729" i="7" s="1"/>
  <c r="M731" i="7"/>
  <c r="Q731" i="7" s="1"/>
  <c r="M733" i="7"/>
  <c r="Q733" i="7" s="1"/>
  <c r="M735" i="7"/>
  <c r="Q735" i="7" s="1"/>
  <c r="M739" i="7"/>
  <c r="Q739" i="7" s="1"/>
  <c r="M743" i="7"/>
  <c r="Q743" i="7" s="1"/>
  <c r="M747" i="7"/>
  <c r="Q747" i="7" s="1"/>
  <c r="I752" i="7"/>
  <c r="I750" i="7"/>
  <c r="I748" i="7"/>
  <c r="I746" i="7"/>
  <c r="I744" i="7"/>
  <c r="I742" i="7"/>
  <c r="I740" i="7"/>
  <c r="I738" i="7"/>
  <c r="I736" i="7"/>
  <c r="I734" i="7"/>
  <c r="I732" i="7"/>
  <c r="I730" i="7"/>
  <c r="I728" i="7"/>
  <c r="I726" i="7"/>
  <c r="I724" i="7"/>
  <c r="I722" i="7"/>
  <c r="I720" i="7"/>
  <c r="I718" i="7"/>
  <c r="I716" i="7"/>
  <c r="I714" i="7"/>
  <c r="I712" i="7"/>
  <c r="I710" i="7"/>
  <c r="I708" i="7"/>
  <c r="I706" i="7"/>
  <c r="I704" i="7"/>
  <c r="I702" i="7"/>
  <c r="I700" i="7"/>
  <c r="I698" i="7"/>
  <c r="I696" i="7"/>
  <c r="I694" i="7"/>
  <c r="I692" i="7"/>
  <c r="I690" i="7"/>
  <c r="I688" i="7"/>
  <c r="I686" i="7"/>
  <c r="I684" i="7"/>
  <c r="I682" i="7"/>
  <c r="I680" i="7"/>
  <c r="I678" i="7"/>
  <c r="I676" i="7"/>
  <c r="I674" i="7"/>
  <c r="I672" i="7"/>
  <c r="I670" i="7"/>
  <c r="I668" i="7"/>
  <c r="I666" i="7"/>
  <c r="I664" i="7"/>
  <c r="I662" i="7"/>
  <c r="I660" i="7"/>
  <c r="I658" i="7"/>
  <c r="I656" i="7"/>
  <c r="I654" i="7"/>
  <c r="I652" i="7"/>
  <c r="I650" i="7"/>
  <c r="I648" i="7"/>
  <c r="I646" i="7"/>
  <c r="I644" i="7"/>
  <c r="I642" i="7"/>
  <c r="I640" i="7"/>
  <c r="I638" i="7"/>
  <c r="I636" i="7"/>
  <c r="I634" i="7"/>
  <c r="I632" i="7"/>
  <c r="I630" i="7"/>
  <c r="I628" i="7"/>
  <c r="I626" i="7"/>
  <c r="I624" i="7"/>
  <c r="I622" i="7"/>
  <c r="I620" i="7"/>
  <c r="I618" i="7"/>
  <c r="I616" i="7"/>
  <c r="S616" i="7" s="1"/>
  <c r="T616" i="7" s="1"/>
  <c r="I614" i="7"/>
  <c r="I612" i="7"/>
  <c r="I610" i="7"/>
  <c r="I608" i="7"/>
  <c r="I606" i="7"/>
  <c r="I604" i="7"/>
  <c r="I602" i="7"/>
  <c r="I600" i="7"/>
  <c r="I598" i="7"/>
  <c r="I596" i="7"/>
  <c r="I594" i="7"/>
  <c r="I592" i="7"/>
  <c r="I590" i="7"/>
  <c r="I588" i="7"/>
  <c r="I586" i="7"/>
  <c r="I584" i="7"/>
  <c r="I582" i="7"/>
  <c r="I580" i="7"/>
  <c r="I578" i="7"/>
  <c r="I576" i="7"/>
  <c r="I574" i="7"/>
  <c r="I572" i="7"/>
  <c r="I570" i="7"/>
  <c r="I568" i="7"/>
  <c r="I566" i="7"/>
  <c r="I564" i="7"/>
  <c r="I562" i="7"/>
  <c r="I560" i="7"/>
  <c r="I558" i="7"/>
  <c r="I556" i="7"/>
  <c r="I554" i="7"/>
  <c r="I552" i="7"/>
  <c r="I550" i="7"/>
  <c r="I548" i="7"/>
  <c r="I546" i="7"/>
  <c r="I544" i="7"/>
  <c r="I542" i="7"/>
  <c r="I540" i="7"/>
  <c r="I538" i="7"/>
  <c r="I536" i="7"/>
  <c r="I534" i="7"/>
  <c r="I532" i="7"/>
  <c r="I530" i="7"/>
  <c r="I528" i="7"/>
  <c r="I526" i="7"/>
  <c r="I524" i="7"/>
  <c r="I522" i="7"/>
  <c r="I520" i="7"/>
  <c r="I518" i="7"/>
  <c r="I516" i="7"/>
  <c r="I514" i="7"/>
  <c r="I512" i="7"/>
  <c r="I510" i="7"/>
  <c r="I508" i="7"/>
  <c r="I506" i="7"/>
  <c r="I504" i="7"/>
  <c r="I502" i="7"/>
  <c r="I500" i="7"/>
  <c r="I498" i="7"/>
  <c r="I496" i="7"/>
  <c r="I494" i="7"/>
  <c r="I492" i="7"/>
  <c r="I490" i="7"/>
  <c r="I488" i="7"/>
  <c r="I486" i="7"/>
  <c r="I484" i="7"/>
  <c r="I482" i="7"/>
  <c r="I480" i="7"/>
  <c r="I478" i="7"/>
  <c r="I476" i="7"/>
  <c r="I474" i="7"/>
  <c r="I472" i="7"/>
  <c r="I470" i="7"/>
  <c r="I751" i="7"/>
  <c r="I749" i="7"/>
  <c r="I747" i="7"/>
  <c r="I745" i="7"/>
  <c r="I743" i="7"/>
  <c r="I741" i="7"/>
  <c r="I739" i="7"/>
  <c r="I737" i="7"/>
  <c r="I735" i="7"/>
  <c r="I733" i="7"/>
  <c r="I731" i="7"/>
  <c r="I729" i="7"/>
  <c r="I727" i="7"/>
  <c r="I725" i="7"/>
  <c r="I723" i="7"/>
  <c r="I721" i="7"/>
  <c r="I719" i="7"/>
  <c r="S719" i="7" s="1"/>
  <c r="T719" i="7" s="1"/>
  <c r="I717" i="7"/>
  <c r="I715" i="7"/>
  <c r="S715" i="7" s="1"/>
  <c r="T715" i="7" s="1"/>
  <c r="I713" i="7"/>
  <c r="I711" i="7"/>
  <c r="S711" i="7" s="1"/>
  <c r="T711" i="7" s="1"/>
  <c r="I709" i="7"/>
  <c r="I707" i="7"/>
  <c r="S707" i="7" s="1"/>
  <c r="T707" i="7" s="1"/>
  <c r="I705" i="7"/>
  <c r="I703" i="7"/>
  <c r="I701" i="7"/>
  <c r="I699" i="7"/>
  <c r="I697" i="7"/>
  <c r="I695" i="7"/>
  <c r="I693" i="7"/>
  <c r="I691" i="7"/>
  <c r="I689" i="7"/>
  <c r="I687" i="7"/>
  <c r="I685" i="7"/>
  <c r="I683" i="7"/>
  <c r="I681" i="7"/>
  <c r="I679" i="7"/>
  <c r="I677" i="7"/>
  <c r="I675" i="7"/>
  <c r="I673" i="7"/>
  <c r="I671" i="7"/>
  <c r="I669" i="7"/>
  <c r="I667" i="7"/>
  <c r="I665" i="7"/>
  <c r="I663" i="7"/>
  <c r="I661" i="7"/>
  <c r="I659" i="7"/>
  <c r="I657" i="7"/>
  <c r="I655" i="7"/>
  <c r="I653" i="7"/>
  <c r="I651" i="7"/>
  <c r="I649" i="7"/>
  <c r="I647" i="7"/>
  <c r="I645" i="7"/>
  <c r="I643" i="7"/>
  <c r="I641" i="7"/>
  <c r="I639" i="7"/>
  <c r="I637" i="7"/>
  <c r="I635" i="7"/>
  <c r="I633" i="7"/>
  <c r="I631" i="7"/>
  <c r="I629" i="7"/>
  <c r="I627" i="7"/>
  <c r="I625" i="7"/>
  <c r="I623" i="7"/>
  <c r="I621" i="7"/>
  <c r="I619" i="7"/>
  <c r="I617" i="7"/>
  <c r="I615" i="7"/>
  <c r="I613" i="7"/>
  <c r="I611" i="7"/>
  <c r="I609" i="7"/>
  <c r="I607" i="7"/>
  <c r="I605" i="7"/>
  <c r="I603" i="7"/>
  <c r="I601" i="7"/>
  <c r="I599" i="7"/>
  <c r="I597" i="7"/>
  <c r="I595" i="7"/>
  <c r="I593" i="7"/>
  <c r="I591" i="7"/>
  <c r="I589" i="7"/>
  <c r="I587" i="7"/>
  <c r="I585" i="7"/>
  <c r="I583" i="7"/>
  <c r="I581" i="7"/>
  <c r="S581" i="7" s="1"/>
  <c r="T581" i="7" s="1"/>
  <c r="I579" i="7"/>
  <c r="I577" i="7"/>
  <c r="S577" i="7" s="1"/>
  <c r="T577" i="7" s="1"/>
  <c r="I575" i="7"/>
  <c r="I573" i="7"/>
  <c r="I571" i="7"/>
  <c r="S571" i="7" s="1"/>
  <c r="T571" i="7" s="1"/>
  <c r="I569" i="7"/>
  <c r="I567" i="7"/>
  <c r="I565" i="7"/>
  <c r="I563" i="7"/>
  <c r="I561" i="7"/>
  <c r="I559" i="7"/>
  <c r="I557" i="7"/>
  <c r="I555" i="7"/>
  <c r="I553" i="7"/>
  <c r="I551" i="7"/>
  <c r="I549" i="7"/>
  <c r="S549" i="7" s="1"/>
  <c r="T549" i="7" s="1"/>
  <c r="I547" i="7"/>
  <c r="I545" i="7"/>
  <c r="I543" i="7"/>
  <c r="I541" i="7"/>
  <c r="I539" i="7"/>
  <c r="I537" i="7"/>
  <c r="I535" i="7"/>
  <c r="I533" i="7"/>
  <c r="I531" i="7"/>
  <c r="I529" i="7"/>
  <c r="S529" i="7" s="1"/>
  <c r="T529" i="7" s="1"/>
  <c r="I527" i="7"/>
  <c r="I525" i="7"/>
  <c r="I523" i="7"/>
  <c r="I521" i="7"/>
  <c r="I519" i="7"/>
  <c r="I517" i="7"/>
  <c r="I515" i="7"/>
  <c r="I513" i="7"/>
  <c r="S513" i="7" s="1"/>
  <c r="T513" i="7" s="1"/>
  <c r="I511" i="7"/>
  <c r="I509" i="7"/>
  <c r="I507" i="7"/>
  <c r="I505" i="7"/>
  <c r="I503" i="7"/>
  <c r="I501" i="7"/>
  <c r="I499" i="7"/>
  <c r="I497" i="7"/>
  <c r="I495" i="7"/>
  <c r="I491" i="7"/>
  <c r="I487" i="7"/>
  <c r="I483" i="7"/>
  <c r="I479" i="7"/>
  <c r="I475" i="7"/>
  <c r="I471" i="7"/>
  <c r="I468" i="7"/>
  <c r="I466" i="7"/>
  <c r="I464" i="7"/>
  <c r="I462" i="7"/>
  <c r="I460" i="7"/>
  <c r="I458" i="7"/>
  <c r="I456" i="7"/>
  <c r="I454" i="7"/>
  <c r="I452" i="7"/>
  <c r="I450" i="7"/>
  <c r="I448" i="7"/>
  <c r="I446" i="7"/>
  <c r="I444" i="7"/>
  <c r="I442" i="7"/>
  <c r="I440" i="7"/>
  <c r="I438" i="7"/>
  <c r="I436" i="7"/>
  <c r="I434" i="7"/>
  <c r="I432" i="7"/>
  <c r="I430" i="7"/>
  <c r="I428" i="7"/>
  <c r="I426" i="7"/>
  <c r="I424" i="7"/>
  <c r="I422" i="7"/>
  <c r="I420" i="7"/>
  <c r="I418" i="7"/>
  <c r="I416" i="7"/>
  <c r="I414" i="7"/>
  <c r="I412" i="7"/>
  <c r="I410" i="7"/>
  <c r="I408" i="7"/>
  <c r="I406" i="7"/>
  <c r="I404" i="7"/>
  <c r="I402" i="7"/>
  <c r="I400" i="7"/>
  <c r="I398" i="7"/>
  <c r="I396" i="7"/>
  <c r="I394" i="7"/>
  <c r="I392" i="7"/>
  <c r="I390" i="7"/>
  <c r="I388" i="7"/>
  <c r="I386" i="7"/>
  <c r="I384" i="7"/>
  <c r="I382" i="7"/>
  <c r="I380" i="7"/>
  <c r="I378" i="7"/>
  <c r="I376" i="7"/>
  <c r="I374" i="7"/>
  <c r="I372" i="7"/>
  <c r="I370" i="7"/>
  <c r="I368" i="7"/>
  <c r="I366" i="7"/>
  <c r="I364" i="7"/>
  <c r="I362" i="7"/>
  <c r="I360" i="7"/>
  <c r="I358" i="7"/>
  <c r="I356" i="7"/>
  <c r="I354" i="7"/>
  <c r="I352" i="7"/>
  <c r="I350" i="7"/>
  <c r="I348" i="7"/>
  <c r="I346" i="7"/>
  <c r="I344" i="7"/>
  <c r="I342" i="7"/>
  <c r="I340" i="7"/>
  <c r="I338" i="7"/>
  <c r="I336" i="7"/>
  <c r="I334" i="7"/>
  <c r="I332" i="7"/>
  <c r="I330" i="7"/>
  <c r="I328" i="7"/>
  <c r="I326" i="7"/>
  <c r="I324" i="7"/>
  <c r="I322" i="7"/>
  <c r="I320" i="7"/>
  <c r="I318" i="7"/>
  <c r="I316" i="7"/>
  <c r="I314" i="7"/>
  <c r="I312" i="7"/>
  <c r="I310" i="7"/>
  <c r="I308" i="7"/>
  <c r="I306" i="7"/>
  <c r="I304" i="7"/>
  <c r="I302" i="7"/>
  <c r="I300" i="7"/>
  <c r="I298" i="7"/>
  <c r="I296" i="7"/>
  <c r="I294" i="7"/>
  <c r="I292" i="7"/>
  <c r="I290" i="7"/>
  <c r="I288" i="7"/>
  <c r="I286" i="7"/>
  <c r="I284" i="7"/>
  <c r="I282" i="7"/>
  <c r="I280" i="7"/>
  <c r="I278" i="7"/>
  <c r="I276" i="7"/>
  <c r="I274" i="7"/>
  <c r="I272" i="7"/>
  <c r="I270" i="7"/>
  <c r="I268" i="7"/>
  <c r="I266" i="7"/>
  <c r="I264" i="7"/>
  <c r="I262" i="7"/>
  <c r="I260" i="7"/>
  <c r="I258" i="7"/>
  <c r="I256" i="7"/>
  <c r="I254" i="7"/>
  <c r="I252" i="7"/>
  <c r="I250" i="7"/>
  <c r="I248" i="7"/>
  <c r="I246" i="7"/>
  <c r="I244" i="7"/>
  <c r="I242" i="7"/>
  <c r="I240" i="7"/>
  <c r="I238" i="7"/>
  <c r="I236" i="7"/>
  <c r="I234" i="7"/>
  <c r="I232" i="7"/>
  <c r="I230" i="7"/>
  <c r="I228" i="7"/>
  <c r="I226" i="7"/>
  <c r="I224" i="7"/>
  <c r="I222" i="7"/>
  <c r="I220" i="7"/>
  <c r="I218" i="7"/>
  <c r="I216" i="7"/>
  <c r="I214" i="7"/>
  <c r="I212" i="7"/>
  <c r="I210" i="7"/>
  <c r="I208" i="7"/>
  <c r="I206" i="7"/>
  <c r="I204" i="7"/>
  <c r="I202" i="7"/>
  <c r="I200" i="7"/>
  <c r="I198" i="7"/>
  <c r="I196" i="7"/>
  <c r="I194" i="7"/>
  <c r="I192" i="7"/>
  <c r="I190" i="7"/>
  <c r="I188" i="7"/>
  <c r="I186" i="7"/>
  <c r="I184" i="7"/>
  <c r="I182" i="7"/>
  <c r="I180" i="7"/>
  <c r="I178" i="7"/>
  <c r="I176" i="7"/>
  <c r="I174" i="7"/>
  <c r="I172" i="7"/>
  <c r="I170" i="7"/>
  <c r="I168" i="7"/>
  <c r="I166" i="7"/>
  <c r="I164" i="7"/>
  <c r="I162" i="7"/>
  <c r="I160" i="7"/>
  <c r="I158" i="7"/>
  <c r="I156" i="7"/>
  <c r="I154" i="7"/>
  <c r="I152" i="7"/>
  <c r="I150" i="7"/>
  <c r="I148" i="7"/>
  <c r="I146" i="7"/>
  <c r="I144" i="7"/>
  <c r="I142" i="7"/>
  <c r="I140" i="7"/>
  <c r="I138" i="7"/>
  <c r="I136" i="7"/>
  <c r="I134" i="7"/>
  <c r="I132" i="7"/>
  <c r="I130" i="7"/>
  <c r="I128" i="7"/>
  <c r="I126" i="7"/>
  <c r="I124" i="7"/>
  <c r="I122" i="7"/>
  <c r="I120" i="7"/>
  <c r="I118" i="7"/>
  <c r="I116" i="7"/>
  <c r="I114" i="7"/>
  <c r="I112" i="7"/>
  <c r="I110" i="7"/>
  <c r="I108" i="7"/>
  <c r="I106" i="7"/>
  <c r="I104" i="7"/>
  <c r="I102" i="7"/>
  <c r="I100" i="7"/>
  <c r="I98" i="7"/>
  <c r="I96" i="7"/>
  <c r="I94" i="7"/>
  <c r="I92" i="7"/>
  <c r="I90" i="7"/>
  <c r="I88" i="7"/>
  <c r="I86" i="7"/>
  <c r="I84" i="7"/>
  <c r="I493" i="7"/>
  <c r="I489" i="7"/>
  <c r="I485" i="7"/>
  <c r="I481" i="7"/>
  <c r="I477" i="7"/>
  <c r="I473" i="7"/>
  <c r="I469" i="7"/>
  <c r="I467" i="7"/>
  <c r="I465" i="7"/>
  <c r="I463" i="7"/>
  <c r="I461" i="7"/>
  <c r="S461" i="7" s="1"/>
  <c r="T461" i="7" s="1"/>
  <c r="I459" i="7"/>
  <c r="I457" i="7"/>
  <c r="I455" i="7"/>
  <c r="I453" i="7"/>
  <c r="I451" i="7"/>
  <c r="I449" i="7"/>
  <c r="I447" i="7"/>
  <c r="I445" i="7"/>
  <c r="S445" i="7" s="1"/>
  <c r="T445" i="7" s="1"/>
  <c r="I443" i="7"/>
  <c r="I441" i="7"/>
  <c r="I439" i="7"/>
  <c r="I437" i="7"/>
  <c r="I435" i="7"/>
  <c r="I433" i="7"/>
  <c r="I431" i="7"/>
  <c r="I429" i="7"/>
  <c r="I427" i="7"/>
  <c r="I425" i="7"/>
  <c r="I423" i="7"/>
  <c r="I421" i="7"/>
  <c r="I419" i="7"/>
  <c r="I417" i="7"/>
  <c r="I415" i="7"/>
  <c r="I413" i="7"/>
  <c r="I411" i="7"/>
  <c r="I409" i="7"/>
  <c r="I407" i="7"/>
  <c r="I405" i="7"/>
  <c r="I403" i="7"/>
  <c r="I401" i="7"/>
  <c r="I399" i="7"/>
  <c r="I397" i="7"/>
  <c r="I395" i="7"/>
  <c r="I393" i="7"/>
  <c r="I391" i="7"/>
  <c r="I389" i="7"/>
  <c r="I387" i="7"/>
  <c r="I385" i="7"/>
  <c r="I383" i="7"/>
  <c r="I381" i="7"/>
  <c r="I379" i="7"/>
  <c r="I377" i="7"/>
  <c r="I375" i="7"/>
  <c r="I373" i="7"/>
  <c r="I371" i="7"/>
  <c r="I369" i="7"/>
  <c r="I367" i="7"/>
  <c r="I365" i="7"/>
  <c r="I363" i="7"/>
  <c r="I361" i="7"/>
  <c r="I359" i="7"/>
  <c r="I357" i="7"/>
  <c r="I355" i="7"/>
  <c r="I353" i="7"/>
  <c r="S353" i="7" s="1"/>
  <c r="T353" i="7" s="1"/>
  <c r="I351" i="7"/>
  <c r="I349" i="7"/>
  <c r="I347" i="7"/>
  <c r="I345" i="7"/>
  <c r="I343" i="7"/>
  <c r="I341" i="7"/>
  <c r="I339" i="7"/>
  <c r="I337" i="7"/>
  <c r="I335" i="7"/>
  <c r="I333" i="7"/>
  <c r="I331" i="7"/>
  <c r="I329" i="7"/>
  <c r="I327" i="7"/>
  <c r="S327" i="7" s="1"/>
  <c r="T327" i="7" s="1"/>
  <c r="I325" i="7"/>
  <c r="I323" i="7"/>
  <c r="S323" i="7" s="1"/>
  <c r="T323" i="7" s="1"/>
  <c r="I321" i="7"/>
  <c r="I319" i="7"/>
  <c r="I317" i="7"/>
  <c r="I315" i="7"/>
  <c r="I313" i="7"/>
  <c r="S313" i="7" s="1"/>
  <c r="T313" i="7" s="1"/>
  <c r="I311" i="7"/>
  <c r="I309" i="7"/>
  <c r="I307" i="7"/>
  <c r="S307" i="7" s="1"/>
  <c r="T307" i="7" s="1"/>
  <c r="I305" i="7"/>
  <c r="S305" i="7" s="1"/>
  <c r="T305" i="7" s="1"/>
  <c r="I303" i="7"/>
  <c r="I301" i="7"/>
  <c r="I299" i="7"/>
  <c r="S299" i="7" s="1"/>
  <c r="T299" i="7" s="1"/>
  <c r="I297" i="7"/>
  <c r="S297" i="7" s="1"/>
  <c r="T297" i="7" s="1"/>
  <c r="I295" i="7"/>
  <c r="I293" i="7"/>
  <c r="I291" i="7"/>
  <c r="I289" i="7"/>
  <c r="I287" i="7"/>
  <c r="S287" i="7" s="1"/>
  <c r="T287" i="7" s="1"/>
  <c r="I285" i="7"/>
  <c r="S285" i="7" s="1"/>
  <c r="T285" i="7" s="1"/>
  <c r="I283" i="7"/>
  <c r="I281" i="7"/>
  <c r="I279" i="7"/>
  <c r="I277" i="7"/>
  <c r="I275" i="7"/>
  <c r="I273" i="7"/>
  <c r="I271" i="7"/>
  <c r="I269" i="7"/>
  <c r="I267" i="7"/>
  <c r="I265" i="7"/>
  <c r="I263" i="7"/>
  <c r="I261" i="7"/>
  <c r="I259" i="7"/>
  <c r="I257" i="7"/>
  <c r="I255" i="7"/>
  <c r="I253" i="7"/>
  <c r="I251" i="7"/>
  <c r="I249" i="7"/>
  <c r="I247" i="7"/>
  <c r="I245" i="7"/>
  <c r="I243" i="7"/>
  <c r="I241" i="7"/>
  <c r="I239" i="7"/>
  <c r="I237" i="7"/>
  <c r="I235" i="7"/>
  <c r="I233" i="7"/>
  <c r="I231" i="7"/>
  <c r="I229" i="7"/>
  <c r="I227" i="7"/>
  <c r="I225" i="7"/>
  <c r="I223" i="7"/>
  <c r="I221" i="7"/>
  <c r="I219" i="7"/>
  <c r="I217" i="7"/>
  <c r="I215" i="7"/>
  <c r="I213" i="7"/>
  <c r="I211" i="7"/>
  <c r="I209" i="7"/>
  <c r="I207" i="7"/>
  <c r="I205" i="7"/>
  <c r="I203" i="7"/>
  <c r="I201" i="7"/>
  <c r="I199" i="7"/>
  <c r="I197" i="7"/>
  <c r="I195" i="7"/>
  <c r="I193" i="7"/>
  <c r="I191" i="7"/>
  <c r="I189" i="7"/>
  <c r="I187" i="7"/>
  <c r="I185" i="7"/>
  <c r="I183" i="7"/>
  <c r="I181" i="7"/>
  <c r="I179" i="7"/>
  <c r="I177" i="7"/>
  <c r="I175" i="7"/>
  <c r="I173" i="7"/>
  <c r="I171" i="7"/>
  <c r="I169" i="7"/>
  <c r="I167" i="7"/>
  <c r="I165" i="7"/>
  <c r="I163" i="7"/>
  <c r="I161" i="7"/>
  <c r="I159" i="7"/>
  <c r="I157" i="7"/>
  <c r="I155" i="7"/>
  <c r="I153" i="7"/>
  <c r="I151" i="7"/>
  <c r="I149" i="7"/>
  <c r="I147" i="7"/>
  <c r="I145" i="7"/>
  <c r="I143" i="7"/>
  <c r="I12" i="7"/>
  <c r="I14" i="7"/>
  <c r="I16" i="7"/>
  <c r="I18" i="7"/>
  <c r="I20" i="7"/>
  <c r="I22" i="7"/>
  <c r="I24" i="7"/>
  <c r="I26" i="7"/>
  <c r="I28" i="7"/>
  <c r="I30" i="7"/>
  <c r="I32" i="7"/>
  <c r="I34" i="7"/>
  <c r="I36" i="7"/>
  <c r="I38" i="7"/>
  <c r="I40" i="7"/>
  <c r="I42" i="7"/>
  <c r="I44" i="7"/>
  <c r="I46" i="7"/>
  <c r="I48" i="7"/>
  <c r="I50" i="7"/>
  <c r="I52" i="7"/>
  <c r="I54" i="7"/>
  <c r="I56" i="7"/>
  <c r="I58" i="7"/>
  <c r="I60" i="7"/>
  <c r="I62" i="7"/>
  <c r="I64" i="7"/>
  <c r="I66" i="7"/>
  <c r="I68" i="7"/>
  <c r="I70" i="7"/>
  <c r="I72" i="7"/>
  <c r="I74" i="7"/>
  <c r="I76" i="7"/>
  <c r="I78" i="7"/>
  <c r="I80" i="7"/>
  <c r="I82" i="7"/>
  <c r="I85" i="7"/>
  <c r="I89" i="7"/>
  <c r="I93" i="7"/>
  <c r="I97" i="7"/>
  <c r="I101" i="7"/>
  <c r="I105" i="7"/>
  <c r="I109" i="7"/>
  <c r="I113" i="7"/>
  <c r="I117" i="7"/>
  <c r="I121" i="7"/>
  <c r="I125" i="7"/>
  <c r="I129" i="7"/>
  <c r="I133" i="7"/>
  <c r="I137" i="7"/>
  <c r="I141" i="7"/>
  <c r="S291" i="7"/>
  <c r="T291" i="7" s="1"/>
  <c r="S345" i="7"/>
  <c r="T345" i="7" s="1"/>
  <c r="S399" i="7"/>
  <c r="T399" i="7" s="1"/>
  <c r="S712" i="7"/>
  <c r="T712" i="7" s="1"/>
  <c r="S485" i="7"/>
  <c r="T485" i="7" s="1"/>
  <c r="S33" i="7"/>
  <c r="S37" i="7"/>
  <c r="T37" i="7" s="1"/>
  <c r="L12" i="7"/>
  <c r="P12" i="7" s="1"/>
  <c r="L14" i="7"/>
  <c r="P14" i="7" s="1"/>
  <c r="L16" i="7"/>
  <c r="P16" i="7" s="1"/>
  <c r="L18" i="7"/>
  <c r="P18" i="7" s="1"/>
  <c r="L20" i="7"/>
  <c r="P20" i="7" s="1"/>
  <c r="L22" i="7"/>
  <c r="P22" i="7" s="1"/>
  <c r="L24" i="7"/>
  <c r="P24" i="7" s="1"/>
  <c r="L26" i="7"/>
  <c r="P26" i="7" s="1"/>
  <c r="L28" i="7"/>
  <c r="P28" i="7" s="1"/>
  <c r="L30" i="7"/>
  <c r="P30" i="7" s="1"/>
  <c r="L32" i="7"/>
  <c r="P32" i="7" s="1"/>
  <c r="L34" i="7"/>
  <c r="P34" i="7" s="1"/>
  <c r="L36" i="7"/>
  <c r="P36" i="7" s="1"/>
  <c r="L38" i="7"/>
  <c r="P38" i="7" s="1"/>
  <c r="L40" i="7"/>
  <c r="P40" i="7" s="1"/>
  <c r="L42" i="7"/>
  <c r="P42" i="7" s="1"/>
  <c r="L44" i="7"/>
  <c r="P44" i="7" s="1"/>
  <c r="M47" i="7"/>
  <c r="Q47" i="7" s="1"/>
  <c r="L50" i="7"/>
  <c r="P50" i="7" s="1"/>
  <c r="L51" i="7"/>
  <c r="P51" i="7" s="1"/>
  <c r="M52" i="7"/>
  <c r="Q52" i="7" s="1"/>
  <c r="L58" i="7"/>
  <c r="P58" i="7" s="1"/>
  <c r="M62" i="7"/>
  <c r="Q62" i="7" s="1"/>
  <c r="L62" i="7"/>
  <c r="P62" i="7" s="1"/>
  <c r="L52" i="7"/>
  <c r="P52" i="7" s="1"/>
  <c r="M60" i="7"/>
  <c r="Q60" i="7" s="1"/>
  <c r="L10" i="7"/>
  <c r="P10" i="7" s="1"/>
  <c r="R10" i="7" s="1"/>
  <c r="L48" i="7"/>
  <c r="P48" i="7" s="1"/>
  <c r="L49" i="7"/>
  <c r="P49" i="7" s="1"/>
  <c r="M53" i="7"/>
  <c r="Q53" i="7" s="1"/>
  <c r="S56" i="7"/>
  <c r="M64" i="7"/>
  <c r="Q64" i="7" s="1"/>
  <c r="L64" i="7"/>
  <c r="P64" i="7" s="1"/>
  <c r="L53" i="7"/>
  <c r="P53" i="7" s="1"/>
  <c r="L45" i="7"/>
  <c r="P45" i="7" s="1"/>
  <c r="L46" i="7"/>
  <c r="P46" i="7" s="1"/>
  <c r="L47" i="7"/>
  <c r="P47" i="7" s="1"/>
  <c r="R47" i="7" s="1"/>
  <c r="L54" i="7"/>
  <c r="P54" i="7" s="1"/>
  <c r="R54" i="7" s="1"/>
  <c r="M66" i="7"/>
  <c r="Q66" i="7" s="1"/>
  <c r="L66" i="7"/>
  <c r="P66" i="7" s="1"/>
  <c r="T93" i="7"/>
  <c r="L68" i="7"/>
  <c r="P68" i="7" s="1"/>
  <c r="L70" i="7"/>
  <c r="P70" i="7" s="1"/>
  <c r="L72" i="7"/>
  <c r="P72" i="7" s="1"/>
  <c r="L74" i="7"/>
  <c r="P74" i="7" s="1"/>
  <c r="L76" i="7"/>
  <c r="P76" i="7" s="1"/>
  <c r="L78" i="7"/>
  <c r="P78" i="7" s="1"/>
  <c r="L80" i="7"/>
  <c r="P80" i="7" s="1"/>
  <c r="L82" i="7"/>
  <c r="P82" i="7" s="1"/>
  <c r="L84" i="7"/>
  <c r="P84" i="7" s="1"/>
  <c r="L86" i="7"/>
  <c r="P86" i="7" s="1"/>
  <c r="L88" i="7"/>
  <c r="P88" i="7" s="1"/>
  <c r="L90" i="7"/>
  <c r="P90" i="7" s="1"/>
  <c r="L92" i="7"/>
  <c r="P92" i="7" s="1"/>
  <c r="L94" i="7"/>
  <c r="P94" i="7" s="1"/>
  <c r="L96" i="7"/>
  <c r="P96" i="7" s="1"/>
  <c r="L98" i="7"/>
  <c r="P98" i="7" s="1"/>
  <c r="L100" i="7"/>
  <c r="P100" i="7" s="1"/>
  <c r="L102" i="7"/>
  <c r="P102" i="7" s="1"/>
  <c r="L104" i="7"/>
  <c r="P104" i="7" s="1"/>
  <c r="L106" i="7"/>
  <c r="P106" i="7" s="1"/>
  <c r="L108" i="7"/>
  <c r="P108" i="7" s="1"/>
  <c r="R108" i="7" s="1"/>
  <c r="L110" i="7"/>
  <c r="P110" i="7" s="1"/>
  <c r="R110" i="7" s="1"/>
  <c r="L112" i="7"/>
  <c r="P112" i="7" s="1"/>
  <c r="L114" i="7"/>
  <c r="P114" i="7" s="1"/>
  <c r="L116" i="7"/>
  <c r="P116" i="7" s="1"/>
  <c r="L118" i="7"/>
  <c r="P118" i="7" s="1"/>
  <c r="L120" i="7"/>
  <c r="P120" i="7" s="1"/>
  <c r="R120" i="7" s="1"/>
  <c r="L122" i="7"/>
  <c r="P122" i="7" s="1"/>
  <c r="L124" i="7"/>
  <c r="P124" i="7" s="1"/>
  <c r="L126" i="7"/>
  <c r="P126" i="7" s="1"/>
  <c r="L128" i="7"/>
  <c r="P128" i="7" s="1"/>
  <c r="L130" i="7"/>
  <c r="P130" i="7" s="1"/>
  <c r="L132" i="7"/>
  <c r="P132" i="7" s="1"/>
  <c r="L134" i="7"/>
  <c r="P134" i="7" s="1"/>
  <c r="L136" i="7"/>
  <c r="P136" i="7" s="1"/>
  <c r="L138" i="7"/>
  <c r="P138" i="7" s="1"/>
  <c r="L140" i="7"/>
  <c r="P140" i="7" s="1"/>
  <c r="L142" i="7"/>
  <c r="P142" i="7" s="1"/>
  <c r="R142" i="7" s="1"/>
  <c r="L144" i="7"/>
  <c r="P144" i="7" s="1"/>
  <c r="L146" i="7"/>
  <c r="P146" i="7" s="1"/>
  <c r="L148" i="7"/>
  <c r="P148" i="7" s="1"/>
  <c r="L150" i="7"/>
  <c r="P150" i="7" s="1"/>
  <c r="L152" i="7"/>
  <c r="P152" i="7" s="1"/>
  <c r="L154" i="7"/>
  <c r="P154" i="7" s="1"/>
  <c r="R154" i="7" s="1"/>
  <c r="L156" i="7"/>
  <c r="P156" i="7" s="1"/>
  <c r="L158" i="7"/>
  <c r="P158" i="7" s="1"/>
  <c r="L160" i="7"/>
  <c r="P160" i="7" s="1"/>
  <c r="L162" i="7"/>
  <c r="P162" i="7" s="1"/>
  <c r="L168" i="7"/>
  <c r="P168" i="7" s="1"/>
  <c r="L176" i="7"/>
  <c r="P176" i="7" s="1"/>
  <c r="L184" i="7"/>
  <c r="P184" i="7" s="1"/>
  <c r="L192" i="7"/>
  <c r="P192" i="7" s="1"/>
  <c r="L200" i="7"/>
  <c r="P200" i="7" s="1"/>
  <c r="L208" i="7"/>
  <c r="P208" i="7" s="1"/>
  <c r="L216" i="7"/>
  <c r="P216" i="7" s="1"/>
  <c r="L224" i="7"/>
  <c r="P224" i="7" s="1"/>
  <c r="M68" i="7"/>
  <c r="Q68" i="7" s="1"/>
  <c r="M70" i="7"/>
  <c r="Q70" i="7" s="1"/>
  <c r="M72" i="7"/>
  <c r="Q72" i="7" s="1"/>
  <c r="M74" i="7"/>
  <c r="Q74" i="7" s="1"/>
  <c r="M76" i="7"/>
  <c r="Q76" i="7" s="1"/>
  <c r="M78" i="7"/>
  <c r="Q78" i="7" s="1"/>
  <c r="L170" i="7"/>
  <c r="P170" i="7" s="1"/>
  <c r="M174" i="7"/>
  <c r="Q174" i="7" s="1"/>
  <c r="L178" i="7"/>
  <c r="P178" i="7" s="1"/>
  <c r="M182" i="7"/>
  <c r="Q182" i="7" s="1"/>
  <c r="S186" i="7"/>
  <c r="L186" i="7"/>
  <c r="P186" i="7" s="1"/>
  <c r="M190" i="7"/>
  <c r="Q190" i="7" s="1"/>
  <c r="L194" i="7"/>
  <c r="P194" i="7" s="1"/>
  <c r="M198" i="7"/>
  <c r="Q198" i="7" s="1"/>
  <c r="L202" i="7"/>
  <c r="P202" i="7" s="1"/>
  <c r="M206" i="7"/>
  <c r="Q206" i="7" s="1"/>
  <c r="L210" i="7"/>
  <c r="P210" i="7" s="1"/>
  <c r="M214" i="7"/>
  <c r="Q214" i="7" s="1"/>
  <c r="L218" i="7"/>
  <c r="P218" i="7" s="1"/>
  <c r="R218" i="7" s="1"/>
  <c r="M222" i="7"/>
  <c r="Q222" i="7" s="1"/>
  <c r="L226" i="7"/>
  <c r="P226" i="7" s="1"/>
  <c r="L55" i="7"/>
  <c r="P55" i="7" s="1"/>
  <c r="L57" i="7"/>
  <c r="P57" i="7" s="1"/>
  <c r="L59" i="7"/>
  <c r="P59" i="7" s="1"/>
  <c r="L61" i="7"/>
  <c r="P61" i="7" s="1"/>
  <c r="L63" i="7"/>
  <c r="P63" i="7" s="1"/>
  <c r="R63" i="7" s="1"/>
  <c r="L65" i="7"/>
  <c r="P65" i="7" s="1"/>
  <c r="L67" i="7"/>
  <c r="P67" i="7" s="1"/>
  <c r="L69" i="7"/>
  <c r="P69" i="7" s="1"/>
  <c r="L71" i="7"/>
  <c r="P71" i="7" s="1"/>
  <c r="L73" i="7"/>
  <c r="P73" i="7" s="1"/>
  <c r="L75" i="7"/>
  <c r="P75" i="7" s="1"/>
  <c r="L77" i="7"/>
  <c r="P77" i="7" s="1"/>
  <c r="L79" i="7"/>
  <c r="P79" i="7" s="1"/>
  <c r="L81" i="7"/>
  <c r="P81" i="7" s="1"/>
  <c r="R81" i="7" s="1"/>
  <c r="L83" i="7"/>
  <c r="P83" i="7" s="1"/>
  <c r="L85" i="7"/>
  <c r="P85" i="7" s="1"/>
  <c r="L87" i="7"/>
  <c r="P87" i="7" s="1"/>
  <c r="L89" i="7"/>
  <c r="P89" i="7" s="1"/>
  <c r="L91" i="7"/>
  <c r="P91" i="7" s="1"/>
  <c r="L93" i="7"/>
  <c r="P93" i="7" s="1"/>
  <c r="R93" i="7" s="1"/>
  <c r="L95" i="7"/>
  <c r="P95" i="7" s="1"/>
  <c r="R95" i="7" s="1"/>
  <c r="L97" i="7"/>
  <c r="P97" i="7" s="1"/>
  <c r="L99" i="7"/>
  <c r="P99" i="7" s="1"/>
  <c r="L101" i="7"/>
  <c r="P101" i="7" s="1"/>
  <c r="L103" i="7"/>
  <c r="P103" i="7" s="1"/>
  <c r="L105" i="7"/>
  <c r="P105" i="7" s="1"/>
  <c r="L107" i="7"/>
  <c r="P107" i="7" s="1"/>
  <c r="L109" i="7"/>
  <c r="P109" i="7" s="1"/>
  <c r="L111" i="7"/>
  <c r="P111" i="7" s="1"/>
  <c r="L113" i="7"/>
  <c r="P113" i="7" s="1"/>
  <c r="L115" i="7"/>
  <c r="P115" i="7" s="1"/>
  <c r="L117" i="7"/>
  <c r="P117" i="7" s="1"/>
  <c r="L119" i="7"/>
  <c r="P119" i="7" s="1"/>
  <c r="L121" i="7"/>
  <c r="P121" i="7" s="1"/>
  <c r="L123" i="7"/>
  <c r="P123" i="7" s="1"/>
  <c r="L125" i="7"/>
  <c r="P125" i="7" s="1"/>
  <c r="L127" i="7"/>
  <c r="P127" i="7" s="1"/>
  <c r="L129" i="7"/>
  <c r="P129" i="7" s="1"/>
  <c r="R129" i="7" s="1"/>
  <c r="L131" i="7"/>
  <c r="P131" i="7" s="1"/>
  <c r="L133" i="7"/>
  <c r="P133" i="7" s="1"/>
  <c r="L135" i="7"/>
  <c r="P135" i="7" s="1"/>
  <c r="L137" i="7"/>
  <c r="P137" i="7" s="1"/>
  <c r="L139" i="7"/>
  <c r="P139" i="7" s="1"/>
  <c r="R139" i="7" s="1"/>
  <c r="L141" i="7"/>
  <c r="P141" i="7" s="1"/>
  <c r="L143" i="7"/>
  <c r="P143" i="7" s="1"/>
  <c r="L145" i="7"/>
  <c r="P145" i="7" s="1"/>
  <c r="L147" i="7"/>
  <c r="P147" i="7" s="1"/>
  <c r="R147" i="7" s="1"/>
  <c r="L149" i="7"/>
  <c r="P149" i="7" s="1"/>
  <c r="L151" i="7"/>
  <c r="P151" i="7" s="1"/>
  <c r="L153" i="7"/>
  <c r="P153" i="7" s="1"/>
  <c r="L155" i="7"/>
  <c r="P155" i="7" s="1"/>
  <c r="L157" i="7"/>
  <c r="P157" i="7" s="1"/>
  <c r="R157" i="7" s="1"/>
  <c r="L159" i="7"/>
  <c r="P159" i="7" s="1"/>
  <c r="R159" i="7" s="1"/>
  <c r="L161" i="7"/>
  <c r="P161" i="7" s="1"/>
  <c r="M164" i="7"/>
  <c r="Q164" i="7" s="1"/>
  <c r="L164" i="7"/>
  <c r="P164" i="7" s="1"/>
  <c r="M168" i="7"/>
  <c r="Q168" i="7" s="1"/>
  <c r="L172" i="7"/>
  <c r="P172" i="7" s="1"/>
  <c r="M176" i="7"/>
  <c r="Q176" i="7" s="1"/>
  <c r="L180" i="7"/>
  <c r="P180" i="7" s="1"/>
  <c r="M184" i="7"/>
  <c r="Q184" i="7" s="1"/>
  <c r="L188" i="7"/>
  <c r="P188" i="7" s="1"/>
  <c r="M192" i="7"/>
  <c r="Q192" i="7" s="1"/>
  <c r="S196" i="7"/>
  <c r="L196" i="7"/>
  <c r="P196" i="7" s="1"/>
  <c r="R196" i="7" s="1"/>
  <c r="M200" i="7"/>
  <c r="Q200" i="7" s="1"/>
  <c r="L204" i="7"/>
  <c r="P204" i="7" s="1"/>
  <c r="M208" i="7"/>
  <c r="Q208" i="7" s="1"/>
  <c r="L212" i="7"/>
  <c r="P212" i="7" s="1"/>
  <c r="M216" i="7"/>
  <c r="Q216" i="7" s="1"/>
  <c r="L220" i="7"/>
  <c r="P220" i="7" s="1"/>
  <c r="M224" i="7"/>
  <c r="Q224" i="7" s="1"/>
  <c r="L228" i="7"/>
  <c r="P228" i="7" s="1"/>
  <c r="S249" i="7"/>
  <c r="S255" i="7"/>
  <c r="S259" i="7"/>
  <c r="M166" i="7"/>
  <c r="Q166" i="7" s="1"/>
  <c r="L166" i="7"/>
  <c r="P166" i="7" s="1"/>
  <c r="L174" i="7"/>
  <c r="P174" i="7" s="1"/>
  <c r="L182" i="7"/>
  <c r="P182" i="7" s="1"/>
  <c r="R182" i="7" s="1"/>
  <c r="L190" i="7"/>
  <c r="P190" i="7" s="1"/>
  <c r="S198" i="7"/>
  <c r="L198" i="7"/>
  <c r="P198" i="7" s="1"/>
  <c r="R198" i="7" s="1"/>
  <c r="L206" i="7"/>
  <c r="P206" i="7" s="1"/>
  <c r="R206" i="7" s="1"/>
  <c r="L214" i="7"/>
  <c r="P214" i="7" s="1"/>
  <c r="R214" i="7" s="1"/>
  <c r="L222" i="7"/>
  <c r="P222" i="7" s="1"/>
  <c r="S165" i="7"/>
  <c r="S167" i="7"/>
  <c r="S169" i="7"/>
  <c r="S171" i="7"/>
  <c r="S173" i="7"/>
  <c r="S175" i="7"/>
  <c r="S177" i="7"/>
  <c r="S179" i="7"/>
  <c r="S181" i="7"/>
  <c r="S183" i="7"/>
  <c r="S185" i="7"/>
  <c r="S187" i="7"/>
  <c r="S189" i="7"/>
  <c r="S191" i="7"/>
  <c r="S193" i="7"/>
  <c r="S195" i="7"/>
  <c r="S197" i="7"/>
  <c r="S199" i="7"/>
  <c r="S201" i="7"/>
  <c r="S203" i="7"/>
  <c r="S205" i="7"/>
  <c r="S207" i="7"/>
  <c r="S209" i="7"/>
  <c r="S213" i="7"/>
  <c r="S215" i="7"/>
  <c r="S217" i="7"/>
  <c r="S219" i="7"/>
  <c r="S221" i="7"/>
  <c r="S223" i="7"/>
  <c r="S225" i="7"/>
  <c r="S227" i="7"/>
  <c r="S229" i="7"/>
  <c r="S231" i="7"/>
  <c r="S233" i="7"/>
  <c r="S237" i="7"/>
  <c r="S239" i="7"/>
  <c r="S241" i="7"/>
  <c r="S245" i="7"/>
  <c r="S247" i="7"/>
  <c r="S261" i="7"/>
  <c r="M270" i="7"/>
  <c r="Q270" i="7" s="1"/>
  <c r="L273" i="7"/>
  <c r="P273" i="7" s="1"/>
  <c r="L274" i="7"/>
  <c r="P274" i="7" s="1"/>
  <c r="M278" i="7"/>
  <c r="Q278" i="7" s="1"/>
  <c r="L282" i="7"/>
  <c r="P282" i="7" s="1"/>
  <c r="M284" i="7"/>
  <c r="Q284" i="7" s="1"/>
  <c r="L286" i="7"/>
  <c r="P286" i="7" s="1"/>
  <c r="M288" i="7"/>
  <c r="Q288" i="7" s="1"/>
  <c r="L290" i="7"/>
  <c r="P290" i="7" s="1"/>
  <c r="R290" i="7" s="1"/>
  <c r="M292" i="7"/>
  <c r="Q292" i="7" s="1"/>
  <c r="L294" i="7"/>
  <c r="P294" i="7" s="1"/>
  <c r="M296" i="7"/>
  <c r="Q296" i="7" s="1"/>
  <c r="L298" i="7"/>
  <c r="P298" i="7" s="1"/>
  <c r="L332" i="7"/>
  <c r="P332" i="7" s="1"/>
  <c r="L230" i="7"/>
  <c r="P230" i="7" s="1"/>
  <c r="R230" i="7" s="1"/>
  <c r="L232" i="7"/>
  <c r="P232" i="7" s="1"/>
  <c r="L234" i="7"/>
  <c r="P234" i="7" s="1"/>
  <c r="R234" i="7" s="1"/>
  <c r="L236" i="7"/>
  <c r="P236" i="7" s="1"/>
  <c r="L238" i="7"/>
  <c r="P238" i="7" s="1"/>
  <c r="L240" i="7"/>
  <c r="P240" i="7" s="1"/>
  <c r="L242" i="7"/>
  <c r="P242" i="7" s="1"/>
  <c r="L244" i="7"/>
  <c r="P244" i="7" s="1"/>
  <c r="L246" i="7"/>
  <c r="P246" i="7" s="1"/>
  <c r="L248" i="7"/>
  <c r="P248" i="7" s="1"/>
  <c r="R248" i="7" s="1"/>
  <c r="L250" i="7"/>
  <c r="P250" i="7" s="1"/>
  <c r="L252" i="7"/>
  <c r="P252" i="7" s="1"/>
  <c r="L254" i="7"/>
  <c r="P254" i="7" s="1"/>
  <c r="L256" i="7"/>
  <c r="P256" i="7" s="1"/>
  <c r="L258" i="7"/>
  <c r="P258" i="7" s="1"/>
  <c r="L260" i="7"/>
  <c r="P260" i="7" s="1"/>
  <c r="L262" i="7"/>
  <c r="P262" i="7" s="1"/>
  <c r="L264" i="7"/>
  <c r="P264" i="7" s="1"/>
  <c r="R264" i="7" s="1"/>
  <c r="L266" i="7"/>
  <c r="P266" i="7" s="1"/>
  <c r="L271" i="7"/>
  <c r="P271" i="7" s="1"/>
  <c r="R271" i="7" s="1"/>
  <c r="L272" i="7"/>
  <c r="P272" i="7" s="1"/>
  <c r="L279" i="7"/>
  <c r="P279" i="7" s="1"/>
  <c r="L280" i="7"/>
  <c r="P280" i="7" s="1"/>
  <c r="L269" i="7"/>
  <c r="P269" i="7" s="1"/>
  <c r="L270" i="7"/>
  <c r="P270" i="7" s="1"/>
  <c r="L277" i="7"/>
  <c r="P277" i="7" s="1"/>
  <c r="R277" i="7" s="1"/>
  <c r="L278" i="7"/>
  <c r="P278" i="7" s="1"/>
  <c r="R278" i="7" s="1"/>
  <c r="L284" i="7"/>
  <c r="P284" i="7" s="1"/>
  <c r="R284" i="7" s="1"/>
  <c r="L288" i="7"/>
  <c r="P288" i="7" s="1"/>
  <c r="L292" i="7"/>
  <c r="P292" i="7" s="1"/>
  <c r="L296" i="7"/>
  <c r="P296" i="7" s="1"/>
  <c r="R296" i="7" s="1"/>
  <c r="L267" i="7"/>
  <c r="P267" i="7" s="1"/>
  <c r="L268" i="7"/>
  <c r="P268" i="7" s="1"/>
  <c r="M272" i="7"/>
  <c r="Q272" i="7" s="1"/>
  <c r="L275" i="7"/>
  <c r="P275" i="7" s="1"/>
  <c r="R275" i="7" s="1"/>
  <c r="L276" i="7"/>
  <c r="P276" i="7" s="1"/>
  <c r="M280" i="7"/>
  <c r="Q280" i="7" s="1"/>
  <c r="L324" i="7"/>
  <c r="P324" i="7" s="1"/>
  <c r="M366" i="7"/>
  <c r="Q366" i="7" s="1"/>
  <c r="L366" i="7"/>
  <c r="P366" i="7" s="1"/>
  <c r="R366" i="7" s="1"/>
  <c r="M374" i="7"/>
  <c r="Q374" i="7" s="1"/>
  <c r="L374" i="7"/>
  <c r="P374" i="7" s="1"/>
  <c r="M382" i="7"/>
  <c r="Q382" i="7" s="1"/>
  <c r="L382" i="7"/>
  <c r="P382" i="7" s="1"/>
  <c r="M390" i="7"/>
  <c r="Q390" i="7" s="1"/>
  <c r="L390" i="7"/>
  <c r="P390" i="7" s="1"/>
  <c r="M398" i="7"/>
  <c r="Q398" i="7" s="1"/>
  <c r="L398" i="7"/>
  <c r="P398" i="7" s="1"/>
  <c r="R398" i="7" s="1"/>
  <c r="M406" i="7"/>
  <c r="Q406" i="7" s="1"/>
  <c r="L406" i="7"/>
  <c r="P406" i="7" s="1"/>
  <c r="L430" i="7"/>
  <c r="P430" i="7" s="1"/>
  <c r="L300" i="7"/>
  <c r="P300" i="7" s="1"/>
  <c r="L302" i="7"/>
  <c r="P302" i="7" s="1"/>
  <c r="L304" i="7"/>
  <c r="P304" i="7" s="1"/>
  <c r="L306" i="7"/>
  <c r="P306" i="7" s="1"/>
  <c r="L308" i="7"/>
  <c r="P308" i="7" s="1"/>
  <c r="L310" i="7"/>
  <c r="P310" i="7" s="1"/>
  <c r="R310" i="7" s="1"/>
  <c r="L312" i="7"/>
  <c r="P312" i="7" s="1"/>
  <c r="R312" i="7" s="1"/>
  <c r="L314" i="7"/>
  <c r="P314" i="7" s="1"/>
  <c r="L316" i="7"/>
  <c r="P316" i="7" s="1"/>
  <c r="L318" i="7"/>
  <c r="P318" i="7" s="1"/>
  <c r="L320" i="7"/>
  <c r="P320" i="7" s="1"/>
  <c r="L322" i="7"/>
  <c r="P322" i="7" s="1"/>
  <c r="L330" i="7"/>
  <c r="P330" i="7" s="1"/>
  <c r="M338" i="7"/>
  <c r="Q338" i="7" s="1"/>
  <c r="L338" i="7"/>
  <c r="P338" i="7" s="1"/>
  <c r="M342" i="7"/>
  <c r="Q342" i="7" s="1"/>
  <c r="L342" i="7"/>
  <c r="P342" i="7" s="1"/>
  <c r="M346" i="7"/>
  <c r="Q346" i="7" s="1"/>
  <c r="L346" i="7"/>
  <c r="P346" i="7" s="1"/>
  <c r="M350" i="7"/>
  <c r="Q350" i="7" s="1"/>
  <c r="L350" i="7"/>
  <c r="P350" i="7" s="1"/>
  <c r="R350" i="7" s="1"/>
  <c r="M354" i="7"/>
  <c r="Q354" i="7" s="1"/>
  <c r="L354" i="7"/>
  <c r="P354" i="7" s="1"/>
  <c r="M358" i="7"/>
  <c r="Q358" i="7" s="1"/>
  <c r="L358" i="7"/>
  <c r="P358" i="7" s="1"/>
  <c r="M368" i="7"/>
  <c r="Q368" i="7" s="1"/>
  <c r="L368" i="7"/>
  <c r="P368" i="7" s="1"/>
  <c r="M376" i="7"/>
  <c r="Q376" i="7" s="1"/>
  <c r="L376" i="7"/>
  <c r="P376" i="7" s="1"/>
  <c r="R376" i="7" s="1"/>
  <c r="M384" i="7"/>
  <c r="Q384" i="7" s="1"/>
  <c r="L384" i="7"/>
  <c r="P384" i="7" s="1"/>
  <c r="M392" i="7"/>
  <c r="Q392" i="7" s="1"/>
  <c r="L392" i="7"/>
  <c r="P392" i="7" s="1"/>
  <c r="M400" i="7"/>
  <c r="Q400" i="7" s="1"/>
  <c r="L400" i="7"/>
  <c r="P400" i="7" s="1"/>
  <c r="M408" i="7"/>
  <c r="Q408" i="7" s="1"/>
  <c r="L408" i="7"/>
  <c r="P408" i="7" s="1"/>
  <c r="R408" i="7" s="1"/>
  <c r="L414" i="7"/>
  <c r="P414" i="7" s="1"/>
  <c r="L422" i="7"/>
  <c r="P422" i="7" s="1"/>
  <c r="L328" i="7"/>
  <c r="P328" i="7" s="1"/>
  <c r="M362" i="7"/>
  <c r="Q362" i="7" s="1"/>
  <c r="L362" i="7"/>
  <c r="P362" i="7" s="1"/>
  <c r="M370" i="7"/>
  <c r="Q370" i="7" s="1"/>
  <c r="L370" i="7"/>
  <c r="P370" i="7" s="1"/>
  <c r="M378" i="7"/>
  <c r="Q378" i="7" s="1"/>
  <c r="L378" i="7"/>
  <c r="P378" i="7" s="1"/>
  <c r="M386" i="7"/>
  <c r="Q386" i="7" s="1"/>
  <c r="L386" i="7"/>
  <c r="P386" i="7" s="1"/>
  <c r="M394" i="7"/>
  <c r="Q394" i="7" s="1"/>
  <c r="L394" i="7"/>
  <c r="P394" i="7" s="1"/>
  <c r="M402" i="7"/>
  <c r="Q402" i="7" s="1"/>
  <c r="L402" i="7"/>
  <c r="P402" i="7" s="1"/>
  <c r="L429" i="7"/>
  <c r="P429" i="7" s="1"/>
  <c r="L326" i="7"/>
  <c r="P326" i="7" s="1"/>
  <c r="L334" i="7"/>
  <c r="P334" i="7" s="1"/>
  <c r="M336" i="7"/>
  <c r="Q336" i="7" s="1"/>
  <c r="L336" i="7"/>
  <c r="P336" i="7" s="1"/>
  <c r="M340" i="7"/>
  <c r="Q340" i="7" s="1"/>
  <c r="L340" i="7"/>
  <c r="P340" i="7" s="1"/>
  <c r="S343" i="7"/>
  <c r="M344" i="7"/>
  <c r="Q344" i="7" s="1"/>
  <c r="L344" i="7"/>
  <c r="P344" i="7" s="1"/>
  <c r="M348" i="7"/>
  <c r="Q348" i="7" s="1"/>
  <c r="L348" i="7"/>
  <c r="P348" i="7" s="1"/>
  <c r="S351" i="7"/>
  <c r="M352" i="7"/>
  <c r="Q352" i="7" s="1"/>
  <c r="L352" i="7"/>
  <c r="P352" i="7" s="1"/>
  <c r="M356" i="7"/>
  <c r="Q356" i="7" s="1"/>
  <c r="L356" i="7"/>
  <c r="P356" i="7" s="1"/>
  <c r="R356" i="7" s="1"/>
  <c r="S359" i="7"/>
  <c r="M360" i="7"/>
  <c r="Q360" i="7" s="1"/>
  <c r="L360" i="7"/>
  <c r="P360" i="7" s="1"/>
  <c r="M364" i="7"/>
  <c r="Q364" i="7" s="1"/>
  <c r="L364" i="7"/>
  <c r="P364" i="7" s="1"/>
  <c r="M372" i="7"/>
  <c r="Q372" i="7" s="1"/>
  <c r="L372" i="7"/>
  <c r="P372" i="7" s="1"/>
  <c r="M380" i="7"/>
  <c r="Q380" i="7" s="1"/>
  <c r="L380" i="7"/>
  <c r="P380" i="7" s="1"/>
  <c r="M388" i="7"/>
  <c r="Q388" i="7" s="1"/>
  <c r="L388" i="7"/>
  <c r="P388" i="7" s="1"/>
  <c r="M396" i="7"/>
  <c r="Q396" i="7" s="1"/>
  <c r="L396" i="7"/>
  <c r="P396" i="7" s="1"/>
  <c r="M404" i="7"/>
  <c r="Q404" i="7" s="1"/>
  <c r="L404" i="7"/>
  <c r="P404" i="7" s="1"/>
  <c r="L413" i="7"/>
  <c r="P413" i="7" s="1"/>
  <c r="R413" i="7" s="1"/>
  <c r="L421" i="7"/>
  <c r="P421" i="7" s="1"/>
  <c r="Q428" i="7"/>
  <c r="Q438" i="7"/>
  <c r="L415" i="7"/>
  <c r="P415" i="7" s="1"/>
  <c r="L416" i="7"/>
  <c r="P416" i="7" s="1"/>
  <c r="L423" i="7"/>
  <c r="P423" i="7" s="1"/>
  <c r="L424" i="7"/>
  <c r="P424" i="7" s="1"/>
  <c r="L431" i="7"/>
  <c r="P431" i="7" s="1"/>
  <c r="R431" i="7" s="1"/>
  <c r="L432" i="7"/>
  <c r="P432" i="7" s="1"/>
  <c r="L436" i="7"/>
  <c r="P436" i="7" s="1"/>
  <c r="L440" i="7"/>
  <c r="P440" i="7" s="1"/>
  <c r="S443" i="7"/>
  <c r="L444" i="7"/>
  <c r="P444" i="7" s="1"/>
  <c r="L448" i="7"/>
  <c r="P448" i="7" s="1"/>
  <c r="L452" i="7"/>
  <c r="P452" i="7" s="1"/>
  <c r="R452" i="7" s="1"/>
  <c r="L456" i="7"/>
  <c r="P456" i="7" s="1"/>
  <c r="L460" i="7"/>
  <c r="P460" i="7" s="1"/>
  <c r="L464" i="7"/>
  <c r="P464" i="7" s="1"/>
  <c r="L468" i="7"/>
  <c r="P468" i="7" s="1"/>
  <c r="L472" i="7"/>
  <c r="P472" i="7" s="1"/>
  <c r="L476" i="7"/>
  <c r="P476" i="7" s="1"/>
  <c r="L480" i="7"/>
  <c r="P480" i="7" s="1"/>
  <c r="L484" i="7"/>
  <c r="P484" i="7" s="1"/>
  <c r="L502" i="7"/>
  <c r="P502" i="7" s="1"/>
  <c r="L495" i="7"/>
  <c r="P495" i="7" s="1"/>
  <c r="L411" i="7"/>
  <c r="P411" i="7" s="1"/>
  <c r="R411" i="7" s="1"/>
  <c r="L412" i="7"/>
  <c r="P412" i="7" s="1"/>
  <c r="M416" i="7"/>
  <c r="Q416" i="7" s="1"/>
  <c r="L419" i="7"/>
  <c r="P419" i="7" s="1"/>
  <c r="L420" i="7"/>
  <c r="P420" i="7" s="1"/>
  <c r="M424" i="7"/>
  <c r="Q424" i="7" s="1"/>
  <c r="L427" i="7"/>
  <c r="P427" i="7" s="1"/>
  <c r="L428" i="7"/>
  <c r="P428" i="7" s="1"/>
  <c r="R428" i="7" s="1"/>
  <c r="M432" i="7"/>
  <c r="Q432" i="7" s="1"/>
  <c r="S434" i="7"/>
  <c r="L434" i="7"/>
  <c r="P434" i="7" s="1"/>
  <c r="M436" i="7"/>
  <c r="Q436" i="7" s="1"/>
  <c r="L438" i="7"/>
  <c r="P438" i="7" s="1"/>
  <c r="M440" i="7"/>
  <c r="Q440" i="7" s="1"/>
  <c r="L442" i="7"/>
  <c r="P442" i="7" s="1"/>
  <c r="R442" i="7" s="1"/>
  <c r="M444" i="7"/>
  <c r="Q444" i="7" s="1"/>
  <c r="L446" i="7"/>
  <c r="P446" i="7" s="1"/>
  <c r="M448" i="7"/>
  <c r="Q448" i="7" s="1"/>
  <c r="L450" i="7"/>
  <c r="P450" i="7" s="1"/>
  <c r="M452" i="7"/>
  <c r="Q452" i="7" s="1"/>
  <c r="L454" i="7"/>
  <c r="P454" i="7" s="1"/>
  <c r="M456" i="7"/>
  <c r="Q456" i="7" s="1"/>
  <c r="L458" i="7"/>
  <c r="P458" i="7" s="1"/>
  <c r="R458" i="7" s="1"/>
  <c r="M460" i="7"/>
  <c r="Q460" i="7" s="1"/>
  <c r="L462" i="7"/>
  <c r="P462" i="7" s="1"/>
  <c r="M464" i="7"/>
  <c r="Q464" i="7" s="1"/>
  <c r="L466" i="7"/>
  <c r="P466" i="7" s="1"/>
  <c r="M468" i="7"/>
  <c r="Q468" i="7" s="1"/>
  <c r="L470" i="7"/>
  <c r="P470" i="7" s="1"/>
  <c r="R470" i="7" s="1"/>
  <c r="M472" i="7"/>
  <c r="Q472" i="7" s="1"/>
  <c r="L474" i="7"/>
  <c r="P474" i="7" s="1"/>
  <c r="M476" i="7"/>
  <c r="Q476" i="7" s="1"/>
  <c r="L478" i="7"/>
  <c r="P478" i="7" s="1"/>
  <c r="M480" i="7"/>
  <c r="Q480" i="7" s="1"/>
  <c r="L482" i="7"/>
  <c r="P482" i="7" s="1"/>
  <c r="M484" i="7"/>
  <c r="Q484" i="7" s="1"/>
  <c r="L486" i="7"/>
  <c r="P486" i="7" s="1"/>
  <c r="R486" i="7" s="1"/>
  <c r="M490" i="7"/>
  <c r="Q490" i="7" s="1"/>
  <c r="L491" i="7"/>
  <c r="P491" i="7" s="1"/>
  <c r="L409" i="7"/>
  <c r="P409" i="7" s="1"/>
  <c r="L410" i="7"/>
  <c r="P410" i="7" s="1"/>
  <c r="M414" i="7"/>
  <c r="Q414" i="7" s="1"/>
  <c r="L417" i="7"/>
  <c r="P417" i="7" s="1"/>
  <c r="L418" i="7"/>
  <c r="P418" i="7" s="1"/>
  <c r="M422" i="7"/>
  <c r="Q422" i="7" s="1"/>
  <c r="L425" i="7"/>
  <c r="P425" i="7" s="1"/>
  <c r="R425" i="7" s="1"/>
  <c r="L426" i="7"/>
  <c r="P426" i="7" s="1"/>
  <c r="M430" i="7"/>
  <c r="Q430" i="7" s="1"/>
  <c r="L488" i="7"/>
  <c r="P488" i="7" s="1"/>
  <c r="M495" i="7"/>
  <c r="Q495" i="7" s="1"/>
  <c r="L507" i="7"/>
  <c r="P507" i="7" s="1"/>
  <c r="M507" i="7"/>
  <c r="Q507" i="7" s="1"/>
  <c r="M491" i="7"/>
  <c r="Q491" i="7" s="1"/>
  <c r="L494" i="7"/>
  <c r="P494" i="7" s="1"/>
  <c r="L496" i="7"/>
  <c r="P496" i="7" s="1"/>
  <c r="L501" i="7"/>
  <c r="P501" i="7" s="1"/>
  <c r="L518" i="7"/>
  <c r="P518" i="7" s="1"/>
  <c r="L534" i="7"/>
  <c r="P534" i="7" s="1"/>
  <c r="L538" i="7"/>
  <c r="P538" i="7" s="1"/>
  <c r="L554" i="7"/>
  <c r="P554" i="7" s="1"/>
  <c r="L492" i="7"/>
  <c r="P492" i="7" s="1"/>
  <c r="L493" i="7"/>
  <c r="P493" i="7" s="1"/>
  <c r="L504" i="7"/>
  <c r="P504" i="7" s="1"/>
  <c r="R504" i="7" s="1"/>
  <c r="L510" i="7"/>
  <c r="P510" i="7" s="1"/>
  <c r="L514" i="7"/>
  <c r="P514" i="7" s="1"/>
  <c r="L530" i="7"/>
  <c r="P530" i="7" s="1"/>
  <c r="L550" i="7"/>
  <c r="P550" i="7" s="1"/>
  <c r="L526" i="7"/>
  <c r="P526" i="7" s="1"/>
  <c r="L546" i="7"/>
  <c r="P546" i="7" s="1"/>
  <c r="L566" i="7"/>
  <c r="P566" i="7" s="1"/>
  <c r="L589" i="7"/>
  <c r="P589" i="7" s="1"/>
  <c r="L489" i="7"/>
  <c r="P489" i="7" s="1"/>
  <c r="R489" i="7" s="1"/>
  <c r="M493" i="7"/>
  <c r="Q493" i="7" s="1"/>
  <c r="M499" i="7"/>
  <c r="Q499" i="7" s="1"/>
  <c r="L500" i="7"/>
  <c r="P500" i="7" s="1"/>
  <c r="M504" i="7"/>
  <c r="Q504" i="7" s="1"/>
  <c r="L522" i="7"/>
  <c r="P522" i="7" s="1"/>
  <c r="L542" i="7"/>
  <c r="P542" i="7" s="1"/>
  <c r="R542" i="7" s="1"/>
  <c r="S543" i="7"/>
  <c r="L558" i="7"/>
  <c r="P558" i="7" s="1"/>
  <c r="L562" i="7"/>
  <c r="P562" i="7" s="1"/>
  <c r="L597" i="7"/>
  <c r="P597" i="7" s="1"/>
  <c r="L497" i="7"/>
  <c r="P497" i="7" s="1"/>
  <c r="S498" i="7"/>
  <c r="L498" i="7"/>
  <c r="P498" i="7" s="1"/>
  <c r="R498" i="7" s="1"/>
  <c r="M502" i="7"/>
  <c r="Q502" i="7" s="1"/>
  <c r="L505" i="7"/>
  <c r="P505" i="7" s="1"/>
  <c r="S506" i="7"/>
  <c r="L506" i="7"/>
  <c r="P506" i="7" s="1"/>
  <c r="L508" i="7"/>
  <c r="P508" i="7" s="1"/>
  <c r="M510" i="7"/>
  <c r="Q510" i="7" s="1"/>
  <c r="L512" i="7"/>
  <c r="P512" i="7" s="1"/>
  <c r="M514" i="7"/>
  <c r="Q514" i="7" s="1"/>
  <c r="S516" i="7"/>
  <c r="L516" i="7"/>
  <c r="P516" i="7" s="1"/>
  <c r="R516" i="7" s="1"/>
  <c r="M518" i="7"/>
  <c r="Q518" i="7" s="1"/>
  <c r="L520" i="7"/>
  <c r="P520" i="7" s="1"/>
  <c r="M522" i="7"/>
  <c r="Q522" i="7" s="1"/>
  <c r="L524" i="7"/>
  <c r="P524" i="7" s="1"/>
  <c r="M526" i="7"/>
  <c r="Q526" i="7" s="1"/>
  <c r="L528" i="7"/>
  <c r="P528" i="7" s="1"/>
  <c r="M530" i="7"/>
  <c r="Q530" i="7" s="1"/>
  <c r="L532" i="7"/>
  <c r="P532" i="7" s="1"/>
  <c r="M534" i="7"/>
  <c r="Q534" i="7" s="1"/>
  <c r="L536" i="7"/>
  <c r="P536" i="7" s="1"/>
  <c r="M538" i="7"/>
  <c r="Q538" i="7" s="1"/>
  <c r="L540" i="7"/>
  <c r="P540" i="7" s="1"/>
  <c r="M542" i="7"/>
  <c r="Q542" i="7" s="1"/>
  <c r="L544" i="7"/>
  <c r="P544" i="7" s="1"/>
  <c r="M546" i="7"/>
  <c r="Q546" i="7" s="1"/>
  <c r="L548" i="7"/>
  <c r="P548" i="7" s="1"/>
  <c r="M550" i="7"/>
  <c r="Q550" i="7" s="1"/>
  <c r="L552" i="7"/>
  <c r="P552" i="7" s="1"/>
  <c r="M554" i="7"/>
  <c r="Q554" i="7" s="1"/>
  <c r="L556" i="7"/>
  <c r="P556" i="7" s="1"/>
  <c r="M558" i="7"/>
  <c r="Q558" i="7" s="1"/>
  <c r="L560" i="7"/>
  <c r="P560" i="7" s="1"/>
  <c r="R560" i="7" s="1"/>
  <c r="M562" i="7"/>
  <c r="Q562" i="7" s="1"/>
  <c r="L564" i="7"/>
  <c r="P564" i="7" s="1"/>
  <c r="R564" i="7" s="1"/>
  <c r="M566" i="7"/>
  <c r="Q566" i="7" s="1"/>
  <c r="L568" i="7"/>
  <c r="P568" i="7" s="1"/>
  <c r="L596" i="7"/>
  <c r="P596" i="7" s="1"/>
  <c r="L588" i="7"/>
  <c r="P588" i="7" s="1"/>
  <c r="L583" i="7"/>
  <c r="P583" i="7" s="1"/>
  <c r="M587" i="7"/>
  <c r="Q587" i="7" s="1"/>
  <c r="L590" i="7"/>
  <c r="P590" i="7" s="1"/>
  <c r="L591" i="7"/>
  <c r="P591" i="7" s="1"/>
  <c r="M595" i="7"/>
  <c r="Q595" i="7" s="1"/>
  <c r="L598" i="7"/>
  <c r="P598" i="7" s="1"/>
  <c r="L599" i="7"/>
  <c r="P599" i="7" s="1"/>
  <c r="M603" i="7"/>
  <c r="Q603" i="7" s="1"/>
  <c r="L606" i="7"/>
  <c r="P606" i="7" s="1"/>
  <c r="L607" i="7"/>
  <c r="P607" i="7" s="1"/>
  <c r="M611" i="7"/>
  <c r="Q611" i="7" s="1"/>
  <c r="L615" i="7"/>
  <c r="P615" i="7" s="1"/>
  <c r="R615" i="7" s="1"/>
  <c r="M617" i="7"/>
  <c r="Q617" i="7" s="1"/>
  <c r="L619" i="7"/>
  <c r="P619" i="7" s="1"/>
  <c r="M621" i="7"/>
  <c r="Q621" i="7" s="1"/>
  <c r="L623" i="7"/>
  <c r="P623" i="7" s="1"/>
  <c r="M625" i="7"/>
  <c r="Q625" i="7" s="1"/>
  <c r="L627" i="7"/>
  <c r="P627" i="7" s="1"/>
  <c r="M629" i="7"/>
  <c r="Q629" i="7" s="1"/>
  <c r="L631" i="7"/>
  <c r="P631" i="7" s="1"/>
  <c r="L644" i="7"/>
  <c r="P644" i="7" s="1"/>
  <c r="L659" i="7"/>
  <c r="P659" i="7" s="1"/>
  <c r="L676" i="7"/>
  <c r="P676" i="7" s="1"/>
  <c r="L604" i="7"/>
  <c r="P604" i="7" s="1"/>
  <c r="L605" i="7"/>
  <c r="P605" i="7" s="1"/>
  <c r="L612" i="7"/>
  <c r="P612" i="7" s="1"/>
  <c r="L613" i="7"/>
  <c r="P613" i="7" s="1"/>
  <c r="L636" i="7"/>
  <c r="P636" i="7" s="1"/>
  <c r="L651" i="7"/>
  <c r="P651" i="7" s="1"/>
  <c r="R651" i="7" s="1"/>
  <c r="L668" i="7"/>
  <c r="P668" i="7" s="1"/>
  <c r="L684" i="7"/>
  <c r="P684" i="7" s="1"/>
  <c r="L570" i="7"/>
  <c r="P570" i="7" s="1"/>
  <c r="L572" i="7"/>
  <c r="P572" i="7" s="1"/>
  <c r="R572" i="7" s="1"/>
  <c r="L574" i="7"/>
  <c r="P574" i="7" s="1"/>
  <c r="L576" i="7"/>
  <c r="P576" i="7" s="1"/>
  <c r="L578" i="7"/>
  <c r="P578" i="7" s="1"/>
  <c r="L580" i="7"/>
  <c r="P580" i="7" s="1"/>
  <c r="R580" i="7" s="1"/>
  <c r="L582" i="7"/>
  <c r="P582" i="7" s="1"/>
  <c r="R582" i="7" s="1"/>
  <c r="L586" i="7"/>
  <c r="P586" i="7" s="1"/>
  <c r="S587" i="7"/>
  <c r="L587" i="7"/>
  <c r="P587" i="7" s="1"/>
  <c r="L594" i="7"/>
  <c r="P594" i="7" s="1"/>
  <c r="L595" i="7"/>
  <c r="P595" i="7" s="1"/>
  <c r="L602" i="7"/>
  <c r="P602" i="7" s="1"/>
  <c r="L603" i="7"/>
  <c r="P603" i="7" s="1"/>
  <c r="R603" i="7" s="1"/>
  <c r="L610" i="7"/>
  <c r="P610" i="7" s="1"/>
  <c r="R610" i="7" s="1"/>
  <c r="L611" i="7"/>
  <c r="P611" i="7" s="1"/>
  <c r="L617" i="7"/>
  <c r="P617" i="7" s="1"/>
  <c r="L621" i="7"/>
  <c r="P621" i="7" s="1"/>
  <c r="R621" i="7" s="1"/>
  <c r="L625" i="7"/>
  <c r="P625" i="7" s="1"/>
  <c r="R625" i="7" s="1"/>
  <c r="L629" i="7"/>
  <c r="P629" i="7" s="1"/>
  <c r="R629" i="7" s="1"/>
  <c r="L643" i="7"/>
  <c r="P643" i="7" s="1"/>
  <c r="L660" i="7"/>
  <c r="P660" i="7" s="1"/>
  <c r="L675" i="7"/>
  <c r="P675" i="7" s="1"/>
  <c r="L688" i="7"/>
  <c r="P688" i="7" s="1"/>
  <c r="L584" i="7"/>
  <c r="P584" i="7" s="1"/>
  <c r="L585" i="7"/>
  <c r="P585" i="7" s="1"/>
  <c r="R585" i="7" s="1"/>
  <c r="M589" i="7"/>
  <c r="Q589" i="7" s="1"/>
  <c r="L592" i="7"/>
  <c r="P592" i="7" s="1"/>
  <c r="R592" i="7" s="1"/>
  <c r="L593" i="7"/>
  <c r="P593" i="7" s="1"/>
  <c r="M597" i="7"/>
  <c r="Q597" i="7" s="1"/>
  <c r="L600" i="7"/>
  <c r="P600" i="7" s="1"/>
  <c r="L601" i="7"/>
  <c r="P601" i="7" s="1"/>
  <c r="M605" i="7"/>
  <c r="Q605" i="7" s="1"/>
  <c r="L608" i="7"/>
  <c r="P608" i="7" s="1"/>
  <c r="L609" i="7"/>
  <c r="P609" i="7" s="1"/>
  <c r="R609" i="7" s="1"/>
  <c r="M613" i="7"/>
  <c r="Q613" i="7" s="1"/>
  <c r="L635" i="7"/>
  <c r="P635" i="7" s="1"/>
  <c r="L652" i="7"/>
  <c r="P652" i="7" s="1"/>
  <c r="L667" i="7"/>
  <c r="P667" i="7" s="1"/>
  <c r="R667" i="7" s="1"/>
  <c r="M634" i="7"/>
  <c r="Q634" i="7" s="1"/>
  <c r="L637" i="7"/>
  <c r="P637" i="7" s="1"/>
  <c r="L638" i="7"/>
  <c r="P638" i="7" s="1"/>
  <c r="M642" i="7"/>
  <c r="Q642" i="7" s="1"/>
  <c r="L645" i="7"/>
  <c r="P645" i="7" s="1"/>
  <c r="R645" i="7" s="1"/>
  <c r="L646" i="7"/>
  <c r="P646" i="7" s="1"/>
  <c r="M650" i="7"/>
  <c r="Q650" i="7" s="1"/>
  <c r="L653" i="7"/>
  <c r="P653" i="7" s="1"/>
  <c r="L654" i="7"/>
  <c r="P654" i="7" s="1"/>
  <c r="M658" i="7"/>
  <c r="Q658" i="7" s="1"/>
  <c r="L661" i="7"/>
  <c r="P661" i="7" s="1"/>
  <c r="L662" i="7"/>
  <c r="P662" i="7" s="1"/>
  <c r="M666" i="7"/>
  <c r="Q666" i="7" s="1"/>
  <c r="L669" i="7"/>
  <c r="P669" i="7" s="1"/>
  <c r="L670" i="7"/>
  <c r="P670" i="7" s="1"/>
  <c r="M674" i="7"/>
  <c r="Q674" i="7" s="1"/>
  <c r="L677" i="7"/>
  <c r="P677" i="7" s="1"/>
  <c r="L678" i="7"/>
  <c r="P678" i="7" s="1"/>
  <c r="M681" i="7"/>
  <c r="Q681" i="7" s="1"/>
  <c r="L683" i="7"/>
  <c r="P683" i="7" s="1"/>
  <c r="M685" i="7"/>
  <c r="Q685" i="7" s="1"/>
  <c r="L687" i="7"/>
  <c r="P687" i="7" s="1"/>
  <c r="R687" i="7" s="1"/>
  <c r="L633" i="7"/>
  <c r="P633" i="7" s="1"/>
  <c r="R633" i="7" s="1"/>
  <c r="L634" i="7"/>
  <c r="P634" i="7" s="1"/>
  <c r="R634" i="7" s="1"/>
  <c r="L641" i="7"/>
  <c r="P641" i="7" s="1"/>
  <c r="L642" i="7"/>
  <c r="P642" i="7" s="1"/>
  <c r="L649" i="7"/>
  <c r="P649" i="7" s="1"/>
  <c r="L650" i="7"/>
  <c r="P650" i="7" s="1"/>
  <c r="L657" i="7"/>
  <c r="P657" i="7" s="1"/>
  <c r="L658" i="7"/>
  <c r="P658" i="7" s="1"/>
  <c r="R658" i="7" s="1"/>
  <c r="L665" i="7"/>
  <c r="P665" i="7" s="1"/>
  <c r="L666" i="7"/>
  <c r="P666" i="7" s="1"/>
  <c r="L673" i="7"/>
  <c r="P673" i="7" s="1"/>
  <c r="L674" i="7"/>
  <c r="P674" i="7" s="1"/>
  <c r="L681" i="7"/>
  <c r="P681" i="7" s="1"/>
  <c r="R681" i="7" s="1"/>
  <c r="L685" i="7"/>
  <c r="P685" i="7" s="1"/>
  <c r="M689" i="7"/>
  <c r="Q689" i="7" s="1"/>
  <c r="L632" i="7"/>
  <c r="P632" i="7" s="1"/>
  <c r="M636" i="7"/>
  <c r="Q636" i="7" s="1"/>
  <c r="L639" i="7"/>
  <c r="P639" i="7" s="1"/>
  <c r="R639" i="7" s="1"/>
  <c r="L640" i="7"/>
  <c r="P640" i="7" s="1"/>
  <c r="M644" i="7"/>
  <c r="Q644" i="7" s="1"/>
  <c r="L647" i="7"/>
  <c r="P647" i="7" s="1"/>
  <c r="L648" i="7"/>
  <c r="P648" i="7" s="1"/>
  <c r="M652" i="7"/>
  <c r="Q652" i="7" s="1"/>
  <c r="L655" i="7"/>
  <c r="P655" i="7" s="1"/>
  <c r="L656" i="7"/>
  <c r="P656" i="7" s="1"/>
  <c r="M660" i="7"/>
  <c r="Q660" i="7" s="1"/>
  <c r="L663" i="7"/>
  <c r="P663" i="7" s="1"/>
  <c r="L664" i="7"/>
  <c r="P664" i="7" s="1"/>
  <c r="M668" i="7"/>
  <c r="Q668" i="7" s="1"/>
  <c r="L671" i="7"/>
  <c r="P671" i="7" s="1"/>
  <c r="R671" i="7" s="1"/>
  <c r="L672" i="7"/>
  <c r="P672" i="7" s="1"/>
  <c r="M676" i="7"/>
  <c r="Q676" i="7" s="1"/>
  <c r="L679" i="7"/>
  <c r="P679" i="7" s="1"/>
  <c r="R679" i="7" s="1"/>
  <c r="L680" i="7"/>
  <c r="P680" i="7" s="1"/>
  <c r="R680" i="7" s="1"/>
  <c r="L682" i="7"/>
  <c r="P682" i="7" s="1"/>
  <c r="R682" i="7" s="1"/>
  <c r="M684" i="7"/>
  <c r="Q684" i="7" s="1"/>
  <c r="L686" i="7"/>
  <c r="P686" i="7" s="1"/>
  <c r="M688" i="7"/>
  <c r="Q688" i="7" s="1"/>
  <c r="M720" i="7"/>
  <c r="Q720" i="7" s="1"/>
  <c r="S722" i="7"/>
  <c r="L722" i="7"/>
  <c r="P722" i="7" s="1"/>
  <c r="R722" i="7" s="1"/>
  <c r="L720" i="7"/>
  <c r="P720" i="7" s="1"/>
  <c r="L737" i="7"/>
  <c r="P737" i="7" s="1"/>
  <c r="R737" i="7" s="1"/>
  <c r="L739" i="7"/>
  <c r="P739" i="7" s="1"/>
  <c r="L741" i="7"/>
  <c r="P741" i="7" s="1"/>
  <c r="L743" i="7"/>
  <c r="P743" i="7" s="1"/>
  <c r="R743" i="7" s="1"/>
  <c r="L745" i="7"/>
  <c r="P745" i="7" s="1"/>
  <c r="R745" i="7" s="1"/>
  <c r="L747" i="7"/>
  <c r="P747" i="7" s="1"/>
  <c r="L749" i="7"/>
  <c r="P749" i="7" s="1"/>
  <c r="M751" i="7"/>
  <c r="Q751" i="7" s="1"/>
  <c r="S751" i="7" s="1"/>
  <c r="L724" i="7"/>
  <c r="P724" i="7" s="1"/>
  <c r="L726" i="7"/>
  <c r="P726" i="7" s="1"/>
  <c r="L728" i="7"/>
  <c r="P728" i="7" s="1"/>
  <c r="L730" i="7"/>
  <c r="P730" i="7" s="1"/>
  <c r="L732" i="7"/>
  <c r="P732" i="7" s="1"/>
  <c r="R732" i="7" s="1"/>
  <c r="L734" i="7"/>
  <c r="P734" i="7" s="1"/>
  <c r="L736" i="7"/>
  <c r="P736" i="7" s="1"/>
  <c r="L738" i="7"/>
  <c r="P738" i="7" s="1"/>
  <c r="L740" i="7"/>
  <c r="P740" i="7" s="1"/>
  <c r="L742" i="7"/>
  <c r="P742" i="7" s="1"/>
  <c r="L744" i="7"/>
  <c r="P744" i="7" s="1"/>
  <c r="L746" i="7"/>
  <c r="P746" i="7" s="1"/>
  <c r="L748" i="7"/>
  <c r="P748" i="7" s="1"/>
  <c r="R748" i="7" s="1"/>
  <c r="L750" i="7"/>
  <c r="P750" i="7" s="1"/>
  <c r="L752" i="7"/>
  <c r="P752" i="7" s="1"/>
  <c r="M726" i="7"/>
  <c r="Q726" i="7" s="1"/>
  <c r="M728" i="7"/>
  <c r="Q728" i="7" s="1"/>
  <c r="M730" i="7"/>
  <c r="Q730" i="7" s="1"/>
  <c r="M732" i="7"/>
  <c r="Q732" i="7" s="1"/>
  <c r="M734" i="7"/>
  <c r="Q734" i="7" s="1"/>
  <c r="M736" i="7"/>
  <c r="Q736" i="7" s="1"/>
  <c r="M738" i="7"/>
  <c r="Q738" i="7" s="1"/>
  <c r="M740" i="7"/>
  <c r="Q740" i="7" s="1"/>
  <c r="M742" i="7"/>
  <c r="Q742" i="7" s="1"/>
  <c r="M744" i="7"/>
  <c r="Q744" i="7" s="1"/>
  <c r="M746" i="7"/>
  <c r="Q746" i="7" s="1"/>
  <c r="M748" i="7"/>
  <c r="Q748" i="7" s="1"/>
  <c r="M750" i="7"/>
  <c r="Q750" i="7" s="1"/>
  <c r="M752" i="7"/>
  <c r="Q752" i="7" s="1"/>
  <c r="AQ10" i="1"/>
  <c r="AW11" i="1"/>
  <c r="R474" i="7" l="1"/>
  <c r="R399" i="7"/>
  <c r="R418" i="7"/>
  <c r="R242" i="7"/>
  <c r="R116" i="7"/>
  <c r="R231" i="7"/>
  <c r="R545" i="7"/>
  <c r="R197" i="7"/>
  <c r="R664" i="7"/>
  <c r="R642" i="7"/>
  <c r="R570" i="7"/>
  <c r="R507" i="7"/>
  <c r="R466" i="7"/>
  <c r="R302" i="7"/>
  <c r="R73" i="7"/>
  <c r="R44" i="7"/>
  <c r="R15" i="7"/>
  <c r="R699" i="7"/>
  <c r="R509" i="7"/>
  <c r="R377" i="7"/>
  <c r="R299" i="7"/>
  <c r="R173" i="7"/>
  <c r="R512" i="7"/>
  <c r="R320" i="7"/>
  <c r="R75" i="7"/>
  <c r="R84" i="7"/>
  <c r="R461" i="7"/>
  <c r="R221" i="7"/>
  <c r="R640" i="7"/>
  <c r="R654" i="7"/>
  <c r="R300" i="7"/>
  <c r="R238" i="7"/>
  <c r="R228" i="7"/>
  <c r="R103" i="7"/>
  <c r="R55" i="7"/>
  <c r="R616" i="7"/>
  <c r="R529" i="7"/>
  <c r="R397" i="7"/>
  <c r="R535" i="7"/>
  <c r="R626" i="7"/>
  <c r="R253" i="7"/>
  <c r="R187" i="7"/>
  <c r="R167" i="7"/>
  <c r="R485" i="7"/>
  <c r="R669" i="7"/>
  <c r="R635" i="7"/>
  <c r="R636" i="7"/>
  <c r="R591" i="7"/>
  <c r="R589" i="7"/>
  <c r="R491" i="7"/>
  <c r="R427" i="7"/>
  <c r="R502" i="7"/>
  <c r="R456" i="7"/>
  <c r="R380" i="7"/>
  <c r="R344" i="7"/>
  <c r="R378" i="7"/>
  <c r="R414" i="7"/>
  <c r="R222" i="7"/>
  <c r="R166" i="7"/>
  <c r="R145" i="7"/>
  <c r="R65" i="7"/>
  <c r="R186" i="7"/>
  <c r="R192" i="7"/>
  <c r="R255" i="7"/>
  <c r="R694" i="7"/>
  <c r="R729" i="7"/>
  <c r="R751" i="7"/>
  <c r="R375" i="7"/>
  <c r="R241" i="7"/>
  <c r="R595" i="7"/>
  <c r="R270" i="7"/>
  <c r="R212" i="7"/>
  <c r="R152" i="7"/>
  <c r="R46" i="7"/>
  <c r="R34" i="7"/>
  <c r="R624" i="7"/>
  <c r="R291" i="7"/>
  <c r="R319" i="7"/>
  <c r="R702" i="7"/>
  <c r="R330" i="7"/>
  <c r="R746" i="7"/>
  <c r="R730" i="7"/>
  <c r="R650" i="7"/>
  <c r="R544" i="7"/>
  <c r="R528" i="7"/>
  <c r="R454" i="7"/>
  <c r="R438" i="7"/>
  <c r="R423" i="7"/>
  <c r="R260" i="7"/>
  <c r="R332" i="7"/>
  <c r="R125" i="7"/>
  <c r="R102" i="7"/>
  <c r="R50" i="7"/>
  <c r="R16" i="7"/>
  <c r="R690" i="7"/>
  <c r="R467" i="7"/>
  <c r="R721" i="7"/>
  <c r="R233" i="7"/>
  <c r="R195" i="7"/>
  <c r="R521" i="7"/>
  <c r="R247" i="7"/>
  <c r="R199" i="7"/>
  <c r="R229" i="7"/>
  <c r="R285" i="7"/>
  <c r="R29" i="7"/>
  <c r="R686" i="7"/>
  <c r="R649" i="7"/>
  <c r="R661" i="7"/>
  <c r="R608" i="7"/>
  <c r="R587" i="7"/>
  <c r="R583" i="7"/>
  <c r="R148" i="7"/>
  <c r="R53" i="7"/>
  <c r="R716" i="7"/>
  <c r="R441" i="7"/>
  <c r="R349" i="7"/>
  <c r="R31" i="7"/>
  <c r="R395" i="7"/>
  <c r="R327" i="7"/>
  <c r="R175" i="7"/>
  <c r="R692" i="7"/>
  <c r="R672" i="7"/>
  <c r="R576" i="7"/>
  <c r="R674" i="7"/>
  <c r="R584" i="7"/>
  <c r="R617" i="7"/>
  <c r="R450" i="7"/>
  <c r="R434" i="7"/>
  <c r="R415" i="7"/>
  <c r="R396" i="7"/>
  <c r="R364" i="7"/>
  <c r="R292" i="7"/>
  <c r="R202" i="7"/>
  <c r="R162" i="7"/>
  <c r="R114" i="7"/>
  <c r="R64" i="7"/>
  <c r="R12" i="7"/>
  <c r="R622" i="7"/>
  <c r="R555" i="7"/>
  <c r="R215" i="7"/>
  <c r="R541" i="7"/>
  <c r="R301" i="7"/>
  <c r="R169" i="7"/>
  <c r="R571" i="7"/>
  <c r="R219" i="7"/>
  <c r="R179" i="7"/>
  <c r="R569" i="7"/>
  <c r="R115" i="7"/>
  <c r="R657" i="7"/>
  <c r="R493" i="7"/>
  <c r="R663" i="7"/>
  <c r="R601" i="7"/>
  <c r="R336" i="7"/>
  <c r="R392" i="7"/>
  <c r="R358" i="7"/>
  <c r="R342" i="7"/>
  <c r="R382" i="7"/>
  <c r="R190" i="7"/>
  <c r="R135" i="7"/>
  <c r="R71" i="7"/>
  <c r="R160" i="7"/>
  <c r="R96" i="7"/>
  <c r="R66" i="7"/>
  <c r="R62" i="7"/>
  <c r="R708" i="7"/>
  <c r="R323" i="7"/>
  <c r="R369" i="7"/>
  <c r="R443" i="7"/>
  <c r="R39" i="7"/>
  <c r="S631" i="7"/>
  <c r="T631" i="7" s="1"/>
  <c r="R631" i="7"/>
  <c r="R74" i="7"/>
  <c r="S373" i="7"/>
  <c r="T373" i="7" s="1"/>
  <c r="R373" i="7"/>
  <c r="S243" i="7"/>
  <c r="R243" i="7"/>
  <c r="S527" i="7"/>
  <c r="T527" i="7" s="1"/>
  <c r="R527" i="7"/>
  <c r="R750" i="7"/>
  <c r="R734" i="7"/>
  <c r="R747" i="7"/>
  <c r="S656" i="7"/>
  <c r="R656" i="7"/>
  <c r="R665" i="7"/>
  <c r="S670" i="7"/>
  <c r="R670" i="7"/>
  <c r="R652" i="7"/>
  <c r="R660" i="7"/>
  <c r="R644" i="7"/>
  <c r="R558" i="7"/>
  <c r="R510" i="7"/>
  <c r="S501" i="7"/>
  <c r="T501" i="7" s="1"/>
  <c r="R501" i="7"/>
  <c r="S409" i="7"/>
  <c r="T409" i="7" s="1"/>
  <c r="R409" i="7"/>
  <c r="R495" i="7"/>
  <c r="R460" i="7"/>
  <c r="R432" i="7"/>
  <c r="S334" i="7"/>
  <c r="R334" i="7"/>
  <c r="R422" i="7"/>
  <c r="R384" i="7"/>
  <c r="R354" i="7"/>
  <c r="R338" i="7"/>
  <c r="R406" i="7"/>
  <c r="R374" i="7"/>
  <c r="S266" i="7"/>
  <c r="R266" i="7"/>
  <c r="S250" i="7"/>
  <c r="R250" i="7"/>
  <c r="S174" i="7"/>
  <c r="T174" i="7" s="1"/>
  <c r="R174" i="7"/>
  <c r="S220" i="7"/>
  <c r="R220" i="7"/>
  <c r="S131" i="7"/>
  <c r="R131" i="7"/>
  <c r="R99" i="7"/>
  <c r="R83" i="7"/>
  <c r="S67" i="7"/>
  <c r="T67" i="7" s="1"/>
  <c r="R67" i="7"/>
  <c r="R200" i="7"/>
  <c r="S156" i="7"/>
  <c r="R156" i="7"/>
  <c r="S140" i="7"/>
  <c r="R140" i="7"/>
  <c r="S124" i="7"/>
  <c r="T124" i="7" s="1"/>
  <c r="R124" i="7"/>
  <c r="S92" i="7"/>
  <c r="R92" i="7"/>
  <c r="R76" i="7"/>
  <c r="S58" i="7"/>
  <c r="R58" i="7"/>
  <c r="S38" i="7"/>
  <c r="T38" i="7" s="1"/>
  <c r="R38" i="7"/>
  <c r="S22" i="7"/>
  <c r="T22" i="7" s="1"/>
  <c r="R22" i="7"/>
  <c r="R297" i="7"/>
  <c r="S11" i="7"/>
  <c r="T11" i="7" s="1"/>
  <c r="R11" i="7"/>
  <c r="R700" i="7"/>
  <c r="S511" i="7"/>
  <c r="T511" i="7" s="1"/>
  <c r="R511" i="7"/>
  <c r="S381" i="7"/>
  <c r="T381" i="7" s="1"/>
  <c r="R381" i="7"/>
  <c r="S697" i="7"/>
  <c r="T697" i="7" s="1"/>
  <c r="R697" i="7"/>
  <c r="R577" i="7"/>
  <c r="S465" i="7"/>
  <c r="T465" i="7" s="1"/>
  <c r="R465" i="7"/>
  <c r="R363" i="7"/>
  <c r="R533" i="7"/>
  <c r="R463" i="7"/>
  <c r="S557" i="7"/>
  <c r="R557" i="7"/>
  <c r="S455" i="7"/>
  <c r="R455" i="7"/>
  <c r="S383" i="7"/>
  <c r="T383" i="7" s="1"/>
  <c r="R383" i="7"/>
  <c r="S481" i="7"/>
  <c r="T481" i="7" s="1"/>
  <c r="R481" i="7"/>
  <c r="S449" i="7"/>
  <c r="T449" i="7" s="1"/>
  <c r="R449" i="7"/>
  <c r="S655" i="7"/>
  <c r="R655" i="7"/>
  <c r="S593" i="7"/>
  <c r="R593" i="7"/>
  <c r="S548" i="7"/>
  <c r="T548" i="7" s="1"/>
  <c r="R548" i="7"/>
  <c r="S426" i="7"/>
  <c r="R426" i="7"/>
  <c r="S113" i="7"/>
  <c r="R113" i="7"/>
  <c r="S122" i="7"/>
  <c r="R122" i="7"/>
  <c r="S457" i="7"/>
  <c r="T457" i="7" s="1"/>
  <c r="R457" i="7"/>
  <c r="S391" i="7"/>
  <c r="T391" i="7" s="1"/>
  <c r="R391" i="7"/>
  <c r="R613" i="7"/>
  <c r="S590" i="7"/>
  <c r="T590" i="7" s="1"/>
  <c r="R590" i="7"/>
  <c r="R566" i="7"/>
  <c r="S494" i="7"/>
  <c r="T494" i="7" s="1"/>
  <c r="R494" i="7"/>
  <c r="R484" i="7"/>
  <c r="R424" i="7"/>
  <c r="S429" i="7"/>
  <c r="R429" i="7"/>
  <c r="S308" i="7"/>
  <c r="R308" i="7"/>
  <c r="S267" i="7"/>
  <c r="T267" i="7" s="1"/>
  <c r="R267" i="7"/>
  <c r="S262" i="7"/>
  <c r="R262" i="7"/>
  <c r="S246" i="7"/>
  <c r="R246" i="7"/>
  <c r="S286" i="7"/>
  <c r="T286" i="7" s="1"/>
  <c r="R286" i="7"/>
  <c r="S143" i="7"/>
  <c r="T143" i="7" s="1"/>
  <c r="R143" i="7"/>
  <c r="S127" i="7"/>
  <c r="R127" i="7"/>
  <c r="S111" i="7"/>
  <c r="R111" i="7"/>
  <c r="S79" i="7"/>
  <c r="T79" i="7" s="1"/>
  <c r="R79" i="7"/>
  <c r="R184" i="7"/>
  <c r="S136" i="7"/>
  <c r="R136" i="7"/>
  <c r="S104" i="7"/>
  <c r="R104" i="7"/>
  <c r="S88" i="7"/>
  <c r="T88" i="7" s="1"/>
  <c r="R88" i="7"/>
  <c r="R72" i="7"/>
  <c r="S48" i="7"/>
  <c r="T48" i="7" s="1"/>
  <c r="R48" i="7"/>
  <c r="S51" i="7"/>
  <c r="R51" i="7"/>
  <c r="R18" i="7"/>
  <c r="S517" i="7"/>
  <c r="T517" i="7" s="1"/>
  <c r="R517" i="7"/>
  <c r="R239" i="7"/>
  <c r="R689" i="7"/>
  <c r="S365" i="7"/>
  <c r="T365" i="7" s="1"/>
  <c r="R365" i="7"/>
  <c r="R163" i="7"/>
  <c r="R433" i="7"/>
  <c r="S347" i="7"/>
  <c r="T347" i="7" s="1"/>
  <c r="R347" i="7"/>
  <c r="R735" i="7"/>
  <c r="S263" i="7"/>
  <c r="T263" i="7" s="1"/>
  <c r="R263" i="7"/>
  <c r="R733" i="7"/>
  <c r="R337" i="7"/>
  <c r="R731" i="7"/>
  <c r="R525" i="7"/>
  <c r="S251" i="7"/>
  <c r="R251" i="7"/>
  <c r="S479" i="7"/>
  <c r="T479" i="7" s="1"/>
  <c r="R479" i="7"/>
  <c r="S281" i="7"/>
  <c r="R281" i="7"/>
  <c r="R744" i="7"/>
  <c r="R728" i="7"/>
  <c r="S741" i="7"/>
  <c r="T741" i="7" s="1"/>
  <c r="R741" i="7"/>
  <c r="S648" i="7"/>
  <c r="T648" i="7" s="1"/>
  <c r="R648" i="7"/>
  <c r="R685" i="7"/>
  <c r="S683" i="7"/>
  <c r="R683" i="7"/>
  <c r="S662" i="7"/>
  <c r="T662" i="7" s="1"/>
  <c r="R662" i="7"/>
  <c r="S594" i="7"/>
  <c r="T594" i="7" s="1"/>
  <c r="R594" i="7"/>
  <c r="S574" i="7"/>
  <c r="R574" i="7"/>
  <c r="S612" i="7"/>
  <c r="R612" i="7"/>
  <c r="S627" i="7"/>
  <c r="T627" i="7" s="1"/>
  <c r="R627" i="7"/>
  <c r="S607" i="7"/>
  <c r="T607" i="7" s="1"/>
  <c r="R607" i="7"/>
  <c r="R522" i="7"/>
  <c r="R546" i="7"/>
  <c r="S492" i="7"/>
  <c r="R492" i="7"/>
  <c r="S420" i="7"/>
  <c r="T420" i="7" s="1"/>
  <c r="R420" i="7"/>
  <c r="R480" i="7"/>
  <c r="R448" i="7"/>
  <c r="R404" i="7"/>
  <c r="R372" i="7"/>
  <c r="R402" i="7"/>
  <c r="R370" i="7"/>
  <c r="S322" i="7"/>
  <c r="T322" i="7" s="1"/>
  <c r="R322" i="7"/>
  <c r="S306" i="7"/>
  <c r="T306" i="7" s="1"/>
  <c r="R306" i="7"/>
  <c r="S269" i="7"/>
  <c r="R269" i="7"/>
  <c r="R244" i="7"/>
  <c r="S180" i="7"/>
  <c r="R180" i="7"/>
  <c r="S141" i="7"/>
  <c r="T141" i="7" s="1"/>
  <c r="R141" i="7"/>
  <c r="R109" i="7"/>
  <c r="S77" i="7"/>
  <c r="T77" i="7" s="1"/>
  <c r="R77" i="7"/>
  <c r="S61" i="7"/>
  <c r="R61" i="7"/>
  <c r="S210" i="7"/>
  <c r="T210" i="7" s="1"/>
  <c r="R210" i="7"/>
  <c r="R176" i="7"/>
  <c r="S150" i="7"/>
  <c r="T150" i="7" s="1"/>
  <c r="R150" i="7"/>
  <c r="S134" i="7"/>
  <c r="R134" i="7"/>
  <c r="S118" i="7"/>
  <c r="R118" i="7"/>
  <c r="S86" i="7"/>
  <c r="T86" i="7" s="1"/>
  <c r="R86" i="7"/>
  <c r="R70" i="7"/>
  <c r="S45" i="7"/>
  <c r="T45" i="7" s="1"/>
  <c r="R45" i="7"/>
  <c r="S32" i="7"/>
  <c r="R32" i="7"/>
  <c r="S357" i="7"/>
  <c r="T357" i="7" s="1"/>
  <c r="R357" i="7"/>
  <c r="R37" i="7"/>
  <c r="S620" i="7"/>
  <c r="T620" i="7" s="1"/>
  <c r="R620" i="7"/>
  <c r="S333" i="7"/>
  <c r="T333" i="7" s="1"/>
  <c r="R333" i="7"/>
  <c r="S403" i="7"/>
  <c r="T403" i="7" s="1"/>
  <c r="R403" i="7"/>
  <c r="S695" i="7"/>
  <c r="R695" i="7"/>
  <c r="S477" i="7"/>
  <c r="T477" i="7" s="1"/>
  <c r="R477" i="7"/>
  <c r="R581" i="7"/>
  <c r="R331" i="7"/>
  <c r="R723" i="7"/>
  <c r="S519" i="7"/>
  <c r="T519" i="7" s="1"/>
  <c r="R519" i="7"/>
  <c r="S235" i="7"/>
  <c r="T235" i="7" s="1"/>
  <c r="R235" i="7"/>
  <c r="S632" i="7"/>
  <c r="R632" i="7"/>
  <c r="S643" i="7"/>
  <c r="R643" i="7"/>
  <c r="S505" i="7"/>
  <c r="T505" i="7" s="1"/>
  <c r="R505" i="7"/>
  <c r="S138" i="7"/>
  <c r="T138" i="7" s="1"/>
  <c r="R138" i="7"/>
  <c r="S407" i="7"/>
  <c r="T407" i="7" s="1"/>
  <c r="R407" i="7"/>
  <c r="R742" i="7"/>
  <c r="R726" i="7"/>
  <c r="S739" i="7"/>
  <c r="T739" i="7" s="1"/>
  <c r="R739" i="7"/>
  <c r="S647" i="7"/>
  <c r="T647" i="7" s="1"/>
  <c r="R647" i="7"/>
  <c r="S638" i="7"/>
  <c r="T638" i="7" s="1"/>
  <c r="R638" i="7"/>
  <c r="R605" i="7"/>
  <c r="S606" i="7"/>
  <c r="R606" i="7"/>
  <c r="R526" i="7"/>
  <c r="R554" i="7"/>
  <c r="R419" i="7"/>
  <c r="R476" i="7"/>
  <c r="R444" i="7"/>
  <c r="R416" i="7"/>
  <c r="R352" i="7"/>
  <c r="R340" i="7"/>
  <c r="R400" i="7"/>
  <c r="R368" i="7"/>
  <c r="R346" i="7"/>
  <c r="S304" i="7"/>
  <c r="T304" i="7" s="1"/>
  <c r="R304" i="7"/>
  <c r="R390" i="7"/>
  <c r="S324" i="7"/>
  <c r="R324" i="7"/>
  <c r="R280" i="7"/>
  <c r="S258" i="7"/>
  <c r="T258" i="7" s="1"/>
  <c r="R258" i="7"/>
  <c r="S298" i="7"/>
  <c r="R298" i="7"/>
  <c r="S282" i="7"/>
  <c r="R282" i="7"/>
  <c r="S204" i="7"/>
  <c r="T204" i="7" s="1"/>
  <c r="R204" i="7"/>
  <c r="S155" i="7"/>
  <c r="T155" i="7" s="1"/>
  <c r="R155" i="7"/>
  <c r="S123" i="7"/>
  <c r="R123" i="7"/>
  <c r="S107" i="7"/>
  <c r="R107" i="7"/>
  <c r="S91" i="7"/>
  <c r="R91" i="7"/>
  <c r="S59" i="7"/>
  <c r="T59" i="7" s="1"/>
  <c r="R59" i="7"/>
  <c r="R178" i="7"/>
  <c r="R168" i="7"/>
  <c r="R132" i="7"/>
  <c r="S100" i="7"/>
  <c r="R100" i="7"/>
  <c r="R68" i="7"/>
  <c r="S30" i="7"/>
  <c r="T30" i="7" s="1"/>
  <c r="R30" i="7"/>
  <c r="S14" i="7"/>
  <c r="R14" i="7"/>
  <c r="R628" i="7"/>
  <c r="R561" i="7"/>
  <c r="R567" i="7"/>
  <c r="S317" i="7"/>
  <c r="T317" i="7" s="1"/>
  <c r="R317" i="7"/>
  <c r="S515" i="7"/>
  <c r="T515" i="7" s="1"/>
  <c r="R515" i="7"/>
  <c r="S451" i="7"/>
  <c r="R451" i="7"/>
  <c r="S385" i="7"/>
  <c r="T385" i="7" s="1"/>
  <c r="R385" i="7"/>
  <c r="R315" i="7"/>
  <c r="S691" i="7"/>
  <c r="T691" i="7" s="1"/>
  <c r="R691" i="7"/>
  <c r="S475" i="7"/>
  <c r="R475" i="7"/>
  <c r="S211" i="7"/>
  <c r="R211" i="7"/>
  <c r="S335" i="7"/>
  <c r="T335" i="7" s="1"/>
  <c r="R335" i="7"/>
  <c r="S303" i="7"/>
  <c r="T303" i="7" s="1"/>
  <c r="R303" i="7"/>
  <c r="S532" i="7"/>
  <c r="T532" i="7" s="1"/>
  <c r="R532" i="7"/>
  <c r="S90" i="7"/>
  <c r="R90" i="7"/>
  <c r="S20" i="7"/>
  <c r="T20" i="7" s="1"/>
  <c r="R20" i="7"/>
  <c r="R740" i="7"/>
  <c r="S724" i="7"/>
  <c r="T724" i="7" s="1"/>
  <c r="R724" i="7"/>
  <c r="S678" i="7"/>
  <c r="T678" i="7" s="1"/>
  <c r="R678" i="7"/>
  <c r="S637" i="7"/>
  <c r="R637" i="7"/>
  <c r="S604" i="7"/>
  <c r="R604" i="7"/>
  <c r="S623" i="7"/>
  <c r="T623" i="7" s="1"/>
  <c r="R623" i="7"/>
  <c r="S588" i="7"/>
  <c r="R588" i="7"/>
  <c r="S556" i="7"/>
  <c r="R556" i="7"/>
  <c r="S540" i="7"/>
  <c r="T540" i="7" s="1"/>
  <c r="R540" i="7"/>
  <c r="S524" i="7"/>
  <c r="T524" i="7" s="1"/>
  <c r="R524" i="7"/>
  <c r="S497" i="7"/>
  <c r="R497" i="7"/>
  <c r="R500" i="7"/>
  <c r="R550" i="7"/>
  <c r="R538" i="7"/>
  <c r="R417" i="7"/>
  <c r="S482" i="7"/>
  <c r="T482" i="7" s="1"/>
  <c r="R482" i="7"/>
  <c r="R472" i="7"/>
  <c r="R394" i="7"/>
  <c r="R362" i="7"/>
  <c r="S318" i="7"/>
  <c r="T318" i="7" s="1"/>
  <c r="R318" i="7"/>
  <c r="S279" i="7"/>
  <c r="T279" i="7" s="1"/>
  <c r="R279" i="7"/>
  <c r="S256" i="7"/>
  <c r="T256" i="7" s="1"/>
  <c r="R256" i="7"/>
  <c r="S240" i="7"/>
  <c r="R240" i="7"/>
  <c r="S172" i="7"/>
  <c r="T172" i="7" s="1"/>
  <c r="R172" i="7"/>
  <c r="S153" i="7"/>
  <c r="T153" i="7" s="1"/>
  <c r="R153" i="7"/>
  <c r="R137" i="7"/>
  <c r="S121" i="7"/>
  <c r="R121" i="7"/>
  <c r="S105" i="7"/>
  <c r="R105" i="7"/>
  <c r="S89" i="7"/>
  <c r="T89" i="7" s="1"/>
  <c r="R89" i="7"/>
  <c r="S57" i="7"/>
  <c r="T57" i="7" s="1"/>
  <c r="R57" i="7"/>
  <c r="R224" i="7"/>
  <c r="S146" i="7"/>
  <c r="R146" i="7"/>
  <c r="S130" i="7"/>
  <c r="T130" i="7" s="1"/>
  <c r="R130" i="7"/>
  <c r="S98" i="7"/>
  <c r="T98" i="7" s="1"/>
  <c r="R98" i="7"/>
  <c r="S82" i="7"/>
  <c r="R82" i="7"/>
  <c r="R52" i="7"/>
  <c r="S28" i="7"/>
  <c r="R28" i="7"/>
  <c r="S435" i="7"/>
  <c r="T435" i="7" s="1"/>
  <c r="R435" i="7"/>
  <c r="R60" i="7"/>
  <c r="R712" i="7"/>
  <c r="R405" i="7"/>
  <c r="S713" i="7"/>
  <c r="T713" i="7" s="1"/>
  <c r="R713" i="7"/>
  <c r="R387" i="7"/>
  <c r="R311" i="7"/>
  <c r="R714" i="7"/>
  <c r="S539" i="7"/>
  <c r="T539" i="7" s="1"/>
  <c r="R539" i="7"/>
  <c r="S630" i="7"/>
  <c r="R630" i="7"/>
  <c r="S469" i="7"/>
  <c r="T469" i="7" s="1"/>
  <c r="R469" i="7"/>
  <c r="R33" i="7"/>
  <c r="R191" i="7"/>
  <c r="S646" i="7"/>
  <c r="T646" i="7" s="1"/>
  <c r="R646" i="7"/>
  <c r="S578" i="7"/>
  <c r="R578" i="7"/>
  <c r="S496" i="7"/>
  <c r="R496" i="7"/>
  <c r="S421" i="7"/>
  <c r="T421" i="7" s="1"/>
  <c r="R421" i="7"/>
  <c r="S326" i="7"/>
  <c r="T326" i="7" s="1"/>
  <c r="R326" i="7"/>
  <c r="S232" i="7"/>
  <c r="R232" i="7"/>
  <c r="S161" i="7"/>
  <c r="R161" i="7"/>
  <c r="S106" i="7"/>
  <c r="T106" i="7" s="1"/>
  <c r="R106" i="7"/>
  <c r="S36" i="7"/>
  <c r="T36" i="7" s="1"/>
  <c r="R36" i="7"/>
  <c r="S551" i="7"/>
  <c r="T551" i="7" s="1"/>
  <c r="R551" i="7"/>
  <c r="R738" i="7"/>
  <c r="R720" i="7"/>
  <c r="S673" i="7"/>
  <c r="T673" i="7" s="1"/>
  <c r="R673" i="7"/>
  <c r="R641" i="7"/>
  <c r="S677" i="7"/>
  <c r="T677" i="7" s="1"/>
  <c r="R677" i="7"/>
  <c r="R688" i="7"/>
  <c r="R611" i="7"/>
  <c r="R586" i="7"/>
  <c r="R684" i="7"/>
  <c r="R676" i="7"/>
  <c r="S599" i="7"/>
  <c r="T599" i="7" s="1"/>
  <c r="R599" i="7"/>
  <c r="S596" i="7"/>
  <c r="R596" i="7"/>
  <c r="R508" i="7"/>
  <c r="R597" i="7"/>
  <c r="R530" i="7"/>
  <c r="R534" i="7"/>
  <c r="S412" i="7"/>
  <c r="T412" i="7" s="1"/>
  <c r="R412" i="7"/>
  <c r="R468" i="7"/>
  <c r="R440" i="7"/>
  <c r="R316" i="7"/>
  <c r="S276" i="7"/>
  <c r="T276" i="7" s="1"/>
  <c r="R276" i="7"/>
  <c r="R288" i="7"/>
  <c r="R272" i="7"/>
  <c r="R254" i="7"/>
  <c r="S294" i="7"/>
  <c r="R294" i="7"/>
  <c r="S274" i="7"/>
  <c r="R274" i="7"/>
  <c r="S151" i="7"/>
  <c r="T151" i="7" s="1"/>
  <c r="R151" i="7"/>
  <c r="S119" i="7"/>
  <c r="T119" i="7" s="1"/>
  <c r="R119" i="7"/>
  <c r="S87" i="7"/>
  <c r="T87" i="7" s="1"/>
  <c r="R87" i="7"/>
  <c r="S170" i="7"/>
  <c r="R170" i="7"/>
  <c r="R216" i="7"/>
  <c r="R144" i="7"/>
  <c r="S128" i="7"/>
  <c r="T128" i="7" s="1"/>
  <c r="R128" i="7"/>
  <c r="S112" i="7"/>
  <c r="R112" i="7"/>
  <c r="S80" i="7"/>
  <c r="R80" i="7"/>
  <c r="S42" i="7"/>
  <c r="R42" i="7"/>
  <c r="S26" i="7"/>
  <c r="T26" i="7" s="1"/>
  <c r="R26" i="7"/>
  <c r="S329" i="7"/>
  <c r="R329" i="7"/>
  <c r="R43" i="7"/>
  <c r="R209" i="7"/>
  <c r="S705" i="7"/>
  <c r="T705" i="7" s="1"/>
  <c r="R705" i="7"/>
  <c r="R490" i="7"/>
  <c r="S379" i="7"/>
  <c r="T379" i="7" s="1"/>
  <c r="R379" i="7"/>
  <c r="S41" i="7"/>
  <c r="T41" i="7" s="1"/>
  <c r="R41" i="7"/>
  <c r="S565" i="7"/>
  <c r="T565" i="7" s="1"/>
  <c r="R565" i="7"/>
  <c r="S710" i="7"/>
  <c r="T710" i="7" s="1"/>
  <c r="R710" i="7"/>
  <c r="S618" i="7"/>
  <c r="R618" i="7"/>
  <c r="S531" i="7"/>
  <c r="T531" i="7" s="1"/>
  <c r="R531" i="7"/>
  <c r="S602" i="7"/>
  <c r="T602" i="7" s="1"/>
  <c r="R602" i="7"/>
  <c r="S268" i="7"/>
  <c r="T268" i="7" s="1"/>
  <c r="R268" i="7"/>
  <c r="S188" i="7"/>
  <c r="T188" i="7" s="1"/>
  <c r="R188" i="7"/>
  <c r="S97" i="7"/>
  <c r="R97" i="7"/>
  <c r="S49" i="7"/>
  <c r="T49" i="7" s="1"/>
  <c r="R49" i="7"/>
  <c r="S459" i="7"/>
  <c r="T459" i="7" s="1"/>
  <c r="R459" i="7"/>
  <c r="S439" i="7"/>
  <c r="R439" i="7"/>
  <c r="S698" i="7"/>
  <c r="R698" i="7"/>
  <c r="R752" i="7"/>
  <c r="R736" i="7"/>
  <c r="S749" i="7"/>
  <c r="T749" i="7" s="1"/>
  <c r="R749" i="7"/>
  <c r="R666" i="7"/>
  <c r="S653" i="7"/>
  <c r="R653" i="7"/>
  <c r="R600" i="7"/>
  <c r="R675" i="7"/>
  <c r="R668" i="7"/>
  <c r="S659" i="7"/>
  <c r="T659" i="7" s="1"/>
  <c r="R659" i="7"/>
  <c r="S619" i="7"/>
  <c r="T619" i="7" s="1"/>
  <c r="R619" i="7"/>
  <c r="S598" i="7"/>
  <c r="R598" i="7"/>
  <c r="R568" i="7"/>
  <c r="S552" i="7"/>
  <c r="T552" i="7" s="1"/>
  <c r="R552" i="7"/>
  <c r="S536" i="7"/>
  <c r="T536" i="7" s="1"/>
  <c r="R536" i="7"/>
  <c r="R520" i="7"/>
  <c r="R506" i="7"/>
  <c r="R562" i="7"/>
  <c r="R514" i="7"/>
  <c r="R518" i="7"/>
  <c r="S488" i="7"/>
  <c r="T488" i="7" s="1"/>
  <c r="R488" i="7"/>
  <c r="S410" i="7"/>
  <c r="T410" i="7" s="1"/>
  <c r="R410" i="7"/>
  <c r="S478" i="7"/>
  <c r="R478" i="7"/>
  <c r="S462" i="7"/>
  <c r="T462" i="7" s="1"/>
  <c r="R462" i="7"/>
  <c r="S446" i="7"/>
  <c r="T446" i="7" s="1"/>
  <c r="R446" i="7"/>
  <c r="R464" i="7"/>
  <c r="R436" i="7"/>
  <c r="R388" i="7"/>
  <c r="R360" i="7"/>
  <c r="R348" i="7"/>
  <c r="R386" i="7"/>
  <c r="S328" i="7"/>
  <c r="T328" i="7" s="1"/>
  <c r="R328" i="7"/>
  <c r="S314" i="7"/>
  <c r="R314" i="7"/>
  <c r="R430" i="7"/>
  <c r="S252" i="7"/>
  <c r="R252" i="7"/>
  <c r="S236" i="7"/>
  <c r="T236" i="7" s="1"/>
  <c r="R236" i="7"/>
  <c r="S273" i="7"/>
  <c r="T273" i="7" s="1"/>
  <c r="R273" i="7"/>
  <c r="R164" i="7"/>
  <c r="S149" i="7"/>
  <c r="R149" i="7"/>
  <c r="S133" i="7"/>
  <c r="T133" i="7" s="1"/>
  <c r="R133" i="7"/>
  <c r="S117" i="7"/>
  <c r="T117" i="7" s="1"/>
  <c r="R117" i="7"/>
  <c r="S101" i="7"/>
  <c r="T101" i="7" s="1"/>
  <c r="R101" i="7"/>
  <c r="S85" i="7"/>
  <c r="R85" i="7"/>
  <c r="S69" i="7"/>
  <c r="T69" i="7" s="1"/>
  <c r="R69" i="7"/>
  <c r="S226" i="7"/>
  <c r="T226" i="7" s="1"/>
  <c r="R226" i="7"/>
  <c r="S194" i="7"/>
  <c r="T194" i="7" s="1"/>
  <c r="R194" i="7"/>
  <c r="R208" i="7"/>
  <c r="R158" i="7"/>
  <c r="S126" i="7"/>
  <c r="T126" i="7" s="1"/>
  <c r="R126" i="7"/>
  <c r="R94" i="7"/>
  <c r="R78" i="7"/>
  <c r="S40" i="7"/>
  <c r="R40" i="7"/>
  <c r="S24" i="7"/>
  <c r="R24" i="7"/>
  <c r="S704" i="7"/>
  <c r="T704" i="7" s="1"/>
  <c r="R704" i="7"/>
  <c r="S523" i="7"/>
  <c r="T523" i="7" s="1"/>
  <c r="R523" i="7"/>
  <c r="S503" i="7"/>
  <c r="T503" i="7" s="1"/>
  <c r="R503" i="7"/>
  <c r="S289" i="7"/>
  <c r="R289" i="7"/>
  <c r="S725" i="7"/>
  <c r="T725" i="7" s="1"/>
  <c r="R725" i="7"/>
  <c r="S614" i="7"/>
  <c r="T614" i="7" s="1"/>
  <c r="R614" i="7"/>
  <c r="S471" i="7"/>
  <c r="R471" i="7"/>
  <c r="S371" i="7"/>
  <c r="T371" i="7" s="1"/>
  <c r="R371" i="7"/>
  <c r="S35" i="7"/>
  <c r="T35" i="7" s="1"/>
  <c r="R35" i="7"/>
  <c r="S706" i="7"/>
  <c r="T706" i="7" s="1"/>
  <c r="R706" i="7"/>
  <c r="R499" i="7"/>
  <c r="S361" i="7"/>
  <c r="T361" i="7" s="1"/>
  <c r="R361" i="7"/>
  <c r="S257" i="7"/>
  <c r="R257" i="7"/>
  <c r="S437" i="7"/>
  <c r="T437" i="7" s="1"/>
  <c r="R437" i="7"/>
  <c r="R23" i="7"/>
  <c r="S563" i="7"/>
  <c r="R563" i="7"/>
  <c r="S487" i="7"/>
  <c r="R487" i="7"/>
  <c r="R537" i="7"/>
  <c r="S25" i="7"/>
  <c r="T25" i="7" s="1"/>
  <c r="S13" i="7"/>
  <c r="T13" i="7" s="1"/>
  <c r="S21" i="7"/>
  <c r="T21" i="7" s="1"/>
  <c r="S10" i="7"/>
  <c r="T10" i="7" s="1"/>
  <c r="S714" i="7"/>
  <c r="S649" i="7"/>
  <c r="T649" i="7" s="1"/>
  <c r="S608" i="7"/>
  <c r="T608" i="7" s="1"/>
  <c r="S528" i="7"/>
  <c r="T528" i="7" s="1"/>
  <c r="S277" i="7"/>
  <c r="S264" i="7"/>
  <c r="T264" i="7" s="1"/>
  <c r="S137" i="7"/>
  <c r="T137" i="7" s="1"/>
  <c r="S46" i="7"/>
  <c r="T46" i="7" s="1"/>
  <c r="S34" i="7"/>
  <c r="T34" i="7" s="1"/>
  <c r="S18" i="7"/>
  <c r="S700" i="7"/>
  <c r="T700" i="7" s="1"/>
  <c r="S533" i="7"/>
  <c r="T533" i="7" s="1"/>
  <c r="S463" i="7"/>
  <c r="T463" i="7" s="1"/>
  <c r="S29" i="7"/>
  <c r="T29" i="7" s="1"/>
  <c r="S319" i="7"/>
  <c r="T319" i="7" s="1"/>
  <c r="S50" i="7"/>
  <c r="T50" i="7" s="1"/>
  <c r="S663" i="7"/>
  <c r="T663" i="7" s="1"/>
  <c r="S641" i="7"/>
  <c r="T641" i="7" s="1"/>
  <c r="S601" i="7"/>
  <c r="T601" i="7" s="1"/>
  <c r="S586" i="7"/>
  <c r="T586" i="7" s="1"/>
  <c r="S427" i="7"/>
  <c r="T427" i="7" s="1"/>
  <c r="S260" i="7"/>
  <c r="T260" i="7" s="1"/>
  <c r="S244" i="7"/>
  <c r="T244" i="7" s="1"/>
  <c r="S332" i="7"/>
  <c r="T332" i="7" s="1"/>
  <c r="S178" i="7"/>
  <c r="T178" i="7" s="1"/>
  <c r="S148" i="7"/>
  <c r="T148" i="7" s="1"/>
  <c r="S132" i="7"/>
  <c r="S163" i="7"/>
  <c r="T163" i="7" s="1"/>
  <c r="S433" i="7"/>
  <c r="T433" i="7" s="1"/>
  <c r="S337" i="7"/>
  <c r="T337" i="7" s="1"/>
  <c r="S584" i="7"/>
  <c r="T584" i="7" s="1"/>
  <c r="S135" i="7"/>
  <c r="T135" i="7" s="1"/>
  <c r="S71" i="7"/>
  <c r="T71" i="7" s="1"/>
  <c r="S16" i="7"/>
  <c r="S600" i="7"/>
  <c r="T600" i="7" s="1"/>
  <c r="S675" i="7"/>
  <c r="T675" i="7" s="1"/>
  <c r="S508" i="7"/>
  <c r="S415" i="7"/>
  <c r="T415" i="7" s="1"/>
  <c r="S115" i="7"/>
  <c r="T115" i="7" s="1"/>
  <c r="S99" i="7"/>
  <c r="T99" i="7" s="1"/>
  <c r="S83" i="7"/>
  <c r="T83" i="7" s="1"/>
  <c r="S114" i="7"/>
  <c r="S690" i="7"/>
  <c r="T690" i="7" s="1"/>
  <c r="S467" i="7"/>
  <c r="T467" i="7" s="1"/>
  <c r="S721" i="7"/>
  <c r="T721" i="7" s="1"/>
  <c r="S521" i="7"/>
  <c r="T521" i="7" s="1"/>
  <c r="S355" i="7"/>
  <c r="T355" i="7" s="1"/>
  <c r="S27" i="7"/>
  <c r="T27" i="7" s="1"/>
  <c r="S559" i="7"/>
  <c r="T559" i="7" s="1"/>
  <c r="S17" i="7"/>
  <c r="T17" i="7" s="1"/>
  <c r="S389" i="7"/>
  <c r="T389" i="7" s="1"/>
  <c r="S583" i="7"/>
  <c r="T583" i="7" s="1"/>
  <c r="S665" i="7"/>
  <c r="T665" i="7" s="1"/>
  <c r="S568" i="7"/>
  <c r="T568" i="7" s="1"/>
  <c r="S520" i="7"/>
  <c r="T520" i="7" s="1"/>
  <c r="S454" i="7"/>
  <c r="T454" i="7" s="1"/>
  <c r="S145" i="7"/>
  <c r="T145" i="7" s="1"/>
  <c r="S81" i="7"/>
  <c r="T81" i="7" s="1"/>
  <c r="S65" i="7"/>
  <c r="T65" i="7" s="1"/>
  <c r="S160" i="7"/>
  <c r="T160" i="7" s="1"/>
  <c r="S144" i="7"/>
  <c r="T144" i="7" s="1"/>
  <c r="S96" i="7"/>
  <c r="T96" i="7" s="1"/>
  <c r="S628" i="7"/>
  <c r="T628" i="7" s="1"/>
  <c r="S716" i="7"/>
  <c r="T716" i="7" s="1"/>
  <c r="S561" i="7"/>
  <c r="T561" i="7" s="1"/>
  <c r="S441" i="7"/>
  <c r="T441" i="7" s="1"/>
  <c r="S349" i="7"/>
  <c r="T349" i="7" s="1"/>
  <c r="S395" i="7"/>
  <c r="T395" i="7" s="1"/>
  <c r="S692" i="7"/>
  <c r="T692" i="7" s="1"/>
  <c r="S315" i="7"/>
  <c r="T315" i="7" s="1"/>
  <c r="S687" i="7"/>
  <c r="T687" i="7" s="1"/>
  <c r="S669" i="7"/>
  <c r="T669" i="7" s="1"/>
  <c r="S635" i="7"/>
  <c r="S499" i="7"/>
  <c r="T499" i="7" s="1"/>
  <c r="S417" i="7"/>
  <c r="T417" i="7" s="1"/>
  <c r="S419" i="7"/>
  <c r="T419" i="7" s="1"/>
  <c r="S316" i="7"/>
  <c r="T316" i="7" s="1"/>
  <c r="S254" i="7"/>
  <c r="T254" i="7" s="1"/>
  <c r="S212" i="7"/>
  <c r="T212" i="7" s="1"/>
  <c r="S158" i="7"/>
  <c r="T158" i="7" s="1"/>
  <c r="S110" i="7"/>
  <c r="T110" i="7" s="1"/>
  <c r="S94" i="7"/>
  <c r="T94" i="7" s="1"/>
  <c r="S622" i="7"/>
  <c r="S555" i="7"/>
  <c r="T555" i="7" s="1"/>
  <c r="S541" i="7"/>
  <c r="T541" i="7" s="1"/>
  <c r="S387" i="7"/>
  <c r="T387" i="7" s="1"/>
  <c r="S311" i="7"/>
  <c r="T311" i="7" s="1"/>
  <c r="S694" i="7"/>
  <c r="T694" i="7" s="1"/>
  <c r="S576" i="7"/>
  <c r="T576" i="7" s="1"/>
  <c r="S271" i="7"/>
  <c r="S125" i="7"/>
  <c r="T125" i="7" s="1"/>
  <c r="S109" i="7"/>
  <c r="T109" i="7" s="1"/>
  <c r="S729" i="7"/>
  <c r="T729" i="7" s="1"/>
  <c r="S43" i="7"/>
  <c r="T43" i="7" s="1"/>
  <c r="S369" i="7"/>
  <c r="T369" i="7" s="1"/>
  <c r="S9" i="7"/>
  <c r="T9" i="7" s="1"/>
  <c r="S657" i="7"/>
  <c r="T657" i="7" s="1"/>
  <c r="S592" i="7"/>
  <c r="S591" i="7"/>
  <c r="T591" i="7" s="1"/>
  <c r="S564" i="7"/>
  <c r="T564" i="7" s="1"/>
  <c r="S425" i="7"/>
  <c r="T425" i="7" s="1"/>
  <c r="S320" i="7"/>
  <c r="T320" i="7" s="1"/>
  <c r="S228" i="7"/>
  <c r="T228" i="7" s="1"/>
  <c r="S103" i="7"/>
  <c r="T103" i="7" s="1"/>
  <c r="S55" i="7"/>
  <c r="T55" i="7" s="1"/>
  <c r="S152" i="7"/>
  <c r="S545" i="7"/>
  <c r="T545" i="7" s="1"/>
  <c r="S447" i="7"/>
  <c r="T447" i="7" s="1"/>
  <c r="S265" i="7"/>
  <c r="T265" i="7" s="1"/>
  <c r="S19" i="7"/>
  <c r="T19" i="7" s="1"/>
  <c r="S553" i="7"/>
  <c r="T553" i="7" s="1"/>
  <c r="S283" i="7"/>
  <c r="T283" i="7" s="1"/>
  <c r="S325" i="7"/>
  <c r="T325" i="7" s="1"/>
  <c r="S672" i="7"/>
  <c r="T672" i="7" s="1"/>
  <c r="S645" i="7"/>
  <c r="T645" i="7" s="1"/>
  <c r="S671" i="7"/>
  <c r="T671" i="7" s="1"/>
  <c r="S423" i="7"/>
  <c r="T423" i="7" s="1"/>
  <c r="S242" i="7"/>
  <c r="T242" i="7" s="1"/>
  <c r="S102" i="7"/>
  <c r="T102" i="7" s="1"/>
  <c r="S661" i="7"/>
  <c r="T661" i="7" s="1"/>
  <c r="S544" i="7"/>
  <c r="T544" i="7" s="1"/>
  <c r="S489" i="7"/>
  <c r="T489" i="7" s="1"/>
  <c r="S418" i="7"/>
  <c r="T418" i="7" s="1"/>
  <c r="S470" i="7"/>
  <c r="T470" i="7" s="1"/>
  <c r="S300" i="7"/>
  <c r="T300" i="7" s="1"/>
  <c r="S147" i="7"/>
  <c r="S116" i="7"/>
  <c r="S84" i="7"/>
  <c r="T84" i="7" s="1"/>
  <c r="S708" i="7"/>
  <c r="T708" i="7" s="1"/>
  <c r="S626" i="7"/>
  <c r="T626" i="7" s="1"/>
  <c r="S686" i="7"/>
  <c r="T686" i="7" s="1"/>
  <c r="S664" i="7"/>
  <c r="T664" i="7" s="1"/>
  <c r="S570" i="7"/>
  <c r="T570" i="7" s="1"/>
  <c r="S512" i="7"/>
  <c r="T512" i="7" s="1"/>
  <c r="S275" i="7"/>
  <c r="T275" i="7" s="1"/>
  <c r="S238" i="7"/>
  <c r="T238" i="7" s="1"/>
  <c r="S129" i="7"/>
  <c r="S202" i="7"/>
  <c r="T202" i="7" s="1"/>
  <c r="S162" i="7"/>
  <c r="T162" i="7" s="1"/>
  <c r="S12" i="7"/>
  <c r="T12" i="7" s="1"/>
  <c r="S680" i="7"/>
  <c r="T680" i="7" s="1"/>
  <c r="S639" i="7"/>
  <c r="T639" i="7" s="1"/>
  <c r="S610" i="7"/>
  <c r="T610" i="7" s="1"/>
  <c r="S310" i="7"/>
  <c r="T310" i="7" s="1"/>
  <c r="S234" i="7"/>
  <c r="T234" i="7" s="1"/>
  <c r="S157" i="7"/>
  <c r="T157" i="7" s="1"/>
  <c r="S142" i="7"/>
  <c r="T142" i="7" s="1"/>
  <c r="S679" i="7"/>
  <c r="T679" i="7" s="1"/>
  <c r="S580" i="7"/>
  <c r="T580" i="7" s="1"/>
  <c r="S651" i="7"/>
  <c r="T651" i="7" s="1"/>
  <c r="S411" i="7"/>
  <c r="T411" i="7" s="1"/>
  <c r="S248" i="7"/>
  <c r="T248" i="7" s="1"/>
  <c r="S75" i="7"/>
  <c r="T75" i="7" s="1"/>
  <c r="S54" i="7"/>
  <c r="T54" i="7" s="1"/>
  <c r="S547" i="7"/>
  <c r="T547" i="7" s="1"/>
  <c r="S483" i="7"/>
  <c r="T483" i="7" s="1"/>
  <c r="S624" i="7"/>
  <c r="T624" i="7" s="1"/>
  <c r="S615" i="7"/>
  <c r="T615" i="7" s="1"/>
  <c r="S377" i="7"/>
  <c r="T377" i="7" s="1"/>
  <c r="S709" i="7"/>
  <c r="T709" i="7" s="1"/>
  <c r="S693" i="7"/>
  <c r="T693" i="7" s="1"/>
  <c r="S312" i="7"/>
  <c r="T312" i="7" s="1"/>
  <c r="S44" i="7"/>
  <c r="T44" i="7" s="1"/>
  <c r="S535" i="7"/>
  <c r="T535" i="7" s="1"/>
  <c r="S253" i="7"/>
  <c r="T253" i="7" s="1"/>
  <c r="S701" i="7"/>
  <c r="T701" i="7" s="1"/>
  <c r="S609" i="7"/>
  <c r="T609" i="7" s="1"/>
  <c r="S431" i="7"/>
  <c r="T431" i="7" s="1"/>
  <c r="S159" i="7"/>
  <c r="T159" i="7" s="1"/>
  <c r="S95" i="7"/>
  <c r="S63" i="7"/>
  <c r="T63" i="7" s="1"/>
  <c r="S585" i="7"/>
  <c r="T585" i="7" s="1"/>
  <c r="S572" i="7"/>
  <c r="T572" i="7" s="1"/>
  <c r="S560" i="7"/>
  <c r="T560" i="7" s="1"/>
  <c r="S290" i="7"/>
  <c r="T290" i="7" s="1"/>
  <c r="S640" i="7"/>
  <c r="T640" i="7" s="1"/>
  <c r="S617" i="7"/>
  <c r="T617" i="7" s="1"/>
  <c r="S486" i="7"/>
  <c r="T486" i="7" s="1"/>
  <c r="S230" i="7"/>
  <c r="S139" i="7"/>
  <c r="S108" i="7"/>
  <c r="S654" i="7"/>
  <c r="T654" i="7" s="1"/>
  <c r="S413" i="7"/>
  <c r="T413" i="7" s="1"/>
  <c r="S73" i="7"/>
  <c r="T73" i="7" s="1"/>
  <c r="S218" i="7"/>
  <c r="T218" i="7" s="1"/>
  <c r="S154" i="7"/>
  <c r="T154" i="7" s="1"/>
  <c r="S473" i="7"/>
  <c r="T473" i="7" s="1"/>
  <c r="S633" i="7"/>
  <c r="T633" i="7" s="1"/>
  <c r="S667" i="7"/>
  <c r="T667" i="7" s="1"/>
  <c r="S582" i="7"/>
  <c r="T582" i="7" s="1"/>
  <c r="S302" i="7"/>
  <c r="T302" i="7" s="1"/>
  <c r="S120" i="7"/>
  <c r="T120" i="7" s="1"/>
  <c r="S339" i="7"/>
  <c r="T339" i="7" s="1"/>
  <c r="S60" i="7"/>
  <c r="T60" i="7" s="1"/>
  <c r="S703" i="7"/>
  <c r="T703" i="7" s="1"/>
  <c r="S718" i="7"/>
  <c r="T718" i="7" s="1"/>
  <c r="S717" i="7"/>
  <c r="T717" i="7" s="1"/>
  <c r="S699" i="7"/>
  <c r="T699" i="7" s="1"/>
  <c r="S737" i="7"/>
  <c r="T737" i="7" s="1"/>
  <c r="S278" i="7"/>
  <c r="T278" i="7" s="1"/>
  <c r="S682" i="7"/>
  <c r="T682" i="7" s="1"/>
  <c r="S745" i="7"/>
  <c r="T745" i="7" s="1"/>
  <c r="S727" i="7"/>
  <c r="T727" i="7" s="1"/>
  <c r="S696" i="7"/>
  <c r="T696" i="7" s="1"/>
  <c r="S490" i="7"/>
  <c r="T490" i="7" s="1"/>
  <c r="S723" i="7"/>
  <c r="T723" i="7" s="1"/>
  <c r="S288" i="7"/>
  <c r="T288" i="7" s="1"/>
  <c r="S442" i="7"/>
  <c r="T442" i="7" s="1"/>
  <c r="S733" i="7"/>
  <c r="T733" i="7" s="1"/>
  <c r="S735" i="7"/>
  <c r="T735" i="7" s="1"/>
  <c r="S689" i="7"/>
  <c r="T689" i="7" s="1"/>
  <c r="S747" i="7"/>
  <c r="T747" i="7" s="1"/>
  <c r="S214" i="7"/>
  <c r="T214" i="7" s="1"/>
  <c r="S731" i="7"/>
  <c r="T731" i="7" s="1"/>
  <c r="S681" i="7"/>
  <c r="T681" i="7" s="1"/>
  <c r="S458" i="7"/>
  <c r="T458" i="7" s="1"/>
  <c r="S52" i="7"/>
  <c r="T52" i="7" s="1"/>
  <c r="S720" i="7"/>
  <c r="T720" i="7" s="1"/>
  <c r="S47" i="7"/>
  <c r="T47" i="7" s="1"/>
  <c r="S743" i="7"/>
  <c r="T743" i="7" s="1"/>
  <c r="S340" i="7"/>
  <c r="T340" i="7" s="1"/>
  <c r="S450" i="7"/>
  <c r="T450" i="7" s="1"/>
  <c r="S53" i="7"/>
  <c r="S468" i="7"/>
  <c r="T468" i="7" s="1"/>
  <c r="S388" i="7"/>
  <c r="T388" i="7" s="1"/>
  <c r="S372" i="7"/>
  <c r="T372" i="7" s="1"/>
  <c r="S352" i="7"/>
  <c r="T352" i="7" s="1"/>
  <c r="S344" i="7"/>
  <c r="T344" i="7" s="1"/>
  <c r="S336" i="7"/>
  <c r="T336" i="7" s="1"/>
  <c r="S270" i="7"/>
  <c r="T270" i="7" s="1"/>
  <c r="S206" i="7"/>
  <c r="T206" i="7" s="1"/>
  <c r="S562" i="7"/>
  <c r="T562" i="7" s="1"/>
  <c r="S78" i="7"/>
  <c r="T78" i="7" s="1"/>
  <c r="S70" i="7"/>
  <c r="T70" i="7" s="1"/>
  <c r="S575" i="7"/>
  <c r="T575" i="7" s="1"/>
  <c r="S569" i="7"/>
  <c r="T569" i="7" s="1"/>
  <c r="S525" i="7"/>
  <c r="T525" i="7" s="1"/>
  <c r="S401" i="7"/>
  <c r="T401" i="7" s="1"/>
  <c r="S393" i="7"/>
  <c r="T393" i="7" s="1"/>
  <c r="S363" i="7"/>
  <c r="T363" i="7" s="1"/>
  <c r="S321" i="7"/>
  <c r="T321" i="7" s="1"/>
  <c r="S301" i="7"/>
  <c r="T301" i="7" s="1"/>
  <c r="S293" i="7"/>
  <c r="T293" i="7" s="1"/>
  <c r="S23" i="7"/>
  <c r="T23" i="7" s="1"/>
  <c r="S666" i="7"/>
  <c r="T666" i="7" s="1"/>
  <c r="S650" i="7"/>
  <c r="T650" i="7" s="1"/>
  <c r="S634" i="7"/>
  <c r="T634" i="7" s="1"/>
  <c r="S629" i="7"/>
  <c r="T629" i="7" s="1"/>
  <c r="S621" i="7"/>
  <c r="T621" i="7" s="1"/>
  <c r="S611" i="7"/>
  <c r="T611" i="7" s="1"/>
  <c r="S595" i="7"/>
  <c r="T595" i="7" s="1"/>
  <c r="S546" i="7"/>
  <c r="T546" i="7" s="1"/>
  <c r="S530" i="7"/>
  <c r="T530" i="7" s="1"/>
  <c r="S438" i="7"/>
  <c r="T438" i="7" s="1"/>
  <c r="S404" i="7"/>
  <c r="T404" i="7" s="1"/>
  <c r="S348" i="7"/>
  <c r="T348" i="7" s="1"/>
  <c r="S402" i="7"/>
  <c r="T402" i="7" s="1"/>
  <c r="S350" i="7"/>
  <c r="T350" i="7" s="1"/>
  <c r="S342" i="7"/>
  <c r="T342" i="7" s="1"/>
  <c r="S406" i="7"/>
  <c r="T406" i="7" s="1"/>
  <c r="S579" i="7"/>
  <c r="T579" i="7" s="1"/>
  <c r="S573" i="7"/>
  <c r="T573" i="7" s="1"/>
  <c r="S567" i="7"/>
  <c r="T567" i="7" s="1"/>
  <c r="S509" i="7"/>
  <c r="T509" i="7" s="1"/>
  <c r="S453" i="7"/>
  <c r="T453" i="7" s="1"/>
  <c r="S405" i="7"/>
  <c r="T405" i="7" s="1"/>
  <c r="S397" i="7"/>
  <c r="T397" i="7" s="1"/>
  <c r="S367" i="7"/>
  <c r="T367" i="7" s="1"/>
  <c r="S341" i="7"/>
  <c r="T341" i="7" s="1"/>
  <c r="S309" i="7"/>
  <c r="T309" i="7" s="1"/>
  <c r="S295" i="7"/>
  <c r="T295" i="7" s="1"/>
  <c r="S31" i="7"/>
  <c r="T31" i="7" s="1"/>
  <c r="S15" i="7"/>
  <c r="T15" i="7" s="1"/>
  <c r="S688" i="7"/>
  <c r="T688" i="7" s="1"/>
  <c r="S514" i="7"/>
  <c r="T514" i="7" s="1"/>
  <c r="S484" i="7"/>
  <c r="T484" i="7" s="1"/>
  <c r="S360" i="7"/>
  <c r="T360" i="7" s="1"/>
  <c r="S376" i="7"/>
  <c r="T376" i="7" s="1"/>
  <c r="S358" i="7"/>
  <c r="T358" i="7" s="1"/>
  <c r="S74" i="7"/>
  <c r="T74" i="7" s="1"/>
  <c r="S491" i="7"/>
  <c r="T491" i="7" s="1"/>
  <c r="S742" i="7"/>
  <c r="T742" i="7" s="1"/>
  <c r="S500" i="7"/>
  <c r="T500" i="7" s="1"/>
  <c r="S538" i="7"/>
  <c r="T538" i="7" s="1"/>
  <c r="S428" i="7"/>
  <c r="T428" i="7" s="1"/>
  <c r="S472" i="7"/>
  <c r="T472" i="7" s="1"/>
  <c r="S436" i="7"/>
  <c r="T436" i="7" s="1"/>
  <c r="S750" i="7"/>
  <c r="T750" i="7" s="1"/>
  <c r="S734" i="7"/>
  <c r="T734" i="7" s="1"/>
  <c r="S726" i="7"/>
  <c r="T726" i="7" s="1"/>
  <c r="S658" i="7"/>
  <c r="T658" i="7" s="1"/>
  <c r="S625" i="7"/>
  <c r="T625" i="7" s="1"/>
  <c r="S605" i="7"/>
  <c r="T605" i="7" s="1"/>
  <c r="S748" i="7"/>
  <c r="T748" i="7" s="1"/>
  <c r="S740" i="7"/>
  <c r="T740" i="7" s="1"/>
  <c r="S732" i="7"/>
  <c r="T732" i="7" s="1"/>
  <c r="S603" i="7"/>
  <c r="T603" i="7" s="1"/>
  <c r="S554" i="7"/>
  <c r="T554" i="7" s="1"/>
  <c r="S466" i="7"/>
  <c r="T466" i="7" s="1"/>
  <c r="S440" i="7"/>
  <c r="T440" i="7" s="1"/>
  <c r="S356" i="7"/>
  <c r="T356" i="7" s="1"/>
  <c r="S386" i="7"/>
  <c r="T386" i="7" s="1"/>
  <c r="S370" i="7"/>
  <c r="T370" i="7" s="1"/>
  <c r="S408" i="7"/>
  <c r="T408" i="7" s="1"/>
  <c r="S392" i="7"/>
  <c r="T392" i="7" s="1"/>
  <c r="S330" i="7"/>
  <c r="T330" i="7" s="1"/>
  <c r="S390" i="7"/>
  <c r="T390" i="7" s="1"/>
  <c r="S374" i="7"/>
  <c r="T374" i="7" s="1"/>
  <c r="S296" i="7"/>
  <c r="T296" i="7" s="1"/>
  <c r="S280" i="7"/>
  <c r="T280" i="7" s="1"/>
  <c r="S182" i="7"/>
  <c r="T182" i="7" s="1"/>
  <c r="S64" i="7"/>
  <c r="T64" i="7" s="1"/>
  <c r="T33" i="7"/>
  <c r="T637" i="7"/>
  <c r="T643" i="7"/>
  <c r="T612" i="7"/>
  <c r="T426" i="7"/>
  <c r="T314" i="7"/>
  <c r="T266" i="7"/>
  <c r="T250" i="7"/>
  <c r="T131" i="7"/>
  <c r="T123" i="7"/>
  <c r="T107" i="7"/>
  <c r="T91" i="7"/>
  <c r="T134" i="7"/>
  <c r="T118" i="7"/>
  <c r="T14" i="7"/>
  <c r="T578" i="7"/>
  <c r="T492" i="7"/>
  <c r="T478" i="7"/>
  <c r="T240" i="7"/>
  <c r="T232" i="7"/>
  <c r="T274" i="7"/>
  <c r="T255" i="7"/>
  <c r="T161" i="7"/>
  <c r="T121" i="7"/>
  <c r="T113" i="7"/>
  <c r="T105" i="7"/>
  <c r="T97" i="7"/>
  <c r="T140" i="7"/>
  <c r="T92" i="7"/>
  <c r="T28" i="7"/>
  <c r="T653" i="7"/>
  <c r="T598" i="7"/>
  <c r="T588" i="7"/>
  <c r="T497" i="7"/>
  <c r="T277" i="7"/>
  <c r="T269" i="7"/>
  <c r="T262" i="7"/>
  <c r="T246" i="7"/>
  <c r="T220" i="7"/>
  <c r="T127" i="7"/>
  <c r="T111" i="7"/>
  <c r="T146" i="7"/>
  <c r="T122" i="7"/>
  <c r="T114" i="7"/>
  <c r="T90" i="7"/>
  <c r="T82" i="7"/>
  <c r="T51" i="7"/>
  <c r="T18" i="7"/>
  <c r="T751" i="7"/>
  <c r="T670" i="7"/>
  <c r="T592" i="7"/>
  <c r="T574" i="7"/>
  <c r="T334" i="7"/>
  <c r="T308" i="7"/>
  <c r="T271" i="7"/>
  <c r="T252" i="7"/>
  <c r="T294" i="7"/>
  <c r="T259" i="7"/>
  <c r="T251" i="7"/>
  <c r="T149" i="7"/>
  <c r="T85" i="7"/>
  <c r="T61" i="7"/>
  <c r="T152" i="7"/>
  <c r="T136" i="7"/>
  <c r="T112" i="7"/>
  <c r="T40" i="7"/>
  <c r="T32" i="7"/>
  <c r="T24" i="7"/>
  <c r="T16" i="7"/>
  <c r="T587" i="7"/>
  <c r="S676" i="7"/>
  <c r="T506" i="7"/>
  <c r="T498" i="7"/>
  <c r="T606" i="7"/>
  <c r="T543" i="7"/>
  <c r="S589" i="7"/>
  <c r="T537" i="7"/>
  <c r="T496" i="7"/>
  <c r="T434" i="7"/>
  <c r="T475" i="7"/>
  <c r="S460" i="7"/>
  <c r="T451" i="7"/>
  <c r="S444" i="7"/>
  <c r="S422" i="7"/>
  <c r="S430" i="7"/>
  <c r="T324" i="7"/>
  <c r="T257" i="7"/>
  <c r="T249" i="7"/>
  <c r="T241" i="7"/>
  <c r="T233" i="7"/>
  <c r="T225" i="7"/>
  <c r="T217" i="7"/>
  <c r="T209" i="7"/>
  <c r="T201" i="7"/>
  <c r="T193" i="7"/>
  <c r="T185" i="7"/>
  <c r="T177" i="7"/>
  <c r="T169" i="7"/>
  <c r="T289" i="7"/>
  <c r="T196" i="7"/>
  <c r="T170" i="7"/>
  <c r="S216" i="7"/>
  <c r="S200" i="7"/>
  <c r="S184" i="7"/>
  <c r="S168" i="7"/>
  <c r="T104" i="7"/>
  <c r="T100" i="7"/>
  <c r="T156" i="7"/>
  <c r="T56" i="7"/>
  <c r="T683" i="7"/>
  <c r="T593" i="7"/>
  <c r="T698" i="7"/>
  <c r="S652" i="7"/>
  <c r="S636" i="7"/>
  <c r="S644" i="7"/>
  <c r="S597" i="7"/>
  <c r="T563" i="7"/>
  <c r="S558" i="7"/>
  <c r="S542" i="7"/>
  <c r="S522" i="7"/>
  <c r="S504" i="7"/>
  <c r="S474" i="7"/>
  <c r="S495" i="7"/>
  <c r="S464" i="7"/>
  <c r="T455" i="7"/>
  <c r="S448" i="7"/>
  <c r="S416" i="7"/>
  <c r="S396" i="7"/>
  <c r="S380" i="7"/>
  <c r="S364" i="7"/>
  <c r="T343" i="7"/>
  <c r="T429" i="7"/>
  <c r="S394" i="7"/>
  <c r="S362" i="7"/>
  <c r="S384" i="7"/>
  <c r="S354" i="7"/>
  <c r="S338" i="7"/>
  <c r="S398" i="7"/>
  <c r="S366" i="7"/>
  <c r="S331" i="7"/>
  <c r="T247" i="7"/>
  <c r="T239" i="7"/>
  <c r="T231" i="7"/>
  <c r="T223" i="7"/>
  <c r="T215" i="7"/>
  <c r="T207" i="7"/>
  <c r="T199" i="7"/>
  <c r="T191" i="7"/>
  <c r="T183" i="7"/>
  <c r="T175" i="7"/>
  <c r="T167" i="7"/>
  <c r="S166" i="7"/>
  <c r="T281" i="7"/>
  <c r="S164" i="7"/>
  <c r="S76" i="7"/>
  <c r="S68" i="7"/>
  <c r="S66" i="7"/>
  <c r="S746" i="7"/>
  <c r="S730" i="7"/>
  <c r="T722" i="7"/>
  <c r="T714" i="7"/>
  <c r="T632" i="7"/>
  <c r="T655" i="7"/>
  <c r="T604" i="7"/>
  <c r="T630" i="7"/>
  <c r="T622" i="7"/>
  <c r="T618" i="7"/>
  <c r="T556" i="7"/>
  <c r="T516" i="7"/>
  <c r="T508" i="7"/>
  <c r="S566" i="7"/>
  <c r="S526" i="7"/>
  <c r="S550" i="7"/>
  <c r="T557" i="7"/>
  <c r="S507" i="7"/>
  <c r="S476" i="7"/>
  <c r="S452" i="7"/>
  <c r="T443" i="7"/>
  <c r="S424" i="7"/>
  <c r="S414" i="7"/>
  <c r="T298" i="7"/>
  <c r="T282" i="7"/>
  <c r="T261" i="7"/>
  <c r="T245" i="7"/>
  <c r="T237" i="7"/>
  <c r="T229" i="7"/>
  <c r="T221" i="7"/>
  <c r="T213" i="7"/>
  <c r="T205" i="7"/>
  <c r="T197" i="7"/>
  <c r="T189" i="7"/>
  <c r="T181" i="7"/>
  <c r="T173" i="7"/>
  <c r="T165" i="7"/>
  <c r="T198" i="7"/>
  <c r="T180" i="7"/>
  <c r="T186" i="7"/>
  <c r="S224" i="7"/>
  <c r="S208" i="7"/>
  <c r="S192" i="7"/>
  <c r="S176" i="7"/>
  <c r="T80" i="7"/>
  <c r="T42" i="7"/>
  <c r="S738" i="7"/>
  <c r="T656" i="7"/>
  <c r="S752" i="7"/>
  <c r="S744" i="7"/>
  <c r="S736" i="7"/>
  <c r="S728" i="7"/>
  <c r="T695" i="7"/>
  <c r="S685" i="7"/>
  <c r="S674" i="7"/>
  <c r="S642" i="7"/>
  <c r="T635" i="7"/>
  <c r="S660" i="7"/>
  <c r="S684" i="7"/>
  <c r="S668" i="7"/>
  <c r="S613" i="7"/>
  <c r="T596" i="7"/>
  <c r="S510" i="7"/>
  <c r="S493" i="7"/>
  <c r="S534" i="7"/>
  <c r="S518" i="7"/>
  <c r="S502" i="7"/>
  <c r="T487" i="7"/>
  <c r="S480" i="7"/>
  <c r="T471" i="7"/>
  <c r="S456" i="7"/>
  <c r="T439" i="7"/>
  <c r="S432" i="7"/>
  <c r="T359" i="7"/>
  <c r="T351" i="7"/>
  <c r="S378" i="7"/>
  <c r="S400" i="7"/>
  <c r="S368" i="7"/>
  <c r="S346" i="7"/>
  <c r="S382" i="7"/>
  <c r="S292" i="7"/>
  <c r="S284" i="7"/>
  <c r="T329" i="7"/>
  <c r="S272" i="7"/>
  <c r="T243" i="7"/>
  <c r="T227" i="7"/>
  <c r="T219" i="7"/>
  <c r="T211" i="7"/>
  <c r="T203" i="7"/>
  <c r="T195" i="7"/>
  <c r="T187" i="7"/>
  <c r="T179" i="7"/>
  <c r="T171" i="7"/>
  <c r="S222" i="7"/>
  <c r="S190" i="7"/>
  <c r="S72" i="7"/>
  <c r="S62" i="7"/>
  <c r="T58" i="7"/>
  <c r="AR12" i="1"/>
  <c r="A247" i="7" l="1"/>
  <c r="A140" i="7"/>
  <c r="A135" i="7"/>
  <c r="A133" i="7"/>
  <c r="A147" i="7"/>
  <c r="A152" i="7"/>
  <c r="T147" i="7"/>
  <c r="A142" i="7"/>
  <c r="A139" i="7"/>
  <c r="A110" i="7"/>
  <c r="T132" i="7"/>
  <c r="A115" i="7"/>
  <c r="T230" i="7"/>
  <c r="T116" i="7"/>
  <c r="A240" i="7"/>
  <c r="A113" i="7"/>
  <c r="A102" i="7"/>
  <c r="A145" i="7"/>
  <c r="A228" i="7"/>
  <c r="A121" i="7"/>
  <c r="A235" i="7"/>
  <c r="A109" i="7"/>
  <c r="A141" i="7"/>
  <c r="A236" i="7"/>
  <c r="A111" i="7"/>
  <c r="A143" i="7"/>
  <c r="T108" i="7"/>
  <c r="T129" i="7"/>
  <c r="A248" i="7"/>
  <c r="A118" i="7"/>
  <c r="A150" i="7"/>
  <c r="A123" i="7"/>
  <c r="A230" i="7"/>
  <c r="A229" i="7"/>
  <c r="A225" i="7"/>
  <c r="A128" i="7"/>
  <c r="A130" i="7"/>
  <c r="A238" i="7"/>
  <c r="A116" i="7"/>
  <c r="A148" i="7"/>
  <c r="A129" i="7"/>
  <c r="A234" i="7"/>
  <c r="A81" i="7"/>
  <c r="A122" i="7"/>
  <c r="A231" i="7"/>
  <c r="A233" i="7"/>
  <c r="A117" i="7"/>
  <c r="A149" i="7"/>
  <c r="A244" i="7"/>
  <c r="A119" i="7"/>
  <c r="A151" i="7"/>
  <c r="A126" i="7"/>
  <c r="A99" i="7"/>
  <c r="A131" i="7"/>
  <c r="A243" i="7"/>
  <c r="A237" i="7"/>
  <c r="A136" i="7"/>
  <c r="A106" i="7"/>
  <c r="A138" i="7"/>
  <c r="A246" i="7"/>
  <c r="A124" i="7"/>
  <c r="A226" i="7"/>
  <c r="A105" i="7"/>
  <c r="A137" i="7"/>
  <c r="T139" i="7"/>
  <c r="A242" i="7"/>
  <c r="A227" i="7"/>
  <c r="A120" i="7"/>
  <c r="A239" i="7"/>
  <c r="A241" i="7"/>
  <c r="A125" i="7"/>
  <c r="A127" i="7"/>
  <c r="A232" i="7"/>
  <c r="A134" i="7"/>
  <c r="A107" i="7"/>
  <c r="A108" i="7"/>
  <c r="A245" i="7"/>
  <c r="A112" i="7"/>
  <c r="A144" i="7"/>
  <c r="A114" i="7"/>
  <c r="A146" i="7"/>
  <c r="A132" i="7"/>
  <c r="A100" i="7"/>
  <c r="A101" i="7"/>
  <c r="A103" i="7"/>
  <c r="A84" i="7"/>
  <c r="A89" i="7"/>
  <c r="A104" i="7"/>
  <c r="A82" i="7"/>
  <c r="A92" i="7"/>
  <c r="A97" i="7"/>
  <c r="A88" i="7"/>
  <c r="A86" i="7"/>
  <c r="A83" i="7"/>
  <c r="A90" i="7"/>
  <c r="A87" i="7"/>
  <c r="A93" i="7"/>
  <c r="T95" i="7"/>
  <c r="A94" i="7"/>
  <c r="A91" i="7"/>
  <c r="A96" i="7"/>
  <c r="A85" i="7"/>
  <c r="A98" i="7"/>
  <c r="A95" i="7"/>
  <c r="A302" i="7"/>
  <c r="A52" i="7"/>
  <c r="A23" i="7"/>
  <c r="A53" i="7"/>
  <c r="A40" i="7"/>
  <c r="A49" i="7"/>
  <c r="A51" i="7"/>
  <c r="A301" i="7"/>
  <c r="A298" i="7"/>
  <c r="A171" i="7"/>
  <c r="A547" i="7"/>
  <c r="A38" i="7"/>
  <c r="A316" i="7"/>
  <c r="A48" i="7"/>
  <c r="A320" i="7"/>
  <c r="A29" i="7"/>
  <c r="A35" i="7"/>
  <c r="A439" i="7"/>
  <c r="A579" i="7"/>
  <c r="A47" i="7"/>
  <c r="A50" i="7"/>
  <c r="A45" i="7"/>
  <c r="A36" i="7"/>
  <c r="A305" i="7"/>
  <c r="A43" i="7"/>
  <c r="A39" i="7"/>
  <c r="T53" i="7"/>
  <c r="A596" i="7"/>
  <c r="A16" i="7"/>
  <c r="A310" i="7"/>
  <c r="A307" i="7"/>
  <c r="A33" i="7"/>
  <c r="A42" i="7"/>
  <c r="A413" i="7"/>
  <c r="A624" i="7"/>
  <c r="A300" i="7"/>
  <c r="A34" i="7"/>
  <c r="A54" i="7"/>
  <c r="A44" i="7"/>
  <c r="A46" i="7"/>
  <c r="A304" i="7"/>
  <c r="A14" i="7"/>
  <c r="A19" i="7"/>
  <c r="A41" i="7"/>
  <c r="A55" i="7"/>
  <c r="A318" i="7"/>
  <c r="A37" i="7"/>
  <c r="A56" i="7"/>
  <c r="A306" i="7"/>
  <c r="A308" i="7"/>
  <c r="A12" i="7"/>
  <c r="A312" i="7"/>
  <c r="A309" i="7"/>
  <c r="A249" i="7"/>
  <c r="A24" i="7"/>
  <c r="A10" i="7"/>
  <c r="A25" i="7"/>
  <c r="A211" i="7"/>
  <c r="A539" i="7"/>
  <c r="A26" i="7"/>
  <c r="A20" i="7"/>
  <c r="A22" i="7"/>
  <c r="A11" i="7"/>
  <c r="A467" i="7"/>
  <c r="A592" i="7"/>
  <c r="A32" i="7"/>
  <c r="A18" i="7"/>
  <c r="A27" i="7"/>
  <c r="A13" i="7"/>
  <c r="A28" i="7"/>
  <c r="A30" i="7"/>
  <c r="A15" i="7"/>
  <c r="A31" i="7"/>
  <c r="A21" i="7"/>
  <c r="A17" i="7"/>
  <c r="A58" i="7"/>
  <c r="A317" i="7"/>
  <c r="A616" i="7"/>
  <c r="A620" i="7"/>
  <c r="A315" i="7"/>
  <c r="A163" i="7"/>
  <c r="A311" i="7"/>
  <c r="A183" i="7"/>
  <c r="A455" i="7"/>
  <c r="A549" i="7"/>
  <c r="A516" i="7"/>
  <c r="A571" i="7"/>
  <c r="A551" i="7"/>
  <c r="A656" i="7"/>
  <c r="A706" i="7"/>
  <c r="A156" i="7"/>
  <c r="A555" i="7"/>
  <c r="A563" i="7"/>
  <c r="A314" i="7"/>
  <c r="A303" i="7"/>
  <c r="A297" i="7"/>
  <c r="A319" i="7"/>
  <c r="A313" i="7"/>
  <c r="A299" i="7"/>
  <c r="A187" i="7"/>
  <c r="A664" i="7"/>
  <c r="A442" i="7"/>
  <c r="A593" i="7"/>
  <c r="A9" i="7"/>
  <c r="A359" i="7"/>
  <c r="A491" i="7"/>
  <c r="A198" i="7"/>
  <c r="A165" i="7"/>
  <c r="A167" i="7"/>
  <c r="A545" i="7"/>
  <c r="A179" i="7"/>
  <c r="A195" i="7"/>
  <c r="A295" i="7"/>
  <c r="A447" i="7"/>
  <c r="A186" i="7"/>
  <c r="A181" i="7"/>
  <c r="A471" i="7"/>
  <c r="A557" i="7"/>
  <c r="A540" i="7"/>
  <c r="A618" i="7"/>
  <c r="A604" i="7"/>
  <c r="A714" i="7"/>
  <c r="A415" i="7"/>
  <c r="A463" i="7"/>
  <c r="A718" i="7"/>
  <c r="A80" i="7"/>
  <c r="A514" i="7"/>
  <c r="A506" i="7"/>
  <c r="A440" i="7"/>
  <c r="A443" i="7"/>
  <c r="A722" i="7"/>
  <c r="A170" i="7"/>
  <c r="A199" i="7"/>
  <c r="A429" i="7"/>
  <c r="A466" i="7"/>
  <c r="A548" i="7"/>
  <c r="A193" i="7"/>
  <c r="A376" i="7"/>
  <c r="A69" i="7"/>
  <c r="A358" i="7"/>
  <c r="A524" i="7"/>
  <c r="A710" i="7"/>
  <c r="A180" i="7"/>
  <c r="A182" i="7"/>
  <c r="A197" i="7"/>
  <c r="A435" i="7"/>
  <c r="A626" i="7"/>
  <c r="A603" i="7"/>
  <c r="A751" i="7"/>
  <c r="A404" i="7"/>
  <c r="A553" i="7"/>
  <c r="A421" i="7"/>
  <c r="A703" i="7"/>
  <c r="A697" i="7"/>
  <c r="A687" i="7"/>
  <c r="A686" i="7"/>
  <c r="A688" i="7"/>
  <c r="A693" i="7"/>
  <c r="A640" i="7"/>
  <c r="A672" i="7"/>
  <c r="A220" i="7"/>
  <c r="A210" i="7"/>
  <c r="A206" i="7"/>
  <c r="A218" i="7"/>
  <c r="A261" i="7"/>
  <c r="A296" i="7"/>
  <c r="A472" i="7"/>
  <c r="A701" i="7"/>
  <c r="A632" i="7"/>
  <c r="A682" i="7"/>
  <c r="A321" i="7"/>
  <c r="A323" i="7"/>
  <c r="A334" i="7"/>
  <c r="A344" i="7"/>
  <c r="A336" i="7"/>
  <c r="A326" i="7"/>
  <c r="A341" i="7"/>
  <c r="A333" i="7"/>
  <c r="A328" i="7"/>
  <c r="A327" i="7"/>
  <c r="A325" i="7"/>
  <c r="A337" i="7"/>
  <c r="A339" i="7"/>
  <c r="A479" i="7"/>
  <c r="A533" i="7"/>
  <c r="A628" i="7"/>
  <c r="A638" i="7"/>
  <c r="A650" i="7"/>
  <c r="A646" i="7"/>
  <c r="A654" i="7"/>
  <c r="A647" i="7"/>
  <c r="A633" i="7"/>
  <c r="A653" i="7"/>
  <c r="A634" i="7"/>
  <c r="A637" i="7"/>
  <c r="A643" i="7"/>
  <c r="A645" i="7"/>
  <c r="A651" i="7"/>
  <c r="A649" i="7"/>
  <c r="A698" i="7"/>
  <c r="A212" i="7"/>
  <c r="A289" i="7"/>
  <c r="A177" i="7"/>
  <c r="A209" i="7"/>
  <c r="A265" i="7"/>
  <c r="A276" i="7"/>
  <c r="A342" i="7"/>
  <c r="A392" i="7"/>
  <c r="A402" i="7"/>
  <c r="A490" i="7"/>
  <c r="A434" i="7"/>
  <c r="A501" i="7"/>
  <c r="A537" i="7"/>
  <c r="A505" i="7"/>
  <c r="A602" i="7"/>
  <c r="A204" i="7"/>
  <c r="A283" i="7"/>
  <c r="A678" i="7"/>
  <c r="A667" i="7"/>
  <c r="A679" i="7"/>
  <c r="A670" i="7"/>
  <c r="A663" i="7"/>
  <c r="A661" i="7"/>
  <c r="A669" i="7"/>
  <c r="A677" i="7"/>
  <c r="A673" i="7"/>
  <c r="A665" i="7"/>
  <c r="A662" i="7"/>
  <c r="A666" i="7"/>
  <c r="A573" i="7"/>
  <c r="A570" i="7"/>
  <c r="A562" i="7"/>
  <c r="A580" i="7"/>
  <c r="A584" i="7"/>
  <c r="A576" i="7"/>
  <c r="A582" i="7"/>
  <c r="A575" i="7"/>
  <c r="A578" i="7"/>
  <c r="A569" i="7"/>
  <c r="A577" i="7"/>
  <c r="A581" i="7"/>
  <c r="A574" i="7"/>
  <c r="A568" i="7"/>
  <c r="A655" i="7"/>
  <c r="A733" i="7"/>
  <c r="A735" i="7"/>
  <c r="A731" i="7"/>
  <c r="A729" i="7"/>
  <c r="A742" i="7"/>
  <c r="A737" i="7"/>
  <c r="A743" i="7"/>
  <c r="A734" i="7"/>
  <c r="A732" i="7"/>
  <c r="A741" i="7"/>
  <c r="A749" i="7"/>
  <c r="A739" i="7"/>
  <c r="A745" i="7"/>
  <c r="A750" i="7"/>
  <c r="A281" i="7"/>
  <c r="A215" i="7"/>
  <c r="A567" i="7"/>
  <c r="A561" i="7"/>
  <c r="A657" i="7"/>
  <c r="A639" i="7"/>
  <c r="A683" i="7"/>
  <c r="A194" i="7"/>
  <c r="A178" i="7"/>
  <c r="A445" i="7"/>
  <c r="A453" i="7"/>
  <c r="A446" i="7"/>
  <c r="A441" i="7"/>
  <c r="A462" i="7"/>
  <c r="A454" i="7"/>
  <c r="A457" i="7"/>
  <c r="A449" i="7"/>
  <c r="A461" i="7"/>
  <c r="A475" i="7"/>
  <c r="A523" i="7"/>
  <c r="A352" i="7"/>
  <c r="A583" i="7"/>
  <c r="A747" i="7"/>
  <c r="A188" i="7"/>
  <c r="A269" i="7"/>
  <c r="A254" i="7"/>
  <c r="A267" i="7"/>
  <c r="A260" i="7"/>
  <c r="A251" i="7"/>
  <c r="A257" i="7"/>
  <c r="A266" i="7"/>
  <c r="A250" i="7"/>
  <c r="A256" i="7"/>
  <c r="A255" i="7"/>
  <c r="A271" i="7"/>
  <c r="A262" i="7"/>
  <c r="A258" i="7"/>
  <c r="A264" i="7"/>
  <c r="A263" i="7"/>
  <c r="A351" i="7"/>
  <c r="A689" i="7"/>
  <c r="A213" i="7"/>
  <c r="A494" i="7"/>
  <c r="A564" i="7"/>
  <c r="A203" i="7"/>
  <c r="A512" i="7"/>
  <c r="A492" i="7"/>
  <c r="A497" i="7"/>
  <c r="A509" i="7"/>
  <c r="A498" i="7"/>
  <c r="A489" i="7"/>
  <c r="A500" i="7"/>
  <c r="A499" i="7"/>
  <c r="A511" i="7"/>
  <c r="A658" i="7"/>
  <c r="A700" i="7"/>
  <c r="A214" i="7"/>
  <c r="A253" i="7"/>
  <c r="A659" i="7"/>
  <c r="A671" i="7"/>
  <c r="A681" i="7"/>
  <c r="A648" i="7"/>
  <c r="A680" i="7"/>
  <c r="A740" i="7"/>
  <c r="A155" i="7"/>
  <c r="A161" i="7"/>
  <c r="A154" i="7"/>
  <c r="A158" i="7"/>
  <c r="A153" i="7"/>
  <c r="A172" i="7"/>
  <c r="A159" i="7"/>
  <c r="A332" i="7"/>
  <c r="A335" i="7"/>
  <c r="A343" i="7"/>
  <c r="A468" i="7"/>
  <c r="A470" i="7"/>
  <c r="A473" i="7"/>
  <c r="A477" i="7"/>
  <c r="A484" i="7"/>
  <c r="A485" i="7"/>
  <c r="A486" i="7"/>
  <c r="A478" i="7"/>
  <c r="A469" i="7"/>
  <c r="A481" i="7"/>
  <c r="A465" i="7"/>
  <c r="A544" i="7"/>
  <c r="A560" i="7"/>
  <c r="A546" i="7"/>
  <c r="A554" i="7"/>
  <c r="A552" i="7"/>
  <c r="A559" i="7"/>
  <c r="A538" i="7"/>
  <c r="A585" i="7"/>
  <c r="A587" i="7"/>
  <c r="A586" i="7"/>
  <c r="A608" i="7"/>
  <c r="A696" i="7"/>
  <c r="A160" i="7"/>
  <c r="A202" i="7"/>
  <c r="A196" i="7"/>
  <c r="A174" i="7"/>
  <c r="A169" i="7"/>
  <c r="A185" i="7"/>
  <c r="A201" i="7"/>
  <c r="A217" i="7"/>
  <c r="A268" i="7"/>
  <c r="A374" i="7"/>
  <c r="A330" i="7"/>
  <c r="A426" i="7"/>
  <c r="A433" i="7"/>
  <c r="A420" i="7"/>
  <c r="A436" i="7"/>
  <c r="A427" i="7"/>
  <c r="A437" i="7"/>
  <c r="A425" i="7"/>
  <c r="A418" i="7"/>
  <c r="A438" i="7"/>
  <c r="A419" i="7"/>
  <c r="A417" i="7"/>
  <c r="A428" i="7"/>
  <c r="A423" i="7"/>
  <c r="A451" i="7"/>
  <c r="A450" i="7"/>
  <c r="A482" i="7"/>
  <c r="A496" i="7"/>
  <c r="A590" i="7"/>
  <c r="A606" i="7"/>
  <c r="A252" i="7"/>
  <c r="A162" i="7"/>
  <c r="A279" i="7"/>
  <c r="A274" i="7"/>
  <c r="A293" i="7"/>
  <c r="A294" i="7"/>
  <c r="A290" i="7"/>
  <c r="A285" i="7"/>
  <c r="A287" i="7"/>
  <c r="A275" i="7"/>
  <c r="A277" i="7"/>
  <c r="A280" i="7"/>
  <c r="A286" i="7"/>
  <c r="A273" i="7"/>
  <c r="A291" i="7"/>
  <c r="A503" i="7"/>
  <c r="A692" i="7"/>
  <c r="A278" i="7"/>
  <c r="A535" i="7"/>
  <c r="A219" i="7"/>
  <c r="A371" i="7"/>
  <c r="A383" i="7"/>
  <c r="A389" i="7"/>
  <c r="A373" i="7"/>
  <c r="A390" i="7"/>
  <c r="A372" i="7"/>
  <c r="A388" i="7"/>
  <c r="A370" i="7"/>
  <c r="A379" i="7"/>
  <c r="A385" i="7"/>
  <c r="A386" i="7"/>
  <c r="A369" i="7"/>
  <c r="A391" i="7"/>
  <c r="A375" i="7"/>
  <c r="A381" i="7"/>
  <c r="A387" i="7"/>
  <c r="A377" i="7"/>
  <c r="A487" i="7"/>
  <c r="A617" i="7"/>
  <c r="A619" i="7"/>
  <c r="A611" i="7"/>
  <c r="A623" i="7"/>
  <c r="A627" i="7"/>
  <c r="A631" i="7"/>
  <c r="A609" i="7"/>
  <c r="A612" i="7"/>
  <c r="A629" i="7"/>
  <c r="A610" i="7"/>
  <c r="A625" i="7"/>
  <c r="A621" i="7"/>
  <c r="A615" i="7"/>
  <c r="A282" i="7"/>
  <c r="A288" i="7"/>
  <c r="A322" i="7"/>
  <c r="A483" i="7"/>
  <c r="A75" i="7"/>
  <c r="A59" i="7"/>
  <c r="A74" i="7"/>
  <c r="A78" i="7"/>
  <c r="A60" i="7"/>
  <c r="A65" i="7"/>
  <c r="A71" i="7"/>
  <c r="A77" i="7"/>
  <c r="A61" i="7"/>
  <c r="A67" i="7"/>
  <c r="A64" i="7"/>
  <c r="A70" i="7"/>
  <c r="A73" i="7"/>
  <c r="A57" i="7"/>
  <c r="A79" i="7"/>
  <c r="A63" i="7"/>
  <c r="A329" i="7"/>
  <c r="A345" i="7"/>
  <c r="A349" i="7"/>
  <c r="A363" i="7"/>
  <c r="A367" i="7"/>
  <c r="A353" i="7"/>
  <c r="A357" i="7"/>
  <c r="A361" i="7"/>
  <c r="A365" i="7"/>
  <c r="A348" i="7"/>
  <c r="A356" i="7"/>
  <c r="A350" i="7"/>
  <c r="A360" i="7"/>
  <c r="A347" i="7"/>
  <c r="A355" i="7"/>
  <c r="A525" i="7"/>
  <c r="A513" i="7"/>
  <c r="A517" i="7"/>
  <c r="A515" i="7"/>
  <c r="A531" i="7"/>
  <c r="A527" i="7"/>
  <c r="A529" i="7"/>
  <c r="A528" i="7"/>
  <c r="A520" i="7"/>
  <c r="A530" i="7"/>
  <c r="A536" i="7"/>
  <c r="A635" i="7"/>
  <c r="A690" i="7"/>
  <c r="A695" i="7"/>
  <c r="A723" i="7"/>
  <c r="A709" i="7"/>
  <c r="A721" i="7"/>
  <c r="A726" i="7"/>
  <c r="A724" i="7"/>
  <c r="A707" i="7"/>
  <c r="A725" i="7"/>
  <c r="A713" i="7"/>
  <c r="A719" i="7"/>
  <c r="A711" i="7"/>
  <c r="A716" i="7"/>
  <c r="A708" i="7"/>
  <c r="A715" i="7"/>
  <c r="A720" i="7"/>
  <c r="A712" i="7"/>
  <c r="A717" i="7"/>
  <c r="A727" i="7"/>
  <c r="A705" i="7"/>
  <c r="A691" i="7"/>
  <c r="A699" i="7"/>
  <c r="A173" i="7"/>
  <c r="A189" i="7"/>
  <c r="A205" i="7"/>
  <c r="A221" i="7"/>
  <c r="A270" i="7"/>
  <c r="A459" i="7"/>
  <c r="A458" i="7"/>
  <c r="A488" i="7"/>
  <c r="A519" i="7"/>
  <c r="A541" i="7"/>
  <c r="A508" i="7"/>
  <c r="A532" i="7"/>
  <c r="A556" i="7"/>
  <c r="A614" i="7"/>
  <c r="A622" i="7"/>
  <c r="A630" i="7"/>
  <c r="A702" i="7"/>
  <c r="A694" i="7"/>
  <c r="A175" i="7"/>
  <c r="A191" i="7"/>
  <c r="A207" i="7"/>
  <c r="A223" i="7"/>
  <c r="A393" i="7"/>
  <c r="A397" i="7"/>
  <c r="A401" i="7"/>
  <c r="A405" i="7"/>
  <c r="A395" i="7"/>
  <c r="A399" i="7"/>
  <c r="A403" i="7"/>
  <c r="A407" i="7"/>
  <c r="A408" i="7"/>
  <c r="A409" i="7"/>
  <c r="A406" i="7"/>
  <c r="A412" i="7"/>
  <c r="A411" i="7"/>
  <c r="A410" i="7"/>
  <c r="A565" i="7"/>
  <c r="A521" i="7"/>
  <c r="A704" i="7"/>
  <c r="A675" i="7"/>
  <c r="A748" i="7"/>
  <c r="A324" i="7"/>
  <c r="A431" i="7"/>
  <c r="A340" i="7"/>
  <c r="A543" i="7"/>
  <c r="A572" i="7"/>
  <c r="A594" i="7"/>
  <c r="A601" i="7"/>
  <c r="A641" i="7"/>
  <c r="A157" i="7"/>
  <c r="A259" i="7"/>
  <c r="A588" i="7"/>
  <c r="A607" i="7"/>
  <c r="A605" i="7"/>
  <c r="A595" i="7"/>
  <c r="A600" i="7"/>
  <c r="A599" i="7"/>
  <c r="A591" i="7"/>
  <c r="A598" i="7"/>
  <c r="A432" i="7"/>
  <c r="T432" i="7"/>
  <c r="A518" i="7"/>
  <c r="T518" i="7"/>
  <c r="A416" i="7"/>
  <c r="T416" i="7"/>
  <c r="A558" i="7"/>
  <c r="T558" i="7"/>
  <c r="A644" i="7"/>
  <c r="T644" i="7"/>
  <c r="A652" i="7"/>
  <c r="T652" i="7"/>
  <c r="T216" i="7"/>
  <c r="A216" i="7"/>
  <c r="A422" i="7"/>
  <c r="T422" i="7"/>
  <c r="T190" i="7"/>
  <c r="A190" i="7"/>
  <c r="T346" i="7"/>
  <c r="A346" i="7"/>
  <c r="A510" i="7"/>
  <c r="T510" i="7"/>
  <c r="A550" i="7"/>
  <c r="T550" i="7"/>
  <c r="T380" i="7"/>
  <c r="A380" i="7"/>
  <c r="A504" i="7"/>
  <c r="T504" i="7"/>
  <c r="T284" i="7"/>
  <c r="A284" i="7"/>
  <c r="A534" i="7"/>
  <c r="T534" i="7"/>
  <c r="A684" i="7"/>
  <c r="T684" i="7"/>
  <c r="A642" i="7"/>
  <c r="T642" i="7"/>
  <c r="A736" i="7"/>
  <c r="T736" i="7"/>
  <c r="T208" i="7"/>
  <c r="A208" i="7"/>
  <c r="A414" i="7"/>
  <c r="T414" i="7"/>
  <c r="T507" i="7"/>
  <c r="A507" i="7"/>
  <c r="A526" i="7"/>
  <c r="T526" i="7"/>
  <c r="A331" i="7"/>
  <c r="T331" i="7"/>
  <c r="T354" i="7"/>
  <c r="A354" i="7"/>
  <c r="A448" i="7"/>
  <c r="T448" i="7"/>
  <c r="A495" i="7"/>
  <c r="T495" i="7"/>
  <c r="A636" i="7"/>
  <c r="T636" i="7"/>
  <c r="T168" i="7"/>
  <c r="A168" i="7"/>
  <c r="A589" i="7"/>
  <c r="T589" i="7"/>
  <c r="T62" i="7"/>
  <c r="A62" i="7"/>
  <c r="A668" i="7"/>
  <c r="T668" i="7"/>
  <c r="A424" i="7"/>
  <c r="T424" i="7"/>
  <c r="T166" i="7"/>
  <c r="A166" i="7"/>
  <c r="T338" i="7"/>
  <c r="A338" i="7"/>
  <c r="T222" i="7"/>
  <c r="A222" i="7"/>
  <c r="T368" i="7"/>
  <c r="A368" i="7"/>
  <c r="A502" i="7"/>
  <c r="T502" i="7"/>
  <c r="A272" i="7"/>
  <c r="T272" i="7"/>
  <c r="T292" i="7"/>
  <c r="A292" i="7"/>
  <c r="T400" i="7"/>
  <c r="A400" i="7"/>
  <c r="A480" i="7"/>
  <c r="T480" i="7"/>
  <c r="A660" i="7"/>
  <c r="T660" i="7"/>
  <c r="A674" i="7"/>
  <c r="T674" i="7"/>
  <c r="A744" i="7"/>
  <c r="T744" i="7"/>
  <c r="A738" i="7"/>
  <c r="T738" i="7"/>
  <c r="T224" i="7"/>
  <c r="A224" i="7"/>
  <c r="A476" i="7"/>
  <c r="T476" i="7"/>
  <c r="A566" i="7"/>
  <c r="T566" i="7"/>
  <c r="A730" i="7"/>
  <c r="T730" i="7"/>
  <c r="T66" i="7"/>
  <c r="A66" i="7"/>
  <c r="T366" i="7"/>
  <c r="A366" i="7"/>
  <c r="T384" i="7"/>
  <c r="A384" i="7"/>
  <c r="A522" i="7"/>
  <c r="T522" i="7"/>
  <c r="T184" i="7"/>
  <c r="A184" i="7"/>
  <c r="A460" i="7"/>
  <c r="T460" i="7"/>
  <c r="A676" i="7"/>
  <c r="T676" i="7"/>
  <c r="A728" i="7"/>
  <c r="T728" i="7"/>
  <c r="T192" i="7"/>
  <c r="A192" i="7"/>
  <c r="T76" i="7"/>
  <c r="A76" i="7"/>
  <c r="T394" i="7"/>
  <c r="A394" i="7"/>
  <c r="A464" i="7"/>
  <c r="T464" i="7"/>
  <c r="T72" i="7"/>
  <c r="A72" i="7"/>
  <c r="T382" i="7"/>
  <c r="A382" i="7"/>
  <c r="T378" i="7"/>
  <c r="A378" i="7"/>
  <c r="A456" i="7"/>
  <c r="T456" i="7"/>
  <c r="A493" i="7"/>
  <c r="T493" i="7"/>
  <c r="A613" i="7"/>
  <c r="T613" i="7"/>
  <c r="A685" i="7"/>
  <c r="T685" i="7"/>
  <c r="A752" i="7"/>
  <c r="T752" i="7"/>
  <c r="T176" i="7"/>
  <c r="A176" i="7"/>
  <c r="A452" i="7"/>
  <c r="T452" i="7"/>
  <c r="A746" i="7"/>
  <c r="T746" i="7"/>
  <c r="T68" i="7"/>
  <c r="A68" i="7"/>
  <c r="T164" i="7"/>
  <c r="A164" i="7"/>
  <c r="T398" i="7"/>
  <c r="A398" i="7"/>
  <c r="T362" i="7"/>
  <c r="A362" i="7"/>
  <c r="T364" i="7"/>
  <c r="A364" i="7"/>
  <c r="T396" i="7"/>
  <c r="A396" i="7"/>
  <c r="A474" i="7"/>
  <c r="T474" i="7"/>
  <c r="A542" i="7"/>
  <c r="T542" i="7"/>
  <c r="A597" i="7"/>
  <c r="T597" i="7"/>
  <c r="T200" i="7"/>
  <c r="A200" i="7"/>
  <c r="A430" i="7"/>
  <c r="T430" i="7"/>
  <c r="A444" i="7"/>
  <c r="T444" i="7"/>
  <c r="D46" i="15" l="1"/>
  <c r="H46" i="16"/>
  <c r="H46" i="15"/>
  <c r="C46" i="10"/>
  <c r="C46" i="16"/>
  <c r="F46" i="15"/>
  <c r="H46" i="10"/>
  <c r="H46" i="9"/>
  <c r="C46" i="9"/>
  <c r="F46" i="16"/>
  <c r="D46" i="16"/>
  <c r="C46" i="15"/>
  <c r="C45" i="16"/>
  <c r="C45" i="15"/>
  <c r="D45" i="16"/>
  <c r="F45" i="15"/>
  <c r="C45" i="9"/>
  <c r="D45" i="15"/>
  <c r="H45" i="16"/>
  <c r="H45" i="15"/>
  <c r="H45" i="9"/>
  <c r="F45" i="16"/>
  <c r="H45" i="10"/>
  <c r="H47" i="16"/>
  <c r="H47" i="15"/>
  <c r="C47" i="16"/>
  <c r="C47" i="10"/>
  <c r="C47" i="15"/>
  <c r="F47" i="16"/>
  <c r="H47" i="10"/>
  <c r="H47" i="9"/>
  <c r="C47" i="9"/>
  <c r="D47" i="16"/>
  <c r="F47" i="15"/>
  <c r="D47" i="15"/>
  <c r="F17" i="16"/>
  <c r="F45" i="9"/>
  <c r="F45" i="10"/>
  <c r="D45" i="10"/>
  <c r="D45" i="9"/>
  <c r="F47" i="10"/>
  <c r="D47" i="10"/>
  <c r="F47" i="9"/>
  <c r="D47" i="9"/>
  <c r="F46" i="10"/>
  <c r="D46" i="10"/>
  <c r="F46" i="9"/>
  <c r="D46" i="9"/>
  <c r="G46" i="15" l="1"/>
  <c r="I46" i="15" s="1"/>
  <c r="G45" i="15"/>
  <c r="I45" i="15" s="1"/>
  <c r="G47" i="15"/>
  <c r="I47" i="15" s="1"/>
  <c r="F48" i="15"/>
  <c r="F50" i="15"/>
  <c r="F49" i="15"/>
  <c r="D48" i="16"/>
  <c r="D49" i="16"/>
  <c r="D50" i="16"/>
  <c r="H49" i="15"/>
  <c r="H48" i="15"/>
  <c r="H50" i="15"/>
  <c r="C50" i="15"/>
  <c r="C49" i="15"/>
  <c r="C48" i="15"/>
  <c r="F48" i="16"/>
  <c r="F50" i="16"/>
  <c r="F49" i="16"/>
  <c r="D48" i="15"/>
  <c r="D50" i="15"/>
  <c r="D49" i="15"/>
  <c r="H49" i="16"/>
  <c r="H48" i="16"/>
  <c r="H50" i="16"/>
  <c r="C50" i="16"/>
  <c r="C49" i="16"/>
  <c r="C48" i="16"/>
  <c r="D48" i="10"/>
  <c r="D49" i="10"/>
  <c r="D50" i="10"/>
  <c r="G46" i="10"/>
  <c r="G45" i="10"/>
  <c r="I47" i="9"/>
  <c r="G47" i="10"/>
  <c r="D49" i="9"/>
  <c r="D50" i="9"/>
  <c r="D48" i="9"/>
  <c r="C49" i="9"/>
  <c r="C50" i="9"/>
  <c r="C48" i="9"/>
  <c r="C48" i="10"/>
  <c r="C50" i="10"/>
  <c r="C49" i="10"/>
  <c r="F48" i="9"/>
  <c r="F50" i="9"/>
  <c r="F49" i="9"/>
  <c r="F49" i="10"/>
  <c r="F48" i="10"/>
  <c r="F50" i="10"/>
  <c r="H48" i="9"/>
  <c r="H50" i="9"/>
  <c r="H49" i="9"/>
  <c r="H48" i="10"/>
  <c r="H49" i="10"/>
  <c r="H50" i="10"/>
  <c r="H29" i="8" l="1"/>
  <c r="G48" i="16"/>
  <c r="G49" i="16"/>
  <c r="G50" i="16"/>
  <c r="G49" i="15"/>
  <c r="G48" i="15"/>
  <c r="G50" i="15"/>
  <c r="G48" i="9"/>
  <c r="G50" i="9"/>
  <c r="G49" i="9"/>
  <c r="G49" i="10"/>
  <c r="G50" i="10"/>
  <c r="G48" i="10"/>
  <c r="I48" i="10"/>
  <c r="I49" i="10"/>
  <c r="I50" i="10"/>
  <c r="I50" i="15" l="1"/>
  <c r="I48" i="15"/>
  <c r="I49" i="15"/>
  <c r="I48" i="16"/>
  <c r="I50" i="16"/>
  <c r="I49" i="16"/>
  <c r="I48" i="9"/>
  <c r="I50" i="9"/>
  <c r="I49" i="9"/>
</calcChain>
</file>

<file path=xl/sharedStrings.xml><?xml version="1.0" encoding="utf-8"?>
<sst xmlns="http://schemas.openxmlformats.org/spreadsheetml/2006/main" count="492" uniqueCount="228">
  <si>
    <t>LT1SWTR MONTHLY REPORT TO EPA FOR COMPLIANCE DETERMINATION</t>
  </si>
  <si>
    <t>MEMBRANE FILTRATION SYSTEMS (MF, UL, RO)</t>
  </si>
  <si>
    <t>(Due to EPA by 10th day of the following month)</t>
  </si>
  <si>
    <t>Month</t>
  </si>
  <si>
    <t>System/Treatment Plant</t>
  </si>
  <si>
    <t>Quinn's Water Treatment Plant</t>
  </si>
  <si>
    <t>PWSID</t>
  </si>
  <si>
    <t>Year</t>
  </si>
  <si>
    <t>Type of Filtration</t>
  </si>
  <si>
    <t>Membrane Filtration</t>
  </si>
  <si>
    <t>Combined Effluent Turbidity Performance Criteria (DATA ON PAGE 2)</t>
  </si>
  <si>
    <t>A.  Total number of Combined Filter Effluent (CFE)  water turbidity measurements =</t>
  </si>
  <si>
    <r>
      <t xml:space="preserve">B.  Total Number of  CFE  water turbidity measurements that are less than or equal to </t>
    </r>
    <r>
      <rPr>
        <b/>
        <sz val="10"/>
        <rFont val="Arial"/>
        <family val="2"/>
      </rPr>
      <t>0.3</t>
    </r>
    <r>
      <rPr>
        <sz val="10"/>
        <rFont val="Arial"/>
        <family val="2"/>
      </rPr>
      <t xml:space="preserve"> NTU </t>
    </r>
    <r>
      <rPr>
        <sz val="10"/>
        <rFont val="Arial"/>
        <family val="2"/>
      </rPr>
      <t>=</t>
    </r>
  </si>
  <si>
    <t xml:space="preserve">C.  The percentage of CFE turbidity measurements meeting 0.3 NTU  = B / A * 100 = </t>
  </si>
  <si>
    <t>%</t>
  </si>
  <si>
    <r>
      <t xml:space="preserve">D.  Record the date and turbidity value for any CFE measurements exceeding </t>
    </r>
    <r>
      <rPr>
        <b/>
        <sz val="10"/>
        <rFont val="Arial"/>
        <family val="2"/>
      </rPr>
      <t>1 NTU</t>
    </r>
    <r>
      <rPr>
        <sz val="10"/>
        <rFont val="Arial"/>
        <family val="2"/>
      </rPr>
      <t xml:space="preserve">:  If </t>
    </r>
    <r>
      <rPr>
        <sz val="10"/>
        <rFont val="Arial"/>
        <family val="2"/>
      </rPr>
      <t>n</t>
    </r>
    <r>
      <rPr>
        <sz val="10"/>
        <rFont val="Arial"/>
        <family val="2"/>
      </rPr>
      <t>one, enter “</t>
    </r>
    <r>
      <rPr>
        <b/>
        <sz val="10"/>
        <rFont val="Arial"/>
        <family val="2"/>
      </rPr>
      <t>none</t>
    </r>
    <r>
      <rPr>
        <sz val="10"/>
        <rFont val="Arial"/>
        <family val="2"/>
      </rPr>
      <t>” below:</t>
    </r>
  </si>
  <si>
    <t>E. Total number of chlorine residual measurements:</t>
  </si>
  <si>
    <t>Time and Date of Exceedance</t>
  </si>
  <si>
    <t>Time and Date EPA Was Notified</t>
  </si>
  <si>
    <t>Disinfection Performance Criteria</t>
  </si>
  <si>
    <r>
      <t>A.  Point-of-Entry</t>
    </r>
    <r>
      <rPr>
        <sz val="10"/>
        <rFont val="Arial"/>
        <family val="2"/>
      </rPr>
      <t xml:space="preserve"> Minimum Disinfectant Residual Criteria and CT Criteria</t>
    </r>
  </si>
  <si>
    <r>
      <t xml:space="preserve">The minimum residual concentration must not drop below </t>
    </r>
    <r>
      <rPr>
        <b/>
        <sz val="10"/>
        <rFont val="Arial"/>
        <family val="2"/>
      </rPr>
      <t>0.2</t>
    </r>
    <r>
      <rPr>
        <sz val="10"/>
        <rFont val="Arial"/>
        <family val="2"/>
      </rPr>
      <t xml:space="preserve"> mg/L OR the higher value (&gt;0.2 mg/L) needed each day for adequate inactivation of Giardia and viruses.
</t>
    </r>
  </si>
  <si>
    <t>Date</t>
  </si>
  <si>
    <t>Minimum Disinfectant Residual at Point of Entry to Distribution System (mg/L)</t>
  </si>
  <si>
    <t>Days where the POE Residual Was &lt; 0.2 mg/L for &gt; 4 hours</t>
  </si>
  <si>
    <t>Time/Day</t>
  </si>
  <si>
    <t>Duration of Low Level (indicate hrs)</t>
  </si>
  <si>
    <t>Time and Date Reported to EPA</t>
  </si>
  <si>
    <r>
      <t>B.  Distribution System</t>
    </r>
    <r>
      <rPr>
        <sz val="10"/>
        <rFont val="Arial"/>
        <family val="2"/>
      </rPr>
      <t xml:space="preserve"> Disinfectant Residual Criteria MEASURED WHEN TAKING TCR (BACT)  SAMPLES</t>
    </r>
  </si>
  <si>
    <t xml:space="preserve">A = # of samples this month that disinfectant residual was measured in distribution system = </t>
  </si>
  <si>
    <t xml:space="preserve">C = # of samples this month that disinfectant residual was NOT detected when you measured = </t>
  </si>
  <si>
    <t>V = C / A * 100 =</t>
  </si>
  <si>
    <t xml:space="preserve">For the previous month, V = </t>
  </si>
  <si>
    <t>____________</t>
  </si>
  <si>
    <t xml:space="preserve">Prepared by </t>
  </si>
  <si>
    <t>____________________________________________________________</t>
  </si>
  <si>
    <t>__________________</t>
  </si>
  <si>
    <t/>
  </si>
  <si>
    <t>MONTHLY REPORTING SHEET FOR COMBINED FILTER EFFLUENT (CFE) TURBIDITY</t>
  </si>
  <si>
    <t xml:space="preserve">System Treatment Plant:                                         </t>
  </si>
  <si>
    <t xml:space="preserve">Year                                                                          Filtration Technology:                                                                  </t>
  </si>
  <si>
    <t>PWS ID#:</t>
  </si>
  <si>
    <t>REQUIRED # OF 4-HOUR TURBIDITY READINGS/DAY =</t>
  </si>
  <si>
    <r>
      <t>(UNLESS PLANT OFF – INDICATE “</t>
    </r>
    <r>
      <rPr>
        <b/>
        <sz val="10"/>
        <rFont val="Arial"/>
        <family val="2"/>
      </rPr>
      <t>PO</t>
    </r>
    <r>
      <rPr>
        <sz val="10"/>
        <rFont val="Arial"/>
        <family val="2"/>
      </rPr>
      <t>” IN EACH CELL)</t>
    </r>
  </si>
  <si>
    <t>**REPORT MAXIMUM TURBIDITY READING THAT DAY, EVEN IF IT WAS BETWEEN 4 HOUR READINGS</t>
  </si>
  <si>
    <t>DO NOT REPORT RESULTS COLLECTED DURING BACKWASH, FILTER-TO-WASTE, OR ANY TIME WATER IS NOT BEING PRODUCED FOR CONSUMPTION</t>
  </si>
  <si>
    <t>1200 AM (NTU)</t>
  </si>
  <si>
    <t>4 AM (NTU)</t>
  </si>
  <si>
    <t>8 AM (NTU)</t>
  </si>
  <si>
    <t>12 PM (NTU)</t>
  </si>
  <si>
    <t>4 PM (NTU)</t>
  </si>
  <si>
    <t>8 PM (NTU )</t>
  </si>
  <si>
    <t>**DAILY Max NTU</t>
  </si>
  <si>
    <t>Max Reading</t>
  </si>
  <si>
    <t xml:space="preserve"> </t>
  </si>
  <si>
    <t>DATE OF LAST CALIBRATION OF CFE TURBIDIMETER:</t>
  </si>
  <si>
    <t>______________</t>
  </si>
  <si>
    <t>DATA SHEET FOR INDIVIDUAL MEMBRANE UNIT</t>
  </si>
  <si>
    <t>DAILY DIRECT INTEGRITY (DI) TESTS AND REPAIRS</t>
  </si>
  <si>
    <t>(FILL OUT ONE PAGE PER UNIT/SKID)</t>
  </si>
  <si>
    <t>MONTH</t>
  </si>
  <si>
    <t>PWSID #</t>
  </si>
  <si>
    <t>YEAR</t>
  </si>
  <si>
    <t>PWS NAME</t>
  </si>
  <si>
    <t>MEMBRANE UNIT #</t>
  </si>
  <si>
    <t xml:space="preserve">Daily DI Test Successful (Indicate Y/N Within
Control Limit?)
</t>
  </si>
  <si>
    <t xml:space="preserve">Describe Results of Triggered** or Unsuccessful DI Tests and any Corrective Actions Taken (Diagnostic tests, module repairs or replacements).  Identify serial # of module
</t>
  </si>
  <si>
    <t>** Two 15-min consecutive filtrate turbidity readings exceeding 0.15 NTU triggers DI test – based on turbidity when water is being produced for consumption</t>
  </si>
  <si>
    <t>If Plant Not Operating Indicate “PO”</t>
  </si>
  <si>
    <t xml:space="preserve">Date of Last Chemical Cleaning (CIP) of the Membrane Unit </t>
  </si>
  <si>
    <t>________________________</t>
  </si>
  <si>
    <t xml:space="preserve">Was DI Test Acceptable After Cleaning?  </t>
  </si>
  <si>
    <t xml:space="preserve">Date of last Calibration of Individual Unit Filtrate Turbidimeter(s) </t>
  </si>
  <si>
    <t>4-HR VIRUS INACTIVATION CT WORKSHEET FOR INPUT TO MONTHLY REPORTING</t>
  </si>
  <si>
    <t>Quinns Junction WTP</t>
  </si>
  <si>
    <t>UPDATED FORMAT, JUNE 7, 2012, Adomonoske</t>
  </si>
  <si>
    <t>Plant Operating Data</t>
  </si>
  <si>
    <t>CT Calcs</t>
  </si>
  <si>
    <t>RESULTS</t>
  </si>
  <si>
    <t>Min Ratio for Day</t>
  </si>
  <si>
    <t>Date and Time</t>
  </si>
  <si>
    <t>Day</t>
  </si>
  <si>
    <t>Current High Service flow</t>
  </si>
  <si>
    <t>Temp.</t>
  </si>
  <si>
    <t>Clearwell Level</t>
  </si>
  <si>
    <t>Chlorine Residual from the analyzer</t>
  </si>
  <si>
    <t>Required CTr</t>
  </si>
  <si>
    <t>Total
CTa</t>
  </si>
  <si>
    <t>Compliance Ratio</t>
  </si>
  <si>
    <t>Status</t>
  </si>
  <si>
    <t>(gpm)</t>
  </si>
  <si>
    <t>(Deg. F)</t>
  </si>
  <si>
    <t>(ft)</t>
  </si>
  <si>
    <t>(mM/L)</t>
  </si>
  <si>
    <t>(mg-min/L)</t>
  </si>
  <si>
    <t>(min)</t>
  </si>
  <si>
    <t>CTa/CTr</t>
  </si>
  <si>
    <t>NOTES,  CALCULATIONS, AND ASSUMPTIONS</t>
  </si>
  <si>
    <t>Quinns must obtain 3.5 log removal credit for virus from chlorine disinfection prior to the first customer.</t>
  </si>
  <si>
    <t>Yellow fields are for input.</t>
  </si>
  <si>
    <t>Compliance ration must be greater than 1.0 ninety-five percent of the time on a monthly basis.</t>
  </si>
  <si>
    <t>Required CTr for 3.5 log removal taken from Table C-7, EPA Guidance Manual Disinfection Profiling and Benchmarking and interpolated</t>
  </si>
  <si>
    <t xml:space="preserve">Sequence 1 Inlet Pipe time   =   (Clearwell inlet pipe volume) /  (flow in gpm) *  (T10/T ratio)  </t>
  </si>
  <si>
    <t xml:space="preserve">Sequence 2 Clearwell time   =   (Clearwell volume/ft depth) * depth  /  (flow in gpm) *  (T10/T ratio)  </t>
  </si>
  <si>
    <t>CTa   =   (time) * (chlorine concentration)</t>
  </si>
  <si>
    <t>Total Cta  =  Clearwell Cta  + Clearwell Inlet Cta</t>
  </si>
  <si>
    <t>Contact volume per ft of clearwell includes the volume from the inlet up to the first pump (the way the water flows).</t>
  </si>
  <si>
    <t>The clearwell inlet pipe volume is 1,630 gallons based on 100 ft of 20" pipe</t>
  </si>
  <si>
    <t>Volume</t>
  </si>
  <si>
    <t>T10/T</t>
  </si>
  <si>
    <t>(Gals)</t>
  </si>
  <si>
    <t>(-)</t>
  </si>
  <si>
    <t>Contact volume includes the 70.5' of the north leg, and 42 ft of the south leg</t>
  </si>
  <si>
    <t>Temp (Deg F)</t>
  </si>
  <si>
    <t>Temp (Deg C)</t>
  </si>
  <si>
    <t>Req'd CTr (mg-min/L)</t>
  </si>
  <si>
    <t>Month:</t>
  </si>
  <si>
    <t>Utility Name:</t>
  </si>
  <si>
    <t>Park City Municipal Corporation</t>
  </si>
  <si>
    <t>Year:</t>
  </si>
  <si>
    <t>Treatment Plant:</t>
  </si>
  <si>
    <t>Quinn's WTP</t>
  </si>
  <si>
    <t>System Number:</t>
  </si>
  <si>
    <t>Prepared by:</t>
  </si>
  <si>
    <t>Giardia and Crypto Log Inactivation Treatment Credit granted by Utah DDW:</t>
  </si>
  <si>
    <t>Required Giardia and Crypto Log Inactivation for Disinfection:</t>
  </si>
  <si>
    <t>None</t>
  </si>
  <si>
    <t>Virus Log Inactivation Treatment Credit granted by Utah DDW:</t>
  </si>
  <si>
    <t>Required Virus Log Inactivation for Disinfection (see table below):</t>
  </si>
  <si>
    <t>Inactivation Ratio Calculation  -  All data for the same point in time, and at the end of the sequence.</t>
  </si>
  <si>
    <t>Peak Flow</t>
  </si>
  <si>
    <r>
      <t>Peak Flow Cl</t>
    </r>
    <r>
      <rPr>
        <vertAlign val="subscript"/>
        <sz val="10"/>
        <rFont val="Arial"/>
        <family val="2"/>
      </rPr>
      <t>2</t>
    </r>
  </si>
  <si>
    <t>CT Required</t>
  </si>
  <si>
    <t>Inactivation</t>
  </si>
  <si>
    <t>Detention Time</t>
  </si>
  <si>
    <t>Residual</t>
  </si>
  <si>
    <t>Temperature</t>
  </si>
  <si>
    <t>CT Provided</t>
  </si>
  <si>
    <t>3.5 log Virus</t>
  </si>
  <si>
    <t>Ratio</t>
  </si>
  <si>
    <t>(Minutes)</t>
  </si>
  <si>
    <t>(mg/l)</t>
  </si>
  <si>
    <t>pH</t>
  </si>
  <si>
    <t>(Deg C)</t>
  </si>
  <si>
    <t>(min.*mg/L)</t>
  </si>
  <si>
    <t>Provided</t>
  </si>
  <si>
    <t>AVG</t>
  </si>
  <si>
    <t>MAX</t>
  </si>
  <si>
    <t>MIN</t>
  </si>
  <si>
    <t>SECOND DISINFECTION SEQUENCE - CLEARWELL - Quinns WTP</t>
  </si>
  <si>
    <t>Monthly Report for Water Treatment Technique Compliance - Disinfection</t>
  </si>
  <si>
    <t>Park City Water</t>
  </si>
  <si>
    <t>Quinn's Junction</t>
  </si>
  <si>
    <t>Filtration Technology:</t>
  </si>
  <si>
    <t>D.</t>
  </si>
  <si>
    <t>Record the daily minimum disinfectant residual at the point-of-entry (POE) to the distribution system</t>
  </si>
  <si>
    <r>
      <t>and the minimum daily plant total inactivation ratio (CT</t>
    </r>
    <r>
      <rPr>
        <vertAlign val="subscript"/>
        <sz val="10"/>
        <rFont val="Arial"/>
        <family val="2"/>
      </rPr>
      <t>provided</t>
    </r>
    <r>
      <rPr>
        <sz val="10"/>
        <rFont val="Arial"/>
        <family val="2"/>
      </rPr>
      <t>/CT</t>
    </r>
    <r>
      <rPr>
        <vertAlign val="subscript"/>
        <sz val="10"/>
        <rFont val="Arial"/>
        <family val="2"/>
      </rPr>
      <t>required</t>
    </r>
    <r>
      <rPr>
        <sz val="10"/>
        <rFont val="Arial"/>
        <family val="2"/>
      </rPr>
      <t>).</t>
    </r>
  </si>
  <si>
    <t>Min POE</t>
  </si>
  <si>
    <r>
      <t>Cl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Res</t>
    </r>
  </si>
  <si>
    <t xml:space="preserve">   Total Inactivation</t>
  </si>
  <si>
    <t>(mg/L)</t>
  </si>
  <si>
    <t xml:space="preserve">          Ratio</t>
  </si>
  <si>
    <t xml:space="preserve">           Ratio</t>
  </si>
  <si>
    <t>E.</t>
  </si>
  <si>
    <t>Record the date of occurrence, duration and date reported for each time the disinfectant residual</t>
  </si>
  <si>
    <t>was less than 0.2 mg/L or the total Inactivation Ratio was less than 1.  Attach details of public</t>
  </si>
  <si>
    <t>notice for each event.  If none, enter "none".</t>
  </si>
  <si>
    <t xml:space="preserve">    Type of Event</t>
  </si>
  <si>
    <t>Pertinent Residual or</t>
  </si>
  <si>
    <t xml:space="preserve"> (Residual or Total</t>
  </si>
  <si>
    <t>Duration</t>
  </si>
  <si>
    <t xml:space="preserve">    Date Reported</t>
  </si>
  <si>
    <t xml:space="preserve">    Date of Public</t>
  </si>
  <si>
    <t xml:space="preserve">      Inactivation)</t>
  </si>
  <si>
    <t>(Hours)</t>
  </si>
  <si>
    <t xml:space="preserve">      Ratio Value</t>
  </si>
  <si>
    <t xml:space="preserve">         to State</t>
  </si>
  <si>
    <t xml:space="preserve">         Notice</t>
  </si>
  <si>
    <t>none</t>
  </si>
  <si>
    <t>F.</t>
  </si>
  <si>
    <t>Distribution System Disinfectant Residual Criteria</t>
  </si>
  <si>
    <t>Number of sites where disinfectant residual measurements were made</t>
  </si>
  <si>
    <t xml:space="preserve">  A =</t>
  </si>
  <si>
    <t>Number of sites where HPC samples were taken instead of residual measurements</t>
  </si>
  <si>
    <t xml:space="preserve">  B =</t>
  </si>
  <si>
    <t>Number of sites where no residual was detected and no HPC sample was taken</t>
  </si>
  <si>
    <t xml:space="preserve">  C =</t>
  </si>
  <si>
    <t>Number of sites where no residual was detected and HPC exceeded 500</t>
  </si>
  <si>
    <t xml:space="preserve">  D =</t>
  </si>
  <si>
    <t>Number of sites where no residual measurement was made and HPC exceeded 500</t>
  </si>
  <si>
    <t xml:space="preserve">  E =</t>
  </si>
  <si>
    <t>Violation percentage for this month*</t>
  </si>
  <si>
    <t xml:space="preserve">       Violation percentage for last month*</t>
  </si>
  <si>
    <t>Violation percentage  =  100x(C+D+E)/(A+B)</t>
  </si>
  <si>
    <t>Highest Turbidity (NTU)</t>
  </si>
  <si>
    <t>MnO2 Filters Online</t>
  </si>
  <si>
    <t>Sequence 3
Inlet Pipe
Effective Time</t>
  </si>
  <si>
    <t>Sequence 4 Clearwell
Effective Time</t>
  </si>
  <si>
    <t>Sequence 3
Inlet Pipe
CTa</t>
  </si>
  <si>
    <t>Sequence 4
Clearwell
CTa</t>
  </si>
  <si>
    <t>Sequence 2 MnO2/Bypass
Effective Time</t>
  </si>
  <si>
    <t>Sequence 1
Common Line
Effective Time</t>
  </si>
  <si>
    <t>Sequence 1
Common Line
Cta</t>
  </si>
  <si>
    <t>Sequence 2 MnO2 / Bypass
Cta</t>
  </si>
  <si>
    <t>Sequence 1: Common Line</t>
  </si>
  <si>
    <t>Sequence 2A: Split to MnO2</t>
  </si>
  <si>
    <t>Sequence 2B: Bypass MnO2</t>
  </si>
  <si>
    <t>Length (ft)</t>
  </si>
  <si>
    <t>Dia (in)</t>
  </si>
  <si>
    <t>Volume (gal)</t>
  </si>
  <si>
    <t>Flow Rate (mgd)</t>
  </si>
  <si>
    <t>Common Line (Sequence 1)</t>
  </si>
  <si>
    <t>High Service Flow</t>
  </si>
  <si>
    <t>Total</t>
  </si>
  <si>
    <t>Split to MnO2 (Sequence 2A)</t>
  </si>
  <si>
    <t>MnO2 Train Flow</t>
  </si>
  <si>
    <t>Bypass MnO2 (Sequence 2B)</t>
  </si>
  <si>
    <t>Join with Bypass MnO2 (Sequence 3)</t>
  </si>
  <si>
    <t xml:space="preserve">QJ Disinfection Sequence Calcs </t>
  </si>
  <si>
    <t>FIRST DISINFECTION SEQUENCE -- COMMON LINE - Quinns WTP</t>
  </si>
  <si>
    <t>SECOND DISINFECTION SEQUENCE - Split to MnO2 / Bypass MnO2 - Quinns WTP</t>
  </si>
  <si>
    <t>SECOND DISINFECTION SEQUENCE - Inlet Pipe - Quinns WTP</t>
  </si>
  <si>
    <t xml:space="preserve">Sequence 3: Clearwell inlet pipe </t>
  </si>
  <si>
    <t>Sequence 4: Clearwell Contact Vol per ft depth</t>
  </si>
  <si>
    <t>Single MNO2 Train</t>
  </si>
  <si>
    <t>Common Pipe</t>
  </si>
  <si>
    <t>Total Common Pipe</t>
  </si>
  <si>
    <t>Total MnO2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</si>
</sst>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m/d;@"/>
    <numFmt numFmtId="165" formatCode="0.000"/>
    <numFmt numFmtId="166" formatCode="[$-409]m/d/yy\ h:mm\ AM/PM;@"/>
    <numFmt numFmtId="167" formatCode="0.0"/>
    <numFmt numFmtId="168" formatCode="_(* #,##0_);_(* \(#,##0\);_(* &quot;-&quot;??_);_(@_)"/>
    <numFmt numFmtId="169" formatCode="mmmm"/>
    <numFmt numFmtId="170" formatCode="yyyy"/>
    <numFmt numFmtId="171" formatCode="m/d/yy"/>
    <numFmt numFmtId="172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MS Sans Serif"/>
      <family val="2"/>
    </font>
    <font>
      <sz val="14"/>
      <name val="Times New Roman"/>
      <family val="1"/>
    </font>
    <font>
      <sz val="10"/>
      <color indexed="12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4" fillId="0" borderId="0"/>
    <xf numFmtId="0" fontId="5" fillId="0" borderId="0"/>
  </cellStyleXfs>
  <cellXfs count="357">
    <xf numFmtId="0" fontId="0" fillId="0" borderId="0" xfId="0"/>
    <xf numFmtId="0" fontId="0" fillId="0" borderId="0" xfId="0" applyProtection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4" fillId="0" borderId="0" xfId="0" applyFont="1" applyProtection="1">
      <protection locked="0"/>
    </xf>
    <xf numFmtId="0" fontId="0" fillId="0" borderId="0" xfId="0" applyAlignment="1">
      <alignment horizontal="left"/>
    </xf>
    <xf numFmtId="0" fontId="4" fillId="0" borderId="0" xfId="0" applyFont="1" applyAlignment="1" applyProtection="1">
      <protection locked="0"/>
    </xf>
    <xf numFmtId="0" fontId="7" fillId="0" borderId="0" xfId="0" applyFont="1" applyAlignment="1"/>
    <xf numFmtId="0" fontId="8" fillId="0" borderId="0" xfId="0" applyFont="1" applyAlignment="1"/>
    <xf numFmtId="0" fontId="0" fillId="0" borderId="4" xfId="0" applyBorder="1" applyAlignment="1"/>
    <xf numFmtId="0" fontId="5" fillId="0" borderId="4" xfId="0" applyFont="1" applyBorder="1" applyAlignment="1"/>
    <xf numFmtId="164" fontId="0" fillId="0" borderId="4" xfId="0" applyNumberFormat="1" applyBorder="1" applyAlignment="1"/>
    <xf numFmtId="165" fontId="0" fillId="0" borderId="4" xfId="0" applyNumberFormat="1" applyBorder="1" applyAlignment="1" applyProtection="1">
      <alignment horizontal="right"/>
      <protection locked="0"/>
    </xf>
    <xf numFmtId="165" fontId="0" fillId="0" borderId="4" xfId="0" applyNumberFormat="1" applyBorder="1" applyAlignment="1" applyProtection="1">
      <protection locked="0"/>
    </xf>
    <xf numFmtId="165" fontId="2" fillId="0" borderId="4" xfId="0" applyNumberFormat="1" applyFont="1" applyBorder="1" applyAlignment="1" applyProtection="1">
      <protection locked="0"/>
    </xf>
    <xf numFmtId="0" fontId="4" fillId="0" borderId="0" xfId="0" applyFont="1" applyProtection="1"/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0" fillId="0" borderId="0" xfId="0" applyBorder="1"/>
    <xf numFmtId="164" fontId="0" fillId="0" borderId="4" xfId="0" applyNumberFormat="1" applyBorder="1"/>
    <xf numFmtId="0" fontId="0" fillId="0" borderId="4" xfId="0" applyBorder="1" applyAlignment="1" applyProtection="1">
      <protection locked="0"/>
    </xf>
    <xf numFmtId="0" fontId="10" fillId="0" borderId="0" xfId="0" applyFont="1" applyAlignment="1">
      <alignment horizontal="centerContinuous"/>
    </xf>
    <xf numFmtId="0" fontId="10" fillId="0" borderId="0" xfId="0" applyFont="1" applyFill="1" applyAlignment="1">
      <alignment horizontal="centerContinuous"/>
    </xf>
    <xf numFmtId="2" fontId="10" fillId="0" borderId="0" xfId="0" applyNumberFormat="1" applyFont="1" applyAlignment="1">
      <alignment horizontal="centerContinuous"/>
    </xf>
    <xf numFmtId="0" fontId="10" fillId="0" borderId="0" xfId="0" applyFont="1"/>
    <xf numFmtId="0" fontId="10" fillId="0" borderId="13" xfId="0" applyFont="1" applyBorder="1" applyAlignment="1">
      <alignment horizontal="centerContinuous"/>
    </xf>
    <xf numFmtId="0" fontId="10" fillId="0" borderId="14" xfId="0" applyFont="1" applyBorder="1" applyAlignment="1">
      <alignment horizontal="centerContinuous"/>
    </xf>
    <xf numFmtId="0" fontId="10" fillId="0" borderId="15" xfId="0" applyFont="1" applyFill="1" applyBorder="1" applyAlignment="1">
      <alignment horizontal="centerContinuous"/>
    </xf>
    <xf numFmtId="2" fontId="10" fillId="0" borderId="15" xfId="0" applyNumberFormat="1" applyFont="1" applyBorder="1" applyAlignment="1">
      <alignment horizontal="centerContinuous"/>
    </xf>
    <xf numFmtId="0" fontId="10" fillId="0" borderId="15" xfId="0" applyFont="1" applyBorder="1" applyAlignment="1">
      <alignment horizontal="centerContinuous"/>
    </xf>
    <xf numFmtId="0" fontId="10" fillId="0" borderId="16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2" fontId="10" fillId="0" borderId="16" xfId="0" applyNumberFormat="1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2" fontId="10" fillId="0" borderId="19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1" xfId="0" applyFont="1" applyBorder="1" applyAlignment="1">
      <alignment horizontal="center" wrapText="1"/>
    </xf>
    <xf numFmtId="0" fontId="10" fillId="0" borderId="22" xfId="0" quotePrefix="1" applyFont="1" applyBorder="1" applyAlignment="1">
      <alignment horizontal="center"/>
    </xf>
    <xf numFmtId="0" fontId="10" fillId="0" borderId="22" xfId="0" applyFont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0" fillId="0" borderId="22" xfId="0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0" fontId="10" fillId="0" borderId="22" xfId="0" applyFont="1" applyBorder="1" applyAlignment="1">
      <alignment horizontal="center" wrapText="1"/>
    </xf>
    <xf numFmtId="1" fontId="11" fillId="0" borderId="23" xfId="0" applyNumberFormat="1" applyFont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" fontId="11" fillId="0" borderId="23" xfId="0" applyNumberFormat="1" applyFont="1" applyFill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1" fontId="11" fillId="2" borderId="23" xfId="0" applyNumberFormat="1" applyFont="1" applyFill="1" applyBorder="1" applyAlignment="1">
      <alignment horizontal="center"/>
    </xf>
    <xf numFmtId="167" fontId="11" fillId="2" borderId="23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67" fontId="11" fillId="0" borderId="23" xfId="0" applyNumberFormat="1" applyFont="1" applyBorder="1" applyAlignment="1">
      <alignment horizontal="center"/>
    </xf>
    <xf numFmtId="2" fontId="11" fillId="0" borderId="23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166" fontId="11" fillId="0" borderId="24" xfId="0" applyNumberFormat="1" applyFont="1" applyFill="1" applyBorder="1" applyAlignment="1">
      <alignment horizontal="center"/>
    </xf>
    <xf numFmtId="1" fontId="11" fillId="0" borderId="24" xfId="0" applyNumberFormat="1" applyFont="1" applyFill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1" fontId="11" fillId="2" borderId="24" xfId="0" applyNumberFormat="1" applyFont="1" applyFill="1" applyBorder="1" applyAlignment="1">
      <alignment horizontal="center"/>
    </xf>
    <xf numFmtId="167" fontId="11" fillId="2" borderId="24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67" fontId="11" fillId="0" borderId="24" xfId="0" applyNumberFormat="1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166" fontId="11" fillId="0" borderId="25" xfId="0" applyNumberFormat="1" applyFont="1" applyFill="1" applyBorder="1" applyAlignment="1">
      <alignment horizontal="center"/>
    </xf>
    <xf numFmtId="1" fontId="11" fillId="0" borderId="25" xfId="0" applyNumberFormat="1" applyFont="1" applyFill="1" applyBorder="1" applyAlignment="1">
      <alignment horizontal="center"/>
    </xf>
    <xf numFmtId="167" fontId="11" fillId="0" borderId="25" xfId="0" applyNumberFormat="1" applyFon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166" fontId="11" fillId="0" borderId="26" xfId="0" applyNumberFormat="1" applyFont="1" applyFill="1" applyBorder="1" applyAlignment="1">
      <alignment horizontal="center"/>
    </xf>
    <xf numFmtId="1" fontId="11" fillId="0" borderId="26" xfId="0" applyNumberFormat="1" applyFont="1" applyFill="1" applyBorder="1" applyAlignment="1">
      <alignment horizontal="center"/>
    </xf>
    <xf numFmtId="167" fontId="11" fillId="0" borderId="26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7" fontId="11" fillId="0" borderId="0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/>
    <xf numFmtId="0" fontId="10" fillId="0" borderId="0" xfId="0" applyFont="1" applyAlignment="1">
      <alignment horizontal="center"/>
    </xf>
    <xf numFmtId="0" fontId="11" fillId="0" borderId="5" xfId="0" applyFont="1" applyBorder="1" applyAlignment="1">
      <alignment horizontal="centerContinuous"/>
    </xf>
    <xf numFmtId="0" fontId="11" fillId="0" borderId="6" xfId="0" applyFont="1" applyFill="1" applyBorder="1" applyAlignment="1">
      <alignment horizontal="centerContinuous"/>
    </xf>
    <xf numFmtId="0" fontId="10" fillId="0" borderId="6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2" fontId="10" fillId="0" borderId="6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Continuous"/>
    </xf>
    <xf numFmtId="0" fontId="10" fillId="0" borderId="11" xfId="0" applyFont="1" applyFill="1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2" fontId="10" fillId="0" borderId="11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0" xfId="0" applyFont="1" applyFill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2" fontId="11" fillId="3" borderId="0" xfId="0" applyNumberFormat="1" applyFont="1" applyFill="1" applyBorder="1"/>
    <xf numFmtId="167" fontId="11" fillId="3" borderId="29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Continuous"/>
    </xf>
    <xf numFmtId="2" fontId="11" fillId="3" borderId="0" xfId="1" applyNumberFormat="1" applyFont="1" applyFill="1" applyBorder="1" applyAlignment="1"/>
    <xf numFmtId="0" fontId="11" fillId="0" borderId="11" xfId="0" applyFont="1" applyBorder="1" applyAlignment="1">
      <alignment horizontal="centerContinuous"/>
    </xf>
    <xf numFmtId="0" fontId="11" fillId="0" borderId="12" xfId="0" applyFont="1" applyBorder="1" applyAlignment="1">
      <alignment horizontal="centerContinuous"/>
    </xf>
    <xf numFmtId="2" fontId="11" fillId="3" borderId="11" xfId="0" applyNumberFormat="1" applyFont="1" applyFill="1" applyBorder="1"/>
    <xf numFmtId="0" fontId="11" fillId="3" borderId="28" xfId="0" applyFont="1" applyFill="1" applyBorder="1" applyAlignment="1">
      <alignment horizontal="center"/>
    </xf>
    <xf numFmtId="168" fontId="11" fillId="0" borderId="0" xfId="1" applyNumberFormat="1" applyFont="1"/>
    <xf numFmtId="168" fontId="11" fillId="0" borderId="0" xfId="1" applyNumberFormat="1" applyFont="1" applyFill="1"/>
    <xf numFmtId="2" fontId="11" fillId="0" borderId="0" xfId="0" applyNumberFormat="1" applyFont="1"/>
    <xf numFmtId="0" fontId="10" fillId="0" borderId="0" xfId="0" applyFont="1" applyFill="1"/>
    <xf numFmtId="167" fontId="10" fillId="0" borderId="0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7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7" fontId="11" fillId="0" borderId="0" xfId="0" applyNumberFormat="1" applyFont="1"/>
    <xf numFmtId="2" fontId="0" fillId="0" borderId="0" xfId="0" applyNumberFormat="1"/>
    <xf numFmtId="0" fontId="10" fillId="0" borderId="0" xfId="2" applyFont="1"/>
    <xf numFmtId="0" fontId="5" fillId="0" borderId="0" xfId="2" applyFont="1"/>
    <xf numFmtId="167" fontId="5" fillId="0" borderId="0" xfId="2" applyNumberFormat="1" applyFont="1"/>
    <xf numFmtId="2" fontId="5" fillId="0" borderId="0" xfId="2" applyNumberFormat="1" applyFont="1"/>
    <xf numFmtId="165" fontId="5" fillId="0" borderId="0" xfId="2" applyNumberFormat="1" applyFont="1"/>
    <xf numFmtId="0" fontId="12" fillId="0" borderId="0" xfId="0" applyFont="1" applyAlignment="1" applyProtection="1">
      <alignment horizontal="right"/>
      <protection locked="0"/>
    </xf>
    <xf numFmtId="169" fontId="9" fillId="4" borderId="4" xfId="0" applyNumberFormat="1" applyFont="1" applyFill="1" applyBorder="1" applyAlignment="1" applyProtection="1">
      <alignment horizontal="center"/>
      <protection locked="0"/>
    </xf>
    <xf numFmtId="169" fontId="12" fillId="0" borderId="0" xfId="0" applyNumberFormat="1" applyFont="1" applyBorder="1" applyAlignment="1" applyProtection="1">
      <alignment horizontal="center"/>
      <protection locked="0"/>
    </xf>
    <xf numFmtId="169" fontId="9" fillId="0" borderId="11" xfId="0" applyNumberFormat="1" applyFont="1" applyBorder="1" applyAlignment="1" applyProtection="1">
      <alignment horizontal="left"/>
      <protection locked="0"/>
    </xf>
    <xf numFmtId="169" fontId="9" fillId="0" borderId="11" xfId="0" applyNumberFormat="1" applyFont="1" applyBorder="1" applyAlignment="1" applyProtection="1">
      <alignment horizontal="center"/>
      <protection locked="0"/>
    </xf>
    <xf numFmtId="170" fontId="9" fillId="4" borderId="4" xfId="0" applyNumberFormat="1" applyFont="1" applyFill="1" applyBorder="1" applyAlignment="1" applyProtection="1">
      <alignment horizontal="center"/>
      <protection locked="0"/>
    </xf>
    <xf numFmtId="169" fontId="9" fillId="0" borderId="2" xfId="0" applyNumberFormat="1" applyFont="1" applyBorder="1" applyAlignment="1" applyProtection="1">
      <alignment horizontal="left"/>
      <protection locked="0"/>
    </xf>
    <xf numFmtId="169" fontId="9" fillId="0" borderId="2" xfId="0" applyNumberFormat="1" applyFont="1" applyBorder="1" applyAlignment="1" applyProtection="1">
      <alignment horizontal="center"/>
      <protection locked="0"/>
    </xf>
    <xf numFmtId="0" fontId="5" fillId="0" borderId="0" xfId="2" applyFont="1" applyProtection="1">
      <protection locked="0"/>
    </xf>
    <xf numFmtId="0" fontId="9" fillId="4" borderId="4" xfId="0" applyNumberFormat="1" applyFont="1" applyFill="1" applyBorder="1" applyAlignment="1" applyProtection="1">
      <alignment horizontal="center"/>
      <protection locked="0"/>
    </xf>
    <xf numFmtId="2" fontId="5" fillId="0" borderId="0" xfId="2" applyNumberFormat="1" applyFont="1" applyProtection="1">
      <protection locked="0"/>
    </xf>
    <xf numFmtId="0" fontId="5" fillId="0" borderId="0" xfId="2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Border="1" applyAlignment="1" applyProtection="1">
      <alignment horizontal="right"/>
      <protection locked="0"/>
    </xf>
    <xf numFmtId="2" fontId="5" fillId="0" borderId="0" xfId="2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5" fillId="0" borderId="0" xfId="2" applyFont="1" applyAlignment="1" applyProtection="1">
      <alignment horizontal="right"/>
    </xf>
    <xf numFmtId="167" fontId="5" fillId="0" borderId="11" xfId="2" applyNumberFormat="1" applyFont="1" applyBorder="1" applyAlignment="1" applyProtection="1">
      <alignment horizontal="center"/>
      <protection locked="0"/>
    </xf>
    <xf numFmtId="167" fontId="5" fillId="0" borderId="0" xfId="2" applyNumberFormat="1" applyFont="1" applyProtection="1">
      <protection locked="0"/>
    </xf>
    <xf numFmtId="165" fontId="5" fillId="0" borderId="0" xfId="2" applyNumberFormat="1" applyFont="1" applyProtection="1">
      <protection locked="0"/>
    </xf>
    <xf numFmtId="0" fontId="5" fillId="0" borderId="0" xfId="2" applyFont="1" applyProtection="1"/>
    <xf numFmtId="167" fontId="5" fillId="0" borderId="0" xfId="2" applyNumberFormat="1" applyFont="1" applyProtection="1"/>
    <xf numFmtId="2" fontId="5" fillId="0" borderId="0" xfId="2" applyNumberFormat="1" applyFont="1" applyProtection="1"/>
    <xf numFmtId="165" fontId="5" fillId="0" borderId="0" xfId="2" applyNumberFormat="1" applyFont="1" applyProtection="1"/>
    <xf numFmtId="0" fontId="5" fillId="0" borderId="30" xfId="2" applyFont="1" applyBorder="1" applyAlignment="1" applyProtection="1">
      <alignment horizontal="center"/>
    </xf>
    <xf numFmtId="167" fontId="5" fillId="0" borderId="31" xfId="2" applyNumberFormat="1" applyFont="1" applyBorder="1" applyAlignment="1">
      <alignment horizontal="center"/>
    </xf>
    <xf numFmtId="2" fontId="5" fillId="0" borderId="31" xfId="2" applyNumberFormat="1" applyFont="1" applyBorder="1" applyAlignment="1">
      <alignment horizontal="center"/>
    </xf>
    <xf numFmtId="165" fontId="5" fillId="0" borderId="31" xfId="2" applyNumberFormat="1" applyFont="1" applyBorder="1" applyAlignment="1">
      <alignment horizontal="center"/>
    </xf>
    <xf numFmtId="2" fontId="5" fillId="0" borderId="32" xfId="2" applyNumberFormat="1" applyFont="1" applyBorder="1" applyAlignment="1">
      <alignment horizontal="center"/>
    </xf>
    <xf numFmtId="0" fontId="5" fillId="0" borderId="33" xfId="2" applyFont="1" applyBorder="1" applyAlignment="1" applyProtection="1">
      <alignment horizontal="center" vertical="top"/>
    </xf>
    <xf numFmtId="167" fontId="5" fillId="0" borderId="9" xfId="2" applyNumberFormat="1" applyFont="1" applyBorder="1" applyAlignment="1">
      <alignment horizontal="center"/>
    </xf>
    <xf numFmtId="2" fontId="5" fillId="0" borderId="9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2" fontId="5" fillId="0" borderId="34" xfId="2" applyNumberFormat="1" applyFont="1" applyBorder="1" applyAlignment="1">
      <alignment horizontal="center"/>
    </xf>
    <xf numFmtId="0" fontId="5" fillId="0" borderId="35" xfId="2" applyFont="1" applyBorder="1" applyAlignment="1" applyProtection="1">
      <alignment horizontal="center"/>
    </xf>
    <xf numFmtId="167" fontId="5" fillId="0" borderId="36" xfId="2" applyNumberFormat="1" applyFont="1" applyBorder="1" applyAlignment="1">
      <alignment horizontal="center"/>
    </xf>
    <xf numFmtId="2" fontId="5" fillId="0" borderId="36" xfId="2" applyNumberFormat="1" applyFont="1" applyBorder="1" applyAlignment="1">
      <alignment horizontal="center"/>
    </xf>
    <xf numFmtId="165" fontId="5" fillId="0" borderId="36" xfId="2" applyNumberFormat="1" applyFont="1" applyBorder="1" applyAlignment="1">
      <alignment horizontal="center"/>
    </xf>
    <xf numFmtId="2" fontId="5" fillId="0" borderId="37" xfId="2" applyNumberFormat="1" applyFont="1" applyBorder="1" applyAlignment="1">
      <alignment horizontal="center"/>
    </xf>
    <xf numFmtId="0" fontId="5" fillId="0" borderId="38" xfId="2" applyFont="1" applyBorder="1" applyAlignment="1" applyProtection="1">
      <alignment horizontal="left"/>
    </xf>
    <xf numFmtId="2" fontId="5" fillId="0" borderId="12" xfId="3" applyNumberFormat="1" applyFont="1" applyBorder="1" applyAlignment="1" applyProtection="1">
      <alignment horizontal="center"/>
      <protection locked="0"/>
    </xf>
    <xf numFmtId="167" fontId="5" fillId="4" borderId="39" xfId="2" applyNumberFormat="1" applyFont="1" applyFill="1" applyBorder="1" applyAlignment="1" applyProtection="1">
      <alignment horizontal="center"/>
      <protection hidden="1"/>
    </xf>
    <xf numFmtId="167" fontId="5" fillId="4" borderId="12" xfId="2" applyNumberFormat="1" applyFont="1" applyFill="1" applyBorder="1" applyAlignment="1" applyProtection="1">
      <alignment horizontal="center"/>
      <protection hidden="1"/>
    </xf>
    <xf numFmtId="2" fontId="5" fillId="4" borderId="40" xfId="2" applyNumberFormat="1" applyFont="1" applyFill="1" applyBorder="1" applyAlignment="1" applyProtection="1">
      <alignment horizontal="center"/>
      <protection hidden="1"/>
    </xf>
    <xf numFmtId="0" fontId="5" fillId="0" borderId="41" xfId="2" applyFont="1" applyBorder="1" applyAlignment="1" applyProtection="1">
      <alignment horizontal="left"/>
    </xf>
    <xf numFmtId="2" fontId="5" fillId="4" borderId="42" xfId="2" applyNumberFormat="1" applyFont="1" applyFill="1" applyBorder="1" applyAlignment="1" applyProtection="1">
      <alignment horizontal="center"/>
      <protection hidden="1"/>
    </xf>
    <xf numFmtId="0" fontId="5" fillId="0" borderId="43" xfId="2" applyFont="1" applyBorder="1" applyAlignment="1" applyProtection="1">
      <alignment horizontal="left"/>
    </xf>
    <xf numFmtId="2" fontId="5" fillId="0" borderId="4" xfId="2" applyNumberFormat="1" applyFont="1" applyBorder="1" applyAlignment="1" applyProtection="1">
      <alignment horizontal="center"/>
      <protection locked="0"/>
    </xf>
    <xf numFmtId="0" fontId="5" fillId="0" borderId="35" xfId="2" applyFont="1" applyBorder="1" applyAlignment="1" applyProtection="1">
      <alignment horizontal="left"/>
    </xf>
    <xf numFmtId="2" fontId="5" fillId="0" borderId="36" xfId="2" applyNumberFormat="1" applyFont="1" applyBorder="1" applyAlignment="1" applyProtection="1">
      <alignment horizontal="center"/>
      <protection locked="0"/>
    </xf>
    <xf numFmtId="167" fontId="2" fillId="4" borderId="44" xfId="2" applyNumberFormat="1" applyFont="1" applyFill="1" applyBorder="1" applyAlignment="1" applyProtection="1">
      <alignment horizontal="center"/>
      <protection hidden="1"/>
    </xf>
    <xf numFmtId="2" fontId="2" fillId="4" borderId="44" xfId="2" applyNumberFormat="1" applyFont="1" applyFill="1" applyBorder="1" applyAlignment="1" applyProtection="1">
      <alignment horizontal="center"/>
      <protection hidden="1"/>
    </xf>
    <xf numFmtId="0" fontId="5" fillId="0" borderId="33" xfId="2" applyFont="1" applyBorder="1" applyAlignment="1" applyProtection="1">
      <alignment horizontal="center"/>
    </xf>
    <xf numFmtId="167" fontId="2" fillId="4" borderId="4" xfId="2" applyNumberFormat="1" applyFont="1" applyFill="1" applyBorder="1" applyAlignment="1" applyProtection="1">
      <alignment horizontal="center"/>
      <protection hidden="1"/>
    </xf>
    <xf numFmtId="2" fontId="2" fillId="4" borderId="4" xfId="2" applyNumberFormat="1" applyFont="1" applyFill="1" applyBorder="1" applyAlignment="1" applyProtection="1">
      <alignment horizontal="center"/>
      <protection hidden="1"/>
    </xf>
    <xf numFmtId="167" fontId="2" fillId="4" borderId="45" xfId="2" applyNumberFormat="1" applyFont="1" applyFill="1" applyBorder="1" applyAlignment="1" applyProtection="1">
      <alignment horizontal="center"/>
      <protection hidden="1"/>
    </xf>
    <xf numFmtId="2" fontId="2" fillId="4" borderId="45" xfId="2" applyNumberFormat="1" applyFont="1" applyFill="1" applyBorder="1" applyAlignment="1" applyProtection="1">
      <alignment horizontal="center"/>
      <protection hidden="1"/>
    </xf>
    <xf numFmtId="2" fontId="5" fillId="0" borderId="0" xfId="2" applyNumberFormat="1" applyFont="1" applyAlignment="1">
      <alignment horizontal="center"/>
    </xf>
    <xf numFmtId="169" fontId="9" fillId="0" borderId="0" xfId="0" applyNumberFormat="1" applyFont="1" applyFill="1" applyBorder="1" applyAlignment="1" applyProtection="1">
      <alignment horizontal="center"/>
      <protection locked="0"/>
    </xf>
    <xf numFmtId="170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169" fontId="0" fillId="0" borderId="0" xfId="0" applyNumberFormat="1" applyFill="1" applyBorder="1" applyAlignment="1" applyProtection="1">
      <alignment horizontal="center"/>
      <protection locked="0"/>
    </xf>
    <xf numFmtId="0" fontId="5" fillId="0" borderId="0" xfId="4" applyProtection="1"/>
    <xf numFmtId="170" fontId="0" fillId="0" borderId="0" xfId="0" applyNumberFormat="1" applyFill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5" fillId="0" borderId="0" xfId="2" applyProtection="1"/>
    <xf numFmtId="0" fontId="9" fillId="0" borderId="0" xfId="4" applyFont="1" applyProtection="1"/>
    <xf numFmtId="0" fontId="5" fillId="0" borderId="30" xfId="2" applyBorder="1" applyAlignment="1" applyProtection="1">
      <alignment horizontal="center"/>
    </xf>
    <xf numFmtId="0" fontId="5" fillId="0" borderId="46" xfId="2" applyBorder="1" applyAlignment="1" applyProtection="1">
      <alignment horizontal="center"/>
    </xf>
    <xf numFmtId="0" fontId="5" fillId="0" borderId="47" xfId="2" applyBorder="1" applyProtection="1"/>
    <xf numFmtId="0" fontId="5" fillId="0" borderId="32" xfId="2" applyBorder="1" applyProtection="1"/>
    <xf numFmtId="0" fontId="5" fillId="0" borderId="33" xfId="2" applyBorder="1" applyAlignment="1" applyProtection="1">
      <alignment horizontal="center"/>
    </xf>
    <xf numFmtId="0" fontId="5" fillId="0" borderId="29" xfId="2" applyBorder="1" applyAlignment="1" applyProtection="1">
      <alignment horizontal="center"/>
    </xf>
    <xf numFmtId="0" fontId="5" fillId="0" borderId="0" xfId="2" applyBorder="1" applyProtection="1"/>
    <xf numFmtId="0" fontId="5" fillId="0" borderId="34" xfId="2" applyBorder="1" applyProtection="1"/>
    <xf numFmtId="0" fontId="5" fillId="0" borderId="48" xfId="2" applyBorder="1" applyProtection="1"/>
    <xf numFmtId="171" fontId="5" fillId="4" borderId="38" xfId="2" applyNumberFormat="1" applyFill="1" applyBorder="1" applyAlignment="1" applyProtection="1">
      <alignment horizontal="center"/>
    </xf>
    <xf numFmtId="2" fontId="5" fillId="0" borderId="49" xfId="2" applyNumberFormat="1" applyBorder="1" applyAlignment="1" applyProtection="1">
      <alignment horizontal="center"/>
      <protection locked="0"/>
    </xf>
    <xf numFmtId="2" fontId="2" fillId="4" borderId="10" xfId="2" applyNumberFormat="1" applyFont="1" applyFill="1" applyBorder="1" applyAlignment="1" applyProtection="1">
      <alignment horizontal="right"/>
    </xf>
    <xf numFmtId="2" fontId="5" fillId="4" borderId="40" xfId="2" applyNumberFormat="1" applyFill="1" applyBorder="1" applyProtection="1"/>
    <xf numFmtId="171" fontId="5" fillId="4" borderId="43" xfId="2" applyNumberFormat="1" applyFill="1" applyBorder="1" applyAlignment="1" applyProtection="1">
      <alignment horizontal="center"/>
    </xf>
    <xf numFmtId="2" fontId="5" fillId="0" borderId="1" xfId="2" applyNumberFormat="1" applyBorder="1" applyAlignment="1" applyProtection="1">
      <alignment horizontal="center"/>
      <protection locked="0"/>
    </xf>
    <xf numFmtId="2" fontId="5" fillId="4" borderId="50" xfId="2" applyNumberFormat="1" applyFill="1" applyBorder="1" applyProtection="1"/>
    <xf numFmtId="171" fontId="5" fillId="4" borderId="51" xfId="2" applyNumberFormat="1" applyFill="1" applyBorder="1" applyAlignment="1" applyProtection="1">
      <alignment horizontal="center"/>
    </xf>
    <xf numFmtId="2" fontId="5" fillId="4" borderId="53" xfId="2" applyNumberFormat="1" applyFill="1" applyBorder="1" applyProtection="1"/>
    <xf numFmtId="0" fontId="5" fillId="4" borderId="54" xfId="2" applyFill="1" applyBorder="1" applyProtection="1"/>
    <xf numFmtId="2" fontId="5" fillId="4" borderId="55" xfId="2" applyNumberFormat="1" applyFill="1" applyBorder="1" applyProtection="1"/>
    <xf numFmtId="2" fontId="5" fillId="4" borderId="37" xfId="2" applyNumberFormat="1" applyFill="1" applyBorder="1" applyProtection="1"/>
    <xf numFmtId="171" fontId="5" fillId="4" borderId="35" xfId="2" applyNumberFormat="1" applyFill="1" applyBorder="1" applyAlignment="1" applyProtection="1">
      <alignment horizontal="center"/>
    </xf>
    <xf numFmtId="0" fontId="5" fillId="0" borderId="46" xfId="2" applyBorder="1" applyProtection="1"/>
    <xf numFmtId="0" fontId="5" fillId="0" borderId="31" xfId="2" applyBorder="1" applyAlignment="1" applyProtection="1">
      <alignment horizontal="center"/>
    </xf>
    <xf numFmtId="0" fontId="5" fillId="0" borderId="31" xfId="2" applyBorder="1" applyProtection="1"/>
    <xf numFmtId="0" fontId="5" fillId="0" borderId="29" xfId="2" applyBorder="1" applyProtection="1"/>
    <xf numFmtId="0" fontId="5" fillId="0" borderId="9" xfId="2" applyBorder="1" applyAlignment="1" applyProtection="1">
      <alignment horizontal="center"/>
    </xf>
    <xf numFmtId="0" fontId="5" fillId="0" borderId="9" xfId="2" applyBorder="1" applyProtection="1"/>
    <xf numFmtId="0" fontId="5" fillId="0" borderId="35" xfId="2" applyBorder="1" applyAlignment="1" applyProtection="1">
      <alignment horizontal="center"/>
    </xf>
    <xf numFmtId="0" fontId="5" fillId="0" borderId="56" xfId="2" applyBorder="1" applyProtection="1"/>
    <xf numFmtId="0" fontId="5" fillId="0" borderId="36" xfId="2" applyBorder="1" applyAlignment="1" applyProtection="1">
      <alignment horizontal="center"/>
    </xf>
    <xf numFmtId="0" fontId="5" fillId="0" borderId="55" xfId="2" applyBorder="1" applyProtection="1"/>
    <xf numFmtId="0" fontId="5" fillId="0" borderId="36" xfId="2" applyBorder="1" applyProtection="1"/>
    <xf numFmtId="0" fontId="5" fillId="0" borderId="37" xfId="2" applyBorder="1" applyProtection="1"/>
    <xf numFmtId="172" fontId="5" fillId="0" borderId="43" xfId="2" quotePrefix="1" applyNumberFormat="1" applyBorder="1" applyAlignment="1" applyProtection="1">
      <alignment horizontal="center"/>
      <protection locked="0"/>
    </xf>
    <xf numFmtId="0" fontId="5" fillId="0" borderId="4" xfId="2" applyBorder="1" applyAlignment="1" applyProtection="1">
      <alignment horizontal="center"/>
      <protection locked="0"/>
    </xf>
    <xf numFmtId="167" fontId="5" fillId="0" borderId="4" xfId="2" applyNumberFormat="1" applyBorder="1" applyAlignment="1" applyProtection="1">
      <alignment horizontal="center"/>
      <protection locked="0"/>
    </xf>
    <xf numFmtId="172" fontId="5" fillId="0" borderId="4" xfId="2" applyNumberFormat="1" applyBorder="1" applyAlignment="1" applyProtection="1">
      <alignment horizontal="center"/>
      <protection locked="0"/>
    </xf>
    <xf numFmtId="167" fontId="5" fillId="0" borderId="4" xfId="2" quotePrefix="1" applyNumberFormat="1" applyBorder="1" applyAlignment="1" applyProtection="1">
      <alignment horizontal="center"/>
      <protection locked="0"/>
    </xf>
    <xf numFmtId="172" fontId="5" fillId="0" borderId="4" xfId="2" quotePrefix="1" applyNumberFormat="1" applyBorder="1" applyAlignment="1" applyProtection="1">
      <alignment horizontal="center"/>
      <protection locked="0"/>
    </xf>
    <xf numFmtId="172" fontId="5" fillId="0" borderId="35" xfId="2" applyNumberFormat="1" applyBorder="1" applyAlignment="1" applyProtection="1">
      <alignment horizontal="center"/>
      <protection locked="0"/>
    </xf>
    <xf numFmtId="0" fontId="5" fillId="0" borderId="56" xfId="2" applyBorder="1" applyAlignment="1" applyProtection="1">
      <alignment horizontal="center"/>
      <protection locked="0"/>
    </xf>
    <xf numFmtId="167" fontId="5" fillId="0" borderId="36" xfId="2" applyNumberFormat="1" applyBorder="1" applyAlignment="1" applyProtection="1">
      <alignment horizontal="center"/>
      <protection locked="0"/>
    </xf>
    <xf numFmtId="172" fontId="5" fillId="0" borderId="56" xfId="2" applyNumberFormat="1" applyBorder="1" applyAlignment="1" applyProtection="1">
      <alignment horizontal="center"/>
      <protection locked="0"/>
    </xf>
    <xf numFmtId="0" fontId="5" fillId="0" borderId="58" xfId="2" applyBorder="1" applyProtection="1"/>
    <xf numFmtId="0" fontId="5" fillId="0" borderId="59" xfId="2" applyBorder="1" applyProtection="1"/>
    <xf numFmtId="0" fontId="5" fillId="0" borderId="39" xfId="2" applyBorder="1" applyAlignment="1" applyProtection="1">
      <alignment horizontal="right"/>
    </xf>
    <xf numFmtId="0" fontId="5" fillId="0" borderId="40" xfId="2" applyBorder="1" applyAlignment="1" applyProtection="1">
      <alignment horizontal="left"/>
      <protection locked="0"/>
    </xf>
    <xf numFmtId="0" fontId="5" fillId="0" borderId="60" xfId="2" applyBorder="1" applyProtection="1"/>
    <xf numFmtId="0" fontId="5" fillId="0" borderId="11" xfId="2" applyBorder="1" applyProtection="1"/>
    <xf numFmtId="0" fontId="5" fillId="0" borderId="12" xfId="2" applyBorder="1" applyAlignment="1" applyProtection="1">
      <alignment horizontal="right"/>
    </xf>
    <xf numFmtId="0" fontId="5" fillId="0" borderId="42" xfId="2" applyBorder="1" applyAlignment="1" applyProtection="1">
      <alignment horizontal="left"/>
      <protection locked="0"/>
    </xf>
    <xf numFmtId="0" fontId="5" fillId="0" borderId="54" xfId="2" applyBorder="1" applyProtection="1"/>
    <xf numFmtId="0" fontId="5" fillId="0" borderId="36" xfId="2" applyBorder="1" applyAlignment="1" applyProtection="1">
      <alignment horizontal="right"/>
    </xf>
    <xf numFmtId="0" fontId="5" fillId="0" borderId="37" xfId="2" applyBorder="1" applyAlignment="1" applyProtection="1">
      <alignment horizontal="left"/>
      <protection locked="0"/>
    </xf>
    <xf numFmtId="2" fontId="2" fillId="4" borderId="11" xfId="2" applyNumberFormat="1" applyFont="1" applyFill="1" applyBorder="1" applyProtection="1"/>
    <xf numFmtId="2" fontId="5" fillId="0" borderId="11" xfId="2" applyNumberFormat="1" applyBorder="1" applyProtection="1">
      <protection locked="0"/>
    </xf>
    <xf numFmtId="0" fontId="5" fillId="0" borderId="0" xfId="2" applyProtection="1">
      <protection locked="0" hidden="1"/>
    </xf>
    <xf numFmtId="0" fontId="5" fillId="0" borderId="0" xfId="2" applyAlignment="1" applyProtection="1">
      <alignment horizontal="right"/>
      <protection locked="0" hidden="1"/>
    </xf>
    <xf numFmtId="0" fontId="0" fillId="4" borderId="4" xfId="0" quotePrefix="1" applyNumberFormat="1" applyFill="1" applyBorder="1" applyAlignment="1" applyProtection="1">
      <alignment horizontal="center"/>
      <protection locked="0"/>
    </xf>
    <xf numFmtId="2" fontId="10" fillId="0" borderId="13" xfId="0" applyNumberFormat="1" applyFont="1" applyBorder="1" applyAlignment="1">
      <alignment horizontal="centerContinuous"/>
    </xf>
    <xf numFmtId="167" fontId="11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0" fillId="0" borderId="9" xfId="0" applyFont="1" applyBorder="1" applyAlignment="1">
      <alignment horizontal="centerContinuous"/>
    </xf>
    <xf numFmtId="2" fontId="10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Continuous"/>
    </xf>
    <xf numFmtId="0" fontId="17" fillId="0" borderId="0" xfId="0" applyFont="1"/>
    <xf numFmtId="2" fontId="17" fillId="0" borderId="0" xfId="0" applyNumberFormat="1" applyFont="1"/>
    <xf numFmtId="167" fontId="11" fillId="0" borderId="2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 applyProtection="1">
      <protection locked="0"/>
    </xf>
    <xf numFmtId="0" fontId="5" fillId="0" borderId="0" xfId="0" applyFont="1" applyAlignment="1"/>
    <xf numFmtId="0" fontId="0" fillId="0" borderId="0" xfId="0" applyAlignment="1" applyProtection="1">
      <protection locked="0"/>
    </xf>
    <xf numFmtId="0" fontId="6" fillId="0" borderId="0" xfId="0" applyFont="1" applyAlignment="1" applyProtection="1">
      <protection locked="0"/>
    </xf>
    <xf numFmtId="2" fontId="4" fillId="0" borderId="0" xfId="0" applyNumberFormat="1" applyFont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4" xfId="0" applyNumberFormat="1" applyBorder="1" applyAlignment="1">
      <alignment horizontal="right"/>
    </xf>
    <xf numFmtId="2" fontId="0" fillId="0" borderId="1" xfId="0" applyNumberFormat="1" applyBorder="1" applyAlignment="1" applyProtection="1">
      <alignment horizontal="right"/>
      <protection locked="0"/>
    </xf>
    <xf numFmtId="2" fontId="0" fillId="0" borderId="2" xfId="0" applyNumberFormat="1" applyBorder="1" applyAlignment="1" applyProtection="1">
      <alignment horizontal="right"/>
      <protection locked="0"/>
    </xf>
    <xf numFmtId="2" fontId="0" fillId="0" borderId="3" xfId="0" applyNumberFormat="1" applyBorder="1" applyAlignment="1" applyProtection="1">
      <alignment horizontal="right"/>
      <protection locked="0"/>
    </xf>
    <xf numFmtId="164" fontId="0" fillId="0" borderId="4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2" fontId="0" fillId="0" borderId="4" xfId="0" applyNumberFormat="1" applyBorder="1" applyAlignment="1"/>
    <xf numFmtId="0" fontId="0" fillId="0" borderId="4" xfId="0" applyBorder="1" applyAlignment="1" applyProtection="1">
      <protection locked="0"/>
    </xf>
    <xf numFmtId="0" fontId="0" fillId="0" borderId="4" xfId="0" applyBorder="1" applyAlignment="1">
      <alignment horizontal="center"/>
    </xf>
    <xf numFmtId="0" fontId="7" fillId="0" borderId="4" xfId="0" applyFont="1" applyBorder="1" applyAlignment="1"/>
    <xf numFmtId="14" fontId="4" fillId="0" borderId="0" xfId="0" applyNumberFormat="1" applyFont="1" applyAlignment="1" applyProtection="1">
      <protection locked="0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2" fontId="0" fillId="0" borderId="0" xfId="0" applyNumberFormat="1" applyAlignment="1" applyProtection="1">
      <alignment horizontal="right"/>
    </xf>
    <xf numFmtId="0" fontId="4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2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49" xfId="2" quotePrefix="1" applyBorder="1" applyAlignment="1" applyProtection="1">
      <alignment horizontal="center"/>
      <protection locked="0"/>
    </xf>
    <xf numFmtId="0" fontId="5" fillId="0" borderId="39" xfId="2" quotePrefix="1" applyBorder="1" applyAlignment="1" applyProtection="1">
      <alignment horizontal="center"/>
      <protection locked="0"/>
    </xf>
    <xf numFmtId="172" fontId="5" fillId="0" borderId="49" xfId="2" applyNumberFormat="1" applyBorder="1" applyAlignment="1" applyProtection="1">
      <alignment horizontal="center"/>
      <protection locked="0"/>
    </xf>
    <xf numFmtId="172" fontId="5" fillId="0" borderId="40" xfId="2" applyNumberForma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</xf>
    <xf numFmtId="0" fontId="16" fillId="0" borderId="11" xfId="0" applyNumberFormat="1" applyFont="1" applyBorder="1" applyAlignment="1" applyProtection="1">
      <alignment horizontal="center"/>
      <protection locked="0"/>
    </xf>
    <xf numFmtId="169" fontId="16" fillId="0" borderId="2" xfId="0" applyNumberFormat="1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5" fillId="0" borderId="1" xfId="2" quotePrefix="1" applyBorder="1" applyAlignment="1" applyProtection="1">
      <alignment horizontal="center"/>
      <protection locked="0"/>
    </xf>
    <xf numFmtId="0" fontId="5" fillId="0" borderId="3" xfId="2" quotePrefix="1" applyBorder="1" applyAlignment="1" applyProtection="1">
      <alignment horizontal="center"/>
      <protection locked="0"/>
    </xf>
    <xf numFmtId="172" fontId="5" fillId="0" borderId="1" xfId="2" quotePrefix="1" applyNumberFormat="1" applyBorder="1" applyAlignment="1" applyProtection="1">
      <alignment horizontal="center"/>
      <protection locked="0"/>
    </xf>
    <xf numFmtId="172" fontId="5" fillId="0" borderId="50" xfId="2" quotePrefix="1" applyNumberFormat="1" applyBorder="1" applyAlignment="1" applyProtection="1">
      <alignment horizontal="center"/>
      <protection locked="0"/>
    </xf>
    <xf numFmtId="0" fontId="5" fillId="0" borderId="52" xfId="2" applyBorder="1" applyAlignment="1" applyProtection="1">
      <alignment horizontal="center"/>
      <protection locked="0"/>
    </xf>
    <xf numFmtId="0" fontId="5" fillId="0" borderId="57" xfId="2" applyBorder="1" applyAlignment="1" applyProtection="1">
      <alignment horizontal="center"/>
      <protection locked="0"/>
    </xf>
    <xf numFmtId="172" fontId="5" fillId="0" borderId="52" xfId="2" applyNumberFormat="1" applyBorder="1" applyAlignment="1" applyProtection="1">
      <alignment horizontal="center"/>
      <protection locked="0"/>
    </xf>
    <xf numFmtId="172" fontId="5" fillId="0" borderId="53" xfId="2" applyNumberFormat="1" applyBorder="1" applyAlignment="1" applyProtection="1">
      <alignment horizontal="center"/>
      <protection locked="0"/>
    </xf>
    <xf numFmtId="169" fontId="9" fillId="0" borderId="0" xfId="0" applyNumberFormat="1" applyFont="1" applyBorder="1" applyAlignment="1" applyProtection="1">
      <alignment horizontal="center"/>
      <protection locked="0"/>
    </xf>
  </cellXfs>
  <cellStyles count="5">
    <cellStyle name="Comma" xfId="1" builtinId="3"/>
    <cellStyle name="Normal" xfId="0" builtinId="0"/>
    <cellStyle name="Normal_CT_unprotectedMaster" xfId="4" xr:uid="{00000000-0005-0000-0000-000002000000}"/>
    <cellStyle name="Normal_CT-BASIN (MASTER COPY)" xfId="3" xr:uid="{00000000-0005-0000-0000-000003000000}"/>
    <cellStyle name="Normal_OctoberCT" xfId="2" xr:uid="{00000000-0005-0000-0000-000004000000}"/>
  </cellStyles>
  <dxfs count="27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598504</xdr:colOff>
      <xdr:row>63</xdr:row>
      <xdr:rowOff>47624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A19872-6FBA-44F7-8F80-4F888CF4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65033" cy="9931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800"/>
  <sheetViews>
    <sheetView tabSelected="1" topLeftCell="A10" workbookViewId="0">
      <selection activeCell="BT22" sqref="BT22"/>
    </sheetView>
  </sheetViews>
  <sheetFormatPr defaultRowHeight="15" x14ac:dyDescent="0.25"/>
  <cols>
    <col min="1" max="4" width="1.7109375" customWidth="1"/>
    <col min="5" max="5" width="1.5703125" customWidth="1"/>
    <col min="6" max="10" width="1.7109375" customWidth="1"/>
    <col min="11" max="11" width="3.42578125" customWidth="1"/>
    <col min="12" max="12" width="1.7109375" customWidth="1"/>
    <col min="13" max="13" width="0.5703125" customWidth="1"/>
    <col min="14" max="19" width="1.7109375" customWidth="1"/>
    <col min="20" max="20" width="1.140625" customWidth="1"/>
    <col min="21" max="22" width="1.7109375" customWidth="1"/>
    <col min="23" max="23" width="3.42578125" customWidth="1"/>
    <col min="24" max="24" width="2.42578125" customWidth="1"/>
    <col min="25" max="27" width="1.7109375" customWidth="1"/>
    <col min="28" max="28" width="3" customWidth="1"/>
    <col min="29" max="60" width="1.7109375" customWidth="1"/>
  </cols>
  <sheetData>
    <row r="1" spans="1:58" ht="12.75" customHeight="1" x14ac:dyDescent="0.25">
      <c r="A1" s="1"/>
      <c r="B1" s="279" t="s">
        <v>0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</row>
    <row r="2" spans="1:58" ht="12.75" customHeight="1" x14ac:dyDescent="0.25">
      <c r="A2" s="1"/>
      <c r="B2" s="279" t="s">
        <v>1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</row>
    <row r="3" spans="1:58" ht="12.75" customHeight="1" x14ac:dyDescent="0.25">
      <c r="A3" s="1"/>
      <c r="B3" s="281" t="s">
        <v>2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</row>
    <row r="4" spans="1:58" ht="12.75" customHeight="1" x14ac:dyDescent="0.25">
      <c r="A4" s="1"/>
    </row>
    <row r="5" spans="1:58" ht="12.75" customHeight="1" x14ac:dyDescent="0.25">
      <c r="A5" s="1"/>
      <c r="B5" s="282" t="s">
        <v>3</v>
      </c>
      <c r="C5" s="282"/>
      <c r="D5" s="282"/>
      <c r="E5" s="282"/>
      <c r="F5" s="283">
        <v>11</v>
      </c>
      <c r="G5" s="282"/>
      <c r="H5" s="282"/>
      <c r="I5" s="282"/>
      <c r="J5" s="282"/>
      <c r="K5" s="282"/>
      <c r="L5" s="284" t="s">
        <v>4</v>
      </c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3" t="s">
        <v>5</v>
      </c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284" t="s">
        <v>6</v>
      </c>
      <c r="AW5" s="282"/>
      <c r="AX5" s="282"/>
      <c r="AY5" s="282"/>
      <c r="AZ5" s="283">
        <v>22011</v>
      </c>
      <c r="BA5" s="285"/>
      <c r="BB5" s="285"/>
      <c r="BC5" s="285"/>
      <c r="BD5" s="285"/>
      <c r="BE5" s="285"/>
      <c r="BF5" s="285"/>
    </row>
    <row r="6" spans="1:58" ht="12.75" customHeight="1" x14ac:dyDescent="0.25">
      <c r="A6" s="1"/>
      <c r="B6" s="282" t="s">
        <v>7</v>
      </c>
      <c r="C6" s="282"/>
      <c r="D6" s="282"/>
      <c r="E6" s="282"/>
      <c r="F6" s="283">
        <v>2015</v>
      </c>
      <c r="G6" s="283"/>
      <c r="H6" s="283"/>
      <c r="I6" s="283"/>
      <c r="J6" s="283"/>
      <c r="K6" s="283"/>
      <c r="L6" s="293" t="s">
        <v>8</v>
      </c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83" t="s">
        <v>9</v>
      </c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83"/>
      <c r="AM6" s="283"/>
      <c r="AN6" s="283"/>
      <c r="AO6" s="283"/>
      <c r="AP6" s="283"/>
      <c r="AQ6" s="283"/>
      <c r="AR6" s="283"/>
      <c r="AS6" s="283"/>
      <c r="AT6" s="283"/>
      <c r="AU6" s="283"/>
    </row>
    <row r="7" spans="1:58" ht="12.75" customHeight="1" x14ac:dyDescent="0.25">
      <c r="A7" s="1"/>
    </row>
    <row r="8" spans="1:58" ht="12.75" customHeight="1" x14ac:dyDescent="0.25">
      <c r="A8" s="1"/>
      <c r="B8" s="2" t="s">
        <v>10</v>
      </c>
    </row>
    <row r="9" spans="1:58" ht="12.75" customHeight="1" x14ac:dyDescent="0.25">
      <c r="A9" s="1"/>
      <c r="B9" s="2"/>
    </row>
    <row r="10" spans="1:58" ht="12.75" customHeight="1" x14ac:dyDescent="0.25">
      <c r="A10" s="1"/>
      <c r="B10" s="284" t="s">
        <v>11</v>
      </c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82"/>
      <c r="AN10" s="282"/>
      <c r="AO10" s="282"/>
      <c r="AP10" s="282"/>
      <c r="AQ10" s="286">
        <f>COUNTIF('Turbidity Daily Data Sheet'!C16:H46,"&gt;0")</f>
        <v>0</v>
      </c>
      <c r="AR10" s="285"/>
      <c r="AS10" s="285"/>
      <c r="AT10" s="285"/>
      <c r="AU10" s="285"/>
      <c r="AV10" s="285"/>
    </row>
    <row r="11" spans="1:58" ht="12.75" customHeight="1" x14ac:dyDescent="0.25">
      <c r="A11" s="1"/>
      <c r="B11" s="284" t="s">
        <v>12</v>
      </c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6">
        <f>COUNTIF('Turbidity Daily Data Sheet'!C16:H46,"&lt;0.3")</f>
        <v>0</v>
      </c>
      <c r="AX11" s="285"/>
      <c r="AY11" s="285"/>
      <c r="AZ11" s="285"/>
      <c r="BA11" s="285"/>
      <c r="BB11" s="285"/>
    </row>
    <row r="12" spans="1:58" ht="12.75" customHeight="1" x14ac:dyDescent="0.25">
      <c r="A12" s="1"/>
      <c r="B12" s="284" t="s">
        <v>13</v>
      </c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7" t="e">
        <f>IF(AND(ISNUMBER(AQ10),ISNUMBER(AW11)),AW11/AQ10*100,"XX.XX")</f>
        <v>#DIV/0!</v>
      </c>
      <c r="AS12" s="288"/>
      <c r="AT12" s="288"/>
      <c r="AU12" s="288"/>
      <c r="AV12" s="288"/>
      <c r="AW12" s="288"/>
      <c r="AX12" s="3" t="s">
        <v>14</v>
      </c>
    </row>
    <row r="13" spans="1:58" ht="12.75" customHeight="1" x14ac:dyDescent="0.25">
      <c r="A13" s="1"/>
      <c r="B13" s="284" t="s">
        <v>15</v>
      </c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  <c r="AX13" s="282"/>
      <c r="AY13" s="282"/>
      <c r="AZ13" s="282"/>
      <c r="BA13" s="282"/>
      <c r="BB13" s="282"/>
      <c r="BC13" s="282"/>
      <c r="BD13" s="282"/>
      <c r="BE13" s="282"/>
    </row>
    <row r="14" spans="1:58" ht="12.75" customHeight="1" x14ac:dyDescent="0.25">
      <c r="A14" s="1"/>
      <c r="B14" s="4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6">
        <v>31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8" ht="12.75" customHeight="1" x14ac:dyDescent="0.25">
      <c r="A15" s="1"/>
    </row>
    <row r="16" spans="1:58" ht="12.75" customHeight="1" x14ac:dyDescent="0.25">
      <c r="A16" s="1"/>
      <c r="F16" s="289" t="s">
        <v>17</v>
      </c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1"/>
      <c r="V16" s="292" t="s">
        <v>194</v>
      </c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1"/>
      <c r="AI16" s="292" t="s">
        <v>18</v>
      </c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90"/>
      <c r="AW16" s="290"/>
      <c r="AX16" s="290"/>
      <c r="AY16" s="290"/>
      <c r="AZ16" s="291"/>
    </row>
    <row r="17" spans="1:58" ht="12.75" customHeight="1" x14ac:dyDescent="0.25">
      <c r="A17" s="1"/>
      <c r="F17" s="295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7"/>
      <c r="V17" s="295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7"/>
      <c r="AI17" s="295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7"/>
    </row>
    <row r="18" spans="1:58" ht="12.75" customHeight="1" x14ac:dyDescent="0.25">
      <c r="A18" s="1"/>
      <c r="F18" s="295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7"/>
      <c r="V18" s="295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7"/>
      <c r="AI18" s="295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7"/>
    </row>
    <row r="19" spans="1:58" ht="12.75" customHeight="1" x14ac:dyDescent="0.25">
      <c r="A19" s="1"/>
      <c r="F19" s="295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7"/>
      <c r="V19" s="295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7"/>
      <c r="AI19" s="295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6"/>
      <c r="AZ19" s="297"/>
    </row>
    <row r="20" spans="1:58" ht="12.75" customHeight="1" x14ac:dyDescent="0.25">
      <c r="A20" s="1"/>
    </row>
    <row r="21" spans="1:58" ht="12.75" customHeight="1" x14ac:dyDescent="0.25">
      <c r="A21" s="1"/>
    </row>
    <row r="22" spans="1:58" ht="12.75" customHeight="1" x14ac:dyDescent="0.25">
      <c r="A22" s="1"/>
      <c r="B22" s="298" t="s">
        <v>19</v>
      </c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2"/>
      <c r="S22" s="282"/>
      <c r="T22" s="282"/>
    </row>
    <row r="23" spans="1:58" ht="12.75" customHeight="1" x14ac:dyDescent="0.25">
      <c r="A23" s="1"/>
      <c r="B23" s="299" t="s">
        <v>20</v>
      </c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</row>
    <row r="24" spans="1:58" ht="12.75" customHeight="1" x14ac:dyDescent="0.25">
      <c r="A24" s="1"/>
      <c r="B24" s="300" t="s">
        <v>21</v>
      </c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  <c r="AL24" s="301"/>
      <c r="AM24" s="301"/>
      <c r="AN24" s="301"/>
      <c r="AO24" s="301"/>
      <c r="AP24" s="301"/>
      <c r="AQ24" s="301"/>
      <c r="AR24" s="301"/>
      <c r="AS24" s="301"/>
      <c r="AT24" s="301"/>
      <c r="AU24" s="301"/>
      <c r="AV24" s="301"/>
      <c r="AW24" s="301"/>
      <c r="AX24" s="301"/>
      <c r="AY24" s="301"/>
      <c r="AZ24" s="301"/>
      <c r="BA24" s="301"/>
      <c r="BB24" s="301"/>
      <c r="BC24" s="301"/>
      <c r="BD24" s="301"/>
      <c r="BE24" s="301"/>
      <c r="BF24" s="301"/>
    </row>
    <row r="25" spans="1:58" ht="12.75" customHeight="1" x14ac:dyDescent="0.25">
      <c r="A25" s="1"/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  <c r="AL25" s="301"/>
      <c r="AM25" s="301"/>
      <c r="AN25" s="301"/>
      <c r="AO25" s="301"/>
      <c r="AP25" s="301"/>
      <c r="AQ25" s="301"/>
      <c r="AR25" s="301"/>
      <c r="AS25" s="301"/>
      <c r="AT25" s="301"/>
      <c r="AU25" s="301"/>
      <c r="AV25" s="301"/>
      <c r="AW25" s="301"/>
      <c r="AX25" s="301"/>
      <c r="AY25" s="301"/>
      <c r="AZ25" s="301"/>
      <c r="BA25" s="301"/>
      <c r="BB25" s="301"/>
      <c r="BC25" s="301"/>
      <c r="BD25" s="301"/>
      <c r="BE25" s="301"/>
      <c r="BF25" s="301"/>
    </row>
    <row r="26" spans="1:58" ht="12.75" customHeight="1" x14ac:dyDescent="0.25">
      <c r="A26" s="1"/>
    </row>
    <row r="27" spans="1:58" ht="12.75" customHeight="1" x14ac:dyDescent="0.25">
      <c r="A27" s="1"/>
      <c r="B27" s="308" t="s">
        <v>22</v>
      </c>
      <c r="C27" s="309"/>
      <c r="D27" s="309"/>
      <c r="E27" s="309"/>
      <c r="F27" s="310" t="s">
        <v>23</v>
      </c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8" t="s">
        <v>22</v>
      </c>
      <c r="V27" s="309"/>
      <c r="W27" s="309"/>
      <c r="X27" s="309"/>
      <c r="Y27" s="310" t="s">
        <v>23</v>
      </c>
      <c r="Z27" s="309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  <c r="AN27" s="308" t="s">
        <v>22</v>
      </c>
      <c r="AO27" s="309"/>
      <c r="AP27" s="309"/>
      <c r="AQ27" s="309"/>
      <c r="AR27" s="310" t="s">
        <v>23</v>
      </c>
      <c r="AS27" s="309"/>
      <c r="AT27" s="309"/>
      <c r="AU27" s="309"/>
      <c r="AV27" s="309"/>
      <c r="AW27" s="309"/>
      <c r="AX27" s="309"/>
      <c r="AY27" s="309"/>
      <c r="AZ27" s="309"/>
      <c r="BA27" s="309"/>
      <c r="BB27" s="309"/>
      <c r="BC27" s="309"/>
      <c r="BD27" s="309"/>
      <c r="BE27" s="309"/>
      <c r="BF27" s="309"/>
    </row>
    <row r="28" spans="1:58" ht="12.75" customHeight="1" x14ac:dyDescent="0.25">
      <c r="A28" s="1"/>
      <c r="B28" s="309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  <c r="AN28" s="309"/>
      <c r="AO28" s="309"/>
      <c r="AP28" s="309"/>
      <c r="AQ28" s="309"/>
      <c r="AR28" s="309"/>
      <c r="AS28" s="309"/>
      <c r="AT28" s="309"/>
      <c r="AU28" s="309"/>
      <c r="AV28" s="309"/>
      <c r="AW28" s="309"/>
      <c r="AX28" s="309"/>
      <c r="AY28" s="309"/>
      <c r="AZ28" s="309"/>
      <c r="BA28" s="309"/>
      <c r="BB28" s="309"/>
      <c r="BC28" s="309"/>
      <c r="BD28" s="309"/>
      <c r="BE28" s="309"/>
      <c r="BF28" s="309"/>
    </row>
    <row r="29" spans="1:58" ht="12.75" customHeight="1" x14ac:dyDescent="0.25">
      <c r="A29" s="1"/>
      <c r="B29" s="309"/>
      <c r="C29" s="309"/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  <c r="AN29" s="309"/>
      <c r="AO29" s="309"/>
      <c r="AP29" s="309"/>
      <c r="AQ29" s="309"/>
      <c r="AR29" s="309"/>
      <c r="AS29" s="309"/>
      <c r="AT29" s="309"/>
      <c r="AU29" s="309"/>
      <c r="AV29" s="309"/>
      <c r="AW29" s="309"/>
      <c r="AX29" s="309"/>
      <c r="AY29" s="309"/>
      <c r="AZ29" s="309"/>
      <c r="BA29" s="309"/>
      <c r="BB29" s="309"/>
      <c r="BC29" s="309"/>
      <c r="BD29" s="309"/>
      <c r="BE29" s="309"/>
      <c r="BF29" s="309"/>
    </row>
    <row r="30" spans="1:58" ht="12.75" customHeight="1" x14ac:dyDescent="0.25">
      <c r="A30" s="1"/>
      <c r="B30" s="302"/>
      <c r="C30" s="302"/>
      <c r="D30" s="302"/>
      <c r="E30" s="302"/>
      <c r="F30" s="303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5"/>
      <c r="U30" s="306"/>
      <c r="V30" s="306"/>
      <c r="W30" s="306"/>
      <c r="X30" s="306"/>
      <c r="Y30" s="303"/>
      <c r="Z30" s="304"/>
      <c r="AA30" s="304"/>
      <c r="AB30" s="304"/>
      <c r="AC30" s="304"/>
      <c r="AD30" s="304"/>
      <c r="AE30" s="304"/>
      <c r="AF30" s="304"/>
      <c r="AG30" s="304"/>
      <c r="AH30" s="304"/>
      <c r="AI30" s="304"/>
      <c r="AJ30" s="304"/>
      <c r="AK30" s="304"/>
      <c r="AL30" s="304"/>
      <c r="AM30" s="305"/>
      <c r="AN30" s="306"/>
      <c r="AO30" s="307"/>
      <c r="AP30" s="307"/>
      <c r="AQ30" s="307"/>
      <c r="AR30" s="303"/>
      <c r="AS30" s="304"/>
      <c r="AT30" s="304"/>
      <c r="AU30" s="304"/>
      <c r="AV30" s="304"/>
      <c r="AW30" s="304"/>
      <c r="AX30" s="304"/>
      <c r="AY30" s="304"/>
      <c r="AZ30" s="304"/>
      <c r="BA30" s="304"/>
      <c r="BB30" s="304"/>
      <c r="BC30" s="304"/>
      <c r="BD30" s="304"/>
      <c r="BE30" s="304"/>
      <c r="BF30" s="305"/>
    </row>
    <row r="31" spans="1:58" ht="12.75" customHeight="1" x14ac:dyDescent="0.25">
      <c r="A31" s="1"/>
      <c r="B31" s="302"/>
      <c r="C31" s="302"/>
      <c r="D31" s="302"/>
      <c r="E31" s="302"/>
      <c r="F31" s="303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5"/>
      <c r="U31" s="306"/>
      <c r="V31" s="306"/>
      <c r="W31" s="306"/>
      <c r="X31" s="306"/>
      <c r="Y31" s="303"/>
      <c r="Z31" s="304"/>
      <c r="AA31" s="304"/>
      <c r="AB31" s="304"/>
      <c r="AC31" s="304"/>
      <c r="AD31" s="304"/>
      <c r="AE31" s="304"/>
      <c r="AF31" s="304"/>
      <c r="AG31" s="304"/>
      <c r="AH31" s="304"/>
      <c r="AI31" s="304"/>
      <c r="AJ31" s="304"/>
      <c r="AK31" s="304"/>
      <c r="AL31" s="304"/>
      <c r="AM31" s="305"/>
      <c r="AN31" s="306"/>
      <c r="AO31" s="307"/>
      <c r="AP31" s="307"/>
      <c r="AQ31" s="307"/>
      <c r="AR31" s="303"/>
      <c r="AS31" s="304"/>
      <c r="AT31" s="304"/>
      <c r="AU31" s="304"/>
      <c r="AV31" s="304"/>
      <c r="AW31" s="304"/>
      <c r="AX31" s="304"/>
      <c r="AY31" s="304"/>
      <c r="AZ31" s="304"/>
      <c r="BA31" s="304"/>
      <c r="BB31" s="304"/>
      <c r="BC31" s="304"/>
      <c r="BD31" s="304"/>
      <c r="BE31" s="304"/>
      <c r="BF31" s="305"/>
    </row>
    <row r="32" spans="1:58" ht="12.75" customHeight="1" x14ac:dyDescent="0.25">
      <c r="A32" s="1"/>
      <c r="B32" s="302"/>
      <c r="C32" s="302"/>
      <c r="D32" s="302"/>
      <c r="E32" s="302"/>
      <c r="F32" s="303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5"/>
      <c r="U32" s="306"/>
      <c r="V32" s="306"/>
      <c r="W32" s="306"/>
      <c r="X32" s="306"/>
      <c r="Y32" s="303"/>
      <c r="Z32" s="304"/>
      <c r="AA32" s="304"/>
      <c r="AB32" s="304"/>
      <c r="AC32" s="304"/>
      <c r="AD32" s="304"/>
      <c r="AE32" s="304"/>
      <c r="AF32" s="304"/>
      <c r="AG32" s="304"/>
      <c r="AH32" s="304"/>
      <c r="AI32" s="304"/>
      <c r="AJ32" s="304"/>
      <c r="AK32" s="304"/>
      <c r="AL32" s="304"/>
      <c r="AM32" s="305"/>
      <c r="AN32" s="306"/>
      <c r="AO32" s="307"/>
      <c r="AP32" s="307"/>
      <c r="AQ32" s="307"/>
      <c r="AR32" s="303"/>
      <c r="AS32" s="304"/>
      <c r="AT32" s="304"/>
      <c r="AU32" s="304"/>
      <c r="AV32" s="304"/>
      <c r="AW32" s="304"/>
      <c r="AX32" s="304"/>
      <c r="AY32" s="304"/>
      <c r="AZ32" s="304"/>
      <c r="BA32" s="304"/>
      <c r="BB32" s="304"/>
      <c r="BC32" s="304"/>
      <c r="BD32" s="304"/>
      <c r="BE32" s="304"/>
      <c r="BF32" s="305"/>
    </row>
    <row r="33" spans="1:58" ht="12.75" customHeight="1" x14ac:dyDescent="0.25">
      <c r="A33" s="1"/>
      <c r="B33" s="302"/>
      <c r="C33" s="302"/>
      <c r="D33" s="302"/>
      <c r="E33" s="302"/>
      <c r="F33" s="303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5"/>
      <c r="U33" s="306"/>
      <c r="V33" s="306"/>
      <c r="W33" s="306"/>
      <c r="X33" s="306"/>
      <c r="Y33" s="303"/>
      <c r="Z33" s="304"/>
      <c r="AA33" s="304"/>
      <c r="AB33" s="304"/>
      <c r="AC33" s="304"/>
      <c r="AD33" s="304"/>
      <c r="AE33" s="304"/>
      <c r="AF33" s="304"/>
      <c r="AG33" s="304"/>
      <c r="AH33" s="304"/>
      <c r="AI33" s="304"/>
      <c r="AJ33" s="304"/>
      <c r="AK33" s="304"/>
      <c r="AL33" s="304"/>
      <c r="AM33" s="305"/>
      <c r="AN33" s="306"/>
      <c r="AO33" s="307"/>
      <c r="AP33" s="307"/>
      <c r="AQ33" s="307"/>
      <c r="AR33" s="303"/>
      <c r="AS33" s="304"/>
      <c r="AT33" s="304"/>
      <c r="AU33" s="304"/>
      <c r="AV33" s="304"/>
      <c r="AW33" s="304"/>
      <c r="AX33" s="304"/>
      <c r="AY33" s="304"/>
      <c r="AZ33" s="304"/>
      <c r="BA33" s="304"/>
      <c r="BB33" s="304"/>
      <c r="BC33" s="304"/>
      <c r="BD33" s="304"/>
      <c r="BE33" s="304"/>
      <c r="BF33" s="305"/>
    </row>
    <row r="34" spans="1:58" ht="12.75" customHeight="1" x14ac:dyDescent="0.25">
      <c r="A34" s="1"/>
      <c r="B34" s="302"/>
      <c r="C34" s="302"/>
      <c r="D34" s="302"/>
      <c r="E34" s="302"/>
      <c r="F34" s="303"/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5"/>
      <c r="U34" s="306"/>
      <c r="V34" s="306"/>
      <c r="W34" s="306"/>
      <c r="X34" s="306"/>
      <c r="Y34" s="303"/>
      <c r="Z34" s="304"/>
      <c r="AA34" s="304"/>
      <c r="AB34" s="304"/>
      <c r="AC34" s="304"/>
      <c r="AD34" s="304"/>
      <c r="AE34" s="304"/>
      <c r="AF34" s="304"/>
      <c r="AG34" s="304"/>
      <c r="AH34" s="304"/>
      <c r="AI34" s="304"/>
      <c r="AJ34" s="304"/>
      <c r="AK34" s="304"/>
      <c r="AL34" s="304"/>
      <c r="AM34" s="305"/>
      <c r="AN34" s="306"/>
      <c r="AO34" s="307"/>
      <c r="AP34" s="307"/>
      <c r="AQ34" s="307"/>
      <c r="AR34" s="303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5"/>
    </row>
    <row r="35" spans="1:58" ht="12.75" customHeight="1" x14ac:dyDescent="0.25">
      <c r="A35" s="1"/>
      <c r="B35" s="302"/>
      <c r="C35" s="302"/>
      <c r="D35" s="302"/>
      <c r="E35" s="302"/>
      <c r="F35" s="303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/>
      <c r="R35" s="304"/>
      <c r="S35" s="304"/>
      <c r="T35" s="305"/>
      <c r="U35" s="306"/>
      <c r="V35" s="306"/>
      <c r="W35" s="306"/>
      <c r="X35" s="306"/>
      <c r="Y35" s="303"/>
      <c r="Z35" s="304"/>
      <c r="AA35" s="304"/>
      <c r="AB35" s="304"/>
      <c r="AC35" s="304"/>
      <c r="AD35" s="304"/>
      <c r="AE35" s="304"/>
      <c r="AF35" s="304"/>
      <c r="AG35" s="304"/>
      <c r="AH35" s="304"/>
      <c r="AI35" s="304"/>
      <c r="AJ35" s="304"/>
      <c r="AK35" s="304"/>
      <c r="AL35" s="304"/>
      <c r="AM35" s="305"/>
      <c r="AN35" s="306"/>
      <c r="AO35" s="307"/>
      <c r="AP35" s="307"/>
      <c r="AQ35" s="307"/>
      <c r="AR35" s="303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5"/>
    </row>
    <row r="36" spans="1:58" ht="12.75" customHeight="1" x14ac:dyDescent="0.25">
      <c r="A36" s="1"/>
      <c r="B36" s="302"/>
      <c r="C36" s="302"/>
      <c r="D36" s="302"/>
      <c r="E36" s="302"/>
      <c r="F36" s="303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5"/>
      <c r="U36" s="306"/>
      <c r="V36" s="306"/>
      <c r="W36" s="306"/>
      <c r="X36" s="306"/>
      <c r="Y36" s="303"/>
      <c r="Z36" s="304"/>
      <c r="AA36" s="304"/>
      <c r="AB36" s="304"/>
      <c r="AC36" s="304"/>
      <c r="AD36" s="304"/>
      <c r="AE36" s="304"/>
      <c r="AF36" s="304"/>
      <c r="AG36" s="304"/>
      <c r="AH36" s="304"/>
      <c r="AI36" s="304"/>
      <c r="AJ36" s="304"/>
      <c r="AK36" s="304"/>
      <c r="AL36" s="304"/>
      <c r="AM36" s="305"/>
      <c r="AN36" s="306"/>
      <c r="AO36" s="307"/>
      <c r="AP36" s="307"/>
      <c r="AQ36" s="307"/>
      <c r="AR36" s="303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5"/>
    </row>
    <row r="37" spans="1:58" ht="12.75" customHeight="1" x14ac:dyDescent="0.25">
      <c r="A37" s="1"/>
      <c r="B37" s="302"/>
      <c r="C37" s="302"/>
      <c r="D37" s="302"/>
      <c r="E37" s="302"/>
      <c r="F37" s="303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5"/>
      <c r="U37" s="306"/>
      <c r="V37" s="306"/>
      <c r="W37" s="306"/>
      <c r="X37" s="306"/>
      <c r="Y37" s="303"/>
      <c r="Z37" s="304"/>
      <c r="AA37" s="304"/>
      <c r="AB37" s="304"/>
      <c r="AC37" s="304"/>
      <c r="AD37" s="304"/>
      <c r="AE37" s="304"/>
      <c r="AF37" s="304"/>
      <c r="AG37" s="304"/>
      <c r="AH37" s="304"/>
      <c r="AI37" s="304"/>
      <c r="AJ37" s="304"/>
      <c r="AK37" s="304"/>
      <c r="AL37" s="304"/>
      <c r="AM37" s="305"/>
      <c r="AN37" s="306"/>
      <c r="AO37" s="307"/>
      <c r="AP37" s="307"/>
      <c r="AQ37" s="307"/>
      <c r="AR37" s="303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5"/>
    </row>
    <row r="38" spans="1:58" ht="12.75" customHeight="1" x14ac:dyDescent="0.25">
      <c r="A38" s="1"/>
      <c r="B38" s="302"/>
      <c r="C38" s="302"/>
      <c r="D38" s="302"/>
      <c r="E38" s="302"/>
      <c r="F38" s="303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304"/>
      <c r="T38" s="305"/>
      <c r="U38" s="306"/>
      <c r="V38" s="306"/>
      <c r="W38" s="306"/>
      <c r="X38" s="306"/>
      <c r="Y38" s="303"/>
      <c r="Z38" s="304"/>
      <c r="AA38" s="304"/>
      <c r="AB38" s="304"/>
      <c r="AC38" s="304"/>
      <c r="AD38" s="304"/>
      <c r="AE38" s="304"/>
      <c r="AF38" s="304"/>
      <c r="AG38" s="304"/>
      <c r="AH38" s="304"/>
      <c r="AI38" s="304"/>
      <c r="AJ38" s="304"/>
      <c r="AK38" s="304"/>
      <c r="AL38" s="304"/>
      <c r="AM38" s="305"/>
      <c r="AN38" s="306"/>
      <c r="AO38" s="307"/>
      <c r="AP38" s="307"/>
      <c r="AQ38" s="307"/>
      <c r="AR38" s="303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5"/>
    </row>
    <row r="39" spans="1:58" ht="12.75" customHeight="1" x14ac:dyDescent="0.25">
      <c r="A39" s="1"/>
      <c r="B39" s="302"/>
      <c r="C39" s="302"/>
      <c r="D39" s="302"/>
      <c r="E39" s="302"/>
      <c r="F39" s="303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5"/>
      <c r="U39" s="306"/>
      <c r="V39" s="306"/>
      <c r="W39" s="306"/>
      <c r="X39" s="306"/>
      <c r="Y39" s="303"/>
      <c r="Z39" s="304"/>
      <c r="AA39" s="304"/>
      <c r="AB39" s="304"/>
      <c r="AC39" s="304"/>
      <c r="AD39" s="304"/>
      <c r="AE39" s="304"/>
      <c r="AF39" s="304"/>
      <c r="AG39" s="304"/>
      <c r="AH39" s="304"/>
      <c r="AI39" s="304"/>
      <c r="AJ39" s="304"/>
      <c r="AK39" s="304"/>
      <c r="AL39" s="304"/>
      <c r="AM39" s="305"/>
      <c r="AN39" s="306"/>
      <c r="AO39" s="307"/>
      <c r="AP39" s="307"/>
      <c r="AQ39" s="307"/>
      <c r="AR39" s="303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5"/>
    </row>
    <row r="40" spans="1:58" ht="12.75" customHeight="1" x14ac:dyDescent="0.25">
      <c r="A40" s="1"/>
      <c r="B40" s="307"/>
      <c r="C40" s="307"/>
      <c r="D40" s="307"/>
      <c r="E40" s="307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07"/>
      <c r="V40" s="307"/>
      <c r="W40" s="307"/>
      <c r="X40" s="307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1"/>
      <c r="AK40" s="311"/>
      <c r="AL40" s="311"/>
      <c r="AM40" s="311"/>
      <c r="AN40" s="306"/>
      <c r="AO40" s="307"/>
      <c r="AP40" s="307"/>
      <c r="AQ40" s="307"/>
      <c r="AR40" s="303" t="s">
        <v>37</v>
      </c>
      <c r="AS40" s="304" t="s">
        <v>37</v>
      </c>
      <c r="AT40" s="304" t="s">
        <v>37</v>
      </c>
      <c r="AU40" s="304" t="s">
        <v>37</v>
      </c>
      <c r="AV40" s="304" t="s">
        <v>37</v>
      </c>
      <c r="AW40" s="304" t="s">
        <v>37</v>
      </c>
      <c r="AX40" s="304" t="s">
        <v>37</v>
      </c>
      <c r="AY40" s="304" t="s">
        <v>37</v>
      </c>
      <c r="AZ40" s="304" t="s">
        <v>37</v>
      </c>
      <c r="BA40" s="304" t="s">
        <v>37</v>
      </c>
      <c r="BB40" s="304" t="s">
        <v>37</v>
      </c>
      <c r="BC40" s="304" t="s">
        <v>37</v>
      </c>
      <c r="BD40" s="304" t="s">
        <v>37</v>
      </c>
      <c r="BE40" s="304" t="s">
        <v>37</v>
      </c>
      <c r="BF40" s="305" t="s">
        <v>37</v>
      </c>
    </row>
    <row r="41" spans="1:58" ht="12.75" customHeight="1" x14ac:dyDescent="0.25">
      <c r="A41" s="1"/>
    </row>
    <row r="42" spans="1:58" ht="12.75" customHeight="1" x14ac:dyDescent="0.25">
      <c r="A42" s="1"/>
      <c r="B42" s="313" t="s">
        <v>24</v>
      </c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</row>
    <row r="43" spans="1:58" ht="12.75" customHeight="1" x14ac:dyDescent="0.25">
      <c r="A43" s="1"/>
      <c r="B43" s="307" t="s">
        <v>25</v>
      </c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14" t="s">
        <v>26</v>
      </c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  <c r="AK43" s="307"/>
      <c r="AL43" s="307"/>
      <c r="AM43" s="307"/>
      <c r="AN43" s="314" t="s">
        <v>27</v>
      </c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</row>
    <row r="44" spans="1:58" ht="12.75" customHeight="1" x14ac:dyDescent="0.25">
      <c r="A44" s="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12"/>
      <c r="Y44" s="312"/>
      <c r="Z44" s="312"/>
      <c r="AA44" s="312"/>
      <c r="AB44" s="312"/>
      <c r="AC44" s="312"/>
      <c r="AD44" s="312"/>
      <c r="AE44" s="312"/>
      <c r="AF44" s="312"/>
      <c r="AG44" s="312"/>
      <c r="AH44" s="312"/>
      <c r="AI44" s="312"/>
      <c r="AJ44" s="312"/>
      <c r="AK44" s="312"/>
      <c r="AL44" s="312"/>
      <c r="AM44" s="312"/>
      <c r="AN44" s="312"/>
      <c r="AO44" s="312"/>
      <c r="AP44" s="312"/>
      <c r="AQ44" s="312"/>
      <c r="AR44" s="312"/>
      <c r="AS44" s="312"/>
      <c r="AT44" s="312"/>
      <c r="AU44" s="312"/>
      <c r="AV44" s="312"/>
      <c r="AW44" s="312"/>
      <c r="AX44" s="312"/>
      <c r="AY44" s="312"/>
      <c r="AZ44" s="312"/>
      <c r="BA44" s="312"/>
      <c r="BB44" s="312"/>
      <c r="BC44" s="312"/>
      <c r="BD44" s="312"/>
      <c r="BE44" s="312"/>
      <c r="BF44" s="312"/>
    </row>
    <row r="45" spans="1:58" ht="12.75" customHeight="1" x14ac:dyDescent="0.25">
      <c r="A45" s="1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12"/>
      <c r="Y45" s="312"/>
      <c r="Z45" s="312"/>
      <c r="AA45" s="312"/>
      <c r="AB45" s="312"/>
      <c r="AC45" s="312"/>
      <c r="AD45" s="312"/>
      <c r="AE45" s="312"/>
      <c r="AF45" s="312"/>
      <c r="AG45" s="312"/>
      <c r="AH45" s="312"/>
      <c r="AI45" s="312"/>
      <c r="AJ45" s="312"/>
      <c r="AK45" s="312"/>
      <c r="AL45" s="312"/>
      <c r="AM45" s="312"/>
      <c r="AN45" s="312"/>
      <c r="AO45" s="312"/>
      <c r="AP45" s="312"/>
      <c r="AQ45" s="312"/>
      <c r="AR45" s="312"/>
      <c r="AS45" s="312"/>
      <c r="AT45" s="312"/>
      <c r="AU45" s="312"/>
      <c r="AV45" s="312"/>
      <c r="AW45" s="312"/>
      <c r="AX45" s="312"/>
      <c r="AY45" s="312"/>
      <c r="AZ45" s="312"/>
      <c r="BA45" s="312"/>
      <c r="BB45" s="312"/>
      <c r="BC45" s="312"/>
      <c r="BD45" s="312"/>
      <c r="BE45" s="312"/>
      <c r="BF45" s="312"/>
    </row>
    <row r="46" spans="1:58" ht="12.75" customHeight="1" x14ac:dyDescent="0.25">
      <c r="A46" s="1"/>
      <c r="B46" s="312"/>
      <c r="C46" s="312"/>
      <c r="D46" s="312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2"/>
      <c r="AA46" s="312"/>
      <c r="AB46" s="312"/>
      <c r="AC46" s="312"/>
      <c r="AD46" s="312"/>
      <c r="AE46" s="312"/>
      <c r="AF46" s="312"/>
      <c r="AG46" s="312"/>
      <c r="AH46" s="312"/>
      <c r="AI46" s="312"/>
      <c r="AJ46" s="312"/>
      <c r="AK46" s="312"/>
      <c r="AL46" s="312"/>
      <c r="AM46" s="312"/>
      <c r="AN46" s="312"/>
      <c r="AO46" s="312"/>
      <c r="AP46" s="312"/>
      <c r="AQ46" s="312"/>
      <c r="AR46" s="312"/>
      <c r="AS46" s="312"/>
      <c r="AT46" s="312"/>
      <c r="AU46" s="312"/>
      <c r="AV46" s="312"/>
      <c r="AW46" s="312"/>
      <c r="AX46" s="312"/>
      <c r="AY46" s="312"/>
      <c r="AZ46" s="312"/>
      <c r="BA46" s="312"/>
      <c r="BB46" s="312"/>
      <c r="BC46" s="312"/>
      <c r="BD46" s="312"/>
      <c r="BE46" s="312"/>
      <c r="BF46" s="312"/>
    </row>
    <row r="47" spans="1:58" ht="12.75" customHeight="1" x14ac:dyDescent="0.25">
      <c r="A47" s="1"/>
    </row>
    <row r="48" spans="1:58" ht="12.75" customHeight="1" x14ac:dyDescent="0.25">
      <c r="A48" s="1"/>
      <c r="B48" s="299" t="s">
        <v>28</v>
      </c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82"/>
      <c r="AB48" s="282"/>
      <c r="AC48" s="282"/>
      <c r="AD48" s="282"/>
      <c r="AE48" s="282"/>
      <c r="AF48" s="282"/>
      <c r="AG48" s="282"/>
      <c r="AH48" s="282"/>
      <c r="AI48" s="282"/>
      <c r="AJ48" s="282"/>
      <c r="AK48" s="282"/>
      <c r="AL48" s="282"/>
      <c r="AM48" s="282"/>
      <c r="AN48" s="282"/>
      <c r="AO48" s="282"/>
      <c r="AP48" s="282"/>
      <c r="AQ48" s="282"/>
      <c r="AR48" s="282"/>
      <c r="AS48" s="28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</row>
    <row r="49" spans="1:58" ht="12.75" customHeight="1" x14ac:dyDescent="0.25">
      <c r="A49" s="1"/>
      <c r="B49" s="316" t="s">
        <v>29</v>
      </c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7"/>
      <c r="N49" s="317"/>
      <c r="O49" s="317"/>
      <c r="P49" s="317"/>
      <c r="Q49" s="317"/>
      <c r="R49" s="317"/>
      <c r="S49" s="317"/>
      <c r="T49" s="317"/>
      <c r="U49" s="317"/>
      <c r="V49" s="317"/>
      <c r="W49" s="317"/>
      <c r="X49" s="317"/>
      <c r="Y49" s="317"/>
      <c r="Z49" s="317"/>
      <c r="AA49" s="317"/>
      <c r="AB49" s="317"/>
      <c r="AC49" s="317"/>
      <c r="AD49" s="317"/>
      <c r="AE49" s="317"/>
      <c r="AF49" s="317"/>
      <c r="AG49" s="317"/>
      <c r="AH49" s="317"/>
      <c r="AI49" s="317"/>
      <c r="AJ49" s="317"/>
      <c r="AK49" s="317"/>
      <c r="AL49" s="317"/>
      <c r="AM49" s="317"/>
      <c r="AN49" s="317"/>
      <c r="AO49" s="317"/>
      <c r="AP49" s="317"/>
      <c r="AQ49" s="317"/>
      <c r="AR49" s="317"/>
      <c r="AS49" s="317"/>
      <c r="AT49" s="317"/>
      <c r="AU49" s="317"/>
      <c r="AV49" s="317"/>
      <c r="AW49" s="317"/>
      <c r="AX49" s="317"/>
      <c r="AY49" s="283">
        <v>0</v>
      </c>
      <c r="AZ49" s="285"/>
      <c r="BA49" s="285"/>
      <c r="BB49" s="285"/>
      <c r="BC49" s="285"/>
      <c r="BD49" s="285"/>
      <c r="BE49" s="285"/>
      <c r="BF49" s="285"/>
    </row>
    <row r="50" spans="1:58" ht="12.75" customHeight="1" x14ac:dyDescent="0.25">
      <c r="A50" s="1"/>
      <c r="B50" s="316" t="s">
        <v>30</v>
      </c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17"/>
      <c r="AF50" s="317"/>
      <c r="AG50" s="317"/>
      <c r="AH50" s="317"/>
      <c r="AI50" s="317"/>
      <c r="AJ50" s="317"/>
      <c r="AK50" s="317"/>
      <c r="AL50" s="317"/>
      <c r="AM50" s="317"/>
      <c r="AN50" s="317"/>
      <c r="AO50" s="317"/>
      <c r="AP50" s="317"/>
      <c r="AQ50" s="317"/>
      <c r="AR50" s="317"/>
      <c r="AS50" s="317"/>
      <c r="AT50" s="317"/>
      <c r="AU50" s="317"/>
      <c r="AV50" s="317"/>
      <c r="AW50" s="317"/>
      <c r="AX50" s="317"/>
      <c r="AY50" s="283">
        <v>0</v>
      </c>
      <c r="AZ50" s="283"/>
      <c r="BA50" s="283"/>
      <c r="BB50" s="283"/>
      <c r="BC50" s="283"/>
      <c r="BD50" s="283"/>
      <c r="BE50" s="283"/>
      <c r="BF50" s="283"/>
    </row>
    <row r="51" spans="1:58" ht="12.75" customHeight="1" x14ac:dyDescent="0.25">
      <c r="A51" s="1"/>
      <c r="B51" s="316" t="s">
        <v>31</v>
      </c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287" t="e">
        <f>IF(AND(ISNUMBER(AY49),ISNUMBER(AY50)),AY50/AY49*100,"XX.XX")</f>
        <v>#DIV/0!</v>
      </c>
      <c r="O51" s="318"/>
      <c r="P51" s="318"/>
      <c r="Q51" s="318"/>
      <c r="R51" s="318"/>
      <c r="S51" s="318"/>
      <c r="T51" s="318"/>
      <c r="U51" s="318"/>
      <c r="V51" s="5" t="s">
        <v>14</v>
      </c>
      <c r="W51" s="3"/>
      <c r="X51" s="3"/>
      <c r="Y51" s="3"/>
      <c r="Z51" s="284" t="s">
        <v>32</v>
      </c>
      <c r="AA51" s="284"/>
      <c r="AB51" s="284"/>
      <c r="AC51" s="284"/>
      <c r="AD51" s="284"/>
      <c r="AE51" s="284"/>
      <c r="AF51" s="284"/>
      <c r="AG51" s="284"/>
      <c r="AH51" s="284"/>
      <c r="AI51" s="284"/>
      <c r="AJ51" s="284"/>
      <c r="AK51" s="284"/>
      <c r="AL51" s="284"/>
      <c r="AM51" s="284"/>
      <c r="AN51" s="319" t="s">
        <v>33</v>
      </c>
      <c r="AO51" s="320"/>
      <c r="AP51" s="320"/>
      <c r="AQ51" s="320"/>
      <c r="AR51" s="320"/>
      <c r="AS51" s="320"/>
      <c r="AT51" s="320"/>
      <c r="AU51" s="320"/>
      <c r="AV51" t="s">
        <v>14</v>
      </c>
    </row>
    <row r="52" spans="1:58" ht="12.75" customHeight="1" x14ac:dyDescent="0.25">
      <c r="A52" s="1"/>
    </row>
    <row r="53" spans="1:58" ht="12.75" customHeight="1" x14ac:dyDescent="0.25">
      <c r="A53" s="1"/>
    </row>
    <row r="54" spans="1:58" ht="12.75" customHeight="1" x14ac:dyDescent="0.25">
      <c r="A54" s="1"/>
      <c r="B54" s="282" t="s">
        <v>34</v>
      </c>
      <c r="C54" s="282"/>
      <c r="D54" s="282"/>
      <c r="E54" s="282"/>
      <c r="F54" s="282"/>
      <c r="G54" s="282"/>
      <c r="H54" s="282"/>
      <c r="I54" s="283" t="s">
        <v>35</v>
      </c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285"/>
      <c r="AA54" s="285"/>
      <c r="AB54" s="285"/>
      <c r="AC54" s="285"/>
      <c r="AD54" s="285"/>
      <c r="AE54" s="285"/>
      <c r="AF54" s="285"/>
      <c r="AG54" s="285"/>
      <c r="AH54" s="285"/>
      <c r="AI54" s="285"/>
      <c r="AJ54" s="285"/>
      <c r="AK54" s="285"/>
      <c r="AL54" s="285"/>
      <c r="AM54" s="285"/>
      <c r="AN54" s="285"/>
      <c r="AO54" s="285"/>
      <c r="AP54" s="285"/>
      <c r="AQ54" s="285"/>
      <c r="AR54" s="285"/>
      <c r="AS54" s="282" t="s">
        <v>22</v>
      </c>
      <c r="AT54" s="282"/>
      <c r="AU54" s="282"/>
      <c r="AV54" s="315" t="s">
        <v>36</v>
      </c>
      <c r="AW54" s="285"/>
      <c r="AX54" s="285"/>
      <c r="AY54" s="285"/>
      <c r="AZ54" s="285"/>
      <c r="BA54" s="285"/>
      <c r="BB54" s="285"/>
      <c r="BC54" s="285"/>
      <c r="BD54" s="285"/>
      <c r="BE54" s="285"/>
      <c r="BF54" s="285"/>
    </row>
    <row r="55" spans="1:58" ht="12.75" customHeight="1" x14ac:dyDescent="0.25">
      <c r="A55" s="1"/>
    </row>
    <row r="56" spans="1:58" ht="12.75" customHeight="1" x14ac:dyDescent="0.25">
      <c r="A56" s="1"/>
    </row>
    <row r="57" spans="1:58" ht="12.75" customHeight="1" x14ac:dyDescent="0.25">
      <c r="A57" s="1"/>
    </row>
    <row r="58" spans="1:58" ht="12.75" customHeight="1" x14ac:dyDescent="0.25">
      <c r="A58" s="1"/>
    </row>
    <row r="59" spans="1:58" ht="12.75" customHeight="1" x14ac:dyDescent="0.25">
      <c r="A59" s="1"/>
    </row>
    <row r="60" spans="1:58" ht="12.75" customHeight="1" x14ac:dyDescent="0.25">
      <c r="A60" s="1"/>
    </row>
    <row r="61" spans="1:58" ht="12.75" customHeight="1" x14ac:dyDescent="0.25"/>
    <row r="62" spans="1:58" ht="12.75" customHeight="1" x14ac:dyDescent="0.25"/>
    <row r="63" spans="1:58" ht="12.75" customHeight="1" x14ac:dyDescent="0.25"/>
    <row r="64" spans="1:5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33">
    <mergeCell ref="B54:H54"/>
    <mergeCell ref="I54:AR54"/>
    <mergeCell ref="AS54:AU54"/>
    <mergeCell ref="AV54:BF54"/>
    <mergeCell ref="B48:BF48"/>
    <mergeCell ref="B49:AX49"/>
    <mergeCell ref="AY49:BF49"/>
    <mergeCell ref="B50:AX50"/>
    <mergeCell ref="AY50:BF50"/>
    <mergeCell ref="B51:M51"/>
    <mergeCell ref="N51:U51"/>
    <mergeCell ref="Z51:AM51"/>
    <mergeCell ref="AN51:AU51"/>
    <mergeCell ref="B45:T45"/>
    <mergeCell ref="U45:AM45"/>
    <mergeCell ref="AN45:BF45"/>
    <mergeCell ref="B46:T46"/>
    <mergeCell ref="U46:AM46"/>
    <mergeCell ref="AN46:BF46"/>
    <mergeCell ref="B42:BF42"/>
    <mergeCell ref="B43:T43"/>
    <mergeCell ref="U43:AM43"/>
    <mergeCell ref="AN43:BF43"/>
    <mergeCell ref="B44:T44"/>
    <mergeCell ref="U44:AM44"/>
    <mergeCell ref="AN44:BF44"/>
    <mergeCell ref="B40:E40"/>
    <mergeCell ref="F40:T40"/>
    <mergeCell ref="U40:X40"/>
    <mergeCell ref="Y40:AM40"/>
    <mergeCell ref="AN40:AQ40"/>
    <mergeCell ref="AR40:BF40"/>
    <mergeCell ref="B39:E39"/>
    <mergeCell ref="F39:T39"/>
    <mergeCell ref="U39:X39"/>
    <mergeCell ref="Y39:AM39"/>
    <mergeCell ref="AN39:AQ39"/>
    <mergeCell ref="AR39:BF39"/>
    <mergeCell ref="B38:E38"/>
    <mergeCell ref="F38:T38"/>
    <mergeCell ref="U38:X38"/>
    <mergeCell ref="Y38:AM38"/>
    <mergeCell ref="AN38:AQ38"/>
    <mergeCell ref="AR38:BF38"/>
    <mergeCell ref="B37:E37"/>
    <mergeCell ref="F37:T37"/>
    <mergeCell ref="U37:X37"/>
    <mergeCell ref="Y37:AM37"/>
    <mergeCell ref="AN37:AQ37"/>
    <mergeCell ref="AR37:BF37"/>
    <mergeCell ref="B36:E36"/>
    <mergeCell ref="F36:T36"/>
    <mergeCell ref="U36:X36"/>
    <mergeCell ref="Y36:AM36"/>
    <mergeCell ref="AN36:AQ36"/>
    <mergeCell ref="AR36:BF36"/>
    <mergeCell ref="B35:E35"/>
    <mergeCell ref="F35:T35"/>
    <mergeCell ref="U35:X35"/>
    <mergeCell ref="Y35:AM35"/>
    <mergeCell ref="AN35:AQ35"/>
    <mergeCell ref="AR35:BF35"/>
    <mergeCell ref="B34:E34"/>
    <mergeCell ref="F34:T34"/>
    <mergeCell ref="U34:X34"/>
    <mergeCell ref="Y34:AM34"/>
    <mergeCell ref="AN34:AQ34"/>
    <mergeCell ref="AR34:BF34"/>
    <mergeCell ref="B33:E33"/>
    <mergeCell ref="F33:T33"/>
    <mergeCell ref="U33:X33"/>
    <mergeCell ref="Y33:AM33"/>
    <mergeCell ref="AN33:AQ33"/>
    <mergeCell ref="AR33:BF33"/>
    <mergeCell ref="B32:E32"/>
    <mergeCell ref="F32:T32"/>
    <mergeCell ref="U32:X32"/>
    <mergeCell ref="Y32:AM32"/>
    <mergeCell ref="AN32:AQ32"/>
    <mergeCell ref="AR32:BF32"/>
    <mergeCell ref="B31:E31"/>
    <mergeCell ref="F31:T31"/>
    <mergeCell ref="U31:X31"/>
    <mergeCell ref="Y31:AM31"/>
    <mergeCell ref="AN31:AQ31"/>
    <mergeCell ref="AR31:BF31"/>
    <mergeCell ref="B30:E30"/>
    <mergeCell ref="F30:T30"/>
    <mergeCell ref="U30:X30"/>
    <mergeCell ref="Y30:AM30"/>
    <mergeCell ref="AN30:AQ30"/>
    <mergeCell ref="AR30:BF30"/>
    <mergeCell ref="B27:E29"/>
    <mergeCell ref="F27:T29"/>
    <mergeCell ref="U27:X29"/>
    <mergeCell ref="Y27:AM29"/>
    <mergeCell ref="AN27:AQ29"/>
    <mergeCell ref="AR27:BF29"/>
    <mergeCell ref="F19:U19"/>
    <mergeCell ref="V19:AH19"/>
    <mergeCell ref="AI19:AZ19"/>
    <mergeCell ref="B22:T22"/>
    <mergeCell ref="B23:BF23"/>
    <mergeCell ref="B24:BF25"/>
    <mergeCell ref="F17:U17"/>
    <mergeCell ref="V17:AH17"/>
    <mergeCell ref="AI17:AZ17"/>
    <mergeCell ref="F18:U18"/>
    <mergeCell ref="V18:AH18"/>
    <mergeCell ref="AI18:AZ18"/>
    <mergeCell ref="B11:AV11"/>
    <mergeCell ref="AW11:BB11"/>
    <mergeCell ref="B12:AQ12"/>
    <mergeCell ref="AR12:AW12"/>
    <mergeCell ref="B13:BE13"/>
    <mergeCell ref="F16:U16"/>
    <mergeCell ref="V16:AH16"/>
    <mergeCell ref="AI16:AZ16"/>
    <mergeCell ref="B6:E6"/>
    <mergeCell ref="F6:K6"/>
    <mergeCell ref="L6:W6"/>
    <mergeCell ref="X6:AU6"/>
    <mergeCell ref="B10:AP10"/>
    <mergeCell ref="AQ10:AV10"/>
    <mergeCell ref="B1:BF1"/>
    <mergeCell ref="B2:BF2"/>
    <mergeCell ref="B3:BF3"/>
    <mergeCell ref="B5:E5"/>
    <mergeCell ref="F5:K5"/>
    <mergeCell ref="L5:W5"/>
    <mergeCell ref="X5:AU5"/>
    <mergeCell ref="AV5:AY5"/>
    <mergeCell ref="AZ5:BF5"/>
  </mergeCells>
  <pageMargins left="0.7" right="0.7" top="0.75" bottom="0.75" header="0.3" footer="0.3"/>
  <pageSetup scale="8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800"/>
  <sheetViews>
    <sheetView topLeftCell="A11" workbookViewId="0">
      <selection activeCell="F23" sqref="F23"/>
    </sheetView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34" t="s">
        <v>220</v>
      </c>
      <c r="B1" s="135"/>
      <c r="C1" s="136"/>
      <c r="D1" s="137"/>
      <c r="E1" s="137"/>
      <c r="F1" s="136"/>
      <c r="G1" s="138"/>
      <c r="H1" s="138"/>
      <c r="I1" s="137"/>
      <c r="J1" s="135"/>
    </row>
    <row r="2" spans="1:10" ht="15" customHeight="1" x14ac:dyDescent="0.25">
      <c r="A2" s="134"/>
      <c r="B2" s="139" t="s">
        <v>116</v>
      </c>
      <c r="C2" s="148"/>
      <c r="D2" s="197"/>
      <c r="E2" s="141"/>
      <c r="F2" s="139" t="s">
        <v>117</v>
      </c>
      <c r="G2" s="142" t="s">
        <v>118</v>
      </c>
      <c r="H2" s="143"/>
      <c r="I2" s="137"/>
      <c r="J2" s="135"/>
    </row>
    <row r="3" spans="1:10" ht="15" customHeight="1" x14ac:dyDescent="0.25">
      <c r="A3" s="134"/>
      <c r="B3" s="139" t="s">
        <v>119</v>
      </c>
      <c r="C3" s="148"/>
      <c r="D3" s="198"/>
      <c r="E3" s="141"/>
      <c r="F3" s="139" t="s">
        <v>120</v>
      </c>
      <c r="G3" s="145" t="s">
        <v>121</v>
      </c>
      <c r="H3" s="145"/>
      <c r="I3" s="137"/>
      <c r="J3" s="135"/>
    </row>
    <row r="4" spans="1:10" ht="15" customHeight="1" x14ac:dyDescent="0.25">
      <c r="A4" s="147"/>
      <c r="B4" s="139" t="s">
        <v>122</v>
      </c>
      <c r="C4" s="148">
        <v>22011</v>
      </c>
      <c r="D4" s="199"/>
      <c r="E4" s="141"/>
      <c r="F4" s="139" t="s">
        <v>123</v>
      </c>
      <c r="G4" s="146"/>
      <c r="H4" s="146"/>
      <c r="I4" s="149"/>
      <c r="J4" s="135"/>
    </row>
    <row r="5" spans="1:10" ht="15" customHeight="1" x14ac:dyDescent="0.25">
      <c r="A5" s="150"/>
      <c r="B5" s="151"/>
      <c r="C5" s="151"/>
      <c r="D5" s="200"/>
      <c r="E5" s="141"/>
      <c r="F5" s="152"/>
      <c r="G5" s="356"/>
      <c r="H5" s="356"/>
      <c r="I5" s="153"/>
      <c r="J5" s="135"/>
    </row>
    <row r="6" spans="1:10" ht="15" customHeight="1" x14ac:dyDescent="0.25">
      <c r="A6" s="150"/>
      <c r="B6" s="151"/>
      <c r="C6" s="151"/>
      <c r="D6" s="154"/>
      <c r="E6" s="154"/>
      <c r="F6" s="154"/>
      <c r="G6" s="151"/>
      <c r="H6" s="155" t="s">
        <v>124</v>
      </c>
      <c r="I6" s="156">
        <v>4</v>
      </c>
      <c r="J6" s="135"/>
    </row>
    <row r="7" spans="1:10" ht="15" customHeight="1" x14ac:dyDescent="0.25">
      <c r="A7" s="150"/>
      <c r="B7" s="151"/>
      <c r="C7" s="151"/>
      <c r="D7" s="151"/>
      <c r="E7" s="154"/>
      <c r="F7" s="154"/>
      <c r="G7" s="151"/>
      <c r="H7" s="155" t="s">
        <v>125</v>
      </c>
      <c r="I7" s="156" t="s">
        <v>126</v>
      </c>
      <c r="J7" s="135"/>
    </row>
    <row r="8" spans="1:10" ht="12.75" customHeight="1" x14ac:dyDescent="0.25">
      <c r="A8" s="147"/>
      <c r="B8" s="147"/>
      <c r="C8" s="157"/>
      <c r="D8" s="149"/>
      <c r="E8" s="149"/>
      <c r="F8" s="157"/>
      <c r="G8" s="158"/>
      <c r="H8" s="158"/>
      <c r="I8" s="149"/>
      <c r="J8" s="135"/>
    </row>
    <row r="9" spans="1:10" ht="15" customHeight="1" x14ac:dyDescent="0.25">
      <c r="A9" s="150"/>
      <c r="B9" s="151"/>
      <c r="C9" s="151"/>
      <c r="D9" s="151"/>
      <c r="E9" s="154"/>
      <c r="F9" s="154"/>
      <c r="G9" s="151"/>
      <c r="H9" s="155" t="s">
        <v>127</v>
      </c>
      <c r="I9" s="156">
        <v>0.5</v>
      </c>
      <c r="J9" s="135"/>
    </row>
    <row r="10" spans="1:10" ht="15" customHeight="1" x14ac:dyDescent="0.25">
      <c r="A10" s="150"/>
      <c r="B10" s="151"/>
      <c r="C10" s="151"/>
      <c r="D10" s="151"/>
      <c r="E10" s="154"/>
      <c r="F10" s="154"/>
      <c r="G10" s="151"/>
      <c r="H10" s="155" t="s">
        <v>128</v>
      </c>
      <c r="I10" s="156">
        <f>4-I9</f>
        <v>3.5</v>
      </c>
      <c r="J10" s="135"/>
    </row>
    <row r="11" spans="1:10" ht="12.75" customHeight="1" x14ac:dyDescent="0.25">
      <c r="A11" s="159"/>
      <c r="B11" s="159"/>
      <c r="C11" s="136"/>
      <c r="D11" s="137"/>
      <c r="E11" s="137"/>
      <c r="F11" s="136"/>
      <c r="G11" s="138"/>
      <c r="H11" s="138"/>
      <c r="I11" s="137"/>
      <c r="J11" s="135"/>
    </row>
    <row r="12" spans="1:10" ht="12.75" customHeight="1" x14ac:dyDescent="0.25">
      <c r="A12" s="159"/>
      <c r="B12" s="159" t="s">
        <v>129</v>
      </c>
      <c r="C12" s="160"/>
      <c r="D12" s="161"/>
      <c r="E12" s="161"/>
      <c r="F12" s="160"/>
      <c r="G12" s="162"/>
      <c r="H12" s="162"/>
      <c r="I12" s="137"/>
      <c r="J12" s="135"/>
    </row>
    <row r="13" spans="1:10" ht="13.5" customHeight="1" thickBot="1" x14ac:dyDescent="0.3">
      <c r="A13" s="159"/>
      <c r="B13" s="159"/>
      <c r="C13" s="136"/>
      <c r="D13" s="137"/>
      <c r="E13" s="137"/>
      <c r="F13" s="136"/>
      <c r="G13" s="138"/>
      <c r="H13" s="138"/>
      <c r="I13" s="137"/>
      <c r="J13" s="135"/>
    </row>
    <row r="14" spans="1:10" ht="16.5" customHeight="1" thickTop="1" x14ac:dyDescent="0.3">
      <c r="A14" s="159"/>
      <c r="B14" s="163"/>
      <c r="C14" s="164" t="s">
        <v>130</v>
      </c>
      <c r="D14" s="165" t="s">
        <v>131</v>
      </c>
      <c r="E14" s="165"/>
      <c r="F14" s="164"/>
      <c r="G14" s="166"/>
      <c r="H14" s="166" t="s">
        <v>132</v>
      </c>
      <c r="I14" s="167" t="s">
        <v>133</v>
      </c>
      <c r="J14" s="135"/>
    </row>
    <row r="15" spans="1:10" ht="12.75" customHeight="1" x14ac:dyDescent="0.25">
      <c r="A15" s="159"/>
      <c r="B15" s="168" t="s">
        <v>22</v>
      </c>
      <c r="C15" s="169" t="s">
        <v>134</v>
      </c>
      <c r="D15" s="170" t="s">
        <v>135</v>
      </c>
      <c r="E15" s="170"/>
      <c r="F15" s="169" t="s">
        <v>136</v>
      </c>
      <c r="G15" s="171" t="s">
        <v>137</v>
      </c>
      <c r="H15" s="171" t="s">
        <v>138</v>
      </c>
      <c r="I15" s="172" t="s">
        <v>139</v>
      </c>
      <c r="J15" s="135"/>
    </row>
    <row r="16" spans="1:10" ht="13.5" customHeight="1" thickBot="1" x14ac:dyDescent="0.3">
      <c r="A16" s="159"/>
      <c r="B16" s="173"/>
      <c r="C16" s="174" t="s">
        <v>140</v>
      </c>
      <c r="D16" s="175" t="s">
        <v>141</v>
      </c>
      <c r="E16" s="175" t="s">
        <v>142</v>
      </c>
      <c r="F16" s="174" t="s">
        <v>143</v>
      </c>
      <c r="G16" s="176" t="s">
        <v>144</v>
      </c>
      <c r="H16" s="176" t="s">
        <v>144</v>
      </c>
      <c r="I16" s="177" t="s">
        <v>145</v>
      </c>
      <c r="J16" s="135"/>
    </row>
    <row r="17" spans="1:10" ht="13.5" customHeight="1" thickTop="1" thickBot="1" x14ac:dyDescent="0.3">
      <c r="A17" s="159"/>
      <c r="B17" s="178">
        <v>1</v>
      </c>
      <c r="C17" s="179" t="str">
        <f>IFERROR(VLOOKUP(1,'Operational Worksheet'!$A$9:$T$32,11),"")</f>
        <v/>
      </c>
      <c r="D17" s="179" t="str">
        <f>IFERROR(VLOOKUP(1,'Operational Worksheet'!$A$9:$T$32,7),"")</f>
        <v/>
      </c>
      <c r="E17" s="179"/>
      <c r="F17" s="179" t="str">
        <f>IFERROR((VLOOKUP(1,'Operational Worksheet'!$A$9:$T$32,5)-32)/1.8,"")</f>
        <v/>
      </c>
      <c r="G17" s="180" t="str">
        <f>IFERROR(C17*D17,"")</f>
        <v/>
      </c>
      <c r="H17" s="181" t="str">
        <f>IFERROR(VLOOKUP(1,'Operational Worksheet'!$A$9:$T$32,9),"")</f>
        <v/>
      </c>
      <c r="I17" s="182" t="str">
        <f>IFERROR(G17/H17,"")</f>
        <v/>
      </c>
      <c r="J17" s="135"/>
    </row>
    <row r="18" spans="1:10" ht="12.75" customHeight="1" thickTop="1" thickBot="1" x14ac:dyDescent="0.3">
      <c r="A18" s="159"/>
      <c r="B18" s="183">
        <v>2</v>
      </c>
      <c r="C18" s="179" t="str">
        <f>IFERROR(VLOOKUP(1,'Operational Worksheet'!$A$33:$T$56,11),"")</f>
        <v/>
      </c>
      <c r="D18" s="179" t="str">
        <f>IFERROR(VLOOKUP(1,'Operational Worksheet'!$A$33:$T$56,7),"")</f>
        <v/>
      </c>
      <c r="E18" s="179"/>
      <c r="F18" s="179" t="str">
        <f>IFERROR((VLOOKUP(1,'Operational Worksheet'!$A$33:$T$56,5)-32)/1.8,"")</f>
        <v/>
      </c>
      <c r="G18" s="180" t="str">
        <f t="shared" ref="G18:G44" si="0">IFERROR(C18*D18,"")</f>
        <v/>
      </c>
      <c r="H18" s="181" t="str">
        <f>IFERROR(VLOOKUP(1,'Operational Worksheet'!$A$33:$T$56,9),"")</f>
        <v/>
      </c>
      <c r="I18" s="182" t="str">
        <f t="shared" ref="I18:I44" si="1">IFERROR(G18/H18,"")</f>
        <v/>
      </c>
      <c r="J18" s="135"/>
    </row>
    <row r="19" spans="1:10" ht="12.75" customHeight="1" thickTop="1" thickBot="1" x14ac:dyDescent="0.3">
      <c r="A19" s="159"/>
      <c r="B19" s="183">
        <v>3</v>
      </c>
      <c r="C19" s="179" t="str">
        <f>IFERROR(VLOOKUP(1,'Operational Worksheet'!$A$57:$T$80,11),"")</f>
        <v/>
      </c>
      <c r="D19" s="179" t="str">
        <f>IFERROR(VLOOKUP(1,'Operational Worksheet'!$A$57:$T$80,7),"")</f>
        <v/>
      </c>
      <c r="E19" s="179"/>
      <c r="F19" s="179" t="str">
        <f>IFERROR((VLOOKUP(1,'Operational Worksheet'!$A$57:$T$80,5)-32)/1.8,"")</f>
        <v/>
      </c>
      <c r="G19" s="180" t="str">
        <f t="shared" si="0"/>
        <v/>
      </c>
      <c r="H19" s="181" t="str">
        <f>IFERROR(VLOOKUP(1,'Operational Worksheet'!$A$57:$T$80,9),"")</f>
        <v/>
      </c>
      <c r="I19" s="182" t="str">
        <f t="shared" si="1"/>
        <v/>
      </c>
      <c r="J19" s="135"/>
    </row>
    <row r="20" spans="1:10" ht="12.75" customHeight="1" thickTop="1" thickBot="1" x14ac:dyDescent="0.3">
      <c r="A20" s="159"/>
      <c r="B20" s="183">
        <v>4</v>
      </c>
      <c r="C20" s="179" t="str">
        <f>IFERROR(VLOOKUP(1,'Operational Worksheet'!$A$81:$T$104,11),"")</f>
        <v/>
      </c>
      <c r="D20" s="179" t="str">
        <f>IFERROR(VLOOKUP(1,'Operational Worksheet'!$A$81:$T$104,7),"")</f>
        <v/>
      </c>
      <c r="E20" s="179"/>
      <c r="F20" s="179" t="str">
        <f>IFERROR((VLOOKUP(1,'Operational Worksheet'!$A$81:$T$104,5)-32)/1.8,"")</f>
        <v/>
      </c>
      <c r="G20" s="180" t="str">
        <f t="shared" si="0"/>
        <v/>
      </c>
      <c r="H20" s="181" t="str">
        <f>IFERROR(VLOOKUP(1,'Operational Worksheet'!$A$81:$T$104,9),"")</f>
        <v/>
      </c>
      <c r="I20" s="182" t="str">
        <f t="shared" si="1"/>
        <v/>
      </c>
      <c r="J20" s="135"/>
    </row>
    <row r="21" spans="1:10" ht="12.75" customHeight="1" thickTop="1" thickBot="1" x14ac:dyDescent="0.3">
      <c r="A21" s="159"/>
      <c r="B21" s="183">
        <v>5</v>
      </c>
      <c r="C21" s="179" t="str">
        <f>IFERROR(VLOOKUP(1,'Operational Worksheet'!$A$105:$T$128,11),"")</f>
        <v/>
      </c>
      <c r="D21" s="179" t="str">
        <f>IFERROR(VLOOKUP(1,'Operational Worksheet'!$A$105:$T$128,7),"")</f>
        <v/>
      </c>
      <c r="E21" s="179"/>
      <c r="F21" s="179" t="str">
        <f>IFERROR((VLOOKUP(1,'Operational Worksheet'!$A$105:$T$128,5)-32)/1.8,"")</f>
        <v/>
      </c>
      <c r="G21" s="180" t="str">
        <f t="shared" si="0"/>
        <v/>
      </c>
      <c r="H21" s="181" t="str">
        <f>IFERROR(VLOOKUP(1,'Operational Worksheet'!$A$105:$T$128,9),"")</f>
        <v/>
      </c>
      <c r="I21" s="182" t="str">
        <f t="shared" si="1"/>
        <v/>
      </c>
      <c r="J21" s="135"/>
    </row>
    <row r="22" spans="1:10" ht="12.75" customHeight="1" thickTop="1" thickBot="1" x14ac:dyDescent="0.3">
      <c r="A22" s="159"/>
      <c r="B22" s="183">
        <v>6</v>
      </c>
      <c r="C22" s="179" t="str">
        <f>IFERROR(VLOOKUP(1,'Operational Worksheet'!$A$129:$T$152,11),"")</f>
        <v/>
      </c>
      <c r="D22" s="179" t="str">
        <f>IFERROR(VLOOKUP(1,'Operational Worksheet'!$A$129:$T$152,7),"")</f>
        <v/>
      </c>
      <c r="E22" s="179"/>
      <c r="F22" s="179" t="str">
        <f>IFERROR((VLOOKUP(1,'Operational Worksheet'!$A$129:$T$152,5)-32)/1.8,"")</f>
        <v/>
      </c>
      <c r="G22" s="180" t="str">
        <f t="shared" si="0"/>
        <v/>
      </c>
      <c r="H22" s="181" t="str">
        <f>IFERROR(VLOOKUP(1,'Operational Worksheet'!$A$129:$T$152,9),"")</f>
        <v/>
      </c>
      <c r="I22" s="182" t="str">
        <f t="shared" si="1"/>
        <v/>
      </c>
      <c r="J22" s="135"/>
    </row>
    <row r="23" spans="1:10" ht="12.75" customHeight="1" thickTop="1" thickBot="1" x14ac:dyDescent="0.3">
      <c r="A23" s="159"/>
      <c r="B23" s="183">
        <v>7</v>
      </c>
      <c r="C23" s="179" t="str">
        <f>IFERROR(VLOOKUP(1,'Operational Worksheet'!$A$153:$T$176,11),"")</f>
        <v/>
      </c>
      <c r="D23" s="179" t="str">
        <f>IFERROR(VLOOKUP(1,'Operational Worksheet'!$A$153:$T$176,7),"")</f>
        <v/>
      </c>
      <c r="E23" s="179"/>
      <c r="F23" s="179" t="str">
        <f>IFERROR((VLOOKUP(1,'Operational Worksheet'!$A$153:$T$176,5)-32)/1.8,"")</f>
        <v/>
      </c>
      <c r="G23" s="180" t="str">
        <f t="shared" si="0"/>
        <v/>
      </c>
      <c r="H23" s="181" t="str">
        <f>IFERROR(VLOOKUP(1,'Operational Worksheet'!$A$153:$T$176,9),"")</f>
        <v/>
      </c>
      <c r="I23" s="182" t="str">
        <f t="shared" si="1"/>
        <v/>
      </c>
      <c r="J23" s="135"/>
    </row>
    <row r="24" spans="1:10" ht="12.75" customHeight="1" thickTop="1" thickBot="1" x14ac:dyDescent="0.3">
      <c r="A24" s="159"/>
      <c r="B24" s="183">
        <v>8</v>
      </c>
      <c r="C24" s="179" t="str">
        <f>IFERROR(VLOOKUP(1,'Operational Worksheet'!$A$177:$T$200,11),"")</f>
        <v/>
      </c>
      <c r="D24" s="179" t="str">
        <f>IFERROR(VLOOKUP(1,'Operational Worksheet'!$A$177:$T$200,7),"")</f>
        <v/>
      </c>
      <c r="E24" s="179"/>
      <c r="F24" s="179" t="str">
        <f>IFERROR((VLOOKUP(1,'Operational Worksheet'!$A$177:$T$200,5)-32)/1.8,"")</f>
        <v/>
      </c>
      <c r="G24" s="180" t="str">
        <f t="shared" si="0"/>
        <v/>
      </c>
      <c r="H24" s="181" t="str">
        <f>IFERROR(VLOOKUP(1,'Operational Worksheet'!$A$177:$T$200,9),"")</f>
        <v/>
      </c>
      <c r="I24" s="182" t="str">
        <f t="shared" si="1"/>
        <v/>
      </c>
      <c r="J24" s="135"/>
    </row>
    <row r="25" spans="1:10" ht="12.75" customHeight="1" thickTop="1" thickBot="1" x14ac:dyDescent="0.3">
      <c r="A25" s="159"/>
      <c r="B25" s="183">
        <v>9</v>
      </c>
      <c r="C25" s="179" t="str">
        <f>IFERROR(VLOOKUP(1,'Operational Worksheet'!$A$201:$T$224,11),"")</f>
        <v/>
      </c>
      <c r="D25" s="179" t="str">
        <f>IFERROR(VLOOKUP(1,'Operational Worksheet'!$A$201:$T$224,7),"")</f>
        <v/>
      </c>
      <c r="E25" s="179"/>
      <c r="F25" s="179" t="str">
        <f>IFERROR((VLOOKUP(1,'Operational Worksheet'!$A$201:$T$224,5)-32)/1.8,"")</f>
        <v/>
      </c>
      <c r="G25" s="180" t="str">
        <f t="shared" si="0"/>
        <v/>
      </c>
      <c r="H25" s="181" t="str">
        <f>IFERROR(VLOOKUP(1,'Operational Worksheet'!$A$201:$T$224,9),"")</f>
        <v/>
      </c>
      <c r="I25" s="182" t="str">
        <f t="shared" si="1"/>
        <v/>
      </c>
      <c r="J25" s="135"/>
    </row>
    <row r="26" spans="1:10" ht="12.75" customHeight="1" thickTop="1" thickBot="1" x14ac:dyDescent="0.3">
      <c r="A26" s="159"/>
      <c r="B26" s="183">
        <v>10</v>
      </c>
      <c r="C26" s="179" t="str">
        <f>IFERROR(VLOOKUP(1,'Operational Worksheet'!$A$225:$T$248,11),"")</f>
        <v/>
      </c>
      <c r="D26" s="179" t="str">
        <f>IFERROR(VLOOKUP(1,'Operational Worksheet'!$A$225:$T$248,7),"")</f>
        <v/>
      </c>
      <c r="E26" s="179"/>
      <c r="F26" s="179" t="str">
        <f>IFERROR((VLOOKUP(1,'Operational Worksheet'!$A$225:$T$248,5)-32)/1.8,"")</f>
        <v/>
      </c>
      <c r="G26" s="180" t="str">
        <f t="shared" si="0"/>
        <v/>
      </c>
      <c r="H26" s="181" t="str">
        <f>IFERROR(VLOOKUP(1,'Operational Worksheet'!$A$225:$T$248,9),"")</f>
        <v/>
      </c>
      <c r="I26" s="182" t="str">
        <f t="shared" si="1"/>
        <v/>
      </c>
      <c r="J26" s="135"/>
    </row>
    <row r="27" spans="1:10" ht="12.75" customHeight="1" thickTop="1" thickBot="1" x14ac:dyDescent="0.3">
      <c r="A27" s="159"/>
      <c r="B27" s="183">
        <v>11</v>
      </c>
      <c r="C27" s="179" t="str">
        <f>IFERROR(VLOOKUP(1,'Operational Worksheet'!$A$249:$T$272,11),"")</f>
        <v/>
      </c>
      <c r="D27" s="179" t="str">
        <f>IFERROR(VLOOKUP(1,'Operational Worksheet'!$A$249:$T$272,7),"")</f>
        <v/>
      </c>
      <c r="E27" s="179"/>
      <c r="F27" s="179" t="str">
        <f>IFERROR((VLOOKUP(1,'Operational Worksheet'!$A$249:$T$272,5)-32)/1.8,"")</f>
        <v/>
      </c>
      <c r="G27" s="180" t="str">
        <f t="shared" si="0"/>
        <v/>
      </c>
      <c r="H27" s="181" t="str">
        <f>IFERROR(VLOOKUP(1,'Operational Worksheet'!$A$249:$T$272,9),"")</f>
        <v/>
      </c>
      <c r="I27" s="182" t="str">
        <f t="shared" si="1"/>
        <v/>
      </c>
      <c r="J27" s="135"/>
    </row>
    <row r="28" spans="1:10" ht="12.75" customHeight="1" thickTop="1" thickBot="1" x14ac:dyDescent="0.3">
      <c r="A28" s="159"/>
      <c r="B28" s="183">
        <v>12</v>
      </c>
      <c r="C28" s="179" t="str">
        <f>IFERROR(VLOOKUP(1,'Operational Worksheet'!$A$273:$T$296,11),"")</f>
        <v/>
      </c>
      <c r="D28" s="179" t="str">
        <f>IFERROR(VLOOKUP(1,'Operational Worksheet'!$A$273:$T$296,7),"")</f>
        <v/>
      </c>
      <c r="E28" s="179"/>
      <c r="F28" s="179" t="str">
        <f>IFERROR((VLOOKUP(1,'Operational Worksheet'!$A$273:$T$296,5)-32)/1.8,"")</f>
        <v/>
      </c>
      <c r="G28" s="180" t="str">
        <f t="shared" si="0"/>
        <v/>
      </c>
      <c r="H28" s="181" t="str">
        <f>IFERROR(VLOOKUP(1,'Operational Worksheet'!$A$273:$T$296,9),"")</f>
        <v/>
      </c>
      <c r="I28" s="182" t="str">
        <f t="shared" si="1"/>
        <v/>
      </c>
      <c r="J28" s="135"/>
    </row>
    <row r="29" spans="1:10" ht="12.75" customHeight="1" thickTop="1" thickBot="1" x14ac:dyDescent="0.3">
      <c r="A29" s="159"/>
      <c r="B29" s="183">
        <v>13</v>
      </c>
      <c r="C29" s="179" t="str">
        <f>IFERROR(VLOOKUP(1,'Operational Worksheet'!$A$297:$T$320,11),"")</f>
        <v/>
      </c>
      <c r="D29" s="179" t="str">
        <f>IFERROR(VLOOKUP(1,'Operational Worksheet'!$A$297:$T$320,7),"")</f>
        <v/>
      </c>
      <c r="E29" s="179"/>
      <c r="F29" s="179" t="str">
        <f>IFERROR((VLOOKUP(1,'Operational Worksheet'!$A$297:$T$320,5)-32)/1.8,"")</f>
        <v/>
      </c>
      <c r="G29" s="180" t="str">
        <f t="shared" si="0"/>
        <v/>
      </c>
      <c r="H29" s="181" t="str">
        <f>IFERROR(VLOOKUP(1,'Operational Worksheet'!$A$297:$T$320,9),"")</f>
        <v/>
      </c>
      <c r="I29" s="182" t="str">
        <f t="shared" si="1"/>
        <v/>
      </c>
      <c r="J29" s="135"/>
    </row>
    <row r="30" spans="1:10" ht="12.75" customHeight="1" thickTop="1" thickBot="1" x14ac:dyDescent="0.3">
      <c r="A30" s="159"/>
      <c r="B30" s="183">
        <v>14</v>
      </c>
      <c r="C30" s="179" t="str">
        <f>IFERROR(VLOOKUP(1,'Operational Worksheet'!$A$321:$T$344,11),"")</f>
        <v/>
      </c>
      <c r="D30" s="179" t="str">
        <f>IFERROR(VLOOKUP(1,'Operational Worksheet'!$A$321:$T$344,7),"")</f>
        <v/>
      </c>
      <c r="E30" s="179"/>
      <c r="F30" s="179" t="str">
        <f>IFERROR((VLOOKUP(1,'Operational Worksheet'!$A$321:$T$344,5)-32)/1.8,"")</f>
        <v/>
      </c>
      <c r="G30" s="180" t="str">
        <f t="shared" si="0"/>
        <v/>
      </c>
      <c r="H30" s="181" t="str">
        <f>IFERROR(VLOOKUP(1,'Operational Worksheet'!$A$321:$T$344,9),"")</f>
        <v/>
      </c>
      <c r="I30" s="182" t="str">
        <f t="shared" si="1"/>
        <v/>
      </c>
      <c r="J30" s="135"/>
    </row>
    <row r="31" spans="1:10" ht="12.75" customHeight="1" thickTop="1" thickBot="1" x14ac:dyDescent="0.3">
      <c r="A31" s="159"/>
      <c r="B31" s="183">
        <v>15</v>
      </c>
      <c r="C31" s="179" t="str">
        <f>IFERROR(VLOOKUP(1,'Operational Worksheet'!$A$345:$T$368,11),"")</f>
        <v/>
      </c>
      <c r="D31" s="179" t="str">
        <f>IFERROR(VLOOKUP(1,'Operational Worksheet'!$A$345:$T$368,7),"")</f>
        <v/>
      </c>
      <c r="E31" s="179"/>
      <c r="F31" s="179" t="str">
        <f>IFERROR((VLOOKUP(1,'Operational Worksheet'!$A$345:$T$368,5)-32)/1.8,"")</f>
        <v/>
      </c>
      <c r="G31" s="180" t="str">
        <f t="shared" si="0"/>
        <v/>
      </c>
      <c r="H31" s="181" t="str">
        <f>IFERROR(VLOOKUP(1,'Operational Worksheet'!$A$345:$T$368,9),"")</f>
        <v/>
      </c>
      <c r="I31" s="182" t="str">
        <f t="shared" si="1"/>
        <v/>
      </c>
      <c r="J31" s="135"/>
    </row>
    <row r="32" spans="1:10" ht="12.75" customHeight="1" thickTop="1" thickBot="1" x14ac:dyDescent="0.3">
      <c r="A32" s="159"/>
      <c r="B32" s="183">
        <v>16</v>
      </c>
      <c r="C32" s="179" t="str">
        <f>IFERROR(VLOOKUP(1,'Operational Worksheet'!$A$369:$T$392,11),"")</f>
        <v/>
      </c>
      <c r="D32" s="179" t="str">
        <f>IFERROR(VLOOKUP(1,'Operational Worksheet'!$A$369:$T$392,7),"")</f>
        <v/>
      </c>
      <c r="E32" s="179"/>
      <c r="F32" s="179" t="str">
        <f>IFERROR((VLOOKUP(1,'Operational Worksheet'!$A$369:$T$392,5)-32)/1.8,"")</f>
        <v/>
      </c>
      <c r="G32" s="180" t="str">
        <f t="shared" si="0"/>
        <v/>
      </c>
      <c r="H32" s="181" t="str">
        <f>IFERROR(VLOOKUP(1,'Operational Worksheet'!$A$369:$T$392,9),"")</f>
        <v/>
      </c>
      <c r="I32" s="182" t="str">
        <f t="shared" si="1"/>
        <v/>
      </c>
      <c r="J32" s="135"/>
    </row>
    <row r="33" spans="1:10" ht="12.75" customHeight="1" thickTop="1" thickBot="1" x14ac:dyDescent="0.3">
      <c r="A33" s="159"/>
      <c r="B33" s="183">
        <v>17</v>
      </c>
      <c r="C33" s="179" t="str">
        <f>IFERROR(VLOOKUP(1,'Operational Worksheet'!$A$393:$T$416,11),"")</f>
        <v/>
      </c>
      <c r="D33" s="179" t="str">
        <f>IFERROR(VLOOKUP(1,'Operational Worksheet'!$A$393:$T$416,7),"")</f>
        <v/>
      </c>
      <c r="E33" s="179"/>
      <c r="F33" s="179" t="str">
        <f>IFERROR((VLOOKUP(1,'Operational Worksheet'!$A$393:$T$416,5)-32)/1.8,"")</f>
        <v/>
      </c>
      <c r="G33" s="180" t="str">
        <f t="shared" si="0"/>
        <v/>
      </c>
      <c r="H33" s="181" t="str">
        <f>IFERROR(VLOOKUP(1,'Operational Worksheet'!$A$393:$T$416,9),"")</f>
        <v/>
      </c>
      <c r="I33" s="182" t="str">
        <f t="shared" si="1"/>
        <v/>
      </c>
      <c r="J33" s="135"/>
    </row>
    <row r="34" spans="1:10" ht="12.75" customHeight="1" thickTop="1" thickBot="1" x14ac:dyDescent="0.3">
      <c r="A34" s="159"/>
      <c r="B34" s="183">
        <v>18</v>
      </c>
      <c r="C34" s="179" t="str">
        <f>IFERROR(VLOOKUP(1,'Operational Worksheet'!$A$417:$T$440,11),"")</f>
        <v/>
      </c>
      <c r="D34" s="179" t="str">
        <f>IFERROR(VLOOKUP(1,'Operational Worksheet'!$A$417:$T$440,7),"")</f>
        <v/>
      </c>
      <c r="E34" s="179"/>
      <c r="F34" s="179" t="str">
        <f>IFERROR((VLOOKUP(1,'Operational Worksheet'!$A$417:$T$440,5)-32)/1.8,"")</f>
        <v/>
      </c>
      <c r="G34" s="180" t="str">
        <f t="shared" si="0"/>
        <v/>
      </c>
      <c r="H34" s="181" t="str">
        <f>IFERROR(VLOOKUP(1,'Operational Worksheet'!$A$417:$T$440,9),"")</f>
        <v/>
      </c>
      <c r="I34" s="182" t="str">
        <f t="shared" si="1"/>
        <v/>
      </c>
      <c r="J34" s="135"/>
    </row>
    <row r="35" spans="1:10" ht="12.75" customHeight="1" thickTop="1" thickBot="1" x14ac:dyDescent="0.3">
      <c r="A35" s="159"/>
      <c r="B35" s="183">
        <v>19</v>
      </c>
      <c r="C35" s="179" t="str">
        <f>IFERROR(VLOOKUP(1,'Operational Worksheet'!$A$441:$T$464,11),"")</f>
        <v/>
      </c>
      <c r="D35" s="179" t="str">
        <f>IFERROR(VLOOKUP(1,'Operational Worksheet'!$A$441:$T$464,7),"")</f>
        <v/>
      </c>
      <c r="E35" s="179"/>
      <c r="F35" s="179" t="str">
        <f>IFERROR((VLOOKUP(1,'Operational Worksheet'!$A$441:$T$464,5)-32)/1.8,"")</f>
        <v/>
      </c>
      <c r="G35" s="180" t="str">
        <f t="shared" si="0"/>
        <v/>
      </c>
      <c r="H35" s="181" t="str">
        <f>IFERROR(VLOOKUP(1,'Operational Worksheet'!$A$441:$T$464,9),"")</f>
        <v/>
      </c>
      <c r="I35" s="182" t="str">
        <f t="shared" si="1"/>
        <v/>
      </c>
      <c r="J35" s="135"/>
    </row>
    <row r="36" spans="1:10" ht="12.75" customHeight="1" thickTop="1" thickBot="1" x14ac:dyDescent="0.3">
      <c r="A36" s="159"/>
      <c r="B36" s="183">
        <v>20</v>
      </c>
      <c r="C36" s="179" t="str">
        <f>IFERROR(VLOOKUP(1,'Operational Worksheet'!$A$465:$T$488,11),"")</f>
        <v/>
      </c>
      <c r="D36" s="179" t="str">
        <f>IFERROR(VLOOKUP(1,'Operational Worksheet'!$A$465:$T$488,7),"")</f>
        <v/>
      </c>
      <c r="E36" s="179"/>
      <c r="F36" s="179" t="str">
        <f>IFERROR((VLOOKUP(1,'Operational Worksheet'!$A$465:$T$488,5)-32)/1.8,"")</f>
        <v/>
      </c>
      <c r="G36" s="180" t="str">
        <f t="shared" si="0"/>
        <v/>
      </c>
      <c r="H36" s="181" t="str">
        <f>IFERROR(VLOOKUP(1,'Operational Worksheet'!$A$465:$T$488,9),"")</f>
        <v/>
      </c>
      <c r="I36" s="182" t="str">
        <f t="shared" si="1"/>
        <v/>
      </c>
      <c r="J36" s="135"/>
    </row>
    <row r="37" spans="1:10" ht="12.75" customHeight="1" thickTop="1" thickBot="1" x14ac:dyDescent="0.3">
      <c r="A37" s="159"/>
      <c r="B37" s="183">
        <v>21</v>
      </c>
      <c r="C37" s="179" t="str">
        <f>IFERROR(VLOOKUP(1,'Operational Worksheet'!$A$489:$T$512,11),"")</f>
        <v/>
      </c>
      <c r="D37" s="179" t="str">
        <f>IFERROR(VLOOKUP(1,'Operational Worksheet'!$A$489:$T$512,7),"")</f>
        <v/>
      </c>
      <c r="E37" s="179"/>
      <c r="F37" s="179" t="str">
        <f>IFERROR((VLOOKUP(1,'Operational Worksheet'!$A$489:$T$512,5)-32)/1.8,"")</f>
        <v/>
      </c>
      <c r="G37" s="180" t="str">
        <f t="shared" si="0"/>
        <v/>
      </c>
      <c r="H37" s="181" t="str">
        <f>IFERROR(VLOOKUP(1,'Operational Worksheet'!$A$489:$T$512,9),"")</f>
        <v/>
      </c>
      <c r="I37" s="182" t="str">
        <f t="shared" si="1"/>
        <v/>
      </c>
      <c r="J37" s="135"/>
    </row>
    <row r="38" spans="1:10" ht="12.75" customHeight="1" thickTop="1" thickBot="1" x14ac:dyDescent="0.3">
      <c r="A38" s="159"/>
      <c r="B38" s="183">
        <v>22</v>
      </c>
      <c r="C38" s="179" t="str">
        <f>IFERROR(VLOOKUP(1,'Operational Worksheet'!$A$513:$T$536,11),"")</f>
        <v/>
      </c>
      <c r="D38" s="179" t="str">
        <f>IFERROR(VLOOKUP(1,'Operational Worksheet'!$A$513:$T$536,7),"")</f>
        <v/>
      </c>
      <c r="E38" s="179"/>
      <c r="F38" s="179" t="str">
        <f>IFERROR((VLOOKUP(1,'Operational Worksheet'!$A$513:$T$536,5)-32)/1.8,"")</f>
        <v/>
      </c>
      <c r="G38" s="180" t="str">
        <f t="shared" si="0"/>
        <v/>
      </c>
      <c r="H38" s="181" t="str">
        <f>IFERROR(VLOOKUP(1,'Operational Worksheet'!$A$513:$T$536,9),"")</f>
        <v/>
      </c>
      <c r="I38" s="182" t="str">
        <f t="shared" si="1"/>
        <v/>
      </c>
      <c r="J38" s="135"/>
    </row>
    <row r="39" spans="1:10" ht="12.75" customHeight="1" thickTop="1" thickBot="1" x14ac:dyDescent="0.3">
      <c r="A39" s="159"/>
      <c r="B39" s="183">
        <v>23</v>
      </c>
      <c r="C39" s="179" t="str">
        <f>IFERROR(VLOOKUP(1,'Operational Worksheet'!$A$537:$T$560,11),"")</f>
        <v/>
      </c>
      <c r="D39" s="179" t="str">
        <f>IFERROR(VLOOKUP(1,'Operational Worksheet'!$A$537:$T$560,7),"")</f>
        <v/>
      </c>
      <c r="E39" s="179"/>
      <c r="F39" s="179" t="str">
        <f>IFERROR((VLOOKUP(1,'Operational Worksheet'!$A$537:$T$560,5)-32)/1.8,"")</f>
        <v/>
      </c>
      <c r="G39" s="180" t="str">
        <f t="shared" si="0"/>
        <v/>
      </c>
      <c r="H39" s="181" t="str">
        <f>IFERROR(VLOOKUP(1,'Operational Worksheet'!$A$537:$T$560,9),"")</f>
        <v/>
      </c>
      <c r="I39" s="182" t="str">
        <f t="shared" si="1"/>
        <v/>
      </c>
      <c r="J39" s="135"/>
    </row>
    <row r="40" spans="1:10" ht="12.75" customHeight="1" thickTop="1" thickBot="1" x14ac:dyDescent="0.3">
      <c r="A40" s="159"/>
      <c r="B40" s="183">
        <v>24</v>
      </c>
      <c r="C40" s="179" t="str">
        <f>IFERROR(VLOOKUP(1,'Operational Worksheet'!$A$561:$T$584,11),"")</f>
        <v/>
      </c>
      <c r="D40" s="179" t="str">
        <f>IFERROR(VLOOKUP(1,'Operational Worksheet'!$A$561:$T$584,7),"")</f>
        <v/>
      </c>
      <c r="E40" s="179"/>
      <c r="F40" s="179" t="str">
        <f>IFERROR((VLOOKUP(1,'Operational Worksheet'!$A$561:$T$584,5)-32)/1.8,"")</f>
        <v/>
      </c>
      <c r="G40" s="180" t="str">
        <f t="shared" si="0"/>
        <v/>
      </c>
      <c r="H40" s="181" t="str">
        <f>IFERROR(VLOOKUP(1,'Operational Worksheet'!$A$561:$T$584,9),"")</f>
        <v/>
      </c>
      <c r="I40" s="182" t="str">
        <f t="shared" si="1"/>
        <v/>
      </c>
      <c r="J40" s="135"/>
    </row>
    <row r="41" spans="1:10" ht="12.75" customHeight="1" thickTop="1" thickBot="1" x14ac:dyDescent="0.3">
      <c r="A41" s="159"/>
      <c r="B41" s="183">
        <v>25</v>
      </c>
      <c r="C41" s="179" t="str">
        <f>IFERROR(VLOOKUP(1,'Operational Worksheet'!$A$585:$T$608,11),"")</f>
        <v/>
      </c>
      <c r="D41" s="179" t="str">
        <f>IFERROR(VLOOKUP(1,'Operational Worksheet'!$A$585:$T$608,7),"")</f>
        <v/>
      </c>
      <c r="E41" s="179"/>
      <c r="F41" s="179" t="str">
        <f>IFERROR((VLOOKUP(1,'Operational Worksheet'!$A$585:$T$608,5)-32)/1.8,"")</f>
        <v/>
      </c>
      <c r="G41" s="180" t="str">
        <f t="shared" si="0"/>
        <v/>
      </c>
      <c r="H41" s="181" t="str">
        <f>IFERROR(VLOOKUP(1,'Operational Worksheet'!$A$585:$T$608,9),"")</f>
        <v/>
      </c>
      <c r="I41" s="182" t="str">
        <f t="shared" si="1"/>
        <v/>
      </c>
      <c r="J41" s="135"/>
    </row>
    <row r="42" spans="1:10" ht="12.75" customHeight="1" thickTop="1" thickBot="1" x14ac:dyDescent="0.3">
      <c r="A42" s="159"/>
      <c r="B42" s="183">
        <v>26</v>
      </c>
      <c r="C42" s="179" t="str">
        <f>IFERROR(VLOOKUP(1,'Operational Worksheet'!$A$609:$T$632,11),"")</f>
        <v/>
      </c>
      <c r="D42" s="179" t="str">
        <f>IFERROR(VLOOKUP(1,'Operational Worksheet'!$A$609:$T$632,7),"")</f>
        <v/>
      </c>
      <c r="E42" s="179"/>
      <c r="F42" s="179" t="str">
        <f>IFERROR((VLOOKUP(1,'Operational Worksheet'!$A$609:$T$632,5)-32)/1.8,"")</f>
        <v/>
      </c>
      <c r="G42" s="180" t="str">
        <f t="shared" si="0"/>
        <v/>
      </c>
      <c r="H42" s="181" t="str">
        <f>IFERROR(VLOOKUP(1,'Operational Worksheet'!$A$609:$T$632,9),"")</f>
        <v/>
      </c>
      <c r="I42" s="182" t="str">
        <f t="shared" si="1"/>
        <v/>
      </c>
      <c r="J42" s="135"/>
    </row>
    <row r="43" spans="1:10" ht="12.75" customHeight="1" thickTop="1" thickBot="1" x14ac:dyDescent="0.3">
      <c r="A43" s="159"/>
      <c r="B43" s="183">
        <v>27</v>
      </c>
      <c r="C43" s="179" t="str">
        <f>IFERROR(VLOOKUP(1,'Operational Worksheet'!$A$633:$T$656,11),"")</f>
        <v/>
      </c>
      <c r="D43" s="179" t="str">
        <f>IFERROR(VLOOKUP(1,'Operational Worksheet'!$A$633:$T$656,7),"")</f>
        <v/>
      </c>
      <c r="E43" s="179"/>
      <c r="F43" s="179" t="str">
        <f>IFERROR((VLOOKUP(1,'Operational Worksheet'!$A$633:$T$656,5)-32)/1.8,"")</f>
        <v/>
      </c>
      <c r="G43" s="180" t="str">
        <f t="shared" si="0"/>
        <v/>
      </c>
      <c r="H43" s="181" t="str">
        <f>IFERROR(VLOOKUP(1,'Operational Worksheet'!$A$633:$T$656,9),"")</f>
        <v/>
      </c>
      <c r="I43" s="182" t="str">
        <f t="shared" si="1"/>
        <v/>
      </c>
      <c r="J43" s="135"/>
    </row>
    <row r="44" spans="1:10" ht="12.75" customHeight="1" thickTop="1" x14ac:dyDescent="0.25">
      <c r="A44" s="159"/>
      <c r="B44" s="183">
        <v>28</v>
      </c>
      <c r="C44" s="179" t="str">
        <f>IFERROR(VLOOKUP(1,'Operational Worksheet'!$A$657:$T$680,11),"")</f>
        <v/>
      </c>
      <c r="D44" s="179" t="str">
        <f>IFERROR(VLOOKUP(1,'Operational Worksheet'!$A$657:$T$680,7),"")</f>
        <v/>
      </c>
      <c r="E44" s="179"/>
      <c r="F44" s="179" t="str">
        <f>IFERROR((VLOOKUP(1,'Operational Worksheet'!$A$657:$T$680,5)-32)/1.8,"")</f>
        <v/>
      </c>
      <c r="G44" s="180" t="str">
        <f t="shared" si="0"/>
        <v/>
      </c>
      <c r="H44" s="181" t="str">
        <f>IFERROR(VLOOKUP(1,'Operational Worksheet'!$A$657:$T$680,9),"")</f>
        <v/>
      </c>
      <c r="I44" s="182" t="str">
        <f t="shared" si="1"/>
        <v/>
      </c>
      <c r="J44" s="135"/>
    </row>
    <row r="45" spans="1:10" ht="12.75" customHeight="1" x14ac:dyDescent="0.25">
      <c r="A45" s="159"/>
      <c r="B45" s="185">
        <v>29</v>
      </c>
      <c r="C45" s="179" t="str">
        <f>IFERROR(VLOOKUP(1,'Operational Worksheet'!$A$681:$T$704,11),"")</f>
        <v/>
      </c>
      <c r="D45" s="179" t="str">
        <f>IFERROR(VLOOKUP(1,'Operational Worksheet'!$A$681:$T$704,7),"")</f>
        <v/>
      </c>
      <c r="E45" s="186"/>
      <c r="F45" s="179" t="str">
        <f>IFERROR((VLOOKUP(1,'Operational Worksheet'!$A$681:$T$704,5)-32)/1.8,"")</f>
        <v/>
      </c>
      <c r="G45" s="181" t="str">
        <f>IFERROR(C45*D45,"")</f>
        <v/>
      </c>
      <c r="H45" s="181" t="str">
        <f>IFERROR(VLOOKUP(1,'Operational Worksheet'!$A$681:$T$704,9),"")</f>
        <v/>
      </c>
      <c r="I45" s="184" t="str">
        <f>IFERROR(G45/H45,"")</f>
        <v/>
      </c>
      <c r="J45" s="135"/>
    </row>
    <row r="46" spans="1:10" ht="12.75" customHeight="1" x14ac:dyDescent="0.25">
      <c r="A46" s="159"/>
      <c r="B46" s="185">
        <v>30</v>
      </c>
      <c r="C46" s="179" t="str">
        <f>IFERROR(VLOOKUP(1,'Operational Worksheet'!$A$705:$T$728,11),"")</f>
        <v/>
      </c>
      <c r="D46" s="179" t="str">
        <f>IFERROR(VLOOKUP(1,'Operational Worksheet'!$A$705:$T$728,7),"")</f>
        <v/>
      </c>
      <c r="E46" s="186"/>
      <c r="F46" s="179" t="str">
        <f>IFERROR((VLOOKUP(1,'Operational Worksheet'!$A$705:$T$728,5)-32)/1.8,"")</f>
        <v/>
      </c>
      <c r="G46" s="181" t="str">
        <f>IFERROR(C46*D46,"")</f>
        <v/>
      </c>
      <c r="H46" s="181" t="str">
        <f>IFERROR(VLOOKUP(1,'Operational Worksheet'!$A$705:$T$728,9),"")</f>
        <v/>
      </c>
      <c r="I46" s="184" t="str">
        <f>IFERROR(G46/H46,"")</f>
        <v/>
      </c>
      <c r="J46" s="135"/>
    </row>
    <row r="47" spans="1:10" ht="13.5" customHeight="1" thickBot="1" x14ac:dyDescent="0.3">
      <c r="A47" s="159"/>
      <c r="B47" s="187">
        <v>31</v>
      </c>
      <c r="C47" s="179" t="str">
        <f>IFERROR(VLOOKUP(1,'Operational Worksheet'!$A$729:$T$752,11),"")</f>
        <v/>
      </c>
      <c r="D47" s="179" t="str">
        <f>IFERROR(VLOOKUP(1,'Operational Worksheet'!$A$729:$T$752,7),"")</f>
        <v/>
      </c>
      <c r="E47" s="188"/>
      <c r="F47" s="179" t="str">
        <f>IFERROR((VLOOKUP(1,'Operational Worksheet'!$A$729:$T$752,5)-32)/1.8,"")</f>
        <v/>
      </c>
      <c r="G47" s="181" t="str">
        <f>IFERROR(C47*D47,"")</f>
        <v/>
      </c>
      <c r="H47" s="181" t="str">
        <f>IFERROR(VLOOKUP(1,'Operational Worksheet'!$A$729:$T$752,9),"")</f>
        <v/>
      </c>
      <c r="I47" s="184" t="str">
        <f>IFERROR(G47/H47,"")</f>
        <v/>
      </c>
      <c r="J47" s="135"/>
    </row>
    <row r="48" spans="1:10" ht="13.5" customHeight="1" thickTop="1" x14ac:dyDescent="0.25">
      <c r="A48" s="159"/>
      <c r="B48" s="163" t="s">
        <v>146</v>
      </c>
      <c r="C48" s="190" t="str">
        <f>IFERROR(AVERAGE(C17:C46),"")</f>
        <v/>
      </c>
      <c r="D48" s="190" t="str">
        <f t="shared" ref="D48:I48" si="2">IFERROR(AVERAGE(D17:D46),"")</f>
        <v/>
      </c>
      <c r="E48" s="189" t="str">
        <f t="shared" si="2"/>
        <v/>
      </c>
      <c r="F48" s="190" t="str">
        <f>IFERROR(AVERAGE(F17:F46),"")</f>
        <v/>
      </c>
      <c r="G48" s="189" t="str">
        <f t="shared" si="2"/>
        <v/>
      </c>
      <c r="H48" s="189" t="str">
        <f t="shared" si="2"/>
        <v/>
      </c>
      <c r="I48" s="190" t="str">
        <f t="shared" si="2"/>
        <v/>
      </c>
      <c r="J48" s="135"/>
    </row>
    <row r="49" spans="1:10" ht="12.75" customHeight="1" x14ac:dyDescent="0.25">
      <c r="A49" s="159"/>
      <c r="B49" s="191" t="s">
        <v>147</v>
      </c>
      <c r="C49" s="193">
        <f>IFERROR(MAX(C17:C46),"")</f>
        <v>0</v>
      </c>
      <c r="D49" s="193">
        <f t="shared" ref="D49:I49" si="3">IFERROR(MAX(D17:D46),"")</f>
        <v>0</v>
      </c>
      <c r="E49" s="192">
        <f t="shared" si="3"/>
        <v>0</v>
      </c>
      <c r="F49" s="193">
        <f>IFERROR(MAX(F17:F46),"")</f>
        <v>0</v>
      </c>
      <c r="G49" s="192">
        <f t="shared" si="3"/>
        <v>0</v>
      </c>
      <c r="H49" s="192">
        <f t="shared" si="3"/>
        <v>0</v>
      </c>
      <c r="I49" s="193">
        <f t="shared" si="3"/>
        <v>0</v>
      </c>
      <c r="J49" s="135"/>
    </row>
    <row r="50" spans="1:10" ht="13.5" customHeight="1" thickBot="1" x14ac:dyDescent="0.3">
      <c r="A50" s="159"/>
      <c r="B50" s="173" t="s">
        <v>148</v>
      </c>
      <c r="C50" s="195">
        <f>IFERROR(MIN(C17:C46),"")</f>
        <v>0</v>
      </c>
      <c r="D50" s="195">
        <f t="shared" ref="D50:I50" si="4">IFERROR(MIN(D17:D46),"")</f>
        <v>0</v>
      </c>
      <c r="E50" s="194">
        <f t="shared" si="4"/>
        <v>0</v>
      </c>
      <c r="F50" s="195">
        <f t="shared" si="4"/>
        <v>0</v>
      </c>
      <c r="G50" s="194">
        <f t="shared" si="4"/>
        <v>0</v>
      </c>
      <c r="H50" s="194">
        <f t="shared" si="4"/>
        <v>0</v>
      </c>
      <c r="I50" s="195">
        <f t="shared" si="4"/>
        <v>0</v>
      </c>
      <c r="J50" s="135"/>
    </row>
    <row r="51" spans="1:10" ht="13.5" customHeight="1" thickTop="1" x14ac:dyDescent="0.25">
      <c r="A51" s="135"/>
      <c r="B51" s="135"/>
      <c r="C51" s="136"/>
      <c r="D51" s="137"/>
      <c r="E51" s="137"/>
      <c r="F51" s="136"/>
      <c r="G51" s="138"/>
      <c r="H51" s="138"/>
      <c r="I51" s="137"/>
      <c r="J51" s="135"/>
    </row>
    <row r="52" spans="1:10" ht="12.75" customHeight="1" x14ac:dyDescent="0.25">
      <c r="A52" s="135"/>
      <c r="B52" s="135"/>
      <c r="C52" s="136"/>
      <c r="D52" s="137"/>
      <c r="E52" s="196"/>
      <c r="F52" s="136"/>
      <c r="G52" s="138"/>
      <c r="H52" s="138"/>
      <c r="I52" s="137"/>
      <c r="J52" s="135"/>
    </row>
    <row r="53" spans="1:10" ht="12.75" customHeight="1" x14ac:dyDescent="0.25">
      <c r="A53" s="135"/>
      <c r="B53" s="135"/>
      <c r="C53" s="136"/>
      <c r="D53" s="137"/>
      <c r="E53" s="137"/>
      <c r="F53" s="136"/>
      <c r="G53" s="138"/>
      <c r="H53" s="138"/>
      <c r="I53" s="137"/>
      <c r="J53" s="135"/>
    </row>
    <row r="54" spans="1:10" ht="12.75" customHeight="1" x14ac:dyDescent="0.25">
      <c r="A54" s="135"/>
      <c r="B54" s="135"/>
      <c r="C54" s="136"/>
      <c r="D54" s="137"/>
      <c r="E54" s="137"/>
      <c r="F54" s="136"/>
      <c r="G54" s="138"/>
      <c r="H54" s="138"/>
      <c r="I54" s="137"/>
      <c r="J54" s="135"/>
    </row>
    <row r="55" spans="1:10" ht="12.75" customHeight="1" x14ac:dyDescent="0.25">
      <c r="A55" s="135"/>
      <c r="B55" s="135"/>
      <c r="C55" s="136"/>
      <c r="D55" s="137"/>
      <c r="E55" s="137"/>
      <c r="F55" s="136"/>
      <c r="G55" s="138"/>
      <c r="H55" s="138"/>
      <c r="I55" s="137"/>
      <c r="J55" s="135"/>
    </row>
    <row r="56" spans="1:10" ht="12.75" customHeight="1" x14ac:dyDescent="0.25">
      <c r="A56" s="135"/>
      <c r="B56" s="135"/>
      <c r="C56" s="136"/>
      <c r="D56" s="137"/>
      <c r="E56" s="137"/>
      <c r="F56" s="136"/>
      <c r="G56" s="138"/>
      <c r="H56" s="138"/>
      <c r="I56" s="137"/>
      <c r="J56" s="135"/>
    </row>
    <row r="57" spans="1:10" ht="12.75" customHeight="1" x14ac:dyDescent="0.25">
      <c r="A57" s="135"/>
      <c r="B57" s="135"/>
      <c r="C57" s="136"/>
      <c r="D57" s="137"/>
      <c r="E57" s="137"/>
      <c r="F57" s="136"/>
      <c r="G57" s="138"/>
      <c r="H57" s="138"/>
      <c r="I57" s="137"/>
      <c r="J57" s="135"/>
    </row>
    <row r="58" spans="1:10" ht="12.75" customHeight="1" x14ac:dyDescent="0.25">
      <c r="A58" s="135"/>
      <c r="B58" s="135"/>
      <c r="C58" s="136"/>
      <c r="D58" s="137"/>
      <c r="E58" s="137"/>
      <c r="F58" s="136"/>
      <c r="G58" s="138"/>
      <c r="H58" s="138"/>
      <c r="I58" s="137"/>
      <c r="J58" s="135"/>
    </row>
    <row r="59" spans="1:10" ht="12.75" customHeight="1" x14ac:dyDescent="0.25">
      <c r="A59" s="135"/>
      <c r="B59" s="135"/>
      <c r="C59" s="136"/>
      <c r="D59" s="137"/>
      <c r="E59" s="137"/>
      <c r="F59" s="136"/>
      <c r="G59" s="138"/>
      <c r="H59" s="138"/>
      <c r="I59" s="137"/>
      <c r="J59" s="135"/>
    </row>
    <row r="60" spans="1:10" ht="12.75" customHeight="1" x14ac:dyDescent="0.25">
      <c r="A60" s="135"/>
      <c r="B60" s="135"/>
      <c r="C60" s="136"/>
      <c r="D60" s="137"/>
      <c r="E60" s="137"/>
      <c r="F60" s="136"/>
      <c r="G60" s="138"/>
      <c r="H60" s="138"/>
      <c r="I60" s="137"/>
      <c r="J60" s="135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800"/>
  <sheetViews>
    <sheetView topLeftCell="A16" workbookViewId="0">
      <selection activeCell="F23" sqref="F23"/>
    </sheetView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34" t="s">
        <v>221</v>
      </c>
      <c r="B1" s="135"/>
      <c r="C1" s="136"/>
      <c r="D1" s="137"/>
      <c r="E1" s="137"/>
      <c r="F1" s="136"/>
      <c r="G1" s="138"/>
      <c r="H1" s="138"/>
      <c r="I1" s="137"/>
      <c r="J1" s="135"/>
    </row>
    <row r="2" spans="1:10" ht="15" customHeight="1" x14ac:dyDescent="0.25">
      <c r="A2" s="134"/>
      <c r="B2" s="139" t="s">
        <v>116</v>
      </c>
      <c r="C2" s="148"/>
      <c r="D2" s="197"/>
      <c r="E2" s="141"/>
      <c r="F2" s="139" t="s">
        <v>117</v>
      </c>
      <c r="G2" s="142" t="s">
        <v>118</v>
      </c>
      <c r="H2" s="143"/>
      <c r="I2" s="137"/>
      <c r="J2" s="135"/>
    </row>
    <row r="3" spans="1:10" ht="15" customHeight="1" x14ac:dyDescent="0.25">
      <c r="A3" s="134"/>
      <c r="B3" s="139" t="s">
        <v>119</v>
      </c>
      <c r="C3" s="148"/>
      <c r="D3" s="198"/>
      <c r="E3" s="141"/>
      <c r="F3" s="139" t="s">
        <v>120</v>
      </c>
      <c r="G3" s="145" t="s">
        <v>121</v>
      </c>
      <c r="H3" s="145"/>
      <c r="I3" s="137"/>
      <c r="J3" s="135"/>
    </row>
    <row r="4" spans="1:10" ht="15" customHeight="1" x14ac:dyDescent="0.25">
      <c r="A4" s="147"/>
      <c r="B4" s="139" t="s">
        <v>122</v>
      </c>
      <c r="C4" s="148">
        <v>22011</v>
      </c>
      <c r="D4" s="199"/>
      <c r="E4" s="141"/>
      <c r="F4" s="139" t="s">
        <v>123</v>
      </c>
      <c r="G4" s="146"/>
      <c r="H4" s="146"/>
      <c r="I4" s="149"/>
      <c r="J4" s="135"/>
    </row>
    <row r="5" spans="1:10" ht="15" customHeight="1" x14ac:dyDescent="0.25">
      <c r="A5" s="150"/>
      <c r="B5" s="151"/>
      <c r="C5" s="151"/>
      <c r="D5" s="200"/>
      <c r="E5" s="141"/>
      <c r="F5" s="152"/>
      <c r="G5" s="356"/>
      <c r="H5" s="356"/>
      <c r="I5" s="153"/>
      <c r="J5" s="135"/>
    </row>
    <row r="6" spans="1:10" ht="15" customHeight="1" x14ac:dyDescent="0.25">
      <c r="A6" s="150"/>
      <c r="B6" s="151"/>
      <c r="C6" s="151"/>
      <c r="D6" s="154"/>
      <c r="E6" s="154"/>
      <c r="F6" s="154"/>
      <c r="G6" s="151"/>
      <c r="H6" s="155" t="s">
        <v>124</v>
      </c>
      <c r="I6" s="156">
        <v>4</v>
      </c>
      <c r="J6" s="135"/>
    </row>
    <row r="7" spans="1:10" ht="15" customHeight="1" x14ac:dyDescent="0.25">
      <c r="A7" s="150"/>
      <c r="B7" s="151"/>
      <c r="C7" s="151"/>
      <c r="D7" s="151"/>
      <c r="E7" s="154"/>
      <c r="F7" s="154"/>
      <c r="G7" s="151"/>
      <c r="H7" s="155" t="s">
        <v>125</v>
      </c>
      <c r="I7" s="156" t="s">
        <v>126</v>
      </c>
      <c r="J7" s="135"/>
    </row>
    <row r="8" spans="1:10" ht="12.75" customHeight="1" x14ac:dyDescent="0.25">
      <c r="A8" s="147"/>
      <c r="B8" s="147"/>
      <c r="C8" s="157"/>
      <c r="D8" s="149"/>
      <c r="E8" s="149"/>
      <c r="F8" s="157"/>
      <c r="G8" s="158"/>
      <c r="H8" s="158"/>
      <c r="I8" s="149"/>
      <c r="J8" s="135"/>
    </row>
    <row r="9" spans="1:10" ht="15" customHeight="1" x14ac:dyDescent="0.25">
      <c r="A9" s="150"/>
      <c r="B9" s="151"/>
      <c r="C9" s="151"/>
      <c r="D9" s="151"/>
      <c r="E9" s="154"/>
      <c r="F9" s="154"/>
      <c r="G9" s="151"/>
      <c r="H9" s="155" t="s">
        <v>127</v>
      </c>
      <c r="I9" s="156">
        <v>0.5</v>
      </c>
      <c r="J9" s="135"/>
    </row>
    <row r="10" spans="1:10" ht="15" customHeight="1" x14ac:dyDescent="0.25">
      <c r="A10" s="150"/>
      <c r="B10" s="151"/>
      <c r="C10" s="151"/>
      <c r="D10" s="151"/>
      <c r="E10" s="154"/>
      <c r="F10" s="154"/>
      <c r="G10" s="151"/>
      <c r="H10" s="155" t="s">
        <v>128</v>
      </c>
      <c r="I10" s="156">
        <f>4-I9</f>
        <v>3.5</v>
      </c>
      <c r="J10" s="135"/>
    </row>
    <row r="11" spans="1:10" ht="12.75" customHeight="1" x14ac:dyDescent="0.25">
      <c r="A11" s="159"/>
      <c r="B11" s="159"/>
      <c r="C11" s="136"/>
      <c r="D11" s="137"/>
      <c r="E11" s="137"/>
      <c r="F11" s="136"/>
      <c r="G11" s="138"/>
      <c r="H11" s="138"/>
      <c r="I11" s="137"/>
      <c r="J11" s="135"/>
    </row>
    <row r="12" spans="1:10" ht="12.75" customHeight="1" x14ac:dyDescent="0.25">
      <c r="A12" s="159"/>
      <c r="B12" s="159" t="s">
        <v>129</v>
      </c>
      <c r="C12" s="160"/>
      <c r="D12" s="161"/>
      <c r="E12" s="161"/>
      <c r="F12" s="160"/>
      <c r="G12" s="162"/>
      <c r="H12" s="162"/>
      <c r="I12" s="137"/>
      <c r="J12" s="135"/>
    </row>
    <row r="13" spans="1:10" ht="13.5" customHeight="1" thickBot="1" x14ac:dyDescent="0.3">
      <c r="A13" s="159"/>
      <c r="B13" s="159"/>
      <c r="C13" s="136"/>
      <c r="D13" s="137"/>
      <c r="E13" s="137"/>
      <c r="F13" s="136"/>
      <c r="G13" s="138"/>
      <c r="H13" s="138"/>
      <c r="I13" s="137"/>
      <c r="J13" s="135"/>
    </row>
    <row r="14" spans="1:10" ht="16.5" customHeight="1" thickTop="1" x14ac:dyDescent="0.3">
      <c r="A14" s="159"/>
      <c r="B14" s="163"/>
      <c r="C14" s="164" t="s">
        <v>130</v>
      </c>
      <c r="D14" s="165" t="s">
        <v>131</v>
      </c>
      <c r="E14" s="165"/>
      <c r="F14" s="164"/>
      <c r="G14" s="166"/>
      <c r="H14" s="166" t="s">
        <v>132</v>
      </c>
      <c r="I14" s="167" t="s">
        <v>133</v>
      </c>
      <c r="J14" s="135"/>
    </row>
    <row r="15" spans="1:10" ht="12.75" customHeight="1" x14ac:dyDescent="0.25">
      <c r="A15" s="159"/>
      <c r="B15" s="168" t="s">
        <v>22</v>
      </c>
      <c r="C15" s="169" t="s">
        <v>134</v>
      </c>
      <c r="D15" s="170" t="s">
        <v>135</v>
      </c>
      <c r="E15" s="170"/>
      <c r="F15" s="169" t="s">
        <v>136</v>
      </c>
      <c r="G15" s="171" t="s">
        <v>137</v>
      </c>
      <c r="H15" s="171" t="s">
        <v>138</v>
      </c>
      <c r="I15" s="172" t="s">
        <v>139</v>
      </c>
      <c r="J15" s="135"/>
    </row>
    <row r="16" spans="1:10" ht="13.5" customHeight="1" thickBot="1" x14ac:dyDescent="0.3">
      <c r="A16" s="159"/>
      <c r="B16" s="173"/>
      <c r="C16" s="174" t="s">
        <v>140</v>
      </c>
      <c r="D16" s="175" t="s">
        <v>141</v>
      </c>
      <c r="E16" s="175" t="s">
        <v>142</v>
      </c>
      <c r="F16" s="174" t="s">
        <v>143</v>
      </c>
      <c r="G16" s="176" t="s">
        <v>144</v>
      </c>
      <c r="H16" s="176" t="s">
        <v>144</v>
      </c>
      <c r="I16" s="177" t="s">
        <v>145</v>
      </c>
      <c r="J16" s="135"/>
    </row>
    <row r="17" spans="1:10" ht="13.5" customHeight="1" thickTop="1" thickBot="1" x14ac:dyDescent="0.3">
      <c r="A17" s="159"/>
      <c r="B17" s="178">
        <v>1</v>
      </c>
      <c r="C17" s="179" t="str">
        <f>IFERROR(VLOOKUP(1,'Operational Worksheet'!$A$9:$T$32,12),"")</f>
        <v/>
      </c>
      <c r="D17" s="179" t="str">
        <f>IFERROR(VLOOKUP(1,'Operational Worksheet'!$A$9:$T$32,7),"")</f>
        <v/>
      </c>
      <c r="E17" s="179"/>
      <c r="F17" s="179" t="str">
        <f>IFERROR((VLOOKUP(1,'Operational Worksheet'!$A$9:$T$32,5)-32)/1.8,"")</f>
        <v/>
      </c>
      <c r="G17" s="180" t="str">
        <f>IFERROR(C17*D17,"")</f>
        <v/>
      </c>
      <c r="H17" s="181" t="str">
        <f>IFERROR(VLOOKUP(1,'Operational Worksheet'!$A$9:$T$32,9),"")</f>
        <v/>
      </c>
      <c r="I17" s="182" t="str">
        <f>IFERROR(G17/H17,"")</f>
        <v/>
      </c>
      <c r="J17" s="135"/>
    </row>
    <row r="18" spans="1:10" ht="12.75" customHeight="1" thickTop="1" thickBot="1" x14ac:dyDescent="0.3">
      <c r="A18" s="159"/>
      <c r="B18" s="183">
        <v>2</v>
      </c>
      <c r="C18" s="179" t="str">
        <f>IFERROR(VLOOKUP(1,'Operational Worksheet'!$A$33:$T$56,12),"")</f>
        <v/>
      </c>
      <c r="D18" s="179" t="str">
        <f>IFERROR(VLOOKUP(1,'Operational Worksheet'!$A$33:$T$56,7),"")</f>
        <v/>
      </c>
      <c r="E18" s="179"/>
      <c r="F18" s="179" t="str">
        <f>IFERROR((VLOOKUP(1,'Operational Worksheet'!$A$33:$T$56,5)-32)/1.8,"")</f>
        <v/>
      </c>
      <c r="G18" s="180" t="str">
        <f t="shared" ref="G18:G44" si="0">IFERROR(C18*D18,"")</f>
        <v/>
      </c>
      <c r="H18" s="181" t="str">
        <f>IFERROR(VLOOKUP(1,'Operational Worksheet'!$A$33:$T$56,9),"")</f>
        <v/>
      </c>
      <c r="I18" s="182" t="str">
        <f t="shared" ref="I18:I47" si="1">IFERROR(G18/H18,"")</f>
        <v/>
      </c>
      <c r="J18" s="135"/>
    </row>
    <row r="19" spans="1:10" ht="12.75" customHeight="1" thickTop="1" thickBot="1" x14ac:dyDescent="0.3">
      <c r="A19" s="159"/>
      <c r="B19" s="183">
        <v>3</v>
      </c>
      <c r="C19" s="179" t="str">
        <f>IFERROR(VLOOKUP(1,'Operational Worksheet'!$A$57:$T$80,12),"")</f>
        <v/>
      </c>
      <c r="D19" s="179" t="str">
        <f>IFERROR(VLOOKUP(1,'Operational Worksheet'!$A$57:$T$80,7),"")</f>
        <v/>
      </c>
      <c r="E19" s="179"/>
      <c r="F19" s="179" t="str">
        <f>IFERROR((VLOOKUP(1,'Operational Worksheet'!$A$57:$T$80,5)-32)/1.8,"")</f>
        <v/>
      </c>
      <c r="G19" s="180" t="str">
        <f t="shared" si="0"/>
        <v/>
      </c>
      <c r="H19" s="181" t="str">
        <f>IFERROR(VLOOKUP(1,'Operational Worksheet'!$A$57:$T$80,9),"")</f>
        <v/>
      </c>
      <c r="I19" s="182" t="str">
        <f t="shared" si="1"/>
        <v/>
      </c>
      <c r="J19" s="135"/>
    </row>
    <row r="20" spans="1:10" ht="12.75" customHeight="1" thickTop="1" thickBot="1" x14ac:dyDescent="0.3">
      <c r="A20" s="159"/>
      <c r="B20" s="183">
        <v>4</v>
      </c>
      <c r="C20" s="179" t="str">
        <f>IFERROR(VLOOKUP(1,'Operational Worksheet'!$A$81:$T$104,12),"")</f>
        <v/>
      </c>
      <c r="D20" s="179" t="str">
        <f>IFERROR(VLOOKUP(1,'Operational Worksheet'!$A$81:$T$104,7),"")</f>
        <v/>
      </c>
      <c r="E20" s="179"/>
      <c r="F20" s="179" t="str">
        <f>IFERROR((VLOOKUP(1,'Operational Worksheet'!$A$81:$T$104,5)-32)/1.8,"")</f>
        <v/>
      </c>
      <c r="G20" s="180" t="str">
        <f t="shared" si="0"/>
        <v/>
      </c>
      <c r="H20" s="181" t="str">
        <f>IFERROR(VLOOKUP(1,'Operational Worksheet'!$A$81:$T$104,9),"")</f>
        <v/>
      </c>
      <c r="I20" s="182" t="str">
        <f t="shared" si="1"/>
        <v/>
      </c>
      <c r="J20" s="135"/>
    </row>
    <row r="21" spans="1:10" ht="12.75" customHeight="1" thickTop="1" thickBot="1" x14ac:dyDescent="0.3">
      <c r="A21" s="159"/>
      <c r="B21" s="183">
        <v>5</v>
      </c>
      <c r="C21" s="179" t="str">
        <f>IFERROR(VLOOKUP(1,'Operational Worksheet'!$A$105:$T$128,12),"")</f>
        <v/>
      </c>
      <c r="D21" s="179" t="str">
        <f>IFERROR(VLOOKUP(1,'Operational Worksheet'!$A$105:$T$128,7),"")</f>
        <v/>
      </c>
      <c r="E21" s="179"/>
      <c r="F21" s="179" t="str">
        <f>IFERROR((VLOOKUP(1,'Operational Worksheet'!$A$105:$T$128,5)-32)/1.8,"")</f>
        <v/>
      </c>
      <c r="G21" s="180" t="str">
        <f t="shared" si="0"/>
        <v/>
      </c>
      <c r="H21" s="181" t="str">
        <f>IFERROR(VLOOKUP(1,'Operational Worksheet'!$A$105:$T$128,9),"")</f>
        <v/>
      </c>
      <c r="I21" s="182" t="str">
        <f t="shared" si="1"/>
        <v/>
      </c>
      <c r="J21" s="135"/>
    </row>
    <row r="22" spans="1:10" ht="12.75" customHeight="1" thickTop="1" thickBot="1" x14ac:dyDescent="0.3">
      <c r="A22" s="159"/>
      <c r="B22" s="183">
        <v>6</v>
      </c>
      <c r="C22" s="179" t="str">
        <f>IFERROR(VLOOKUP(1,'Operational Worksheet'!$A$129:$T$152,12),"")</f>
        <v/>
      </c>
      <c r="D22" s="179" t="str">
        <f>IFERROR(VLOOKUP(1,'Operational Worksheet'!$A$129:$T$152,7),"")</f>
        <v/>
      </c>
      <c r="E22" s="179"/>
      <c r="F22" s="179" t="str">
        <f>IFERROR((VLOOKUP(1,'Operational Worksheet'!$A$129:$T$152,5)-32)/1.8,"")</f>
        <v/>
      </c>
      <c r="G22" s="180" t="str">
        <f t="shared" si="0"/>
        <v/>
      </c>
      <c r="H22" s="181" t="str">
        <f>IFERROR(VLOOKUP(1,'Operational Worksheet'!$A$129:$T$152,9),"")</f>
        <v/>
      </c>
      <c r="I22" s="182" t="str">
        <f t="shared" si="1"/>
        <v/>
      </c>
      <c r="J22" s="135"/>
    </row>
    <row r="23" spans="1:10" ht="12.75" customHeight="1" thickTop="1" thickBot="1" x14ac:dyDescent="0.3">
      <c r="A23" s="159"/>
      <c r="B23" s="183">
        <v>7</v>
      </c>
      <c r="C23" s="179" t="str">
        <f>IFERROR(VLOOKUP(1,'Operational Worksheet'!$A$153:$T$176,12),"")</f>
        <v/>
      </c>
      <c r="D23" s="179" t="str">
        <f>IFERROR(VLOOKUP(1,'Operational Worksheet'!$A$153:$T$176,7),"")</f>
        <v/>
      </c>
      <c r="E23" s="179"/>
      <c r="F23" s="179" t="str">
        <f>IFERROR((VLOOKUP(1,'Operational Worksheet'!$A$153:$T$176,5)-32)/1.8,"")</f>
        <v/>
      </c>
      <c r="G23" s="180" t="str">
        <f t="shared" si="0"/>
        <v/>
      </c>
      <c r="H23" s="181" t="str">
        <f>IFERROR(VLOOKUP(1,'Operational Worksheet'!$A$153:$T$176,9),"")</f>
        <v/>
      </c>
      <c r="I23" s="182" t="str">
        <f t="shared" si="1"/>
        <v/>
      </c>
      <c r="J23" s="135"/>
    </row>
    <row r="24" spans="1:10" ht="12.75" customHeight="1" thickTop="1" thickBot="1" x14ac:dyDescent="0.3">
      <c r="A24" s="159"/>
      <c r="B24" s="183">
        <v>8</v>
      </c>
      <c r="C24" s="179" t="str">
        <f>IFERROR(VLOOKUP(1,'Operational Worksheet'!$A$177:$T$200,12),"")</f>
        <v/>
      </c>
      <c r="D24" s="179" t="str">
        <f>IFERROR(VLOOKUP(1,'Operational Worksheet'!$A$177:$T$200,7),"")</f>
        <v/>
      </c>
      <c r="E24" s="179"/>
      <c r="F24" s="179" t="str">
        <f>IFERROR((VLOOKUP(1,'Operational Worksheet'!$A$177:$T$200,5)-32)/1.8,"")</f>
        <v/>
      </c>
      <c r="G24" s="180" t="str">
        <f t="shared" si="0"/>
        <v/>
      </c>
      <c r="H24" s="181" t="str">
        <f>IFERROR(VLOOKUP(1,'Operational Worksheet'!$A$177:$T$200,9),"")</f>
        <v/>
      </c>
      <c r="I24" s="182" t="str">
        <f t="shared" si="1"/>
        <v/>
      </c>
      <c r="J24" s="135"/>
    </row>
    <row r="25" spans="1:10" ht="12.75" customHeight="1" thickTop="1" thickBot="1" x14ac:dyDescent="0.3">
      <c r="A25" s="159"/>
      <c r="B25" s="183">
        <v>9</v>
      </c>
      <c r="C25" s="179" t="str">
        <f>IFERROR(VLOOKUP(1,'Operational Worksheet'!$A$201:$T$224,12),"")</f>
        <v/>
      </c>
      <c r="D25" s="179" t="str">
        <f>IFERROR(VLOOKUP(1,'Operational Worksheet'!$A$201:$T$224,7),"")</f>
        <v/>
      </c>
      <c r="E25" s="179"/>
      <c r="F25" s="179" t="str">
        <f>IFERROR((VLOOKUP(1,'Operational Worksheet'!$A$201:$T$224,5)-32)/1.8,"")</f>
        <v/>
      </c>
      <c r="G25" s="180" t="str">
        <f t="shared" si="0"/>
        <v/>
      </c>
      <c r="H25" s="181" t="str">
        <f>IFERROR(VLOOKUP(1,'Operational Worksheet'!$A$201:$T$224,9),"")</f>
        <v/>
      </c>
      <c r="I25" s="182" t="str">
        <f t="shared" si="1"/>
        <v/>
      </c>
      <c r="J25" s="135"/>
    </row>
    <row r="26" spans="1:10" ht="12.75" customHeight="1" thickTop="1" thickBot="1" x14ac:dyDescent="0.3">
      <c r="A26" s="159"/>
      <c r="B26" s="183">
        <v>10</v>
      </c>
      <c r="C26" s="179" t="str">
        <f>IFERROR(VLOOKUP(1,'Operational Worksheet'!$A$225:$T$248,12),"")</f>
        <v/>
      </c>
      <c r="D26" s="179" t="str">
        <f>IFERROR(VLOOKUP(1,'Operational Worksheet'!$A$225:$T$248,7),"")</f>
        <v/>
      </c>
      <c r="E26" s="179"/>
      <c r="F26" s="179" t="str">
        <f>IFERROR((VLOOKUP(1,'Operational Worksheet'!$A$225:$T$248,5)-32)/1.8,"")</f>
        <v/>
      </c>
      <c r="G26" s="180" t="str">
        <f t="shared" si="0"/>
        <v/>
      </c>
      <c r="H26" s="181" t="str">
        <f>IFERROR(VLOOKUP(1,'Operational Worksheet'!$A$225:$T$248,9),"")</f>
        <v/>
      </c>
      <c r="I26" s="182" t="str">
        <f t="shared" si="1"/>
        <v/>
      </c>
      <c r="J26" s="135"/>
    </row>
    <row r="27" spans="1:10" ht="12.75" customHeight="1" thickTop="1" thickBot="1" x14ac:dyDescent="0.3">
      <c r="A27" s="159"/>
      <c r="B27" s="183">
        <v>11</v>
      </c>
      <c r="C27" s="179" t="str">
        <f>IFERROR(VLOOKUP(1,'Operational Worksheet'!$A$249:$T$272,12),"")</f>
        <v/>
      </c>
      <c r="D27" s="179" t="str">
        <f>IFERROR(VLOOKUP(1,'Operational Worksheet'!$A$249:$T$272,7),"")</f>
        <v/>
      </c>
      <c r="E27" s="179"/>
      <c r="F27" s="179" t="str">
        <f>IFERROR((VLOOKUP(1,'Operational Worksheet'!$A$249:$T$272,5)-32)/1.8,"")</f>
        <v/>
      </c>
      <c r="G27" s="180" t="str">
        <f t="shared" si="0"/>
        <v/>
      </c>
      <c r="H27" s="181" t="str">
        <f>IFERROR(VLOOKUP(1,'Operational Worksheet'!$A$249:$T$272,9),"")</f>
        <v/>
      </c>
      <c r="I27" s="182" t="str">
        <f t="shared" si="1"/>
        <v/>
      </c>
      <c r="J27" s="135"/>
    </row>
    <row r="28" spans="1:10" ht="12.75" customHeight="1" thickTop="1" thickBot="1" x14ac:dyDescent="0.3">
      <c r="A28" s="159"/>
      <c r="B28" s="183">
        <v>12</v>
      </c>
      <c r="C28" s="179" t="str">
        <f>IFERROR(VLOOKUP(1,'Operational Worksheet'!$A$273:$T$296,12),"")</f>
        <v/>
      </c>
      <c r="D28" s="179" t="str">
        <f>IFERROR(VLOOKUP(1,'Operational Worksheet'!$A$273:$T$296,7),"")</f>
        <v/>
      </c>
      <c r="E28" s="179"/>
      <c r="F28" s="179" t="str">
        <f>IFERROR((VLOOKUP(1,'Operational Worksheet'!$A$273:$T$296,5)-32)/1.8,"")</f>
        <v/>
      </c>
      <c r="G28" s="180" t="str">
        <f t="shared" si="0"/>
        <v/>
      </c>
      <c r="H28" s="181" t="str">
        <f>IFERROR(VLOOKUP(1,'Operational Worksheet'!$A$273:$T$296,9),"")</f>
        <v/>
      </c>
      <c r="I28" s="182" t="str">
        <f t="shared" si="1"/>
        <v/>
      </c>
      <c r="J28" s="135"/>
    </row>
    <row r="29" spans="1:10" ht="12.75" customHeight="1" thickTop="1" thickBot="1" x14ac:dyDescent="0.3">
      <c r="A29" s="159"/>
      <c r="B29" s="183">
        <v>13</v>
      </c>
      <c r="C29" s="179" t="str">
        <f>IFERROR(VLOOKUP(1,'Operational Worksheet'!$A$297:$T$320,12),"")</f>
        <v/>
      </c>
      <c r="D29" s="179" t="str">
        <f>IFERROR(VLOOKUP(1,'Operational Worksheet'!$A$297:$T$320,7),"")</f>
        <v/>
      </c>
      <c r="E29" s="179"/>
      <c r="F29" s="179" t="str">
        <f>IFERROR((VLOOKUP(1,'Operational Worksheet'!$A$297:$T$320,5)-32)/1.8,"")</f>
        <v/>
      </c>
      <c r="G29" s="180" t="str">
        <f t="shared" si="0"/>
        <v/>
      </c>
      <c r="H29" s="181" t="str">
        <f>IFERROR(VLOOKUP(1,'Operational Worksheet'!$A$297:$T$320,9),"")</f>
        <v/>
      </c>
      <c r="I29" s="182" t="str">
        <f t="shared" si="1"/>
        <v/>
      </c>
      <c r="J29" s="135"/>
    </row>
    <row r="30" spans="1:10" ht="12.75" customHeight="1" thickTop="1" thickBot="1" x14ac:dyDescent="0.3">
      <c r="A30" s="159"/>
      <c r="B30" s="183">
        <v>14</v>
      </c>
      <c r="C30" s="179" t="str">
        <f>IFERROR(VLOOKUP(1,'Operational Worksheet'!$A$321:$T$344,12),"")</f>
        <v/>
      </c>
      <c r="D30" s="179" t="str">
        <f>IFERROR(VLOOKUP(1,'Operational Worksheet'!$A$321:$T$344,7),"")</f>
        <v/>
      </c>
      <c r="E30" s="179"/>
      <c r="F30" s="179" t="str">
        <f>IFERROR((VLOOKUP(1,'Operational Worksheet'!$A$321:$T$344,5)-32)/1.8,"")</f>
        <v/>
      </c>
      <c r="G30" s="180" t="str">
        <f t="shared" si="0"/>
        <v/>
      </c>
      <c r="H30" s="181" t="str">
        <f>IFERROR(VLOOKUP(1,'Operational Worksheet'!$A$321:$T$344,9),"")</f>
        <v/>
      </c>
      <c r="I30" s="182" t="str">
        <f t="shared" si="1"/>
        <v/>
      </c>
      <c r="J30" s="135"/>
    </row>
    <row r="31" spans="1:10" ht="12.75" customHeight="1" thickTop="1" thickBot="1" x14ac:dyDescent="0.3">
      <c r="A31" s="159"/>
      <c r="B31" s="183">
        <v>15</v>
      </c>
      <c r="C31" s="179" t="str">
        <f>IFERROR(VLOOKUP(1,'Operational Worksheet'!$A$345:$T$368,12),"")</f>
        <v/>
      </c>
      <c r="D31" s="179" t="str">
        <f>IFERROR(VLOOKUP(1,'Operational Worksheet'!$A$345:$T$368,7),"")</f>
        <v/>
      </c>
      <c r="E31" s="179"/>
      <c r="F31" s="179" t="str">
        <f>IFERROR((VLOOKUP(1,'Operational Worksheet'!$A$345:$T$368,5)-32)/1.8,"")</f>
        <v/>
      </c>
      <c r="G31" s="180" t="str">
        <f t="shared" si="0"/>
        <v/>
      </c>
      <c r="H31" s="181" t="str">
        <f>IFERROR(VLOOKUP(1,'Operational Worksheet'!$A$345:$T$368,9),"")</f>
        <v/>
      </c>
      <c r="I31" s="182" t="str">
        <f t="shared" si="1"/>
        <v/>
      </c>
      <c r="J31" s="135"/>
    </row>
    <row r="32" spans="1:10" ht="12.75" customHeight="1" thickTop="1" thickBot="1" x14ac:dyDescent="0.3">
      <c r="A32" s="159"/>
      <c r="B32" s="183">
        <v>16</v>
      </c>
      <c r="C32" s="179" t="str">
        <f>IFERROR(VLOOKUP(1,'Operational Worksheet'!$A$369:$T$392,12),"")</f>
        <v/>
      </c>
      <c r="D32" s="179" t="str">
        <f>IFERROR(VLOOKUP(1,'Operational Worksheet'!$A$369:$T$392,7),"")</f>
        <v/>
      </c>
      <c r="E32" s="179"/>
      <c r="F32" s="179" t="str">
        <f>IFERROR((VLOOKUP(1,'Operational Worksheet'!$A$369:$T$392,5)-32)/1.8,"")</f>
        <v/>
      </c>
      <c r="G32" s="180" t="str">
        <f t="shared" si="0"/>
        <v/>
      </c>
      <c r="H32" s="181" t="str">
        <f>IFERROR(VLOOKUP(1,'Operational Worksheet'!$A$369:$T$392,9),"")</f>
        <v/>
      </c>
      <c r="I32" s="182" t="str">
        <f t="shared" si="1"/>
        <v/>
      </c>
      <c r="J32" s="135"/>
    </row>
    <row r="33" spans="1:10" ht="12.75" customHeight="1" thickTop="1" thickBot="1" x14ac:dyDescent="0.3">
      <c r="A33" s="159"/>
      <c r="B33" s="183">
        <v>17</v>
      </c>
      <c r="C33" s="179" t="str">
        <f>IFERROR(VLOOKUP(1,'Operational Worksheet'!$A$393:$T$416,12),"")</f>
        <v/>
      </c>
      <c r="D33" s="179" t="str">
        <f>IFERROR(VLOOKUP(1,'Operational Worksheet'!$A$393:$T$416,7),"")</f>
        <v/>
      </c>
      <c r="E33" s="179"/>
      <c r="F33" s="179" t="str">
        <f>IFERROR((VLOOKUP(1,'Operational Worksheet'!$A$393:$T$416,5)-32)/1.8,"")</f>
        <v/>
      </c>
      <c r="G33" s="180" t="str">
        <f t="shared" si="0"/>
        <v/>
      </c>
      <c r="H33" s="181" t="str">
        <f>IFERROR(VLOOKUP(1,'Operational Worksheet'!$A$393:$T$416,9),"")</f>
        <v/>
      </c>
      <c r="I33" s="182" t="str">
        <f t="shared" si="1"/>
        <v/>
      </c>
      <c r="J33" s="135"/>
    </row>
    <row r="34" spans="1:10" ht="12.75" customHeight="1" thickTop="1" thickBot="1" x14ac:dyDescent="0.3">
      <c r="A34" s="159"/>
      <c r="B34" s="183">
        <v>18</v>
      </c>
      <c r="C34" s="179" t="str">
        <f>IFERROR(VLOOKUP(1,'Operational Worksheet'!$A$417:$T$440,12),"")</f>
        <v/>
      </c>
      <c r="D34" s="179" t="str">
        <f>IFERROR(VLOOKUP(1,'Operational Worksheet'!$A$417:$T$440,7),"")</f>
        <v/>
      </c>
      <c r="E34" s="179"/>
      <c r="F34" s="179" t="str">
        <f>IFERROR((VLOOKUP(1,'Operational Worksheet'!$A$417:$T$440,5)-32)/1.8,"")</f>
        <v/>
      </c>
      <c r="G34" s="180" t="str">
        <f t="shared" si="0"/>
        <v/>
      </c>
      <c r="H34" s="181" t="str">
        <f>IFERROR(VLOOKUP(1,'Operational Worksheet'!$A$417:$T$440,9),"")</f>
        <v/>
      </c>
      <c r="I34" s="182" t="str">
        <f t="shared" si="1"/>
        <v/>
      </c>
      <c r="J34" s="135"/>
    </row>
    <row r="35" spans="1:10" ht="12.75" customHeight="1" thickTop="1" thickBot="1" x14ac:dyDescent="0.3">
      <c r="A35" s="159"/>
      <c r="B35" s="183">
        <v>19</v>
      </c>
      <c r="C35" s="179" t="str">
        <f>IFERROR(VLOOKUP(1,'Operational Worksheet'!$A$441:$T$464,12),"")</f>
        <v/>
      </c>
      <c r="D35" s="179" t="str">
        <f>IFERROR(VLOOKUP(1,'Operational Worksheet'!$A$441:$T$464,7),"")</f>
        <v/>
      </c>
      <c r="E35" s="179"/>
      <c r="F35" s="179" t="str">
        <f>IFERROR((VLOOKUP(1,'Operational Worksheet'!$A$441:$T$464,5)-32)/1.8,"")</f>
        <v/>
      </c>
      <c r="G35" s="180" t="str">
        <f t="shared" si="0"/>
        <v/>
      </c>
      <c r="H35" s="181" t="str">
        <f>IFERROR(VLOOKUP(1,'Operational Worksheet'!$A$441:$T$464,9),"")</f>
        <v/>
      </c>
      <c r="I35" s="182" t="str">
        <f t="shared" si="1"/>
        <v/>
      </c>
      <c r="J35" s="135"/>
    </row>
    <row r="36" spans="1:10" ht="12.75" customHeight="1" thickTop="1" thickBot="1" x14ac:dyDescent="0.3">
      <c r="A36" s="159"/>
      <c r="B36" s="183">
        <v>20</v>
      </c>
      <c r="C36" s="179" t="str">
        <f>IFERROR(VLOOKUP(1,'Operational Worksheet'!$A$465:$T$488,12),"")</f>
        <v/>
      </c>
      <c r="D36" s="179" t="str">
        <f>IFERROR(VLOOKUP(1,'Operational Worksheet'!$A$465:$T$488,7),"")</f>
        <v/>
      </c>
      <c r="E36" s="179"/>
      <c r="F36" s="179" t="str">
        <f>IFERROR((VLOOKUP(1,'Operational Worksheet'!$A$465:$T$488,5)-32)/1.8,"")</f>
        <v/>
      </c>
      <c r="G36" s="180" t="str">
        <f t="shared" si="0"/>
        <v/>
      </c>
      <c r="H36" s="181" t="str">
        <f>IFERROR(VLOOKUP(1,'Operational Worksheet'!$A$465:$T$488,9),"")</f>
        <v/>
      </c>
      <c r="I36" s="182" t="str">
        <f t="shared" si="1"/>
        <v/>
      </c>
      <c r="J36" s="135"/>
    </row>
    <row r="37" spans="1:10" ht="12.75" customHeight="1" thickTop="1" thickBot="1" x14ac:dyDescent="0.3">
      <c r="A37" s="159"/>
      <c r="B37" s="183">
        <v>21</v>
      </c>
      <c r="C37" s="179" t="str">
        <f>IFERROR(VLOOKUP(1,'Operational Worksheet'!$A$489:$T$512,12),"")</f>
        <v/>
      </c>
      <c r="D37" s="179" t="str">
        <f>IFERROR(VLOOKUP(1,'Operational Worksheet'!$A$489:$T$512,7),"")</f>
        <v/>
      </c>
      <c r="E37" s="179"/>
      <c r="F37" s="179" t="str">
        <f>IFERROR((VLOOKUP(1,'Operational Worksheet'!$A$489:$T$512,5)-32)/1.8,"")</f>
        <v/>
      </c>
      <c r="G37" s="180" t="str">
        <f t="shared" si="0"/>
        <v/>
      </c>
      <c r="H37" s="181" t="str">
        <f>IFERROR(VLOOKUP(1,'Operational Worksheet'!$A$489:$T$512,9),"")</f>
        <v/>
      </c>
      <c r="I37" s="182" t="str">
        <f t="shared" si="1"/>
        <v/>
      </c>
      <c r="J37" s="135"/>
    </row>
    <row r="38" spans="1:10" ht="12.75" customHeight="1" thickTop="1" thickBot="1" x14ac:dyDescent="0.3">
      <c r="A38" s="159"/>
      <c r="B38" s="183">
        <v>22</v>
      </c>
      <c r="C38" s="179" t="str">
        <f>IFERROR(VLOOKUP(1,'Operational Worksheet'!$A$513:$T$536,12),"")</f>
        <v/>
      </c>
      <c r="D38" s="179" t="str">
        <f>IFERROR(VLOOKUP(1,'Operational Worksheet'!$A$513:$T$536,7),"")</f>
        <v/>
      </c>
      <c r="E38" s="179"/>
      <c r="F38" s="179" t="str">
        <f>IFERROR((VLOOKUP(1,'Operational Worksheet'!$A$513:$T$536,5)-32)/1.8,"")</f>
        <v/>
      </c>
      <c r="G38" s="180" t="str">
        <f t="shared" si="0"/>
        <v/>
      </c>
      <c r="H38" s="181" t="str">
        <f>IFERROR(VLOOKUP(1,'Operational Worksheet'!$A$513:$T$536,9),"")</f>
        <v/>
      </c>
      <c r="I38" s="182" t="str">
        <f t="shared" si="1"/>
        <v/>
      </c>
      <c r="J38" s="135"/>
    </row>
    <row r="39" spans="1:10" ht="12.75" customHeight="1" thickTop="1" thickBot="1" x14ac:dyDescent="0.3">
      <c r="A39" s="159"/>
      <c r="B39" s="183">
        <v>23</v>
      </c>
      <c r="C39" s="179" t="str">
        <f>IFERROR(VLOOKUP(1,'Operational Worksheet'!$A$537:$T$560,12),"")</f>
        <v/>
      </c>
      <c r="D39" s="179" t="str">
        <f>IFERROR(VLOOKUP(1,'Operational Worksheet'!$A$537:$T$560,7),"")</f>
        <v/>
      </c>
      <c r="E39" s="179"/>
      <c r="F39" s="179" t="str">
        <f>IFERROR((VLOOKUP(1,'Operational Worksheet'!$A$537:$T$560,5)-32)/1.8,"")</f>
        <v/>
      </c>
      <c r="G39" s="180" t="str">
        <f t="shared" si="0"/>
        <v/>
      </c>
      <c r="H39" s="181" t="str">
        <f>IFERROR(VLOOKUP(1,'Operational Worksheet'!$A$537:$T$560,9),"")</f>
        <v/>
      </c>
      <c r="I39" s="182" t="str">
        <f t="shared" si="1"/>
        <v/>
      </c>
      <c r="J39" s="135"/>
    </row>
    <row r="40" spans="1:10" ht="12.75" customHeight="1" thickTop="1" thickBot="1" x14ac:dyDescent="0.3">
      <c r="A40" s="159"/>
      <c r="B40" s="183">
        <v>24</v>
      </c>
      <c r="C40" s="179" t="str">
        <f>IFERROR(VLOOKUP(1,'Operational Worksheet'!$A$561:$T$584,12),"")</f>
        <v/>
      </c>
      <c r="D40" s="179" t="str">
        <f>IFERROR(VLOOKUP(1,'Operational Worksheet'!$A$561:$T$584,7),"")</f>
        <v/>
      </c>
      <c r="E40" s="179"/>
      <c r="F40" s="179" t="str">
        <f>IFERROR((VLOOKUP(1,'Operational Worksheet'!$A$561:$T$584,5)-32)/1.8,"")</f>
        <v/>
      </c>
      <c r="G40" s="180" t="str">
        <f t="shared" si="0"/>
        <v/>
      </c>
      <c r="H40" s="181" t="str">
        <f>IFERROR(VLOOKUP(1,'Operational Worksheet'!$A$561:$T$584,9),"")</f>
        <v/>
      </c>
      <c r="I40" s="182" t="str">
        <f t="shared" si="1"/>
        <v/>
      </c>
      <c r="J40" s="135"/>
    </row>
    <row r="41" spans="1:10" ht="12.75" customHeight="1" thickTop="1" thickBot="1" x14ac:dyDescent="0.3">
      <c r="A41" s="159"/>
      <c r="B41" s="183">
        <v>25</v>
      </c>
      <c r="C41" s="179" t="str">
        <f>IFERROR(VLOOKUP(1,'Operational Worksheet'!$A$585:$T$608,12),"")</f>
        <v/>
      </c>
      <c r="D41" s="179" t="str">
        <f>IFERROR(VLOOKUP(1,'Operational Worksheet'!$A$585:$T$608,7),"")</f>
        <v/>
      </c>
      <c r="E41" s="179"/>
      <c r="F41" s="179" t="str">
        <f>IFERROR((VLOOKUP(1,'Operational Worksheet'!$A$585:$T$608,5)-32)/1.8,"")</f>
        <v/>
      </c>
      <c r="G41" s="180" t="str">
        <f t="shared" si="0"/>
        <v/>
      </c>
      <c r="H41" s="181" t="str">
        <f>IFERROR(VLOOKUP(1,'Operational Worksheet'!$A$585:$T$608,9),"")</f>
        <v/>
      </c>
      <c r="I41" s="182" t="str">
        <f t="shared" si="1"/>
        <v/>
      </c>
      <c r="J41" s="135"/>
    </row>
    <row r="42" spans="1:10" ht="12.75" customHeight="1" thickTop="1" thickBot="1" x14ac:dyDescent="0.3">
      <c r="A42" s="159"/>
      <c r="B42" s="183">
        <v>26</v>
      </c>
      <c r="C42" s="179" t="str">
        <f>IFERROR(VLOOKUP(1,'Operational Worksheet'!$A$609:$T$632,12),"")</f>
        <v/>
      </c>
      <c r="D42" s="179" t="str">
        <f>IFERROR(VLOOKUP(1,'Operational Worksheet'!$A$609:$T$632,7),"")</f>
        <v/>
      </c>
      <c r="E42" s="179"/>
      <c r="F42" s="179" t="str">
        <f>IFERROR((VLOOKUP(1,'Operational Worksheet'!$A$609:$T$632,5)-32)/1.8,"")</f>
        <v/>
      </c>
      <c r="G42" s="180" t="str">
        <f t="shared" si="0"/>
        <v/>
      </c>
      <c r="H42" s="181" t="str">
        <f>IFERROR(VLOOKUP(1,'Operational Worksheet'!$A$609:$T$632,9),"")</f>
        <v/>
      </c>
      <c r="I42" s="182" t="str">
        <f t="shared" si="1"/>
        <v/>
      </c>
      <c r="J42" s="135"/>
    </row>
    <row r="43" spans="1:10" ht="12.75" customHeight="1" thickTop="1" thickBot="1" x14ac:dyDescent="0.3">
      <c r="A43" s="159"/>
      <c r="B43" s="183">
        <v>27</v>
      </c>
      <c r="C43" s="179" t="str">
        <f>IFERROR(VLOOKUP(1,'Operational Worksheet'!$A$633:$T$656,12),"")</f>
        <v/>
      </c>
      <c r="D43" s="179" t="str">
        <f>IFERROR(VLOOKUP(1,'Operational Worksheet'!$A$633:$T$656,7),"")</f>
        <v/>
      </c>
      <c r="E43" s="179"/>
      <c r="F43" s="179" t="str">
        <f>IFERROR((VLOOKUP(1,'Operational Worksheet'!$A$633:$T$656,5)-32)/1.8,"")</f>
        <v/>
      </c>
      <c r="G43" s="180" t="str">
        <f t="shared" si="0"/>
        <v/>
      </c>
      <c r="H43" s="181" t="str">
        <f>IFERROR(VLOOKUP(1,'Operational Worksheet'!$A$633:$T$656,9),"")</f>
        <v/>
      </c>
      <c r="I43" s="182" t="str">
        <f t="shared" si="1"/>
        <v/>
      </c>
      <c r="J43" s="135"/>
    </row>
    <row r="44" spans="1:10" ht="12.75" customHeight="1" thickTop="1" thickBot="1" x14ac:dyDescent="0.3">
      <c r="A44" s="159"/>
      <c r="B44" s="183">
        <v>28</v>
      </c>
      <c r="C44" s="179" t="str">
        <f>IFERROR(VLOOKUP(1,'Operational Worksheet'!$A$657:$T$680,12),"")</f>
        <v/>
      </c>
      <c r="D44" s="179" t="str">
        <f>IFERROR(VLOOKUP(1,'Operational Worksheet'!$A$657:$T$680,7),"")</f>
        <v/>
      </c>
      <c r="E44" s="179"/>
      <c r="F44" s="179" t="str">
        <f>IFERROR((VLOOKUP(1,'Operational Worksheet'!$A$657:$T$680,5)-32)/1.8,"")</f>
        <v/>
      </c>
      <c r="G44" s="180" t="str">
        <f t="shared" si="0"/>
        <v/>
      </c>
      <c r="H44" s="181" t="str">
        <f>IFERROR(VLOOKUP(1,'Operational Worksheet'!$A$657:$T$680,9),"")</f>
        <v/>
      </c>
      <c r="I44" s="182" t="str">
        <f t="shared" si="1"/>
        <v/>
      </c>
      <c r="J44" s="135"/>
    </row>
    <row r="45" spans="1:10" ht="12.75" customHeight="1" thickTop="1" thickBot="1" x14ac:dyDescent="0.3">
      <c r="A45" s="159"/>
      <c r="B45" s="185">
        <v>29</v>
      </c>
      <c r="C45" s="179" t="str">
        <f>IFERROR(VLOOKUP(1,'Operational Worksheet'!$A$681:$T$704,12),"")</f>
        <v/>
      </c>
      <c r="D45" s="179" t="str">
        <f>IFERROR(VLOOKUP(1,'Operational Worksheet'!$A$681:$T$704,7),"")</f>
        <v/>
      </c>
      <c r="E45" s="186"/>
      <c r="F45" s="179" t="str">
        <f>IFERROR((VLOOKUP(1,'Operational Worksheet'!$A$681:$T$704,5)-32)/1.8,"")</f>
        <v/>
      </c>
      <c r="G45" s="181" t="str">
        <f>IFERROR(C45*D45,"")</f>
        <v/>
      </c>
      <c r="H45" s="181" t="str">
        <f>IFERROR(VLOOKUP(1,'Operational Worksheet'!$A$681:$T$704,9),"")</f>
        <v/>
      </c>
      <c r="I45" s="182" t="str">
        <f t="shared" si="1"/>
        <v/>
      </c>
      <c r="J45" s="135"/>
    </row>
    <row r="46" spans="1:10" ht="12.75" customHeight="1" thickTop="1" thickBot="1" x14ac:dyDescent="0.3">
      <c r="A46" s="159"/>
      <c r="B46" s="185">
        <v>30</v>
      </c>
      <c r="C46" s="179" t="str">
        <f>IFERROR(VLOOKUP(1,'Operational Worksheet'!$A$705:$T$728,12),"")</f>
        <v/>
      </c>
      <c r="D46" s="179" t="str">
        <f>IFERROR(VLOOKUP(1,'Operational Worksheet'!$A$705:$T$728,7),"")</f>
        <v/>
      </c>
      <c r="E46" s="186"/>
      <c r="F46" s="179" t="str">
        <f>IFERROR((VLOOKUP(1,'Operational Worksheet'!$A$705:$T$728,5)-32)/1.8,"")</f>
        <v/>
      </c>
      <c r="G46" s="181" t="str">
        <f>IFERROR(C46*D46,"")</f>
        <v/>
      </c>
      <c r="H46" s="181" t="str">
        <f>IFERROR(VLOOKUP(1,'Operational Worksheet'!$A$705:$T$728,9),"")</f>
        <v/>
      </c>
      <c r="I46" s="182" t="str">
        <f t="shared" si="1"/>
        <v/>
      </c>
      <c r="J46" s="135"/>
    </row>
    <row r="47" spans="1:10" ht="13.5" customHeight="1" thickTop="1" thickBot="1" x14ac:dyDescent="0.3">
      <c r="A47" s="159"/>
      <c r="B47" s="187">
        <v>31</v>
      </c>
      <c r="C47" s="179" t="str">
        <f>IFERROR(VLOOKUP(1,'Operational Worksheet'!$A$729:$T$752,12),"")</f>
        <v/>
      </c>
      <c r="D47" s="179" t="str">
        <f>IFERROR(VLOOKUP(1,'Operational Worksheet'!$A$729:$T$752,7),"")</f>
        <v/>
      </c>
      <c r="E47" s="188"/>
      <c r="F47" s="179" t="str">
        <f>IFERROR((VLOOKUP(1,'Operational Worksheet'!$A$729:$T$752,5)-32)/1.8,"")</f>
        <v/>
      </c>
      <c r="G47" s="181" t="str">
        <f>IFERROR(C47*D47,"")</f>
        <v/>
      </c>
      <c r="H47" s="181" t="str">
        <f>IFERROR(VLOOKUP(1,'Operational Worksheet'!$A$729:$T$752,9),"")</f>
        <v/>
      </c>
      <c r="I47" s="182" t="str">
        <f t="shared" si="1"/>
        <v/>
      </c>
      <c r="J47" s="135"/>
    </row>
    <row r="48" spans="1:10" ht="13.5" customHeight="1" thickTop="1" x14ac:dyDescent="0.25">
      <c r="A48" s="159"/>
      <c r="B48" s="163" t="s">
        <v>146</v>
      </c>
      <c r="C48" s="190" t="str">
        <f>IFERROR(AVERAGE(C17:C46),"")</f>
        <v/>
      </c>
      <c r="D48" s="190" t="str">
        <f t="shared" ref="D48:I48" si="2">IFERROR(AVERAGE(D17:D46),"")</f>
        <v/>
      </c>
      <c r="E48" s="189" t="str">
        <f t="shared" si="2"/>
        <v/>
      </c>
      <c r="F48" s="190" t="str">
        <f>IFERROR(AVERAGE(F17:F46),"")</f>
        <v/>
      </c>
      <c r="G48" s="189" t="str">
        <f t="shared" si="2"/>
        <v/>
      </c>
      <c r="H48" s="189" t="str">
        <f t="shared" si="2"/>
        <v/>
      </c>
      <c r="I48" s="190" t="str">
        <f t="shared" si="2"/>
        <v/>
      </c>
      <c r="J48" s="135"/>
    </row>
    <row r="49" spans="1:10" ht="12.75" customHeight="1" x14ac:dyDescent="0.25">
      <c r="A49" s="159"/>
      <c r="B49" s="191" t="s">
        <v>147</v>
      </c>
      <c r="C49" s="193">
        <f>IFERROR(MAX(C17:C46),"")</f>
        <v>0</v>
      </c>
      <c r="D49" s="193">
        <f t="shared" ref="D49:I49" si="3">IFERROR(MAX(D17:D46),"")</f>
        <v>0</v>
      </c>
      <c r="E49" s="192">
        <f t="shared" si="3"/>
        <v>0</v>
      </c>
      <c r="F49" s="193">
        <f>IFERROR(MAX(F17:F46),"")</f>
        <v>0</v>
      </c>
      <c r="G49" s="192">
        <f t="shared" si="3"/>
        <v>0</v>
      </c>
      <c r="H49" s="192">
        <f t="shared" si="3"/>
        <v>0</v>
      </c>
      <c r="I49" s="193">
        <f t="shared" si="3"/>
        <v>0</v>
      </c>
      <c r="J49" s="135"/>
    </row>
    <row r="50" spans="1:10" ht="13.5" customHeight="1" thickBot="1" x14ac:dyDescent="0.3">
      <c r="A50" s="159"/>
      <c r="B50" s="173" t="s">
        <v>148</v>
      </c>
      <c r="C50" s="195">
        <f>IFERROR(MIN(C17:C46),"")</f>
        <v>0</v>
      </c>
      <c r="D50" s="195">
        <f t="shared" ref="D50:I50" si="4">IFERROR(MIN(D17:D46),"")</f>
        <v>0</v>
      </c>
      <c r="E50" s="194">
        <f t="shared" si="4"/>
        <v>0</v>
      </c>
      <c r="F50" s="195">
        <f t="shared" si="4"/>
        <v>0</v>
      </c>
      <c r="G50" s="194">
        <f t="shared" si="4"/>
        <v>0</v>
      </c>
      <c r="H50" s="194">
        <f t="shared" si="4"/>
        <v>0</v>
      </c>
      <c r="I50" s="195">
        <f t="shared" si="4"/>
        <v>0</v>
      </c>
      <c r="J50" s="135"/>
    </row>
    <row r="51" spans="1:10" ht="13.5" customHeight="1" thickTop="1" x14ac:dyDescent="0.25">
      <c r="A51" s="135"/>
      <c r="B51" s="135"/>
      <c r="C51" s="136"/>
      <c r="D51" s="137"/>
      <c r="E51" s="137"/>
      <c r="F51" s="136"/>
      <c r="G51" s="138"/>
      <c r="H51" s="138"/>
      <c r="I51" s="137"/>
      <c r="J51" s="135"/>
    </row>
    <row r="52" spans="1:10" ht="12.75" customHeight="1" x14ac:dyDescent="0.25">
      <c r="A52" s="135"/>
      <c r="B52" s="135"/>
      <c r="C52" s="136"/>
      <c r="D52" s="137"/>
      <c r="E52" s="196"/>
      <c r="F52" s="136"/>
      <c r="G52" s="138"/>
      <c r="H52" s="138"/>
      <c r="I52" s="137"/>
      <c r="J52" s="135"/>
    </row>
    <row r="53" spans="1:10" ht="12.75" customHeight="1" x14ac:dyDescent="0.25">
      <c r="A53" s="135"/>
      <c r="B53" s="135"/>
      <c r="C53" s="136"/>
      <c r="D53" s="137"/>
      <c r="E53" s="137"/>
      <c r="F53" s="136"/>
      <c r="G53" s="138"/>
      <c r="H53" s="138"/>
      <c r="I53" s="137"/>
      <c r="J53" s="135"/>
    </row>
    <row r="54" spans="1:10" ht="12.75" customHeight="1" x14ac:dyDescent="0.25">
      <c r="A54" s="135"/>
      <c r="B54" s="135"/>
      <c r="C54" s="136"/>
      <c r="D54" s="137"/>
      <c r="E54" s="137"/>
      <c r="F54" s="136"/>
      <c r="G54" s="138"/>
      <c r="H54" s="138"/>
      <c r="I54" s="137"/>
      <c r="J54" s="135"/>
    </row>
    <row r="55" spans="1:10" ht="12.75" customHeight="1" x14ac:dyDescent="0.25">
      <c r="A55" s="135"/>
      <c r="B55" s="135"/>
      <c r="C55" s="136"/>
      <c r="D55" s="137"/>
      <c r="E55" s="137"/>
      <c r="F55" s="136"/>
      <c r="G55" s="138"/>
      <c r="H55" s="138"/>
      <c r="I55" s="137"/>
      <c r="J55" s="135"/>
    </row>
    <row r="56" spans="1:10" ht="12.75" customHeight="1" x14ac:dyDescent="0.25">
      <c r="A56" s="135"/>
      <c r="B56" s="135"/>
      <c r="C56" s="136"/>
      <c r="D56" s="137"/>
      <c r="E56" s="137"/>
      <c r="F56" s="136"/>
      <c r="G56" s="138"/>
      <c r="H56" s="138"/>
      <c r="I56" s="137"/>
      <c r="J56" s="135"/>
    </row>
    <row r="57" spans="1:10" ht="12.75" customHeight="1" x14ac:dyDescent="0.25">
      <c r="A57" s="135"/>
      <c r="B57" s="135"/>
      <c r="C57" s="136"/>
      <c r="D57" s="137"/>
      <c r="E57" s="137"/>
      <c r="F57" s="136"/>
      <c r="G57" s="138"/>
      <c r="H57" s="138"/>
      <c r="I57" s="137"/>
      <c r="J57" s="135"/>
    </row>
    <row r="58" spans="1:10" ht="12.75" customHeight="1" x14ac:dyDescent="0.25">
      <c r="A58" s="135"/>
      <c r="B58" s="135"/>
      <c r="C58" s="136"/>
      <c r="D58" s="137"/>
      <c r="E58" s="137"/>
      <c r="F58" s="136"/>
      <c r="G58" s="138"/>
      <c r="H58" s="138"/>
      <c r="I58" s="137"/>
      <c r="J58" s="135"/>
    </row>
    <row r="59" spans="1:10" ht="12.75" customHeight="1" x14ac:dyDescent="0.25">
      <c r="A59" s="135"/>
      <c r="B59" s="135"/>
      <c r="C59" s="136"/>
      <c r="D59" s="137"/>
      <c r="E59" s="137"/>
      <c r="F59" s="136"/>
      <c r="G59" s="138"/>
      <c r="H59" s="138"/>
      <c r="I59" s="137"/>
      <c r="J59" s="135"/>
    </row>
    <row r="60" spans="1:10" ht="12.75" customHeight="1" x14ac:dyDescent="0.25">
      <c r="A60" s="135"/>
      <c r="B60" s="135"/>
      <c r="C60" s="136"/>
      <c r="D60" s="137"/>
      <c r="E60" s="137"/>
      <c r="F60" s="136"/>
      <c r="G60" s="138"/>
      <c r="H60" s="138"/>
      <c r="I60" s="137"/>
      <c r="J60" s="135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  <pageSetup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800"/>
  <sheetViews>
    <sheetView topLeftCell="A8" workbookViewId="0">
      <selection activeCell="F8" sqref="F8"/>
    </sheetView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34" t="s">
        <v>149</v>
      </c>
      <c r="B1" s="135"/>
      <c r="C1" s="136"/>
      <c r="D1" s="137"/>
      <c r="E1" s="137"/>
      <c r="F1" s="136"/>
      <c r="G1" s="138"/>
      <c r="H1" s="138"/>
      <c r="I1" s="137"/>
      <c r="J1" s="135"/>
    </row>
    <row r="2" spans="1:10" ht="15" customHeight="1" x14ac:dyDescent="0.25">
      <c r="A2" s="134"/>
      <c r="B2" s="139" t="s">
        <v>116</v>
      </c>
      <c r="C2" s="148"/>
      <c r="D2" s="197"/>
      <c r="E2" s="141"/>
      <c r="F2" s="139" t="s">
        <v>117</v>
      </c>
      <c r="G2" s="142" t="s">
        <v>118</v>
      </c>
      <c r="H2" s="143"/>
      <c r="I2" s="137"/>
      <c r="J2" s="135"/>
    </row>
    <row r="3" spans="1:10" ht="15" customHeight="1" x14ac:dyDescent="0.25">
      <c r="A3" s="134"/>
      <c r="B3" s="139" t="s">
        <v>119</v>
      </c>
      <c r="C3" s="148"/>
      <c r="D3" s="198"/>
      <c r="E3" s="141"/>
      <c r="F3" s="139" t="s">
        <v>120</v>
      </c>
      <c r="G3" s="145" t="s">
        <v>121</v>
      </c>
      <c r="H3" s="145"/>
      <c r="I3" s="137"/>
      <c r="J3" s="135"/>
    </row>
    <row r="4" spans="1:10" ht="15" customHeight="1" x14ac:dyDescent="0.25">
      <c r="A4" s="147"/>
      <c r="B4" s="139" t="s">
        <v>122</v>
      </c>
      <c r="C4" s="148">
        <v>22011</v>
      </c>
      <c r="D4" s="199"/>
      <c r="E4" s="141"/>
      <c r="F4" s="139" t="s">
        <v>123</v>
      </c>
      <c r="G4" s="146"/>
      <c r="H4" s="146"/>
      <c r="I4" s="149"/>
      <c r="J4" s="135"/>
    </row>
    <row r="5" spans="1:10" ht="15" customHeight="1" x14ac:dyDescent="0.25">
      <c r="A5" s="150"/>
      <c r="B5" s="151"/>
      <c r="C5" s="151"/>
      <c r="D5" s="200"/>
      <c r="E5" s="141"/>
      <c r="F5" s="152"/>
      <c r="G5" s="356"/>
      <c r="H5" s="356"/>
      <c r="I5" s="153"/>
      <c r="J5" s="135"/>
    </row>
    <row r="6" spans="1:10" ht="15" customHeight="1" x14ac:dyDescent="0.25">
      <c r="A6" s="150"/>
      <c r="B6" s="151"/>
      <c r="C6" s="151"/>
      <c r="D6" s="154"/>
      <c r="E6" s="154"/>
      <c r="F6" s="154"/>
      <c r="G6" s="151"/>
      <c r="H6" s="155" t="s">
        <v>124</v>
      </c>
      <c r="I6" s="156">
        <v>4</v>
      </c>
      <c r="J6" s="135"/>
    </row>
    <row r="7" spans="1:10" ht="15" customHeight="1" x14ac:dyDescent="0.25">
      <c r="A7" s="150"/>
      <c r="B7" s="151"/>
      <c r="C7" s="151"/>
      <c r="D7" s="151"/>
      <c r="E7" s="154"/>
      <c r="F7" s="154"/>
      <c r="G7" s="151"/>
      <c r="H7" s="155" t="s">
        <v>125</v>
      </c>
      <c r="I7" s="156" t="s">
        <v>126</v>
      </c>
      <c r="J7" s="135"/>
    </row>
    <row r="8" spans="1:10" ht="12.75" customHeight="1" x14ac:dyDescent="0.25">
      <c r="A8" s="147"/>
      <c r="B8" s="147"/>
      <c r="C8" s="157"/>
      <c r="D8" s="149"/>
      <c r="E8" s="149"/>
      <c r="F8" s="157"/>
      <c r="G8" s="158"/>
      <c r="H8" s="158"/>
      <c r="I8" s="149"/>
      <c r="J8" s="135"/>
    </row>
    <row r="9" spans="1:10" ht="15" customHeight="1" x14ac:dyDescent="0.25">
      <c r="A9" s="150"/>
      <c r="B9" s="151"/>
      <c r="C9" s="151"/>
      <c r="D9" s="151"/>
      <c r="E9" s="154"/>
      <c r="F9" s="154"/>
      <c r="G9" s="151"/>
      <c r="H9" s="155" t="s">
        <v>127</v>
      </c>
      <c r="I9" s="156">
        <v>0.5</v>
      </c>
      <c r="J9" s="135"/>
    </row>
    <row r="10" spans="1:10" ht="15" customHeight="1" x14ac:dyDescent="0.25">
      <c r="A10" s="150"/>
      <c r="B10" s="151"/>
      <c r="C10" s="151"/>
      <c r="D10" s="151"/>
      <c r="E10" s="154"/>
      <c r="F10" s="154"/>
      <c r="G10" s="151"/>
      <c r="H10" s="155" t="s">
        <v>128</v>
      </c>
      <c r="I10" s="156">
        <f>4-I9</f>
        <v>3.5</v>
      </c>
      <c r="J10" s="135"/>
    </row>
    <row r="11" spans="1:10" ht="12.75" customHeight="1" x14ac:dyDescent="0.25">
      <c r="A11" s="159"/>
      <c r="B11" s="159"/>
      <c r="C11" s="136"/>
      <c r="D11" s="137"/>
      <c r="E11" s="137"/>
      <c r="F11" s="136"/>
      <c r="G11" s="138"/>
      <c r="H11" s="138"/>
      <c r="I11" s="137"/>
      <c r="J11" s="135"/>
    </row>
    <row r="12" spans="1:10" ht="12.75" customHeight="1" x14ac:dyDescent="0.25">
      <c r="A12" s="159"/>
      <c r="B12" s="159" t="s">
        <v>129</v>
      </c>
      <c r="C12" s="160"/>
      <c r="D12" s="161"/>
      <c r="E12" s="161"/>
      <c r="F12" s="160"/>
      <c r="G12" s="162"/>
      <c r="H12" s="162"/>
      <c r="I12" s="137"/>
      <c r="J12" s="135"/>
    </row>
    <row r="13" spans="1:10" ht="13.5" customHeight="1" thickBot="1" x14ac:dyDescent="0.3">
      <c r="A13" s="159"/>
      <c r="B13" s="159"/>
      <c r="C13" s="136"/>
      <c r="D13" s="137"/>
      <c r="E13" s="137"/>
      <c r="F13" s="136"/>
      <c r="G13" s="138"/>
      <c r="H13" s="138"/>
      <c r="I13" s="137"/>
      <c r="J13" s="135"/>
    </row>
    <row r="14" spans="1:10" ht="16.5" customHeight="1" thickTop="1" x14ac:dyDescent="0.3">
      <c r="A14" s="159"/>
      <c r="B14" s="163"/>
      <c r="C14" s="164" t="s">
        <v>130</v>
      </c>
      <c r="D14" s="165" t="s">
        <v>131</v>
      </c>
      <c r="E14" s="165"/>
      <c r="F14" s="164"/>
      <c r="G14" s="166"/>
      <c r="H14" s="166" t="s">
        <v>132</v>
      </c>
      <c r="I14" s="167" t="s">
        <v>133</v>
      </c>
      <c r="J14" s="135"/>
    </row>
    <row r="15" spans="1:10" ht="12.75" customHeight="1" x14ac:dyDescent="0.25">
      <c r="A15" s="159"/>
      <c r="B15" s="168" t="s">
        <v>22</v>
      </c>
      <c r="C15" s="169" t="s">
        <v>134</v>
      </c>
      <c r="D15" s="170" t="s">
        <v>135</v>
      </c>
      <c r="E15" s="170"/>
      <c r="F15" s="169" t="s">
        <v>136</v>
      </c>
      <c r="G15" s="171" t="s">
        <v>137</v>
      </c>
      <c r="H15" s="171" t="s">
        <v>138</v>
      </c>
      <c r="I15" s="172" t="s">
        <v>139</v>
      </c>
      <c r="J15" s="135"/>
    </row>
    <row r="16" spans="1:10" ht="13.5" customHeight="1" thickBot="1" x14ac:dyDescent="0.3">
      <c r="A16" s="159"/>
      <c r="B16" s="173"/>
      <c r="C16" s="174" t="s">
        <v>140</v>
      </c>
      <c r="D16" s="175" t="s">
        <v>141</v>
      </c>
      <c r="E16" s="175" t="s">
        <v>142</v>
      </c>
      <c r="F16" s="174" t="s">
        <v>143</v>
      </c>
      <c r="G16" s="176" t="s">
        <v>144</v>
      </c>
      <c r="H16" s="176" t="s">
        <v>144</v>
      </c>
      <c r="I16" s="177" t="s">
        <v>145</v>
      </c>
      <c r="J16" s="135"/>
    </row>
    <row r="17" spans="1:10" ht="13.5" customHeight="1" thickTop="1" thickBot="1" x14ac:dyDescent="0.3">
      <c r="A17" s="159"/>
      <c r="B17" s="178">
        <v>1</v>
      </c>
      <c r="C17" s="179" t="str">
        <f>IFERROR(VLOOKUP(1,'Operational Worksheet'!$A$9:$T$32,13),"")</f>
        <v/>
      </c>
      <c r="D17" s="179" t="str">
        <f>IFERROR(VLOOKUP(1,'Operational Worksheet'!$A$9:$T$32,7),"")</f>
        <v/>
      </c>
      <c r="E17" s="179"/>
      <c r="F17" s="179" t="e">
        <f>(VLOOKUP(1,'Operational Worksheet'!$A$9:$T$32,5)-32)/1.8</f>
        <v>#N/A</v>
      </c>
      <c r="G17" s="180" t="str">
        <f>IFERROR(C17*D17,"")</f>
        <v/>
      </c>
      <c r="H17" s="181" t="str">
        <f>IFERROR(VLOOKUP(1,'Operational Worksheet'!$A$9:$T$32,9),"")</f>
        <v/>
      </c>
      <c r="I17" s="182" t="str">
        <f>IFERROR(G17/H17,"")</f>
        <v/>
      </c>
      <c r="J17" s="135"/>
    </row>
    <row r="18" spans="1:10" ht="12.75" customHeight="1" thickTop="1" thickBot="1" x14ac:dyDescent="0.3">
      <c r="A18" s="159"/>
      <c r="B18" s="183">
        <v>2</v>
      </c>
      <c r="C18" s="179" t="str">
        <f>IFERROR(VLOOKUP(1,'Operational Worksheet'!$A$33:$T$56,13),"")</f>
        <v/>
      </c>
      <c r="D18" s="179" t="str">
        <f>IFERROR(VLOOKUP(1,'Operational Worksheet'!$A$33:$T$56,7),"")</f>
        <v/>
      </c>
      <c r="E18" s="179"/>
      <c r="F18" s="179" t="str">
        <f>IFERROR((VLOOKUP(1,'Operational Worksheet'!$A$33:$T$56,5)-32)/1.8,"")</f>
        <v/>
      </c>
      <c r="G18" s="180" t="str">
        <f t="shared" ref="G18:G46" si="0">IFERROR(C18*D18,"")</f>
        <v/>
      </c>
      <c r="H18" s="181" t="str">
        <f>IFERROR(VLOOKUP(1,'Operational Worksheet'!$A$33:$T$56,9),"")</f>
        <v/>
      </c>
      <c r="I18" s="182" t="str">
        <f t="shared" ref="I18:I47" si="1">IFERROR(G18/H18,"")</f>
        <v/>
      </c>
      <c r="J18" s="135"/>
    </row>
    <row r="19" spans="1:10" ht="12.75" customHeight="1" thickTop="1" thickBot="1" x14ac:dyDescent="0.3">
      <c r="A19" s="159"/>
      <c r="B19" s="183">
        <v>3</v>
      </c>
      <c r="C19" s="179" t="str">
        <f>IFERROR(VLOOKUP(1,'Operational Worksheet'!$A$57:$T$80,13),"")</f>
        <v/>
      </c>
      <c r="D19" s="179" t="str">
        <f>IFERROR(VLOOKUP(1,'Operational Worksheet'!$A$57:$T$80,7),"")</f>
        <v/>
      </c>
      <c r="E19" s="179"/>
      <c r="F19" s="179" t="str">
        <f>IFERROR((VLOOKUP(1,'Operational Worksheet'!$A$57:$T$80,5)-32)/1.8,"")</f>
        <v/>
      </c>
      <c r="G19" s="180" t="str">
        <f t="shared" si="0"/>
        <v/>
      </c>
      <c r="H19" s="181" t="str">
        <f>IFERROR(VLOOKUP(1,'Operational Worksheet'!$A$57:$T$80,9),"")</f>
        <v/>
      </c>
      <c r="I19" s="182" t="str">
        <f t="shared" si="1"/>
        <v/>
      </c>
      <c r="J19" s="135"/>
    </row>
    <row r="20" spans="1:10" ht="12.75" customHeight="1" thickTop="1" thickBot="1" x14ac:dyDescent="0.3">
      <c r="A20" s="159"/>
      <c r="B20" s="183">
        <v>4</v>
      </c>
      <c r="C20" s="179" t="str">
        <f>IFERROR(VLOOKUP(1,'Operational Worksheet'!$A$81:$T$104,13),"")</f>
        <v/>
      </c>
      <c r="D20" s="179" t="str">
        <f>IFERROR(VLOOKUP(1,'Operational Worksheet'!$A$81:$T$104,7),"")</f>
        <v/>
      </c>
      <c r="E20" s="179"/>
      <c r="F20" s="179" t="str">
        <f>IFERROR((VLOOKUP(1,'Operational Worksheet'!$A$81:$T$104,5)-32)/1.8,"")</f>
        <v/>
      </c>
      <c r="G20" s="180" t="str">
        <f t="shared" si="0"/>
        <v/>
      </c>
      <c r="H20" s="181" t="str">
        <f>IFERROR(VLOOKUP(1,'Operational Worksheet'!$A$81:$T$104,9),"")</f>
        <v/>
      </c>
      <c r="I20" s="182" t="str">
        <f t="shared" si="1"/>
        <v/>
      </c>
      <c r="J20" s="135"/>
    </row>
    <row r="21" spans="1:10" ht="12.75" customHeight="1" thickTop="1" thickBot="1" x14ac:dyDescent="0.3">
      <c r="A21" s="159"/>
      <c r="B21" s="183">
        <v>5</v>
      </c>
      <c r="C21" s="179" t="str">
        <f>IFERROR(VLOOKUP(1,'Operational Worksheet'!$A$105:$T$128,13),"")</f>
        <v/>
      </c>
      <c r="D21" s="179" t="str">
        <f>IFERROR(VLOOKUP(1,'Operational Worksheet'!$A$105:$T$128,7),"")</f>
        <v/>
      </c>
      <c r="E21" s="179"/>
      <c r="F21" s="179" t="str">
        <f>IFERROR((VLOOKUP(1,'Operational Worksheet'!$A$105:$T$128,5)-32)/1.8,"")</f>
        <v/>
      </c>
      <c r="G21" s="180" t="str">
        <f t="shared" si="0"/>
        <v/>
      </c>
      <c r="H21" s="181" t="str">
        <f>IFERROR(VLOOKUP(1,'Operational Worksheet'!$A$105:$T$128,9),"")</f>
        <v/>
      </c>
      <c r="I21" s="182" t="str">
        <f t="shared" si="1"/>
        <v/>
      </c>
      <c r="J21" s="135"/>
    </row>
    <row r="22" spans="1:10" ht="12.75" customHeight="1" thickTop="1" thickBot="1" x14ac:dyDescent="0.3">
      <c r="A22" s="159"/>
      <c r="B22" s="183">
        <v>6</v>
      </c>
      <c r="C22" s="179" t="str">
        <f>IFERROR(VLOOKUP(1,'Operational Worksheet'!$A$129:$T$152,13),"")</f>
        <v/>
      </c>
      <c r="D22" s="179" t="str">
        <f>IFERROR(VLOOKUP(1,'Operational Worksheet'!$A$129:$T$152,7),"")</f>
        <v/>
      </c>
      <c r="E22" s="179"/>
      <c r="F22" s="179" t="str">
        <f>IFERROR((VLOOKUP(1,'Operational Worksheet'!$A$129:$T$152,5)-32)/1.8,"")</f>
        <v/>
      </c>
      <c r="G22" s="180" t="str">
        <f t="shared" si="0"/>
        <v/>
      </c>
      <c r="H22" s="181" t="str">
        <f>IFERROR(VLOOKUP(1,'Operational Worksheet'!$A$129:$T$152,9),"")</f>
        <v/>
      </c>
      <c r="I22" s="182" t="str">
        <f t="shared" si="1"/>
        <v/>
      </c>
      <c r="J22" s="135"/>
    </row>
    <row r="23" spans="1:10" ht="12.75" customHeight="1" thickTop="1" thickBot="1" x14ac:dyDescent="0.3">
      <c r="A23" s="159"/>
      <c r="B23" s="183">
        <v>7</v>
      </c>
      <c r="C23" s="179" t="str">
        <f>IFERROR(VLOOKUP(1,'Operational Worksheet'!$A$153:$T$176,13),"")</f>
        <v/>
      </c>
      <c r="D23" s="179" t="str">
        <f>IFERROR(VLOOKUP(1,'Operational Worksheet'!$A$153:$T$176,7),"")</f>
        <v/>
      </c>
      <c r="E23" s="179"/>
      <c r="F23" s="179" t="str">
        <f>IFERROR((VLOOKUP(1,'Operational Worksheet'!$A$153:$T$176,5)-32)/1.8,"")</f>
        <v/>
      </c>
      <c r="G23" s="180" t="str">
        <f t="shared" si="0"/>
        <v/>
      </c>
      <c r="H23" s="181" t="str">
        <f>IFERROR(VLOOKUP(1,'Operational Worksheet'!$A$153:$T$176,9),"")</f>
        <v/>
      </c>
      <c r="I23" s="182" t="str">
        <f t="shared" si="1"/>
        <v/>
      </c>
      <c r="J23" s="135"/>
    </row>
    <row r="24" spans="1:10" ht="12.75" customHeight="1" thickTop="1" thickBot="1" x14ac:dyDescent="0.3">
      <c r="A24" s="159"/>
      <c r="B24" s="183">
        <v>8</v>
      </c>
      <c r="C24" s="179" t="str">
        <f>IFERROR(VLOOKUP(1,'Operational Worksheet'!$A$177:$T$200,13),"")</f>
        <v/>
      </c>
      <c r="D24" s="179" t="str">
        <f>IFERROR(VLOOKUP(1,'Operational Worksheet'!$A$177:$T$200,7),"")</f>
        <v/>
      </c>
      <c r="E24" s="179"/>
      <c r="F24" s="179" t="str">
        <f>IFERROR((VLOOKUP(1,'Operational Worksheet'!$A$177:$T$200,5)-32)/1.8,"")</f>
        <v/>
      </c>
      <c r="G24" s="180" t="str">
        <f t="shared" si="0"/>
        <v/>
      </c>
      <c r="H24" s="181" t="str">
        <f>IFERROR(VLOOKUP(1,'Operational Worksheet'!$A$177:$T$200,9),"")</f>
        <v/>
      </c>
      <c r="I24" s="182" t="str">
        <f t="shared" si="1"/>
        <v/>
      </c>
      <c r="J24" s="135"/>
    </row>
    <row r="25" spans="1:10" ht="12.75" customHeight="1" thickTop="1" thickBot="1" x14ac:dyDescent="0.3">
      <c r="A25" s="159"/>
      <c r="B25" s="183">
        <v>9</v>
      </c>
      <c r="C25" s="179" t="str">
        <f>IFERROR(VLOOKUP(1,'Operational Worksheet'!$A$201:$T$224,13),"")</f>
        <v/>
      </c>
      <c r="D25" s="179" t="str">
        <f>IFERROR(VLOOKUP(1,'Operational Worksheet'!$A$201:$T$224,7),"")</f>
        <v/>
      </c>
      <c r="E25" s="179"/>
      <c r="F25" s="179" t="str">
        <f>IFERROR((VLOOKUP(1,'Operational Worksheet'!$A$201:$T$224,5)-32)/1.8,"")</f>
        <v/>
      </c>
      <c r="G25" s="180" t="str">
        <f t="shared" si="0"/>
        <v/>
      </c>
      <c r="H25" s="181" t="str">
        <f>IFERROR(VLOOKUP(1,'Operational Worksheet'!$A$201:$T$224,9),"")</f>
        <v/>
      </c>
      <c r="I25" s="182" t="str">
        <f t="shared" si="1"/>
        <v/>
      </c>
      <c r="J25" s="135"/>
    </row>
    <row r="26" spans="1:10" ht="12.75" customHeight="1" thickTop="1" thickBot="1" x14ac:dyDescent="0.3">
      <c r="A26" s="159"/>
      <c r="B26" s="183">
        <v>10</v>
      </c>
      <c r="C26" s="179" t="str">
        <f>IFERROR(VLOOKUP(1,'Operational Worksheet'!$A$225:$T$248,13),"")</f>
        <v/>
      </c>
      <c r="D26" s="179" t="str">
        <f>IFERROR(VLOOKUP(1,'Operational Worksheet'!$A$225:$T$248,7),"")</f>
        <v/>
      </c>
      <c r="E26" s="179"/>
      <c r="F26" s="179" t="str">
        <f>IFERROR((VLOOKUP(1,'Operational Worksheet'!$A$225:$T$248,5)-32)/1.8,"")</f>
        <v/>
      </c>
      <c r="G26" s="180" t="str">
        <f t="shared" si="0"/>
        <v/>
      </c>
      <c r="H26" s="181" t="str">
        <f>IFERROR(VLOOKUP(1,'Operational Worksheet'!$A$225:$T$248,9),"")</f>
        <v/>
      </c>
      <c r="I26" s="182" t="str">
        <f t="shared" si="1"/>
        <v/>
      </c>
      <c r="J26" s="135"/>
    </row>
    <row r="27" spans="1:10" ht="12.75" customHeight="1" thickTop="1" thickBot="1" x14ac:dyDescent="0.3">
      <c r="A27" s="159"/>
      <c r="B27" s="183">
        <v>11</v>
      </c>
      <c r="C27" s="179" t="str">
        <f>IFERROR(VLOOKUP(1,'Operational Worksheet'!$A$249:$T$272,13),"")</f>
        <v/>
      </c>
      <c r="D27" s="179" t="str">
        <f>IFERROR(VLOOKUP(1,'Operational Worksheet'!$A$249:$T$272,7),"")</f>
        <v/>
      </c>
      <c r="E27" s="179"/>
      <c r="F27" s="179" t="str">
        <f>IFERROR((VLOOKUP(1,'Operational Worksheet'!$A$249:$T$272,5)-32)/1.8,"")</f>
        <v/>
      </c>
      <c r="G27" s="180" t="str">
        <f t="shared" si="0"/>
        <v/>
      </c>
      <c r="H27" s="181" t="str">
        <f>IFERROR(VLOOKUP(1,'Operational Worksheet'!$A$249:$T$272,9),"")</f>
        <v/>
      </c>
      <c r="I27" s="182" t="str">
        <f t="shared" si="1"/>
        <v/>
      </c>
      <c r="J27" s="135"/>
    </row>
    <row r="28" spans="1:10" ht="12.75" customHeight="1" thickTop="1" thickBot="1" x14ac:dyDescent="0.3">
      <c r="A28" s="159"/>
      <c r="B28" s="183">
        <v>12</v>
      </c>
      <c r="C28" s="179" t="str">
        <f>IFERROR(VLOOKUP(1,'Operational Worksheet'!$A$273:$T$296,13),"")</f>
        <v/>
      </c>
      <c r="D28" s="179" t="str">
        <f>IFERROR(VLOOKUP(1,'Operational Worksheet'!$A$273:$T$296,7),"")</f>
        <v/>
      </c>
      <c r="E28" s="179"/>
      <c r="F28" s="179" t="str">
        <f>IFERROR((VLOOKUP(1,'Operational Worksheet'!$A$273:$T$296,5)-32)/1.8,"")</f>
        <v/>
      </c>
      <c r="G28" s="180" t="str">
        <f t="shared" si="0"/>
        <v/>
      </c>
      <c r="H28" s="181" t="str">
        <f>IFERROR(VLOOKUP(1,'Operational Worksheet'!$A$273:$T$296,9),"")</f>
        <v/>
      </c>
      <c r="I28" s="182" t="str">
        <f t="shared" si="1"/>
        <v/>
      </c>
      <c r="J28" s="135"/>
    </row>
    <row r="29" spans="1:10" ht="12.75" customHeight="1" thickTop="1" thickBot="1" x14ac:dyDescent="0.3">
      <c r="A29" s="159"/>
      <c r="B29" s="183">
        <v>13</v>
      </c>
      <c r="C29" s="179" t="str">
        <f>IFERROR(VLOOKUP(1,'Operational Worksheet'!$A$297:$T$320,13),"")</f>
        <v/>
      </c>
      <c r="D29" s="179" t="str">
        <f>IFERROR(VLOOKUP(1,'Operational Worksheet'!$A$297:$T$320,7),"")</f>
        <v/>
      </c>
      <c r="E29" s="179"/>
      <c r="F29" s="179" t="str">
        <f>IFERROR((VLOOKUP(1,'Operational Worksheet'!$A$297:$T$320,5)-32)/1.8,"")</f>
        <v/>
      </c>
      <c r="G29" s="180" t="str">
        <f t="shared" si="0"/>
        <v/>
      </c>
      <c r="H29" s="181" t="str">
        <f>IFERROR(VLOOKUP(1,'Operational Worksheet'!$A$297:$T$320,9),"")</f>
        <v/>
      </c>
      <c r="I29" s="182" t="str">
        <f t="shared" si="1"/>
        <v/>
      </c>
      <c r="J29" s="135"/>
    </row>
    <row r="30" spans="1:10" ht="12.75" customHeight="1" thickTop="1" thickBot="1" x14ac:dyDescent="0.3">
      <c r="A30" s="159"/>
      <c r="B30" s="183">
        <v>14</v>
      </c>
      <c r="C30" s="179" t="str">
        <f>IFERROR(VLOOKUP(1,'Operational Worksheet'!$A$321:$T$344,13),"")</f>
        <v/>
      </c>
      <c r="D30" s="179" t="str">
        <f>IFERROR(VLOOKUP(1,'Operational Worksheet'!$A$321:$T$344,7),"")</f>
        <v/>
      </c>
      <c r="E30" s="179"/>
      <c r="F30" s="179" t="str">
        <f>IFERROR((VLOOKUP(1,'Operational Worksheet'!$A$321:$T$344,5)-32)/1.8,"")</f>
        <v/>
      </c>
      <c r="G30" s="180" t="str">
        <f t="shared" si="0"/>
        <v/>
      </c>
      <c r="H30" s="181" t="str">
        <f>IFERROR(VLOOKUP(1,'Operational Worksheet'!$A$321:$T$344,9),"")</f>
        <v/>
      </c>
      <c r="I30" s="182" t="str">
        <f t="shared" si="1"/>
        <v/>
      </c>
      <c r="J30" s="135"/>
    </row>
    <row r="31" spans="1:10" ht="12.75" customHeight="1" thickTop="1" thickBot="1" x14ac:dyDescent="0.3">
      <c r="A31" s="159"/>
      <c r="B31" s="183">
        <v>15</v>
      </c>
      <c r="C31" s="179" t="str">
        <f>IFERROR(VLOOKUP(1,'Operational Worksheet'!$A$345:$T$368,13),"")</f>
        <v/>
      </c>
      <c r="D31" s="179" t="str">
        <f>IFERROR(VLOOKUP(1,'Operational Worksheet'!$A$345:$T$368,7),"")</f>
        <v/>
      </c>
      <c r="E31" s="179"/>
      <c r="F31" s="179" t="str">
        <f>IFERROR((VLOOKUP(1,'Operational Worksheet'!$A$345:$T$368,5)-32)/1.8,"")</f>
        <v/>
      </c>
      <c r="G31" s="180" t="str">
        <f t="shared" si="0"/>
        <v/>
      </c>
      <c r="H31" s="181" t="str">
        <f>IFERROR(VLOOKUP(1,'Operational Worksheet'!$A$345:$T$368,9),"")</f>
        <v/>
      </c>
      <c r="I31" s="182" t="str">
        <f t="shared" si="1"/>
        <v/>
      </c>
      <c r="J31" s="135"/>
    </row>
    <row r="32" spans="1:10" ht="12.75" customHeight="1" thickTop="1" thickBot="1" x14ac:dyDescent="0.3">
      <c r="A32" s="159"/>
      <c r="B32" s="183">
        <v>16</v>
      </c>
      <c r="C32" s="179" t="str">
        <f>IFERROR(VLOOKUP(1,'Operational Worksheet'!$A$369:$T$392,13),"")</f>
        <v/>
      </c>
      <c r="D32" s="179" t="str">
        <f>IFERROR(VLOOKUP(1,'Operational Worksheet'!$A$369:$T$392,7),"")</f>
        <v/>
      </c>
      <c r="E32" s="179"/>
      <c r="F32" s="179" t="str">
        <f>IFERROR((VLOOKUP(1,'Operational Worksheet'!$A$369:$T$392,5)-32)/1.8,"")</f>
        <v/>
      </c>
      <c r="G32" s="180" t="str">
        <f t="shared" si="0"/>
        <v/>
      </c>
      <c r="H32" s="181" t="str">
        <f>IFERROR(VLOOKUP(1,'Operational Worksheet'!$A$369:$T$392,9),"")</f>
        <v/>
      </c>
      <c r="I32" s="182" t="str">
        <f t="shared" si="1"/>
        <v/>
      </c>
      <c r="J32" s="135"/>
    </row>
    <row r="33" spans="1:10" ht="12.75" customHeight="1" thickTop="1" thickBot="1" x14ac:dyDescent="0.3">
      <c r="A33" s="159"/>
      <c r="B33" s="183">
        <v>17</v>
      </c>
      <c r="C33" s="179" t="str">
        <f>IFERROR(VLOOKUP(1,'Operational Worksheet'!$A$393:$T$416,13),"")</f>
        <v/>
      </c>
      <c r="D33" s="179" t="str">
        <f>IFERROR(VLOOKUP(1,'Operational Worksheet'!$A$393:$T$416,7),"")</f>
        <v/>
      </c>
      <c r="E33" s="179"/>
      <c r="F33" s="179" t="str">
        <f>IFERROR((VLOOKUP(1,'Operational Worksheet'!$A$393:$T$416,5)-32)/1.8,"")</f>
        <v/>
      </c>
      <c r="G33" s="180" t="str">
        <f t="shared" si="0"/>
        <v/>
      </c>
      <c r="H33" s="181" t="str">
        <f>IFERROR(VLOOKUP(1,'Operational Worksheet'!$A$393:$T$416,9),"")</f>
        <v/>
      </c>
      <c r="I33" s="182" t="str">
        <f t="shared" si="1"/>
        <v/>
      </c>
      <c r="J33" s="135"/>
    </row>
    <row r="34" spans="1:10" ht="12.75" customHeight="1" thickTop="1" thickBot="1" x14ac:dyDescent="0.3">
      <c r="A34" s="159"/>
      <c r="B34" s="183">
        <v>18</v>
      </c>
      <c r="C34" s="179" t="str">
        <f>IFERROR(VLOOKUP(1,'Operational Worksheet'!$A$417:$T$440,13),"")</f>
        <v/>
      </c>
      <c r="D34" s="179" t="str">
        <f>IFERROR(VLOOKUP(1,'Operational Worksheet'!$A$417:$T$440,7),"")</f>
        <v/>
      </c>
      <c r="E34" s="179"/>
      <c r="F34" s="179" t="str">
        <f>IFERROR((VLOOKUP(1,'Operational Worksheet'!$A$417:$T$440,5)-32)/1.8,"")</f>
        <v/>
      </c>
      <c r="G34" s="180" t="str">
        <f t="shared" si="0"/>
        <v/>
      </c>
      <c r="H34" s="181" t="str">
        <f>IFERROR(VLOOKUP(1,'Operational Worksheet'!$A$417:$T$440,9),"")</f>
        <v/>
      </c>
      <c r="I34" s="182" t="str">
        <f t="shared" si="1"/>
        <v/>
      </c>
      <c r="J34" s="135"/>
    </row>
    <row r="35" spans="1:10" ht="12.75" customHeight="1" thickTop="1" thickBot="1" x14ac:dyDescent="0.3">
      <c r="A35" s="159"/>
      <c r="B35" s="183">
        <v>19</v>
      </c>
      <c r="C35" s="179" t="str">
        <f>IFERROR(VLOOKUP(1,'Operational Worksheet'!$A$441:$T$464,13),"")</f>
        <v/>
      </c>
      <c r="D35" s="179" t="str">
        <f>IFERROR(VLOOKUP(1,'Operational Worksheet'!$A$441:$T$464,7),"")</f>
        <v/>
      </c>
      <c r="E35" s="179"/>
      <c r="F35" s="179" t="str">
        <f>IFERROR((VLOOKUP(1,'Operational Worksheet'!$A$441:$T$464,5)-32)/1.8,"")</f>
        <v/>
      </c>
      <c r="G35" s="180" t="str">
        <f t="shared" si="0"/>
        <v/>
      </c>
      <c r="H35" s="181" t="str">
        <f>IFERROR(VLOOKUP(1,'Operational Worksheet'!$A$441:$T$464,9),"")</f>
        <v/>
      </c>
      <c r="I35" s="182" t="str">
        <f t="shared" si="1"/>
        <v/>
      </c>
      <c r="J35" s="135"/>
    </row>
    <row r="36" spans="1:10" ht="12.75" customHeight="1" thickTop="1" thickBot="1" x14ac:dyDescent="0.3">
      <c r="A36" s="159"/>
      <c r="B36" s="183">
        <v>20</v>
      </c>
      <c r="C36" s="179" t="str">
        <f>IFERROR(VLOOKUP(1,'Operational Worksheet'!$A$465:$T$488,13),"")</f>
        <v/>
      </c>
      <c r="D36" s="179" t="str">
        <f>IFERROR(VLOOKUP(1,'Operational Worksheet'!$A$465:$T$488,7),"")</f>
        <v/>
      </c>
      <c r="E36" s="179"/>
      <c r="F36" s="179" t="str">
        <f>IFERROR((VLOOKUP(1,'Operational Worksheet'!$A$465:$T$488,5)-32)/1.8,"")</f>
        <v/>
      </c>
      <c r="G36" s="180" t="str">
        <f t="shared" si="0"/>
        <v/>
      </c>
      <c r="H36" s="181" t="str">
        <f>IFERROR(VLOOKUP(1,'Operational Worksheet'!$A$465:$T$488,9),"")</f>
        <v/>
      </c>
      <c r="I36" s="182" t="str">
        <f t="shared" si="1"/>
        <v/>
      </c>
      <c r="J36" s="135"/>
    </row>
    <row r="37" spans="1:10" ht="12.75" customHeight="1" thickTop="1" thickBot="1" x14ac:dyDescent="0.3">
      <c r="A37" s="159"/>
      <c r="B37" s="183">
        <v>21</v>
      </c>
      <c r="C37" s="179" t="str">
        <f>IFERROR(VLOOKUP(1,'Operational Worksheet'!$A$489:$T$512,13),"")</f>
        <v/>
      </c>
      <c r="D37" s="179" t="str">
        <f>IFERROR(VLOOKUP(1,'Operational Worksheet'!$A$489:$T$512,7),"")</f>
        <v/>
      </c>
      <c r="E37" s="179"/>
      <c r="F37" s="179" t="str">
        <f>IFERROR((VLOOKUP(1,'Operational Worksheet'!$A$489:$T$512,5)-32)/1.8,"")</f>
        <v/>
      </c>
      <c r="G37" s="180" t="str">
        <f t="shared" si="0"/>
        <v/>
      </c>
      <c r="H37" s="181" t="str">
        <f>IFERROR(VLOOKUP(1,'Operational Worksheet'!$A$489:$T$512,9),"")</f>
        <v/>
      </c>
      <c r="I37" s="182" t="str">
        <f t="shared" si="1"/>
        <v/>
      </c>
      <c r="J37" s="135"/>
    </row>
    <row r="38" spans="1:10" ht="12.75" customHeight="1" thickTop="1" thickBot="1" x14ac:dyDescent="0.3">
      <c r="A38" s="159"/>
      <c r="B38" s="183">
        <v>22</v>
      </c>
      <c r="C38" s="179" t="str">
        <f>IFERROR(VLOOKUP(1,'Operational Worksheet'!$A$513:$T$536,13),"")</f>
        <v/>
      </c>
      <c r="D38" s="179" t="str">
        <f>IFERROR(VLOOKUP(1,'Operational Worksheet'!$A$513:$T$536,7),"")</f>
        <v/>
      </c>
      <c r="E38" s="179"/>
      <c r="F38" s="179" t="str">
        <f>IFERROR((VLOOKUP(1,'Operational Worksheet'!$A$513:$T$536,5)-32)/1.8,"")</f>
        <v/>
      </c>
      <c r="G38" s="180" t="str">
        <f t="shared" si="0"/>
        <v/>
      </c>
      <c r="H38" s="181" t="str">
        <f>IFERROR(VLOOKUP(1,'Operational Worksheet'!$A$513:$T$536,9),"")</f>
        <v/>
      </c>
      <c r="I38" s="182" t="str">
        <f t="shared" si="1"/>
        <v/>
      </c>
      <c r="J38" s="135"/>
    </row>
    <row r="39" spans="1:10" ht="12.75" customHeight="1" thickTop="1" thickBot="1" x14ac:dyDescent="0.3">
      <c r="A39" s="159"/>
      <c r="B39" s="183">
        <v>23</v>
      </c>
      <c r="C39" s="179" t="str">
        <f>IFERROR(VLOOKUP(1,'Operational Worksheet'!$A$537:$T$560,13),"")</f>
        <v/>
      </c>
      <c r="D39" s="179" t="str">
        <f>IFERROR(VLOOKUP(1,'Operational Worksheet'!$A$537:$T$560,7),"")</f>
        <v/>
      </c>
      <c r="E39" s="179"/>
      <c r="F39" s="179" t="str">
        <f>IFERROR((VLOOKUP(1,'Operational Worksheet'!$A$537:$T$560,5)-32)/1.8,"")</f>
        <v/>
      </c>
      <c r="G39" s="180" t="str">
        <f t="shared" si="0"/>
        <v/>
      </c>
      <c r="H39" s="181" t="str">
        <f>IFERROR(VLOOKUP(1,'Operational Worksheet'!$A$537:$T$560,9),"")</f>
        <v/>
      </c>
      <c r="I39" s="182" t="str">
        <f t="shared" si="1"/>
        <v/>
      </c>
      <c r="J39" s="135"/>
    </row>
    <row r="40" spans="1:10" ht="12.75" customHeight="1" thickTop="1" thickBot="1" x14ac:dyDescent="0.3">
      <c r="A40" s="159"/>
      <c r="B40" s="183">
        <v>24</v>
      </c>
      <c r="C40" s="179" t="str">
        <f>IFERROR(VLOOKUP(1,'Operational Worksheet'!$A$561:$T$584,13),"")</f>
        <v/>
      </c>
      <c r="D40" s="179" t="str">
        <f>IFERROR(VLOOKUP(1,'Operational Worksheet'!$A$561:$T$584,7),"")</f>
        <v/>
      </c>
      <c r="E40" s="179"/>
      <c r="F40" s="179" t="str">
        <f>IFERROR((VLOOKUP(1,'Operational Worksheet'!$A$561:$T$584,5)-32)/1.8,"")</f>
        <v/>
      </c>
      <c r="G40" s="180" t="str">
        <f t="shared" si="0"/>
        <v/>
      </c>
      <c r="H40" s="181" t="str">
        <f>IFERROR(VLOOKUP(1,'Operational Worksheet'!$A$561:$T$584,9),"")</f>
        <v/>
      </c>
      <c r="I40" s="182" t="str">
        <f t="shared" si="1"/>
        <v/>
      </c>
      <c r="J40" s="135"/>
    </row>
    <row r="41" spans="1:10" ht="12.75" customHeight="1" thickTop="1" thickBot="1" x14ac:dyDescent="0.3">
      <c r="A41" s="159"/>
      <c r="B41" s="183">
        <v>25</v>
      </c>
      <c r="C41" s="179" t="str">
        <f>IFERROR(VLOOKUP(1,'Operational Worksheet'!$A$585:$T$608,13),"")</f>
        <v/>
      </c>
      <c r="D41" s="179" t="str">
        <f>IFERROR(VLOOKUP(1,'Operational Worksheet'!$A$585:$T$608,7),"")</f>
        <v/>
      </c>
      <c r="E41" s="179"/>
      <c r="F41" s="179" t="str">
        <f>IFERROR((VLOOKUP(1,'Operational Worksheet'!$A$585:$T$608,5)-32)/1.8,"")</f>
        <v/>
      </c>
      <c r="G41" s="180" t="str">
        <f t="shared" si="0"/>
        <v/>
      </c>
      <c r="H41" s="181" t="str">
        <f>IFERROR(VLOOKUP(1,'Operational Worksheet'!$A$585:$T$608,9),"")</f>
        <v/>
      </c>
      <c r="I41" s="182" t="str">
        <f t="shared" si="1"/>
        <v/>
      </c>
      <c r="J41" s="135"/>
    </row>
    <row r="42" spans="1:10" ht="12.75" customHeight="1" thickTop="1" thickBot="1" x14ac:dyDescent="0.3">
      <c r="A42" s="159"/>
      <c r="B42" s="183">
        <v>26</v>
      </c>
      <c r="C42" s="179" t="str">
        <f>IFERROR(VLOOKUP(1,'Operational Worksheet'!$A$609:$T$632,13),"")</f>
        <v/>
      </c>
      <c r="D42" s="179" t="str">
        <f>IFERROR(VLOOKUP(1,'Operational Worksheet'!$A$609:$T$632,7),"")</f>
        <v/>
      </c>
      <c r="E42" s="179"/>
      <c r="F42" s="179" t="str">
        <f>IFERROR((VLOOKUP(1,'Operational Worksheet'!$A$609:$T$632,5)-32)/1.8,"")</f>
        <v/>
      </c>
      <c r="G42" s="180" t="str">
        <f t="shared" si="0"/>
        <v/>
      </c>
      <c r="H42" s="181" t="str">
        <f>IFERROR(VLOOKUP(1,'Operational Worksheet'!$A$609:$T$632,9),"")</f>
        <v/>
      </c>
      <c r="I42" s="182" t="str">
        <f t="shared" si="1"/>
        <v/>
      </c>
      <c r="J42" s="135"/>
    </row>
    <row r="43" spans="1:10" ht="12.75" customHeight="1" thickTop="1" thickBot="1" x14ac:dyDescent="0.3">
      <c r="A43" s="159"/>
      <c r="B43" s="183">
        <v>27</v>
      </c>
      <c r="C43" s="179" t="str">
        <f>IFERROR(VLOOKUP(1,'Operational Worksheet'!$A$633:$T$656,13),"")</f>
        <v/>
      </c>
      <c r="D43" s="179" t="str">
        <f>IFERROR(VLOOKUP(1,'Operational Worksheet'!$A$633:$T$656,7),"")</f>
        <v/>
      </c>
      <c r="E43" s="179"/>
      <c r="F43" s="179" t="str">
        <f>IFERROR((VLOOKUP(1,'Operational Worksheet'!$A$633:$T$656,5)-32)/1.8,"")</f>
        <v/>
      </c>
      <c r="G43" s="180" t="str">
        <f t="shared" si="0"/>
        <v/>
      </c>
      <c r="H43" s="181" t="str">
        <f>IFERROR(VLOOKUP(1,'Operational Worksheet'!$A$633:$T$656,9),"")</f>
        <v/>
      </c>
      <c r="I43" s="182" t="str">
        <f t="shared" si="1"/>
        <v/>
      </c>
      <c r="J43" s="135"/>
    </row>
    <row r="44" spans="1:10" ht="12.75" customHeight="1" thickTop="1" thickBot="1" x14ac:dyDescent="0.3">
      <c r="A44" s="159"/>
      <c r="B44" s="183">
        <v>28</v>
      </c>
      <c r="C44" s="179" t="str">
        <f>IFERROR(VLOOKUP(1,'Operational Worksheet'!$A$657:$T$680,13),"")</f>
        <v/>
      </c>
      <c r="D44" s="179" t="str">
        <f>IFERROR(VLOOKUP(1,'Operational Worksheet'!$A$657:$T$680,7),"")</f>
        <v/>
      </c>
      <c r="E44" s="179"/>
      <c r="F44" s="179" t="str">
        <f>IFERROR((VLOOKUP(1,'Operational Worksheet'!$A$657:$T$680,5)-32)/1.8,"")</f>
        <v/>
      </c>
      <c r="G44" s="180" t="str">
        <f t="shared" si="0"/>
        <v/>
      </c>
      <c r="H44" s="181" t="str">
        <f>IFERROR(VLOOKUP(1,'Operational Worksheet'!$A$657:$T$680,9),"")</f>
        <v/>
      </c>
      <c r="I44" s="182" t="str">
        <f t="shared" si="1"/>
        <v/>
      </c>
      <c r="J44" s="135"/>
    </row>
    <row r="45" spans="1:10" ht="12.75" customHeight="1" thickTop="1" thickBot="1" x14ac:dyDescent="0.3">
      <c r="A45" s="159"/>
      <c r="B45" s="185">
        <v>29</v>
      </c>
      <c r="C45" s="179" t="str">
        <f>IFERROR(VLOOKUP(1,'Operational Worksheet'!$A$681:$T$704,13),"")</f>
        <v/>
      </c>
      <c r="D45" s="179" t="str">
        <f>IFERROR(VLOOKUP(1,'Operational Worksheet'!$A$681:$T$704,7),"")</f>
        <v/>
      </c>
      <c r="E45" s="186"/>
      <c r="F45" s="179" t="str">
        <f>IFERROR((VLOOKUP(1,'Operational Worksheet'!$A$681:$T$704,5)-32)/1.8,"")</f>
        <v/>
      </c>
      <c r="G45" s="180" t="str">
        <f t="shared" si="0"/>
        <v/>
      </c>
      <c r="H45" s="181" t="str">
        <f>IFERROR(VLOOKUP(1,'Operational Worksheet'!$A$681:$T$704,9),"")</f>
        <v/>
      </c>
      <c r="I45" s="182" t="str">
        <f t="shared" si="1"/>
        <v/>
      </c>
      <c r="J45" s="135"/>
    </row>
    <row r="46" spans="1:10" ht="12.75" customHeight="1" thickTop="1" thickBot="1" x14ac:dyDescent="0.3">
      <c r="A46" s="159"/>
      <c r="B46" s="185">
        <v>30</v>
      </c>
      <c r="C46" s="179" t="str">
        <f>IFERROR(VLOOKUP(1,'Operational Worksheet'!$A$705:$T$728,13),"")</f>
        <v/>
      </c>
      <c r="D46" s="179" t="str">
        <f>IFERROR(VLOOKUP(1,'Operational Worksheet'!$A$705:$T$728,7),"")</f>
        <v/>
      </c>
      <c r="E46" s="186"/>
      <c r="F46" s="179" t="str">
        <f>IFERROR((VLOOKUP(1,'Operational Worksheet'!$A$705:$T$728,5)-32)/1.8,"")</f>
        <v/>
      </c>
      <c r="G46" s="180" t="str">
        <f t="shared" si="0"/>
        <v/>
      </c>
      <c r="H46" s="181" t="str">
        <f>IFERROR(VLOOKUP(1,'Operational Worksheet'!$A$705:$T$728,9),"")</f>
        <v/>
      </c>
      <c r="I46" s="182" t="str">
        <f t="shared" si="1"/>
        <v/>
      </c>
      <c r="J46" s="135"/>
    </row>
    <row r="47" spans="1:10" ht="13.5" customHeight="1" thickTop="1" thickBot="1" x14ac:dyDescent="0.3">
      <c r="A47" s="159"/>
      <c r="B47" s="187">
        <v>31</v>
      </c>
      <c r="C47" s="179" t="str">
        <f>IFERROR(VLOOKUP(1,'Operational Worksheet'!$A$729:$T$752,13),"")</f>
        <v/>
      </c>
      <c r="D47" s="179" t="str">
        <f>IFERROR(VLOOKUP(1,'Operational Worksheet'!$A$729:$T$752,7),"")</f>
        <v/>
      </c>
      <c r="E47" s="188"/>
      <c r="F47" s="179" t="str">
        <f>IFERROR((VLOOKUP(1,'Operational Worksheet'!$A$729:$T$752,5)-32)/1.8,"")</f>
        <v/>
      </c>
      <c r="G47" s="180" t="str">
        <f>IFERROR(C47*D47,"")</f>
        <v/>
      </c>
      <c r="H47" s="181" t="str">
        <f>IFERROR(VLOOKUP(1,'Operational Worksheet'!$A$729:$T$752,9),"")</f>
        <v/>
      </c>
      <c r="I47" s="182" t="str">
        <f t="shared" si="1"/>
        <v/>
      </c>
      <c r="J47" s="135"/>
    </row>
    <row r="48" spans="1:10" ht="13.5" customHeight="1" thickTop="1" x14ac:dyDescent="0.25">
      <c r="A48" s="159"/>
      <c r="B48" s="163" t="s">
        <v>146</v>
      </c>
      <c r="C48" s="190" t="str">
        <f>IFERROR(AVERAGE(C17:C46),"")</f>
        <v/>
      </c>
      <c r="D48" s="190" t="str">
        <f t="shared" ref="D48:I48" si="2">IFERROR(AVERAGE(D17:D46),"")</f>
        <v/>
      </c>
      <c r="E48" s="189" t="str">
        <f t="shared" si="2"/>
        <v/>
      </c>
      <c r="F48" s="190" t="str">
        <f>IFERROR(AVERAGE(F17:F46),"")</f>
        <v/>
      </c>
      <c r="G48" s="189" t="str">
        <f t="shared" si="2"/>
        <v/>
      </c>
      <c r="H48" s="189" t="str">
        <f t="shared" si="2"/>
        <v/>
      </c>
      <c r="I48" s="190" t="str">
        <f t="shared" si="2"/>
        <v/>
      </c>
      <c r="J48" s="135"/>
    </row>
    <row r="49" spans="1:10" ht="12.75" customHeight="1" x14ac:dyDescent="0.25">
      <c r="A49" s="159"/>
      <c r="B49" s="191" t="s">
        <v>147</v>
      </c>
      <c r="C49" s="193">
        <f>IFERROR(MAX(C17:C46),"")</f>
        <v>0</v>
      </c>
      <c r="D49" s="193">
        <f t="shared" ref="D49:I49" si="3">IFERROR(MAX(D17:D46),"")</f>
        <v>0</v>
      </c>
      <c r="E49" s="192">
        <f t="shared" si="3"/>
        <v>0</v>
      </c>
      <c r="F49" s="193" t="str">
        <f>IFERROR(MAX(F17:F46),"")</f>
        <v/>
      </c>
      <c r="G49" s="192">
        <f t="shared" si="3"/>
        <v>0</v>
      </c>
      <c r="H49" s="192">
        <f t="shared" si="3"/>
        <v>0</v>
      </c>
      <c r="I49" s="193">
        <f t="shared" si="3"/>
        <v>0</v>
      </c>
      <c r="J49" s="135"/>
    </row>
    <row r="50" spans="1:10" ht="13.5" customHeight="1" thickBot="1" x14ac:dyDescent="0.3">
      <c r="A50" s="159"/>
      <c r="B50" s="173" t="s">
        <v>148</v>
      </c>
      <c r="C50" s="195">
        <f>IFERROR(MIN(C17:C46),"")</f>
        <v>0</v>
      </c>
      <c r="D50" s="195">
        <f t="shared" ref="D50:I50" si="4">IFERROR(MIN(D17:D46),"")</f>
        <v>0</v>
      </c>
      <c r="E50" s="194">
        <f t="shared" si="4"/>
        <v>0</v>
      </c>
      <c r="F50" s="195" t="str">
        <f t="shared" si="4"/>
        <v/>
      </c>
      <c r="G50" s="194">
        <f t="shared" si="4"/>
        <v>0</v>
      </c>
      <c r="H50" s="194">
        <f t="shared" si="4"/>
        <v>0</v>
      </c>
      <c r="I50" s="195">
        <f t="shared" si="4"/>
        <v>0</v>
      </c>
      <c r="J50" s="135"/>
    </row>
    <row r="51" spans="1:10" ht="13.5" customHeight="1" thickTop="1" x14ac:dyDescent="0.25">
      <c r="A51" s="135"/>
      <c r="B51" s="135"/>
      <c r="C51" s="136"/>
      <c r="D51" s="137"/>
      <c r="E51" s="137"/>
      <c r="F51" s="136"/>
      <c r="G51" s="138"/>
      <c r="H51" s="138"/>
      <c r="I51" s="137"/>
      <c r="J51" s="135"/>
    </row>
    <row r="52" spans="1:10" ht="12.75" customHeight="1" x14ac:dyDescent="0.25">
      <c r="A52" s="135"/>
      <c r="B52" s="135"/>
      <c r="C52" s="136"/>
      <c r="D52" s="137"/>
      <c r="E52" s="196"/>
      <c r="F52" s="136"/>
      <c r="G52" s="138"/>
      <c r="H52" s="138"/>
      <c r="I52" s="137"/>
      <c r="J52" s="135"/>
    </row>
    <row r="53" spans="1:10" ht="12.75" customHeight="1" x14ac:dyDescent="0.25">
      <c r="A53" s="135"/>
      <c r="B53" s="135"/>
      <c r="C53" s="136"/>
      <c r="D53" s="137"/>
      <c r="E53" s="137"/>
      <c r="F53" s="136"/>
      <c r="G53" s="138"/>
      <c r="H53" s="138"/>
      <c r="I53" s="137"/>
      <c r="J53" s="135"/>
    </row>
    <row r="54" spans="1:10" ht="12.75" customHeight="1" x14ac:dyDescent="0.25">
      <c r="A54" s="135"/>
      <c r="B54" s="135"/>
      <c r="C54" s="136"/>
      <c r="D54" s="137"/>
      <c r="E54" s="137"/>
      <c r="F54" s="136"/>
      <c r="G54" s="138"/>
      <c r="H54" s="138"/>
      <c r="I54" s="137"/>
      <c r="J54" s="135"/>
    </row>
    <row r="55" spans="1:10" ht="12.75" customHeight="1" x14ac:dyDescent="0.25">
      <c r="A55" s="135"/>
      <c r="B55" s="135"/>
      <c r="C55" s="136"/>
      <c r="D55" s="137"/>
      <c r="E55" s="137"/>
      <c r="F55" s="136"/>
      <c r="G55" s="138"/>
      <c r="H55" s="138"/>
      <c r="I55" s="137"/>
      <c r="J55" s="135"/>
    </row>
    <row r="56" spans="1:10" ht="12.75" customHeight="1" x14ac:dyDescent="0.25">
      <c r="A56" s="135"/>
      <c r="B56" s="135"/>
      <c r="C56" s="136"/>
      <c r="D56" s="137"/>
      <c r="E56" s="137"/>
      <c r="F56" s="136"/>
      <c r="G56" s="138"/>
      <c r="H56" s="138"/>
      <c r="I56" s="137"/>
      <c r="J56" s="135"/>
    </row>
    <row r="57" spans="1:10" ht="12.75" customHeight="1" x14ac:dyDescent="0.25">
      <c r="A57" s="135"/>
      <c r="B57" s="135"/>
      <c r="C57" s="136"/>
      <c r="D57" s="137"/>
      <c r="E57" s="137"/>
      <c r="F57" s="136"/>
      <c r="G57" s="138"/>
      <c r="H57" s="138"/>
      <c r="I57" s="137"/>
      <c r="J57" s="135"/>
    </row>
    <row r="58" spans="1:10" ht="12.75" customHeight="1" x14ac:dyDescent="0.25">
      <c r="A58" s="135"/>
      <c r="B58" s="135"/>
      <c r="C58" s="136"/>
      <c r="D58" s="137"/>
      <c r="E58" s="137"/>
      <c r="F58" s="136"/>
      <c r="G58" s="138"/>
      <c r="H58" s="138"/>
      <c r="I58" s="137"/>
      <c r="J58" s="135"/>
    </row>
    <row r="59" spans="1:10" ht="12.75" customHeight="1" x14ac:dyDescent="0.25">
      <c r="A59" s="135"/>
      <c r="B59" s="135"/>
      <c r="C59" s="136"/>
      <c r="D59" s="137"/>
      <c r="E59" s="137"/>
      <c r="F59" s="136"/>
      <c r="G59" s="138"/>
      <c r="H59" s="138"/>
      <c r="I59" s="137"/>
      <c r="J59" s="135"/>
    </row>
    <row r="60" spans="1:10" ht="12.75" customHeight="1" x14ac:dyDescent="0.25">
      <c r="A60" s="135"/>
      <c r="B60" s="135"/>
      <c r="C60" s="136"/>
      <c r="D60" s="137"/>
      <c r="E60" s="137"/>
      <c r="F60" s="136"/>
      <c r="G60" s="138"/>
      <c r="H60" s="138"/>
      <c r="I60" s="137"/>
      <c r="J60" s="135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800"/>
  <sheetViews>
    <sheetView zoomScale="85" zoomScaleNormal="85" workbookViewId="0">
      <selection activeCell="U22" sqref="U22"/>
    </sheetView>
  </sheetViews>
  <sheetFormatPr defaultRowHeight="15" x14ac:dyDescent="0.25"/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pageMargins left="0.7" right="0.7" top="0.75" bottom="0.75" header="0.3" footer="0.3"/>
  <pageSetup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00"/>
  <sheetViews>
    <sheetView topLeftCell="A7" workbookViewId="0">
      <selection activeCell="M28" sqref="M28"/>
    </sheetView>
  </sheetViews>
  <sheetFormatPr defaultRowHeight="15" x14ac:dyDescent="0.25"/>
  <cols>
    <col min="1" max="1" width="1.7109375" customWidth="1"/>
    <col min="2" max="2" width="5.85546875" customWidth="1"/>
    <col min="3" max="9" width="15.7109375" customWidth="1"/>
  </cols>
  <sheetData>
    <row r="1" spans="1:9" ht="12.75" customHeight="1" x14ac:dyDescent="0.25">
      <c r="A1" s="1"/>
      <c r="B1" s="279" t="s">
        <v>38</v>
      </c>
      <c r="C1" s="279"/>
      <c r="D1" s="279"/>
      <c r="E1" s="279"/>
      <c r="F1" s="279"/>
      <c r="G1" s="279"/>
      <c r="H1" s="279"/>
      <c r="I1" s="279"/>
    </row>
    <row r="2" spans="1:9" ht="12.75" customHeight="1" x14ac:dyDescent="0.25">
      <c r="A2" s="1"/>
      <c r="B2" s="279" t="s">
        <v>1</v>
      </c>
      <c r="C2" s="279"/>
      <c r="D2" s="279"/>
      <c r="E2" s="279"/>
      <c r="F2" s="279"/>
      <c r="G2" s="279"/>
      <c r="H2" s="279"/>
      <c r="I2" s="279"/>
    </row>
    <row r="3" spans="1:9" ht="12.75" customHeight="1" x14ac:dyDescent="0.25">
      <c r="A3" s="1"/>
    </row>
    <row r="4" spans="1:9" ht="12.75" customHeight="1" x14ac:dyDescent="0.25">
      <c r="A4" s="1"/>
      <c r="B4" s="3" t="s">
        <v>3</v>
      </c>
      <c r="C4" s="7">
        <v>11</v>
      </c>
      <c r="D4" s="8" t="s">
        <v>39</v>
      </c>
      <c r="E4" s="8"/>
      <c r="F4" s="9" t="s">
        <v>5</v>
      </c>
      <c r="G4" s="9"/>
      <c r="H4" s="9"/>
      <c r="I4" s="9"/>
    </row>
    <row r="5" spans="1:9" ht="12.75" customHeight="1" x14ac:dyDescent="0.25">
      <c r="A5" s="1"/>
      <c r="B5" t="s">
        <v>40</v>
      </c>
      <c r="C5" s="7">
        <v>2015</v>
      </c>
      <c r="D5" s="8" t="s">
        <v>41</v>
      </c>
      <c r="F5" s="7">
        <v>22011</v>
      </c>
    </row>
    <row r="6" spans="1:9" ht="12.75" customHeight="1" x14ac:dyDescent="0.25">
      <c r="A6" s="1"/>
    </row>
    <row r="7" spans="1:9" ht="12.75" customHeight="1" x14ac:dyDescent="0.25">
      <c r="A7" s="1"/>
      <c r="B7" s="284" t="s">
        <v>42</v>
      </c>
      <c r="C7" s="284"/>
      <c r="D7" s="284"/>
      <c r="E7" s="284"/>
      <c r="F7" s="7">
        <v>6</v>
      </c>
      <c r="G7" s="284" t="s">
        <v>43</v>
      </c>
      <c r="H7" s="284"/>
      <c r="I7" s="284"/>
    </row>
    <row r="8" spans="1:9" ht="12.75" customHeight="1" x14ac:dyDescent="0.25">
      <c r="A8" s="1"/>
      <c r="B8" s="10"/>
      <c r="C8" s="10"/>
      <c r="D8" s="10"/>
      <c r="E8" s="10"/>
      <c r="F8" s="10"/>
      <c r="G8" s="10"/>
      <c r="H8" s="2"/>
      <c r="I8" s="10"/>
    </row>
    <row r="9" spans="1:9" ht="12.75" customHeight="1" x14ac:dyDescent="0.25">
      <c r="A9" s="1"/>
      <c r="B9" s="284" t="s">
        <v>44</v>
      </c>
      <c r="C9" s="284"/>
      <c r="D9" s="284"/>
      <c r="E9" s="284"/>
      <c r="F9" s="284"/>
      <c r="G9" s="284"/>
      <c r="H9" s="284"/>
      <c r="I9" s="284"/>
    </row>
    <row r="10" spans="1:9" ht="12.75" customHeight="1" x14ac:dyDescent="0.25">
      <c r="A10" s="1"/>
      <c r="B10" s="10"/>
      <c r="C10" s="10"/>
      <c r="D10" s="10"/>
      <c r="E10" s="10"/>
      <c r="F10" s="10"/>
      <c r="G10" s="10"/>
      <c r="H10" s="2"/>
      <c r="I10" s="10"/>
    </row>
    <row r="11" spans="1:9" ht="12.75" customHeight="1" x14ac:dyDescent="0.25">
      <c r="A11" s="1"/>
      <c r="B11" s="321" t="s">
        <v>45</v>
      </c>
      <c r="C11" s="321"/>
      <c r="D11" s="321"/>
      <c r="E11" s="321"/>
      <c r="F11" s="321"/>
      <c r="G11" s="321"/>
      <c r="H11" s="321"/>
      <c r="I11" s="321"/>
    </row>
    <row r="12" spans="1:9" ht="12.75" customHeight="1" x14ac:dyDescent="0.25">
      <c r="A12" s="1"/>
      <c r="B12" s="322"/>
      <c r="C12" s="322"/>
      <c r="D12" s="322"/>
      <c r="E12" s="322"/>
      <c r="F12" s="322"/>
      <c r="G12" s="322"/>
      <c r="H12" s="322"/>
      <c r="I12" s="322"/>
    </row>
    <row r="13" spans="1:9" ht="12.75" customHeight="1" x14ac:dyDescent="0.25">
      <c r="A13" s="1"/>
      <c r="B13" s="11"/>
      <c r="C13" s="11"/>
      <c r="D13" s="11"/>
      <c r="E13" s="11"/>
      <c r="F13" s="11"/>
      <c r="G13" s="11"/>
      <c r="H13" s="11"/>
      <c r="I13" s="11"/>
    </row>
    <row r="14" spans="1:9" ht="12.75" customHeight="1" x14ac:dyDescent="0.25">
      <c r="A14" s="1"/>
    </row>
    <row r="15" spans="1:9" ht="12.75" customHeight="1" x14ac:dyDescent="0.25">
      <c r="A15" s="1"/>
      <c r="B15" s="12" t="s">
        <v>22</v>
      </c>
      <c r="C15" s="13" t="s">
        <v>46</v>
      </c>
      <c r="D15" s="13" t="s">
        <v>47</v>
      </c>
      <c r="E15" s="13" t="s">
        <v>48</v>
      </c>
      <c r="F15" s="13" t="s">
        <v>49</v>
      </c>
      <c r="G15" s="13" t="s">
        <v>50</v>
      </c>
      <c r="H15" s="13" t="s">
        <v>51</v>
      </c>
      <c r="I15" s="12" t="s">
        <v>52</v>
      </c>
    </row>
    <row r="16" spans="1:9" ht="15.75" customHeight="1" x14ac:dyDescent="0.25">
      <c r="A16" s="1"/>
      <c r="B16" s="14"/>
      <c r="C16" s="15"/>
      <c r="D16" s="15"/>
      <c r="E16" s="15"/>
      <c r="F16" s="15"/>
      <c r="G16" s="15"/>
      <c r="H16" s="15"/>
      <c r="I16" s="16">
        <f>MAX(C16:H16)</f>
        <v>0</v>
      </c>
    </row>
    <row r="17" spans="1:9" ht="15.75" customHeight="1" x14ac:dyDescent="0.25">
      <c r="A17" s="1"/>
      <c r="B17" s="14"/>
      <c r="C17" s="15"/>
      <c r="D17" s="15"/>
      <c r="E17" s="15"/>
      <c r="F17" s="15"/>
      <c r="G17" s="15"/>
      <c r="H17" s="15"/>
      <c r="I17" s="16">
        <f t="shared" ref="I17:I45" si="0">MAX(C17:H17)</f>
        <v>0</v>
      </c>
    </row>
    <row r="18" spans="1:9" ht="15.75" customHeight="1" x14ac:dyDescent="0.25">
      <c r="A18" s="1"/>
      <c r="B18" s="14"/>
      <c r="C18" s="15"/>
      <c r="D18" s="15"/>
      <c r="E18" s="15"/>
      <c r="F18" s="15"/>
      <c r="G18" s="15"/>
      <c r="H18" s="15"/>
      <c r="I18" s="16">
        <f t="shared" si="0"/>
        <v>0</v>
      </c>
    </row>
    <row r="19" spans="1:9" ht="15.75" customHeight="1" x14ac:dyDescent="0.25">
      <c r="A19" s="1"/>
      <c r="B19" s="14"/>
      <c r="C19" s="15"/>
      <c r="D19" s="15"/>
      <c r="E19" s="15"/>
      <c r="F19" s="15"/>
      <c r="G19" s="15"/>
      <c r="H19" s="15"/>
      <c r="I19" s="16">
        <f t="shared" si="0"/>
        <v>0</v>
      </c>
    </row>
    <row r="20" spans="1:9" ht="15.75" customHeight="1" x14ac:dyDescent="0.25">
      <c r="A20" s="1"/>
      <c r="B20" s="14"/>
      <c r="C20" s="15"/>
      <c r="D20" s="15"/>
      <c r="E20" s="15"/>
      <c r="F20" s="15"/>
      <c r="G20" s="15"/>
      <c r="H20" s="15"/>
      <c r="I20" s="16">
        <f t="shared" si="0"/>
        <v>0</v>
      </c>
    </row>
    <row r="21" spans="1:9" ht="15.75" customHeight="1" x14ac:dyDescent="0.25">
      <c r="A21" s="1"/>
      <c r="B21" s="14"/>
      <c r="C21" s="15"/>
      <c r="D21" s="15"/>
      <c r="E21" s="15"/>
      <c r="F21" s="15"/>
      <c r="G21" s="15"/>
      <c r="H21" s="15"/>
      <c r="I21" s="16">
        <f t="shared" si="0"/>
        <v>0</v>
      </c>
    </row>
    <row r="22" spans="1:9" ht="15.75" customHeight="1" x14ac:dyDescent="0.25">
      <c r="A22" s="1"/>
      <c r="B22" s="14"/>
      <c r="C22" s="15"/>
      <c r="D22" s="15"/>
      <c r="E22" s="15"/>
      <c r="F22" s="15"/>
      <c r="G22" s="15"/>
      <c r="H22" s="15"/>
      <c r="I22" s="16">
        <f t="shared" si="0"/>
        <v>0</v>
      </c>
    </row>
    <row r="23" spans="1:9" ht="15.75" customHeight="1" x14ac:dyDescent="0.25">
      <c r="A23" s="1"/>
      <c r="B23" s="14"/>
      <c r="C23" s="15"/>
      <c r="D23" s="15"/>
      <c r="E23" s="15"/>
      <c r="F23" s="15"/>
      <c r="G23" s="15"/>
      <c r="H23" s="15"/>
      <c r="I23" s="16">
        <f t="shared" si="0"/>
        <v>0</v>
      </c>
    </row>
    <row r="24" spans="1:9" ht="15.75" customHeight="1" x14ac:dyDescent="0.25">
      <c r="A24" s="1"/>
      <c r="B24" s="14"/>
      <c r="C24" s="15"/>
      <c r="D24" s="15"/>
      <c r="E24" s="15"/>
      <c r="F24" s="15"/>
      <c r="G24" s="15"/>
      <c r="H24" s="15"/>
      <c r="I24" s="16">
        <f t="shared" si="0"/>
        <v>0</v>
      </c>
    </row>
    <row r="25" spans="1:9" ht="15.75" customHeight="1" x14ac:dyDescent="0.25">
      <c r="A25" s="1"/>
      <c r="B25" s="14"/>
      <c r="C25" s="15"/>
      <c r="D25" s="15"/>
      <c r="E25" s="15"/>
      <c r="F25" s="15"/>
      <c r="G25" s="15"/>
      <c r="H25" s="15"/>
      <c r="I25" s="16">
        <f t="shared" si="0"/>
        <v>0</v>
      </c>
    </row>
    <row r="26" spans="1:9" ht="15.75" customHeight="1" x14ac:dyDescent="0.25">
      <c r="A26" s="1"/>
      <c r="B26" s="14"/>
      <c r="C26" s="15"/>
      <c r="D26" s="15"/>
      <c r="E26" s="15"/>
      <c r="F26" s="15"/>
      <c r="G26" s="15"/>
      <c r="H26" s="15"/>
      <c r="I26" s="16">
        <f t="shared" si="0"/>
        <v>0</v>
      </c>
    </row>
    <row r="27" spans="1:9" ht="15.75" customHeight="1" x14ac:dyDescent="0.25">
      <c r="A27" s="1"/>
      <c r="B27" s="14"/>
      <c r="C27" s="15"/>
      <c r="D27" s="15"/>
      <c r="E27" s="15"/>
      <c r="F27" s="15"/>
      <c r="G27" s="15"/>
      <c r="H27" s="15"/>
      <c r="I27" s="16">
        <f t="shared" si="0"/>
        <v>0</v>
      </c>
    </row>
    <row r="28" spans="1:9" ht="15.75" customHeight="1" x14ac:dyDescent="0.25">
      <c r="A28" s="1"/>
      <c r="B28" s="14"/>
      <c r="C28" s="15"/>
      <c r="D28" s="15"/>
      <c r="E28" s="15"/>
      <c r="F28" s="15"/>
      <c r="G28" s="15"/>
      <c r="H28" s="15"/>
      <c r="I28" s="16">
        <f t="shared" si="0"/>
        <v>0</v>
      </c>
    </row>
    <row r="29" spans="1:9" ht="15.75" customHeight="1" x14ac:dyDescent="0.25">
      <c r="A29" s="1"/>
      <c r="B29" s="14"/>
      <c r="C29" s="15"/>
      <c r="D29" s="15"/>
      <c r="E29" s="15"/>
      <c r="F29" s="15"/>
      <c r="G29" s="15"/>
      <c r="H29" s="15"/>
      <c r="I29" s="16">
        <f t="shared" si="0"/>
        <v>0</v>
      </c>
    </row>
    <row r="30" spans="1:9" ht="15.75" customHeight="1" x14ac:dyDescent="0.25">
      <c r="A30" s="1"/>
      <c r="B30" s="14"/>
      <c r="C30" s="15"/>
      <c r="D30" s="15"/>
      <c r="E30" s="15"/>
      <c r="F30" s="15"/>
      <c r="G30" s="15"/>
      <c r="H30" s="15"/>
      <c r="I30" s="16">
        <f t="shared" si="0"/>
        <v>0</v>
      </c>
    </row>
    <row r="31" spans="1:9" ht="15.75" customHeight="1" x14ac:dyDescent="0.25">
      <c r="A31" s="1"/>
      <c r="B31" s="14"/>
      <c r="C31" s="15"/>
      <c r="D31" s="15"/>
      <c r="E31" s="15"/>
      <c r="F31" s="15"/>
      <c r="G31" s="15"/>
      <c r="H31" s="15"/>
      <c r="I31" s="16">
        <f t="shared" si="0"/>
        <v>0</v>
      </c>
    </row>
    <row r="32" spans="1:9" ht="15.75" customHeight="1" x14ac:dyDescent="0.25">
      <c r="A32" s="1"/>
      <c r="B32" s="14"/>
      <c r="C32" s="15"/>
      <c r="D32" s="15"/>
      <c r="E32" s="15"/>
      <c r="F32" s="15"/>
      <c r="G32" s="15"/>
      <c r="H32" s="15"/>
      <c r="I32" s="16">
        <f t="shared" si="0"/>
        <v>0</v>
      </c>
    </row>
    <row r="33" spans="1:9" ht="15.75" customHeight="1" x14ac:dyDescent="0.25">
      <c r="A33" s="1"/>
      <c r="B33" s="14"/>
      <c r="C33" s="15"/>
      <c r="D33" s="15"/>
      <c r="E33" s="15"/>
      <c r="F33" s="15"/>
      <c r="G33" s="15"/>
      <c r="H33" s="15"/>
      <c r="I33" s="16">
        <f t="shared" si="0"/>
        <v>0</v>
      </c>
    </row>
    <row r="34" spans="1:9" ht="15.75" customHeight="1" x14ac:dyDescent="0.25">
      <c r="A34" s="1"/>
      <c r="B34" s="14"/>
      <c r="C34" s="15"/>
      <c r="D34" s="15"/>
      <c r="E34" s="15"/>
      <c r="F34" s="15"/>
      <c r="G34" s="15"/>
      <c r="H34" s="15"/>
      <c r="I34" s="16">
        <f t="shared" si="0"/>
        <v>0</v>
      </c>
    </row>
    <row r="35" spans="1:9" ht="15.75" customHeight="1" x14ac:dyDescent="0.25">
      <c r="A35" s="1"/>
      <c r="B35" s="14"/>
      <c r="C35" s="15"/>
      <c r="D35" s="15"/>
      <c r="E35" s="15"/>
      <c r="F35" s="15"/>
      <c r="G35" s="15"/>
      <c r="H35" s="15"/>
      <c r="I35" s="16">
        <f t="shared" si="0"/>
        <v>0</v>
      </c>
    </row>
    <row r="36" spans="1:9" ht="15.75" customHeight="1" x14ac:dyDescent="0.25">
      <c r="A36" s="1"/>
      <c r="B36" s="14"/>
      <c r="C36" s="15"/>
      <c r="D36" s="15"/>
      <c r="E36" s="15"/>
      <c r="F36" s="15"/>
      <c r="G36" s="15"/>
      <c r="H36" s="15"/>
      <c r="I36" s="16">
        <f t="shared" si="0"/>
        <v>0</v>
      </c>
    </row>
    <row r="37" spans="1:9" ht="15.75" customHeight="1" x14ac:dyDescent="0.25">
      <c r="A37" s="1"/>
      <c r="B37" s="14"/>
      <c r="C37" s="15"/>
      <c r="D37" s="15"/>
      <c r="E37" s="15"/>
      <c r="F37" s="15"/>
      <c r="G37" s="15"/>
      <c r="H37" s="15"/>
      <c r="I37" s="16">
        <f t="shared" si="0"/>
        <v>0</v>
      </c>
    </row>
    <row r="38" spans="1:9" ht="15.75" customHeight="1" x14ac:dyDescent="0.25">
      <c r="A38" s="1"/>
      <c r="B38" s="14"/>
      <c r="C38" s="15"/>
      <c r="D38" s="15"/>
      <c r="E38" s="15"/>
      <c r="F38" s="15"/>
      <c r="G38" s="15"/>
      <c r="H38" s="15"/>
      <c r="I38" s="16">
        <f t="shared" si="0"/>
        <v>0</v>
      </c>
    </row>
    <row r="39" spans="1:9" ht="15.75" customHeight="1" x14ac:dyDescent="0.25">
      <c r="A39" s="1"/>
      <c r="B39" s="14"/>
      <c r="C39" s="15"/>
      <c r="D39" s="15"/>
      <c r="E39" s="15"/>
      <c r="F39" s="15"/>
      <c r="G39" s="15"/>
      <c r="H39" s="15"/>
      <c r="I39" s="16">
        <f t="shared" si="0"/>
        <v>0</v>
      </c>
    </row>
    <row r="40" spans="1:9" ht="15.75" customHeight="1" x14ac:dyDescent="0.25">
      <c r="A40" s="1"/>
      <c r="B40" s="14"/>
      <c r="C40" s="15"/>
      <c r="D40" s="15"/>
      <c r="E40" s="15"/>
      <c r="F40" s="15"/>
      <c r="G40" s="15"/>
      <c r="H40" s="15"/>
      <c r="I40" s="16">
        <f t="shared" si="0"/>
        <v>0</v>
      </c>
    </row>
    <row r="41" spans="1:9" ht="15.75" customHeight="1" x14ac:dyDescent="0.25">
      <c r="A41" s="1"/>
      <c r="B41" s="14"/>
      <c r="C41" s="15"/>
      <c r="D41" s="15"/>
      <c r="E41" s="15"/>
      <c r="F41" s="15"/>
      <c r="G41" s="15"/>
      <c r="H41" s="15"/>
      <c r="I41" s="16">
        <f t="shared" si="0"/>
        <v>0</v>
      </c>
    </row>
    <row r="42" spans="1:9" ht="15.75" customHeight="1" x14ac:dyDescent="0.25">
      <c r="A42" s="1"/>
      <c r="B42" s="14"/>
      <c r="C42" s="15"/>
      <c r="D42" s="15"/>
      <c r="E42" s="15"/>
      <c r="F42" s="15"/>
      <c r="G42" s="15"/>
      <c r="H42" s="15"/>
      <c r="I42" s="16">
        <f t="shared" si="0"/>
        <v>0</v>
      </c>
    </row>
    <row r="43" spans="1:9" ht="15.75" customHeight="1" x14ac:dyDescent="0.25">
      <c r="A43" s="1"/>
      <c r="B43" s="14"/>
      <c r="C43" s="15"/>
      <c r="D43" s="15"/>
      <c r="E43" s="15"/>
      <c r="F43" s="15"/>
      <c r="G43" s="15"/>
      <c r="H43" s="15"/>
      <c r="I43" s="16">
        <f t="shared" si="0"/>
        <v>0</v>
      </c>
    </row>
    <row r="44" spans="1:9" ht="15.75" customHeight="1" x14ac:dyDescent="0.25">
      <c r="A44" s="1"/>
      <c r="B44" s="14"/>
      <c r="C44" s="15"/>
      <c r="D44" s="15"/>
      <c r="E44" s="15"/>
      <c r="F44" s="15"/>
      <c r="G44" s="15"/>
      <c r="H44" s="15"/>
      <c r="I44" s="16">
        <f>MAX(C44:H44)</f>
        <v>0</v>
      </c>
    </row>
    <row r="45" spans="1:9" ht="15.75" customHeight="1" x14ac:dyDescent="0.25">
      <c r="A45" s="1"/>
      <c r="B45" s="14"/>
      <c r="C45" s="15"/>
      <c r="D45" s="15"/>
      <c r="E45" s="15"/>
      <c r="F45" s="15"/>
      <c r="G45" s="15"/>
      <c r="H45" s="15"/>
      <c r="I45" s="16">
        <f t="shared" si="0"/>
        <v>0</v>
      </c>
    </row>
    <row r="46" spans="1:9" ht="15.75" customHeight="1" x14ac:dyDescent="0.25">
      <c r="A46" s="1"/>
      <c r="B46" s="14" t="s">
        <v>37</v>
      </c>
      <c r="C46" s="15" t="s">
        <v>37</v>
      </c>
      <c r="D46" s="15" t="s">
        <v>37</v>
      </c>
      <c r="E46" s="15" t="s">
        <v>37</v>
      </c>
      <c r="F46" s="15" t="s">
        <v>37</v>
      </c>
      <c r="G46" s="15" t="s">
        <v>37</v>
      </c>
      <c r="H46" s="15" t="s">
        <v>37</v>
      </c>
      <c r="I46" s="16" t="str">
        <f>IF(OR('EPA Monthly Summary'!F5=1,'EPA Monthly Summary'!F5=3,'EPA Monthly Summary'!F5=5,'EPA Monthly Summary'!F5=7,'EPA Monthly Summary'!F5=8, 'EPA Monthly Summary'!F5=10, 'EPA Monthly Summary'!F5=12),MAX(C46:H46),"")</f>
        <v/>
      </c>
    </row>
    <row r="47" spans="1:9" ht="15.75" customHeight="1" x14ac:dyDescent="0.25">
      <c r="A47" s="1"/>
      <c r="B47" s="14"/>
      <c r="C47" s="16"/>
      <c r="D47" s="16"/>
      <c r="E47" s="16"/>
      <c r="F47" s="16"/>
      <c r="G47" s="16"/>
      <c r="H47" s="17" t="s">
        <v>53</v>
      </c>
      <c r="I47" s="16">
        <f>MAX(I16:I46)</f>
        <v>0</v>
      </c>
    </row>
    <row r="48" spans="1:9" ht="12.75" customHeight="1" x14ac:dyDescent="0.25">
      <c r="A48" s="1"/>
    </row>
    <row r="49" spans="1:7" ht="12.75" customHeight="1" x14ac:dyDescent="0.25">
      <c r="A49" s="1"/>
      <c r="B49" t="s">
        <v>54</v>
      </c>
    </row>
    <row r="50" spans="1:7" ht="12.75" customHeight="1" x14ac:dyDescent="0.25">
      <c r="A50" s="1"/>
      <c r="B50" s="282" t="s">
        <v>55</v>
      </c>
      <c r="C50" s="282"/>
      <c r="D50" s="282"/>
      <c r="E50" s="282"/>
      <c r="F50" s="7" t="s">
        <v>56</v>
      </c>
      <c r="G50" s="5"/>
    </row>
    <row r="51" spans="1:7" ht="12.75" customHeight="1" x14ac:dyDescent="0.25">
      <c r="A51" s="1"/>
    </row>
    <row r="52" spans="1:7" ht="12.75" customHeight="1" x14ac:dyDescent="0.25">
      <c r="A52" s="1"/>
    </row>
    <row r="53" spans="1:7" ht="12.75" customHeight="1" x14ac:dyDescent="0.25">
      <c r="A53" s="1"/>
    </row>
    <row r="54" spans="1:7" ht="12.75" customHeight="1" x14ac:dyDescent="0.25">
      <c r="A54" s="1"/>
    </row>
    <row r="55" spans="1:7" ht="12.75" customHeight="1" x14ac:dyDescent="0.25">
      <c r="A55" s="1"/>
    </row>
    <row r="56" spans="1:7" ht="12.75" customHeight="1" x14ac:dyDescent="0.25">
      <c r="A56" s="1"/>
    </row>
    <row r="57" spans="1:7" ht="12.75" customHeight="1" x14ac:dyDescent="0.25">
      <c r="A57" s="1"/>
    </row>
    <row r="58" spans="1:7" ht="12.75" customHeight="1" x14ac:dyDescent="0.25">
      <c r="A58" s="1"/>
    </row>
    <row r="59" spans="1:7" ht="12.75" customHeight="1" x14ac:dyDescent="0.25">
      <c r="A59" s="1"/>
    </row>
    <row r="60" spans="1:7" ht="12.75" customHeight="1" x14ac:dyDescent="0.25">
      <c r="A60" s="1"/>
    </row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7">
    <mergeCell ref="B50:E50"/>
    <mergeCell ref="B1:I1"/>
    <mergeCell ref="B2:I2"/>
    <mergeCell ref="B7:E7"/>
    <mergeCell ref="G7:I7"/>
    <mergeCell ref="B9:I9"/>
    <mergeCell ref="B11:I12"/>
  </mergeCells>
  <conditionalFormatting sqref="I16">
    <cfRule type="cellIs" dxfId="276" priority="29" operator="equal">
      <formula>$I$47</formula>
    </cfRule>
  </conditionalFormatting>
  <conditionalFormatting sqref="I18">
    <cfRule type="cellIs" dxfId="275" priority="28" operator="equal">
      <formula>$I$47</formula>
    </cfRule>
  </conditionalFormatting>
  <conditionalFormatting sqref="I17">
    <cfRule type="cellIs" dxfId="274" priority="27" operator="equal">
      <formula>$I$47</formula>
    </cfRule>
  </conditionalFormatting>
  <conditionalFormatting sqref="I19">
    <cfRule type="cellIs" dxfId="273" priority="26" operator="equal">
      <formula>$I$47</formula>
    </cfRule>
  </conditionalFormatting>
  <conditionalFormatting sqref="I20">
    <cfRule type="cellIs" dxfId="272" priority="25" operator="equal">
      <formula>$I$47</formula>
    </cfRule>
  </conditionalFormatting>
  <conditionalFormatting sqref="I21">
    <cfRule type="cellIs" dxfId="271" priority="24" operator="equal">
      <formula>$I$47</formula>
    </cfRule>
  </conditionalFormatting>
  <conditionalFormatting sqref="I22">
    <cfRule type="cellIs" dxfId="270" priority="23" operator="equal">
      <formula>$I$47</formula>
    </cfRule>
  </conditionalFormatting>
  <conditionalFormatting sqref="I23">
    <cfRule type="cellIs" dxfId="269" priority="22" operator="equal">
      <formula>$I$47</formula>
    </cfRule>
  </conditionalFormatting>
  <conditionalFormatting sqref="I24">
    <cfRule type="cellIs" dxfId="268" priority="21" operator="equal">
      <formula>$I$47</formula>
    </cfRule>
  </conditionalFormatting>
  <conditionalFormatting sqref="I25">
    <cfRule type="cellIs" dxfId="267" priority="20" operator="equal">
      <formula>$I$47</formula>
    </cfRule>
  </conditionalFormatting>
  <conditionalFormatting sqref="I26">
    <cfRule type="cellIs" dxfId="266" priority="19" operator="equal">
      <formula>$I$47</formula>
    </cfRule>
  </conditionalFormatting>
  <conditionalFormatting sqref="I27">
    <cfRule type="cellIs" dxfId="265" priority="18" operator="equal">
      <formula>$I$47</formula>
    </cfRule>
  </conditionalFormatting>
  <conditionalFormatting sqref="I28">
    <cfRule type="cellIs" dxfId="264" priority="17" operator="equal">
      <formula>$I$47</formula>
    </cfRule>
  </conditionalFormatting>
  <conditionalFormatting sqref="I29">
    <cfRule type="cellIs" dxfId="263" priority="16" operator="equal">
      <formula>$I$47</formula>
    </cfRule>
  </conditionalFormatting>
  <conditionalFormatting sqref="I30">
    <cfRule type="cellIs" dxfId="262" priority="15" operator="equal">
      <formula>$I$47</formula>
    </cfRule>
  </conditionalFormatting>
  <conditionalFormatting sqref="I31">
    <cfRule type="cellIs" dxfId="261" priority="14" operator="equal">
      <formula>$I$47</formula>
    </cfRule>
  </conditionalFormatting>
  <conditionalFormatting sqref="I32">
    <cfRule type="cellIs" dxfId="260" priority="13" operator="equal">
      <formula>$I$47</formula>
    </cfRule>
  </conditionalFormatting>
  <conditionalFormatting sqref="I33">
    <cfRule type="cellIs" dxfId="259" priority="12" operator="equal">
      <formula>$I$47</formula>
    </cfRule>
  </conditionalFormatting>
  <conditionalFormatting sqref="I34">
    <cfRule type="cellIs" dxfId="258" priority="11" operator="equal">
      <formula>$I$47</formula>
    </cfRule>
  </conditionalFormatting>
  <conditionalFormatting sqref="I35">
    <cfRule type="cellIs" dxfId="257" priority="10" operator="equal">
      <formula>$I$47</formula>
    </cfRule>
  </conditionalFormatting>
  <conditionalFormatting sqref="I36">
    <cfRule type="cellIs" dxfId="256" priority="9" operator="equal">
      <formula>$I$47</formula>
    </cfRule>
  </conditionalFormatting>
  <conditionalFormatting sqref="I37">
    <cfRule type="cellIs" dxfId="255" priority="8" operator="equal">
      <formula>$I$47</formula>
    </cfRule>
  </conditionalFormatting>
  <conditionalFormatting sqref="I38">
    <cfRule type="cellIs" dxfId="254" priority="7" operator="equal">
      <formula>$I$47</formula>
    </cfRule>
  </conditionalFormatting>
  <conditionalFormatting sqref="I39">
    <cfRule type="cellIs" dxfId="253" priority="6" operator="equal">
      <formula>$I$47</formula>
    </cfRule>
  </conditionalFormatting>
  <conditionalFormatting sqref="I40">
    <cfRule type="cellIs" dxfId="252" priority="5" operator="equal">
      <formula>$I$47</formula>
    </cfRule>
  </conditionalFormatting>
  <conditionalFormatting sqref="I41">
    <cfRule type="cellIs" dxfId="251" priority="4" operator="equal">
      <formula>$I$47</formula>
    </cfRule>
  </conditionalFormatting>
  <conditionalFormatting sqref="I42">
    <cfRule type="cellIs" dxfId="250" priority="3" operator="equal">
      <formula>$I$47</formula>
    </cfRule>
  </conditionalFormatting>
  <conditionalFormatting sqref="I43:I45">
    <cfRule type="cellIs" dxfId="249" priority="2" operator="equal">
      <formula>$I$47</formula>
    </cfRule>
  </conditionalFormatting>
  <conditionalFormatting sqref="I46">
    <cfRule type="cellIs" dxfId="248" priority="1" operator="equal">
      <formula>$I$47</formula>
    </cfRule>
  </conditionalFormatting>
  <pageMargins left="0.7" right="0.7" top="0.75" bottom="0.75" header="0.3" footer="0.3"/>
  <pageSetup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800"/>
  <sheetViews>
    <sheetView topLeftCell="A16" workbookViewId="0">
      <selection activeCell="M22" sqref="M22"/>
    </sheetView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79" t="s">
        <v>57</v>
      </c>
      <c r="C1" s="282"/>
      <c r="D1" s="282"/>
      <c r="E1" s="282"/>
      <c r="F1" s="282"/>
      <c r="G1" s="282"/>
      <c r="H1" s="282"/>
      <c r="I1" s="282"/>
      <c r="J1" s="282"/>
    </row>
    <row r="2" spans="1:10" ht="12.75" customHeight="1" x14ac:dyDescent="0.25">
      <c r="A2" s="1"/>
      <c r="B2" s="279" t="s">
        <v>58</v>
      </c>
      <c r="C2" s="282"/>
      <c r="D2" s="282"/>
      <c r="E2" s="282"/>
      <c r="F2" s="282"/>
      <c r="G2" s="282"/>
      <c r="H2" s="282"/>
      <c r="I2" s="282"/>
      <c r="J2" s="282"/>
    </row>
    <row r="3" spans="1:10" ht="12.75" customHeight="1" x14ac:dyDescent="0.25">
      <c r="A3" s="1"/>
      <c r="B3" s="279" t="s">
        <v>59</v>
      </c>
      <c r="C3" s="282"/>
      <c r="D3" s="282"/>
      <c r="E3" s="282"/>
      <c r="F3" s="282"/>
      <c r="G3" s="282"/>
      <c r="H3" s="282"/>
      <c r="I3" s="282"/>
      <c r="J3" s="282"/>
    </row>
    <row r="4" spans="1:10" ht="12.75" customHeight="1" x14ac:dyDescent="0.25">
      <c r="A4" s="1"/>
    </row>
    <row r="5" spans="1:10" ht="12.75" customHeight="1" x14ac:dyDescent="0.25">
      <c r="A5" s="1"/>
      <c r="B5" t="s">
        <v>60</v>
      </c>
      <c r="C5" s="7">
        <v>11</v>
      </c>
      <c r="D5" s="18"/>
      <c r="F5" t="s">
        <v>61</v>
      </c>
      <c r="G5" s="7">
        <v>22011</v>
      </c>
    </row>
    <row r="6" spans="1:10" ht="12.75" customHeight="1" x14ac:dyDescent="0.25">
      <c r="A6" s="1"/>
      <c r="B6" t="s">
        <v>62</v>
      </c>
      <c r="C6" s="7">
        <v>2015</v>
      </c>
      <c r="D6" s="18"/>
      <c r="F6" t="s">
        <v>63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64</v>
      </c>
      <c r="E7" s="9">
        <v>1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24" t="s">
        <v>22</v>
      </c>
      <c r="C10" s="325" t="s">
        <v>65</v>
      </c>
      <c r="D10" s="326" t="s">
        <v>66</v>
      </c>
      <c r="E10" s="327"/>
      <c r="F10" s="327"/>
      <c r="G10" s="327"/>
      <c r="H10" s="327"/>
      <c r="I10" s="327"/>
      <c r="J10" s="328"/>
    </row>
    <row r="11" spans="1:10" ht="12.75" customHeight="1" x14ac:dyDescent="0.25">
      <c r="A11" s="1"/>
      <c r="B11" s="324"/>
      <c r="C11" s="324"/>
      <c r="D11" s="329"/>
      <c r="E11" s="330"/>
      <c r="F11" s="330"/>
      <c r="G11" s="330"/>
      <c r="H11" s="330"/>
      <c r="I11" s="330"/>
      <c r="J11" s="331"/>
    </row>
    <row r="12" spans="1:10" ht="12.75" customHeight="1" x14ac:dyDescent="0.25">
      <c r="A12" s="1"/>
      <c r="B12" s="324"/>
      <c r="C12" s="324"/>
      <c r="D12" s="329"/>
      <c r="E12" s="330"/>
      <c r="F12" s="330"/>
      <c r="G12" s="330"/>
      <c r="H12" s="330"/>
      <c r="I12" s="330"/>
      <c r="J12" s="331"/>
    </row>
    <row r="13" spans="1:10" ht="12.75" customHeight="1" x14ac:dyDescent="0.25">
      <c r="A13" s="1"/>
      <c r="B13" s="324"/>
      <c r="C13" s="324"/>
      <c r="D13" s="329" t="s">
        <v>67</v>
      </c>
      <c r="E13" s="330"/>
      <c r="F13" s="330"/>
      <c r="G13" s="330"/>
      <c r="H13" s="330"/>
      <c r="I13" s="330"/>
      <c r="J13" s="331"/>
    </row>
    <row r="14" spans="1:10" ht="12.75" customHeight="1" x14ac:dyDescent="0.25">
      <c r="A14" s="1"/>
      <c r="B14" s="324"/>
      <c r="C14" s="324"/>
      <c r="D14" s="332"/>
      <c r="E14" s="333"/>
      <c r="F14" s="333"/>
      <c r="G14" s="333"/>
      <c r="H14" s="333"/>
      <c r="I14" s="333"/>
      <c r="J14" s="334"/>
    </row>
    <row r="15" spans="1:10" ht="12.75" customHeight="1" x14ac:dyDescent="0.25">
      <c r="A15" s="1"/>
      <c r="B15" s="22"/>
      <c r="C15" s="23"/>
      <c r="D15" s="335"/>
      <c r="E15" s="336"/>
      <c r="F15" s="336"/>
      <c r="G15" s="336"/>
      <c r="H15" s="336"/>
      <c r="I15" s="336"/>
      <c r="J15" s="337"/>
    </row>
    <row r="16" spans="1:10" ht="12.75" customHeight="1" x14ac:dyDescent="0.25">
      <c r="A16" s="1"/>
      <c r="B16" s="22"/>
      <c r="C16" s="23"/>
      <c r="D16" s="323"/>
      <c r="E16" s="323"/>
      <c r="F16" s="323"/>
      <c r="G16" s="323"/>
      <c r="H16" s="323"/>
      <c r="I16" s="323"/>
      <c r="J16" s="323"/>
    </row>
    <row r="17" spans="1:10" ht="12.75" customHeight="1" x14ac:dyDescent="0.25">
      <c r="A17" s="1"/>
      <c r="B17" s="22"/>
      <c r="C17" s="23"/>
      <c r="D17" s="323"/>
      <c r="E17" s="323"/>
      <c r="F17" s="323"/>
      <c r="G17" s="323"/>
      <c r="H17" s="323"/>
      <c r="I17" s="323"/>
      <c r="J17" s="323"/>
    </row>
    <row r="18" spans="1:10" ht="12.75" customHeight="1" x14ac:dyDescent="0.25">
      <c r="A18" s="1"/>
      <c r="B18" s="22"/>
      <c r="C18" s="23"/>
      <c r="D18" s="323"/>
      <c r="E18" s="323"/>
      <c r="F18" s="323"/>
      <c r="G18" s="323"/>
      <c r="H18" s="323"/>
      <c r="I18" s="323"/>
      <c r="J18" s="323"/>
    </row>
    <row r="19" spans="1:10" ht="12.75" customHeight="1" x14ac:dyDescent="0.25">
      <c r="A19" s="1"/>
      <c r="B19" s="22"/>
      <c r="C19" s="23"/>
      <c r="D19" s="323"/>
      <c r="E19" s="323"/>
      <c r="F19" s="323"/>
      <c r="G19" s="323"/>
      <c r="H19" s="323"/>
      <c r="I19" s="323"/>
      <c r="J19" s="323"/>
    </row>
    <row r="20" spans="1:10" ht="12.75" customHeight="1" x14ac:dyDescent="0.25">
      <c r="A20" s="1"/>
      <c r="B20" s="22"/>
      <c r="C20" s="23"/>
      <c r="D20" s="323"/>
      <c r="E20" s="323"/>
      <c r="F20" s="323"/>
      <c r="G20" s="323"/>
      <c r="H20" s="323"/>
      <c r="I20" s="323"/>
      <c r="J20" s="323"/>
    </row>
    <row r="21" spans="1:10" ht="12.75" customHeight="1" x14ac:dyDescent="0.25">
      <c r="A21" s="1"/>
      <c r="B21" s="22"/>
      <c r="C21" s="23"/>
      <c r="D21" s="323"/>
      <c r="E21" s="323"/>
      <c r="F21" s="323"/>
      <c r="G21" s="323"/>
      <c r="H21" s="323"/>
      <c r="I21" s="323"/>
      <c r="J21" s="323"/>
    </row>
    <row r="22" spans="1:10" ht="12.75" customHeight="1" x14ac:dyDescent="0.25">
      <c r="A22" s="1"/>
      <c r="B22" s="22"/>
      <c r="C22" s="23"/>
      <c r="D22" s="323"/>
      <c r="E22" s="323"/>
      <c r="F22" s="323"/>
      <c r="G22" s="323"/>
      <c r="H22" s="323"/>
      <c r="I22" s="323"/>
      <c r="J22" s="323"/>
    </row>
    <row r="23" spans="1:10" ht="12.75" customHeight="1" x14ac:dyDescent="0.25">
      <c r="A23" s="1"/>
      <c r="B23" s="22"/>
      <c r="C23" s="23"/>
      <c r="D23" s="323"/>
      <c r="E23" s="323"/>
      <c r="F23" s="323"/>
      <c r="G23" s="323"/>
      <c r="H23" s="323"/>
      <c r="I23" s="323"/>
      <c r="J23" s="323"/>
    </row>
    <row r="24" spans="1:10" ht="12.75" customHeight="1" x14ac:dyDescent="0.25">
      <c r="A24" s="1"/>
      <c r="B24" s="22"/>
      <c r="C24" s="23"/>
      <c r="D24" s="323"/>
      <c r="E24" s="323"/>
      <c r="F24" s="323"/>
      <c r="G24" s="323"/>
      <c r="H24" s="323"/>
      <c r="I24" s="323"/>
      <c r="J24" s="323"/>
    </row>
    <row r="25" spans="1:10" ht="12.75" customHeight="1" x14ac:dyDescent="0.25">
      <c r="A25" s="1"/>
      <c r="B25" s="22"/>
      <c r="C25" s="23"/>
      <c r="D25" s="323"/>
      <c r="E25" s="323"/>
      <c r="F25" s="323"/>
      <c r="G25" s="323"/>
      <c r="H25" s="323"/>
      <c r="I25" s="323"/>
      <c r="J25" s="323"/>
    </row>
    <row r="26" spans="1:10" ht="12.75" customHeight="1" x14ac:dyDescent="0.25">
      <c r="A26" s="1"/>
      <c r="B26" s="22"/>
      <c r="C26" s="23"/>
      <c r="D26" s="323"/>
      <c r="E26" s="323"/>
      <c r="F26" s="323"/>
      <c r="G26" s="323"/>
      <c r="H26" s="323"/>
      <c r="I26" s="323"/>
      <c r="J26" s="323"/>
    </row>
    <row r="27" spans="1:10" ht="12.75" customHeight="1" x14ac:dyDescent="0.25">
      <c r="A27" s="1"/>
      <c r="B27" s="22"/>
      <c r="C27" s="23"/>
      <c r="D27" s="323"/>
      <c r="E27" s="323"/>
      <c r="F27" s="323"/>
      <c r="G27" s="323"/>
      <c r="H27" s="323"/>
      <c r="I27" s="323"/>
      <c r="J27" s="323"/>
    </row>
    <row r="28" spans="1:10" ht="12.75" customHeight="1" x14ac:dyDescent="0.25">
      <c r="A28" s="1"/>
      <c r="B28" s="22"/>
      <c r="C28" s="23"/>
      <c r="D28" s="323"/>
      <c r="E28" s="323"/>
      <c r="F28" s="323"/>
      <c r="G28" s="323"/>
      <c r="H28" s="323"/>
      <c r="I28" s="323"/>
      <c r="J28" s="323"/>
    </row>
    <row r="29" spans="1:10" ht="12.75" customHeight="1" x14ac:dyDescent="0.25">
      <c r="A29" s="1"/>
      <c r="B29" s="22"/>
      <c r="C29" s="23"/>
      <c r="D29" s="323"/>
      <c r="E29" s="323"/>
      <c r="F29" s="323"/>
      <c r="G29" s="323"/>
      <c r="H29" s="323"/>
      <c r="I29" s="323"/>
      <c r="J29" s="323"/>
    </row>
    <row r="30" spans="1:10" ht="12.75" customHeight="1" x14ac:dyDescent="0.25">
      <c r="A30" s="1"/>
      <c r="B30" s="22"/>
      <c r="C30" s="23"/>
      <c r="D30" s="323"/>
      <c r="E30" s="323"/>
      <c r="F30" s="323"/>
      <c r="G30" s="323"/>
      <c r="H30" s="323"/>
      <c r="I30" s="323"/>
      <c r="J30" s="323"/>
    </row>
    <row r="31" spans="1:10" ht="12.75" customHeight="1" x14ac:dyDescent="0.25">
      <c r="A31" s="1"/>
      <c r="B31" s="22"/>
      <c r="C31" s="23"/>
      <c r="D31" s="323"/>
      <c r="E31" s="323"/>
      <c r="F31" s="323"/>
      <c r="G31" s="323"/>
      <c r="H31" s="323"/>
      <c r="I31" s="323"/>
      <c r="J31" s="323"/>
    </row>
    <row r="32" spans="1:10" ht="12.75" customHeight="1" x14ac:dyDescent="0.25">
      <c r="A32" s="1"/>
      <c r="B32" s="22"/>
      <c r="C32" s="23"/>
      <c r="D32" s="323"/>
      <c r="E32" s="323"/>
      <c r="F32" s="323"/>
      <c r="G32" s="323"/>
      <c r="H32" s="323"/>
      <c r="I32" s="323"/>
      <c r="J32" s="323"/>
    </row>
    <row r="33" spans="1:10" ht="12.75" customHeight="1" x14ac:dyDescent="0.25">
      <c r="A33" s="1"/>
      <c r="B33" s="22"/>
      <c r="C33" s="23"/>
      <c r="D33" s="323"/>
      <c r="E33" s="323"/>
      <c r="F33" s="323"/>
      <c r="G33" s="323"/>
      <c r="H33" s="323"/>
      <c r="I33" s="323"/>
      <c r="J33" s="323"/>
    </row>
    <row r="34" spans="1:10" ht="12.75" customHeight="1" x14ac:dyDescent="0.25">
      <c r="A34" s="1"/>
      <c r="B34" s="22"/>
      <c r="C34" s="23"/>
      <c r="D34" s="323"/>
      <c r="E34" s="323"/>
      <c r="F34" s="323"/>
      <c r="G34" s="323"/>
      <c r="H34" s="323"/>
      <c r="I34" s="323"/>
      <c r="J34" s="323"/>
    </row>
    <row r="35" spans="1:10" ht="12.75" customHeight="1" x14ac:dyDescent="0.25">
      <c r="A35" s="1"/>
      <c r="B35" s="22"/>
      <c r="C35" s="23"/>
      <c r="D35" s="323"/>
      <c r="E35" s="323"/>
      <c r="F35" s="323"/>
      <c r="G35" s="323"/>
      <c r="H35" s="323"/>
      <c r="I35" s="323"/>
      <c r="J35" s="323"/>
    </row>
    <row r="36" spans="1:10" ht="12.75" customHeight="1" x14ac:dyDescent="0.25">
      <c r="A36" s="1"/>
      <c r="B36" s="22"/>
      <c r="C36" s="23"/>
      <c r="D36" s="323"/>
      <c r="E36" s="323"/>
      <c r="F36" s="323"/>
      <c r="G36" s="323"/>
      <c r="H36" s="323"/>
      <c r="I36" s="323"/>
      <c r="J36" s="323"/>
    </row>
    <row r="37" spans="1:10" ht="12.75" customHeight="1" x14ac:dyDescent="0.25">
      <c r="A37" s="1"/>
      <c r="B37" s="22"/>
      <c r="C37" s="23"/>
      <c r="D37" s="323"/>
      <c r="E37" s="323"/>
      <c r="F37" s="323"/>
      <c r="G37" s="323"/>
      <c r="H37" s="323"/>
      <c r="I37" s="323"/>
      <c r="J37" s="323"/>
    </row>
    <row r="38" spans="1:10" ht="12.75" customHeight="1" x14ac:dyDescent="0.25">
      <c r="A38" s="1"/>
      <c r="B38" s="22"/>
      <c r="C38" s="23"/>
      <c r="D38" s="323"/>
      <c r="E38" s="323"/>
      <c r="F38" s="323"/>
      <c r="G38" s="323"/>
      <c r="H38" s="323"/>
      <c r="I38" s="323"/>
      <c r="J38" s="323"/>
    </row>
    <row r="39" spans="1:10" ht="12.75" customHeight="1" x14ac:dyDescent="0.25">
      <c r="A39" s="1"/>
      <c r="B39" s="22"/>
      <c r="C39" s="23"/>
      <c r="D39" s="323"/>
      <c r="E39" s="323"/>
      <c r="F39" s="323"/>
      <c r="G39" s="323"/>
      <c r="H39" s="323"/>
      <c r="I39" s="323"/>
      <c r="J39" s="323"/>
    </row>
    <row r="40" spans="1:10" ht="12.75" customHeight="1" x14ac:dyDescent="0.25">
      <c r="A40" s="1"/>
      <c r="B40" s="22"/>
      <c r="C40" s="23"/>
      <c r="D40" s="323"/>
      <c r="E40" s="323"/>
      <c r="F40" s="323"/>
      <c r="G40" s="323"/>
      <c r="H40" s="323"/>
      <c r="I40" s="323"/>
      <c r="J40" s="323"/>
    </row>
    <row r="41" spans="1:10" ht="12.75" customHeight="1" x14ac:dyDescent="0.25">
      <c r="A41" s="1"/>
      <c r="B41" s="22"/>
      <c r="C41" s="23"/>
      <c r="D41" s="323"/>
      <c r="E41" s="323"/>
      <c r="F41" s="323"/>
      <c r="G41" s="323"/>
      <c r="H41" s="323"/>
      <c r="I41" s="323"/>
      <c r="J41" s="323"/>
    </row>
    <row r="42" spans="1:10" ht="12.75" customHeight="1" x14ac:dyDescent="0.25">
      <c r="A42" s="1"/>
      <c r="B42" s="22"/>
      <c r="C42" s="23"/>
      <c r="D42" s="323"/>
      <c r="E42" s="323"/>
      <c r="F42" s="323"/>
      <c r="G42" s="323"/>
      <c r="H42" s="323"/>
      <c r="I42" s="323"/>
      <c r="J42" s="323"/>
    </row>
    <row r="43" spans="1:10" ht="12.75" customHeight="1" x14ac:dyDescent="0.25">
      <c r="A43" s="1"/>
      <c r="B43" s="22"/>
      <c r="C43" s="23"/>
      <c r="D43" s="323"/>
      <c r="E43" s="323"/>
      <c r="F43" s="323"/>
      <c r="G43" s="323"/>
      <c r="H43" s="323"/>
      <c r="I43" s="323"/>
      <c r="J43" s="323"/>
    </row>
    <row r="44" spans="1:10" ht="12.75" customHeight="1" x14ac:dyDescent="0.25">
      <c r="A44" s="1"/>
      <c r="B44" s="22"/>
      <c r="C44" s="23"/>
      <c r="D44" s="323"/>
      <c r="E44" s="323"/>
      <c r="F44" s="323"/>
      <c r="G44" s="323"/>
      <c r="H44" s="323"/>
      <c r="I44" s="323"/>
      <c r="J44" s="323"/>
    </row>
    <row r="45" spans="1:10" ht="12.75" customHeight="1" x14ac:dyDescent="0.25">
      <c r="A45" s="1"/>
      <c r="B45" s="22" t="s">
        <v>37</v>
      </c>
      <c r="C45" s="23" t="s">
        <v>37</v>
      </c>
      <c r="D45" s="323"/>
      <c r="E45" s="323"/>
      <c r="F45" s="323"/>
      <c r="G45" s="323"/>
      <c r="H45" s="323"/>
      <c r="I45" s="323"/>
      <c r="J45" s="323"/>
    </row>
    <row r="46" spans="1:10" ht="12.75" customHeight="1" x14ac:dyDescent="0.25">
      <c r="A46" s="1"/>
      <c r="B46" s="338" t="s">
        <v>68</v>
      </c>
      <c r="C46" s="338"/>
      <c r="D46" s="338"/>
      <c r="E46" s="339"/>
    </row>
    <row r="47" spans="1:10" ht="12.75" customHeight="1" x14ac:dyDescent="0.25">
      <c r="A47" s="1"/>
    </row>
    <row r="48" spans="1:10" ht="12.75" customHeight="1" x14ac:dyDescent="0.25">
      <c r="A48" s="1"/>
      <c r="B48" s="282" t="s">
        <v>69</v>
      </c>
      <c r="C48" s="282"/>
      <c r="D48" s="282"/>
      <c r="E48" s="282"/>
      <c r="F48" s="282"/>
      <c r="G48" s="283" t="s">
        <v>70</v>
      </c>
      <c r="H48" s="285"/>
    </row>
    <row r="49" spans="1:8" ht="12.75" customHeight="1" x14ac:dyDescent="0.25">
      <c r="A49" s="1"/>
      <c r="B49" s="282" t="s">
        <v>71</v>
      </c>
      <c r="C49" s="282"/>
      <c r="D49" s="282"/>
      <c r="E49" s="282"/>
      <c r="F49" s="282"/>
      <c r="G49" s="283" t="s">
        <v>70</v>
      </c>
      <c r="H49" s="285"/>
    </row>
    <row r="50" spans="1:8" ht="12.75" customHeight="1" x14ac:dyDescent="0.25">
      <c r="A50" s="1"/>
      <c r="B50" s="282" t="s">
        <v>72</v>
      </c>
      <c r="C50" s="282"/>
      <c r="D50" s="282"/>
      <c r="E50" s="282"/>
      <c r="F50" s="282"/>
      <c r="G50" s="283" t="s">
        <v>70</v>
      </c>
      <c r="H50" s="285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</mergeCells>
  <pageMargins left="0.7" right="0.7" top="0.75" bottom="0.75" header="0.3" footer="0.3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800"/>
  <sheetViews>
    <sheetView topLeftCell="A7" workbookViewId="0">
      <selection activeCell="O33" sqref="O33"/>
    </sheetView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79" t="s">
        <v>57</v>
      </c>
      <c r="C1" s="282"/>
      <c r="D1" s="282"/>
      <c r="E1" s="282"/>
      <c r="F1" s="282"/>
      <c r="G1" s="282"/>
      <c r="H1" s="282"/>
      <c r="I1" s="282"/>
      <c r="J1" s="282"/>
    </row>
    <row r="2" spans="1:10" ht="12.75" customHeight="1" x14ac:dyDescent="0.25">
      <c r="A2" s="1"/>
      <c r="B2" s="279" t="s">
        <v>58</v>
      </c>
      <c r="C2" s="282"/>
      <c r="D2" s="282"/>
      <c r="E2" s="282"/>
      <c r="F2" s="282"/>
      <c r="G2" s="282"/>
      <c r="H2" s="282"/>
      <c r="I2" s="282"/>
      <c r="J2" s="282"/>
    </row>
    <row r="3" spans="1:10" ht="12.75" customHeight="1" x14ac:dyDescent="0.25">
      <c r="A3" s="1"/>
      <c r="B3" s="279" t="s">
        <v>59</v>
      </c>
      <c r="C3" s="282"/>
      <c r="D3" s="282"/>
      <c r="E3" s="282"/>
      <c r="F3" s="282"/>
      <c r="G3" s="282"/>
      <c r="H3" s="282"/>
      <c r="I3" s="282"/>
      <c r="J3" s="282"/>
    </row>
    <row r="4" spans="1:10" ht="12.75" customHeight="1" x14ac:dyDescent="0.25">
      <c r="A4" s="1"/>
    </row>
    <row r="5" spans="1:10" ht="12.75" customHeight="1" x14ac:dyDescent="0.25">
      <c r="A5" s="1"/>
      <c r="B5" t="s">
        <v>60</v>
      </c>
      <c r="C5" s="7">
        <v>11</v>
      </c>
      <c r="D5" s="18"/>
      <c r="F5" t="s">
        <v>61</v>
      </c>
      <c r="G5" s="7">
        <v>22011</v>
      </c>
    </row>
    <row r="6" spans="1:10" ht="12.75" customHeight="1" x14ac:dyDescent="0.25">
      <c r="A6" s="1"/>
      <c r="B6" t="s">
        <v>62</v>
      </c>
      <c r="C6" s="7">
        <v>2015</v>
      </c>
      <c r="D6" s="18"/>
      <c r="F6" t="s">
        <v>63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64</v>
      </c>
      <c r="E7" s="9">
        <v>2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24" t="s">
        <v>22</v>
      </c>
      <c r="C10" s="325" t="s">
        <v>65</v>
      </c>
      <c r="D10" s="326" t="s">
        <v>66</v>
      </c>
      <c r="E10" s="327"/>
      <c r="F10" s="327"/>
      <c r="G10" s="327"/>
      <c r="H10" s="327"/>
      <c r="I10" s="327"/>
      <c r="J10" s="328"/>
    </row>
    <row r="11" spans="1:10" ht="12.75" customHeight="1" x14ac:dyDescent="0.25">
      <c r="A11" s="1"/>
      <c r="B11" s="324"/>
      <c r="C11" s="324"/>
      <c r="D11" s="329"/>
      <c r="E11" s="330"/>
      <c r="F11" s="330"/>
      <c r="G11" s="330"/>
      <c r="H11" s="330"/>
      <c r="I11" s="330"/>
      <c r="J11" s="331"/>
    </row>
    <row r="12" spans="1:10" ht="12.75" customHeight="1" x14ac:dyDescent="0.25">
      <c r="A12" s="1"/>
      <c r="B12" s="324"/>
      <c r="C12" s="324"/>
      <c r="D12" s="329"/>
      <c r="E12" s="330"/>
      <c r="F12" s="330"/>
      <c r="G12" s="330"/>
      <c r="H12" s="330"/>
      <c r="I12" s="330"/>
      <c r="J12" s="331"/>
    </row>
    <row r="13" spans="1:10" ht="12.75" customHeight="1" x14ac:dyDescent="0.25">
      <c r="A13" s="1"/>
      <c r="B13" s="324"/>
      <c r="C13" s="324"/>
      <c r="D13" s="329" t="s">
        <v>67</v>
      </c>
      <c r="E13" s="330"/>
      <c r="F13" s="330"/>
      <c r="G13" s="330"/>
      <c r="H13" s="330"/>
      <c r="I13" s="330"/>
      <c r="J13" s="331"/>
    </row>
    <row r="14" spans="1:10" ht="12.75" customHeight="1" x14ac:dyDescent="0.25">
      <c r="A14" s="1"/>
      <c r="B14" s="324"/>
      <c r="C14" s="324"/>
      <c r="D14" s="332"/>
      <c r="E14" s="333"/>
      <c r="F14" s="333"/>
      <c r="G14" s="333"/>
      <c r="H14" s="333"/>
      <c r="I14" s="333"/>
      <c r="J14" s="334"/>
    </row>
    <row r="15" spans="1:10" ht="12.75" customHeight="1" x14ac:dyDescent="0.25">
      <c r="A15" s="1"/>
      <c r="B15" s="22"/>
      <c r="C15" s="23"/>
      <c r="D15" s="323"/>
      <c r="E15" s="323"/>
      <c r="F15" s="323"/>
      <c r="G15" s="323"/>
      <c r="H15" s="323"/>
      <c r="I15" s="323"/>
      <c r="J15" s="323"/>
    </row>
    <row r="16" spans="1:10" ht="12.75" customHeight="1" x14ac:dyDescent="0.25">
      <c r="A16" s="1"/>
      <c r="B16" s="22"/>
      <c r="C16" s="23"/>
      <c r="D16" s="323"/>
      <c r="E16" s="323"/>
      <c r="F16" s="323"/>
      <c r="G16" s="323"/>
      <c r="H16" s="323"/>
      <c r="I16" s="323"/>
      <c r="J16" s="323"/>
    </row>
    <row r="17" spans="1:10" ht="12.75" customHeight="1" x14ac:dyDescent="0.25">
      <c r="A17" s="1"/>
      <c r="B17" s="22"/>
      <c r="C17" s="23"/>
      <c r="D17" s="323"/>
      <c r="E17" s="323"/>
      <c r="F17" s="323"/>
      <c r="G17" s="323"/>
      <c r="H17" s="323"/>
      <c r="I17" s="323"/>
      <c r="J17" s="323"/>
    </row>
    <row r="18" spans="1:10" ht="12.75" customHeight="1" x14ac:dyDescent="0.25">
      <c r="A18" s="1"/>
      <c r="B18" s="22"/>
      <c r="C18" s="23"/>
      <c r="D18" s="323"/>
      <c r="E18" s="323"/>
      <c r="F18" s="323"/>
      <c r="G18" s="323"/>
      <c r="H18" s="323"/>
      <c r="I18" s="323"/>
      <c r="J18" s="323"/>
    </row>
    <row r="19" spans="1:10" ht="12.75" customHeight="1" x14ac:dyDescent="0.25">
      <c r="A19" s="1"/>
      <c r="B19" s="22"/>
      <c r="C19" s="23"/>
      <c r="D19" s="323"/>
      <c r="E19" s="323"/>
      <c r="F19" s="323"/>
      <c r="G19" s="323"/>
      <c r="H19" s="323"/>
      <c r="I19" s="323"/>
      <c r="J19" s="323"/>
    </row>
    <row r="20" spans="1:10" ht="12.75" customHeight="1" x14ac:dyDescent="0.25">
      <c r="A20" s="1"/>
      <c r="B20" s="22"/>
      <c r="C20" s="23"/>
      <c r="D20" s="323"/>
      <c r="E20" s="323"/>
      <c r="F20" s="323"/>
      <c r="G20" s="323"/>
      <c r="H20" s="323"/>
      <c r="I20" s="323"/>
      <c r="J20" s="323"/>
    </row>
    <row r="21" spans="1:10" ht="12.75" customHeight="1" x14ac:dyDescent="0.25">
      <c r="A21" s="1"/>
      <c r="B21" s="22"/>
      <c r="C21" s="23"/>
      <c r="D21" s="323"/>
      <c r="E21" s="323"/>
      <c r="F21" s="323"/>
      <c r="G21" s="323"/>
      <c r="H21" s="323"/>
      <c r="I21" s="323"/>
      <c r="J21" s="323"/>
    </row>
    <row r="22" spans="1:10" ht="12.75" customHeight="1" x14ac:dyDescent="0.25">
      <c r="A22" s="1"/>
      <c r="B22" s="22"/>
      <c r="C22" s="23"/>
      <c r="D22" s="323"/>
      <c r="E22" s="323"/>
      <c r="F22" s="323"/>
      <c r="G22" s="323"/>
      <c r="H22" s="323"/>
      <c r="I22" s="323"/>
      <c r="J22" s="323"/>
    </row>
    <row r="23" spans="1:10" ht="12.75" customHeight="1" x14ac:dyDescent="0.25">
      <c r="A23" s="1"/>
      <c r="B23" s="22"/>
      <c r="C23" s="23"/>
      <c r="D23" s="323"/>
      <c r="E23" s="323"/>
      <c r="F23" s="323"/>
      <c r="G23" s="323"/>
      <c r="H23" s="323"/>
      <c r="I23" s="323"/>
      <c r="J23" s="323"/>
    </row>
    <row r="24" spans="1:10" ht="12.75" customHeight="1" x14ac:dyDescent="0.25">
      <c r="A24" s="1"/>
      <c r="B24" s="22"/>
      <c r="C24" s="23"/>
      <c r="D24" s="323"/>
      <c r="E24" s="323"/>
      <c r="F24" s="323"/>
      <c r="G24" s="323"/>
      <c r="H24" s="323"/>
      <c r="I24" s="323"/>
      <c r="J24" s="323"/>
    </row>
    <row r="25" spans="1:10" ht="12.75" customHeight="1" x14ac:dyDescent="0.25">
      <c r="A25" s="1"/>
      <c r="B25" s="22"/>
      <c r="C25" s="23"/>
      <c r="D25" s="323"/>
      <c r="E25" s="323"/>
      <c r="F25" s="323"/>
      <c r="G25" s="323"/>
      <c r="H25" s="323"/>
      <c r="I25" s="323"/>
      <c r="J25" s="323"/>
    </row>
    <row r="26" spans="1:10" ht="12.75" customHeight="1" x14ac:dyDescent="0.25">
      <c r="A26" s="1"/>
      <c r="B26" s="22"/>
      <c r="C26" s="23"/>
      <c r="D26" s="323"/>
      <c r="E26" s="323"/>
      <c r="F26" s="323"/>
      <c r="G26" s="323"/>
      <c r="H26" s="323"/>
      <c r="I26" s="323"/>
      <c r="J26" s="323"/>
    </row>
    <row r="27" spans="1:10" ht="12.75" customHeight="1" x14ac:dyDescent="0.25">
      <c r="A27" s="1"/>
      <c r="B27" s="22"/>
      <c r="C27" s="23"/>
      <c r="D27" s="323"/>
      <c r="E27" s="323"/>
      <c r="F27" s="323"/>
      <c r="G27" s="323"/>
      <c r="H27" s="323"/>
      <c r="I27" s="323"/>
      <c r="J27" s="323"/>
    </row>
    <row r="28" spans="1:10" ht="12.75" customHeight="1" x14ac:dyDescent="0.25">
      <c r="A28" s="1"/>
      <c r="B28" s="22"/>
      <c r="C28" s="23"/>
      <c r="D28" s="323"/>
      <c r="E28" s="323"/>
      <c r="F28" s="323"/>
      <c r="G28" s="323"/>
      <c r="H28" s="323"/>
      <c r="I28" s="323"/>
      <c r="J28" s="323"/>
    </row>
    <row r="29" spans="1:10" ht="12.75" customHeight="1" x14ac:dyDescent="0.25">
      <c r="A29" s="1"/>
      <c r="B29" s="22"/>
      <c r="C29" s="23"/>
      <c r="D29" s="323"/>
      <c r="E29" s="323"/>
      <c r="F29" s="323"/>
      <c r="G29" s="323"/>
      <c r="H29" s="323"/>
      <c r="I29" s="323"/>
      <c r="J29" s="323"/>
    </row>
    <row r="30" spans="1:10" ht="12.75" customHeight="1" x14ac:dyDescent="0.25">
      <c r="A30" s="1"/>
      <c r="B30" s="22"/>
      <c r="C30" s="23"/>
      <c r="D30" s="323"/>
      <c r="E30" s="323"/>
      <c r="F30" s="323"/>
      <c r="G30" s="323"/>
      <c r="H30" s="323"/>
      <c r="I30" s="323"/>
      <c r="J30" s="323"/>
    </row>
    <row r="31" spans="1:10" ht="12.75" customHeight="1" x14ac:dyDescent="0.25">
      <c r="A31" s="1"/>
      <c r="B31" s="22"/>
      <c r="C31" s="23"/>
      <c r="D31" s="323"/>
      <c r="E31" s="323"/>
      <c r="F31" s="323"/>
      <c r="G31" s="323"/>
      <c r="H31" s="323"/>
      <c r="I31" s="323"/>
      <c r="J31" s="323"/>
    </row>
    <row r="32" spans="1:10" ht="12.75" customHeight="1" x14ac:dyDescent="0.25">
      <c r="A32" s="1"/>
      <c r="B32" s="22"/>
      <c r="C32" s="23"/>
      <c r="D32" s="323"/>
      <c r="E32" s="323"/>
      <c r="F32" s="323"/>
      <c r="G32" s="323"/>
      <c r="H32" s="323"/>
      <c r="I32" s="323"/>
      <c r="J32" s="323"/>
    </row>
    <row r="33" spans="1:10" ht="12.75" customHeight="1" x14ac:dyDescent="0.25">
      <c r="A33" s="1"/>
      <c r="B33" s="22"/>
      <c r="C33" s="23"/>
      <c r="D33" s="323"/>
      <c r="E33" s="323"/>
      <c r="F33" s="323"/>
      <c r="G33" s="323"/>
      <c r="H33" s="323"/>
      <c r="I33" s="323"/>
      <c r="J33" s="323"/>
    </row>
    <row r="34" spans="1:10" ht="12.75" customHeight="1" x14ac:dyDescent="0.25">
      <c r="A34" s="1"/>
      <c r="B34" s="22"/>
      <c r="C34" s="23"/>
      <c r="D34" s="323"/>
      <c r="E34" s="323"/>
      <c r="F34" s="323"/>
      <c r="G34" s="323"/>
      <c r="H34" s="323"/>
      <c r="I34" s="323"/>
      <c r="J34" s="323"/>
    </row>
    <row r="35" spans="1:10" ht="12.75" customHeight="1" x14ac:dyDescent="0.25">
      <c r="A35" s="1"/>
      <c r="B35" s="22"/>
      <c r="C35" s="23"/>
      <c r="D35" s="323"/>
      <c r="E35" s="323"/>
      <c r="F35" s="323"/>
      <c r="G35" s="323"/>
      <c r="H35" s="323"/>
      <c r="I35" s="323"/>
      <c r="J35" s="323"/>
    </row>
    <row r="36" spans="1:10" ht="12.75" customHeight="1" x14ac:dyDescent="0.25">
      <c r="A36" s="1"/>
      <c r="B36" s="22"/>
      <c r="C36" s="23"/>
      <c r="D36" s="323"/>
      <c r="E36" s="323"/>
      <c r="F36" s="323"/>
      <c r="G36" s="323"/>
      <c r="H36" s="323"/>
      <c r="I36" s="323"/>
      <c r="J36" s="323"/>
    </row>
    <row r="37" spans="1:10" ht="12.75" customHeight="1" x14ac:dyDescent="0.25">
      <c r="A37" s="1"/>
      <c r="B37" s="22"/>
      <c r="C37" s="23"/>
      <c r="D37" s="323"/>
      <c r="E37" s="323"/>
      <c r="F37" s="323"/>
      <c r="G37" s="323"/>
      <c r="H37" s="323"/>
      <c r="I37" s="323"/>
      <c r="J37" s="323"/>
    </row>
    <row r="38" spans="1:10" ht="12.75" customHeight="1" x14ac:dyDescent="0.25">
      <c r="A38" s="1"/>
      <c r="B38" s="22"/>
      <c r="C38" s="23"/>
      <c r="D38" s="323"/>
      <c r="E38" s="323"/>
      <c r="F38" s="323"/>
      <c r="G38" s="323"/>
      <c r="H38" s="323"/>
      <c r="I38" s="323"/>
      <c r="J38" s="323"/>
    </row>
    <row r="39" spans="1:10" ht="12.75" customHeight="1" x14ac:dyDescent="0.25">
      <c r="A39" s="1"/>
      <c r="B39" s="22"/>
      <c r="C39" s="23"/>
      <c r="D39" s="323"/>
      <c r="E39" s="323"/>
      <c r="F39" s="323"/>
      <c r="G39" s="323"/>
      <c r="H39" s="323"/>
      <c r="I39" s="323"/>
      <c r="J39" s="323"/>
    </row>
    <row r="40" spans="1:10" ht="12.75" customHeight="1" x14ac:dyDescent="0.25">
      <c r="A40" s="1"/>
      <c r="B40" s="22"/>
      <c r="C40" s="23"/>
      <c r="D40" s="323"/>
      <c r="E40" s="323"/>
      <c r="F40" s="323"/>
      <c r="G40" s="323"/>
      <c r="H40" s="323"/>
      <c r="I40" s="323"/>
      <c r="J40" s="323"/>
    </row>
    <row r="41" spans="1:10" ht="12.75" customHeight="1" x14ac:dyDescent="0.25">
      <c r="A41" s="1"/>
      <c r="B41" s="22"/>
      <c r="C41" s="23"/>
      <c r="D41" s="323"/>
      <c r="E41" s="323"/>
      <c r="F41" s="323"/>
      <c r="G41" s="323"/>
      <c r="H41" s="323"/>
      <c r="I41" s="323"/>
      <c r="J41" s="323"/>
    </row>
    <row r="42" spans="1:10" ht="12.75" customHeight="1" x14ac:dyDescent="0.25">
      <c r="A42" s="1"/>
      <c r="B42" s="22"/>
      <c r="C42" s="23"/>
      <c r="D42" s="323"/>
      <c r="E42" s="323"/>
      <c r="F42" s="323"/>
      <c r="G42" s="323"/>
      <c r="H42" s="323"/>
      <c r="I42" s="323"/>
      <c r="J42" s="323"/>
    </row>
    <row r="43" spans="1:10" ht="12.75" customHeight="1" x14ac:dyDescent="0.25">
      <c r="A43" s="1"/>
      <c r="B43" s="22"/>
      <c r="C43" s="23"/>
      <c r="D43" s="323"/>
      <c r="E43" s="323"/>
      <c r="F43" s="323"/>
      <c r="G43" s="323"/>
      <c r="H43" s="323"/>
      <c r="I43" s="323"/>
      <c r="J43" s="323"/>
    </row>
    <row r="44" spans="1:10" ht="12.75" customHeight="1" x14ac:dyDescent="0.25">
      <c r="A44" s="1"/>
      <c r="B44" s="22"/>
      <c r="C44" s="23"/>
      <c r="D44" s="323"/>
      <c r="E44" s="323"/>
      <c r="F44" s="323"/>
      <c r="G44" s="323"/>
      <c r="H44" s="323"/>
      <c r="I44" s="323"/>
      <c r="J44" s="323"/>
    </row>
    <row r="45" spans="1:10" ht="12.75" customHeight="1" x14ac:dyDescent="0.25">
      <c r="A45" s="1"/>
      <c r="B45" s="22" t="s">
        <v>37</v>
      </c>
      <c r="C45" s="23" t="s">
        <v>37</v>
      </c>
      <c r="D45" s="323"/>
      <c r="E45" s="323"/>
      <c r="F45" s="323"/>
      <c r="G45" s="323"/>
      <c r="H45" s="323"/>
      <c r="I45" s="323"/>
      <c r="J45" s="323"/>
    </row>
    <row r="46" spans="1:10" ht="12.75" customHeight="1" x14ac:dyDescent="0.25">
      <c r="A46" s="1"/>
      <c r="B46" s="338" t="s">
        <v>68</v>
      </c>
      <c r="C46" s="338"/>
      <c r="D46" s="338"/>
      <c r="E46" s="339"/>
    </row>
    <row r="47" spans="1:10" ht="12.75" customHeight="1" x14ac:dyDescent="0.25">
      <c r="A47" s="1"/>
    </row>
    <row r="48" spans="1:10" ht="12.75" customHeight="1" x14ac:dyDescent="0.25">
      <c r="A48" s="1"/>
      <c r="B48" s="282" t="s">
        <v>69</v>
      </c>
      <c r="C48" s="282"/>
      <c r="D48" s="282"/>
      <c r="E48" s="282"/>
      <c r="F48" s="282"/>
      <c r="G48" s="283" t="s">
        <v>70</v>
      </c>
      <c r="H48" s="285"/>
    </row>
    <row r="49" spans="1:8" ht="12.75" customHeight="1" x14ac:dyDescent="0.25">
      <c r="A49" s="1"/>
      <c r="B49" s="282" t="s">
        <v>71</v>
      </c>
      <c r="C49" s="282"/>
      <c r="D49" s="282"/>
      <c r="E49" s="282"/>
      <c r="F49" s="282"/>
      <c r="G49" s="283" t="s">
        <v>70</v>
      </c>
      <c r="H49" s="285"/>
    </row>
    <row r="50" spans="1:8" ht="12.75" customHeight="1" x14ac:dyDescent="0.25">
      <c r="A50" s="1"/>
      <c r="B50" s="282" t="s">
        <v>72</v>
      </c>
      <c r="C50" s="282"/>
      <c r="D50" s="282"/>
      <c r="E50" s="282"/>
      <c r="F50" s="282"/>
      <c r="G50" s="283" t="s">
        <v>70</v>
      </c>
      <c r="H50" s="285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</mergeCells>
  <pageMargins left="0.7" right="0.7" top="0.75" bottom="0.75" header="0.3" footer="0.3"/>
  <pageSetup scale="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800"/>
  <sheetViews>
    <sheetView workbookViewId="0">
      <selection activeCell="B15" sqref="B15:C44"/>
    </sheetView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79" t="s">
        <v>57</v>
      </c>
      <c r="C1" s="282"/>
      <c r="D1" s="282"/>
      <c r="E1" s="282"/>
      <c r="F1" s="282"/>
      <c r="G1" s="282"/>
      <c r="H1" s="282"/>
      <c r="I1" s="282"/>
      <c r="J1" s="282"/>
    </row>
    <row r="2" spans="1:10" ht="12.75" customHeight="1" x14ac:dyDescent="0.25">
      <c r="A2" s="1"/>
      <c r="B2" s="279" t="s">
        <v>58</v>
      </c>
      <c r="C2" s="282"/>
      <c r="D2" s="282"/>
      <c r="E2" s="282"/>
      <c r="F2" s="282"/>
      <c r="G2" s="282"/>
      <c r="H2" s="282"/>
      <c r="I2" s="282"/>
      <c r="J2" s="282"/>
    </row>
    <row r="3" spans="1:10" ht="12.75" customHeight="1" x14ac:dyDescent="0.25">
      <c r="A3" s="1"/>
      <c r="B3" s="279" t="s">
        <v>59</v>
      </c>
      <c r="C3" s="282"/>
      <c r="D3" s="282"/>
      <c r="E3" s="282"/>
      <c r="F3" s="282"/>
      <c r="G3" s="282"/>
      <c r="H3" s="282"/>
      <c r="I3" s="282"/>
      <c r="J3" s="282"/>
    </row>
    <row r="4" spans="1:10" ht="12.75" customHeight="1" x14ac:dyDescent="0.25">
      <c r="A4" s="1"/>
    </row>
    <row r="5" spans="1:10" ht="12.75" customHeight="1" x14ac:dyDescent="0.25">
      <c r="A5" s="1"/>
      <c r="B5" t="s">
        <v>60</v>
      </c>
      <c r="C5" s="7">
        <v>11</v>
      </c>
      <c r="D5" s="18"/>
      <c r="F5" t="s">
        <v>61</v>
      </c>
      <c r="G5" s="7">
        <v>22011</v>
      </c>
    </row>
    <row r="6" spans="1:10" ht="12.75" customHeight="1" x14ac:dyDescent="0.25">
      <c r="A6" s="1"/>
      <c r="B6" t="s">
        <v>62</v>
      </c>
      <c r="C6" s="7">
        <v>2015</v>
      </c>
      <c r="D6" s="18"/>
      <c r="F6" t="s">
        <v>63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64</v>
      </c>
      <c r="E7" s="9">
        <v>3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24" t="s">
        <v>22</v>
      </c>
      <c r="C10" s="325" t="s">
        <v>65</v>
      </c>
      <c r="D10" s="326" t="s">
        <v>66</v>
      </c>
      <c r="E10" s="327"/>
      <c r="F10" s="327"/>
      <c r="G10" s="327"/>
      <c r="H10" s="327"/>
      <c r="I10" s="327"/>
      <c r="J10" s="328"/>
    </row>
    <row r="11" spans="1:10" ht="12.75" customHeight="1" x14ac:dyDescent="0.25">
      <c r="A11" s="1"/>
      <c r="B11" s="324"/>
      <c r="C11" s="324"/>
      <c r="D11" s="329"/>
      <c r="E11" s="330"/>
      <c r="F11" s="330"/>
      <c r="G11" s="330"/>
      <c r="H11" s="330"/>
      <c r="I11" s="330"/>
      <c r="J11" s="331"/>
    </row>
    <row r="12" spans="1:10" ht="12.75" customHeight="1" x14ac:dyDescent="0.25">
      <c r="A12" s="1"/>
      <c r="B12" s="324"/>
      <c r="C12" s="324"/>
      <c r="D12" s="329"/>
      <c r="E12" s="330"/>
      <c r="F12" s="330"/>
      <c r="G12" s="330"/>
      <c r="H12" s="330"/>
      <c r="I12" s="330"/>
      <c r="J12" s="331"/>
    </row>
    <row r="13" spans="1:10" ht="12.75" customHeight="1" x14ac:dyDescent="0.25">
      <c r="A13" s="1"/>
      <c r="B13" s="324"/>
      <c r="C13" s="324"/>
      <c r="D13" s="329" t="s">
        <v>67</v>
      </c>
      <c r="E13" s="330"/>
      <c r="F13" s="330"/>
      <c r="G13" s="330"/>
      <c r="H13" s="330"/>
      <c r="I13" s="330"/>
      <c r="J13" s="331"/>
    </row>
    <row r="14" spans="1:10" ht="12.75" customHeight="1" x14ac:dyDescent="0.25">
      <c r="A14" s="1"/>
      <c r="B14" s="324"/>
      <c r="C14" s="324"/>
      <c r="D14" s="332"/>
      <c r="E14" s="333"/>
      <c r="F14" s="333"/>
      <c r="G14" s="333"/>
      <c r="H14" s="333"/>
      <c r="I14" s="333"/>
      <c r="J14" s="334"/>
    </row>
    <row r="15" spans="1:10" ht="12.75" customHeight="1" x14ac:dyDescent="0.25">
      <c r="A15" s="1"/>
      <c r="B15" s="22"/>
      <c r="C15" s="23"/>
      <c r="D15" s="323"/>
      <c r="E15" s="323"/>
      <c r="F15" s="323"/>
      <c r="G15" s="323"/>
      <c r="H15" s="323"/>
      <c r="I15" s="323"/>
      <c r="J15" s="323"/>
    </row>
    <row r="16" spans="1:10" ht="12.75" customHeight="1" x14ac:dyDescent="0.25">
      <c r="A16" s="1"/>
      <c r="B16" s="22"/>
      <c r="C16" s="23"/>
      <c r="D16" s="323"/>
      <c r="E16" s="323"/>
      <c r="F16" s="323"/>
      <c r="G16" s="323"/>
      <c r="H16" s="323"/>
      <c r="I16" s="323"/>
      <c r="J16" s="323"/>
    </row>
    <row r="17" spans="1:10" ht="12.75" customHeight="1" x14ac:dyDescent="0.25">
      <c r="A17" s="1"/>
      <c r="B17" s="22"/>
      <c r="C17" s="23"/>
      <c r="D17" s="323"/>
      <c r="E17" s="323"/>
      <c r="F17" s="323"/>
      <c r="G17" s="323"/>
      <c r="H17" s="323"/>
      <c r="I17" s="323"/>
      <c r="J17" s="323"/>
    </row>
    <row r="18" spans="1:10" ht="12.75" customHeight="1" x14ac:dyDescent="0.25">
      <c r="A18" s="1"/>
      <c r="B18" s="22"/>
      <c r="C18" s="23"/>
      <c r="D18" s="323"/>
      <c r="E18" s="323"/>
      <c r="F18" s="323"/>
      <c r="G18" s="323"/>
      <c r="H18" s="323"/>
      <c r="I18" s="323"/>
      <c r="J18" s="323"/>
    </row>
    <row r="19" spans="1:10" ht="12.75" customHeight="1" x14ac:dyDescent="0.25">
      <c r="A19" s="1"/>
      <c r="B19" s="22"/>
      <c r="C19" s="23"/>
      <c r="D19" s="323"/>
      <c r="E19" s="323"/>
      <c r="F19" s="323"/>
      <c r="G19" s="323"/>
      <c r="H19" s="323"/>
      <c r="I19" s="323"/>
      <c r="J19" s="323"/>
    </row>
    <row r="20" spans="1:10" ht="12.75" customHeight="1" x14ac:dyDescent="0.25">
      <c r="A20" s="1"/>
      <c r="B20" s="22"/>
      <c r="C20" s="23"/>
      <c r="D20" s="323"/>
      <c r="E20" s="323"/>
      <c r="F20" s="323"/>
      <c r="G20" s="323"/>
      <c r="H20" s="323"/>
      <c r="I20" s="323"/>
      <c r="J20" s="323"/>
    </row>
    <row r="21" spans="1:10" ht="12.75" customHeight="1" x14ac:dyDescent="0.25">
      <c r="A21" s="1"/>
      <c r="B21" s="22"/>
      <c r="C21" s="23"/>
      <c r="D21" s="323"/>
      <c r="E21" s="323"/>
      <c r="F21" s="323"/>
      <c r="G21" s="323"/>
      <c r="H21" s="323"/>
      <c r="I21" s="323"/>
      <c r="J21" s="323"/>
    </row>
    <row r="22" spans="1:10" ht="12.75" customHeight="1" x14ac:dyDescent="0.25">
      <c r="A22" s="1"/>
      <c r="B22" s="22"/>
      <c r="C22" s="23"/>
      <c r="D22" s="323"/>
      <c r="E22" s="323"/>
      <c r="F22" s="323"/>
      <c r="G22" s="323"/>
      <c r="H22" s="323"/>
      <c r="I22" s="323"/>
      <c r="J22" s="323"/>
    </row>
    <row r="23" spans="1:10" ht="12.75" customHeight="1" x14ac:dyDescent="0.25">
      <c r="A23" s="1"/>
      <c r="B23" s="22"/>
      <c r="C23" s="23"/>
      <c r="D23" s="323"/>
      <c r="E23" s="323"/>
      <c r="F23" s="323"/>
      <c r="G23" s="323"/>
      <c r="H23" s="323"/>
      <c r="I23" s="323"/>
      <c r="J23" s="323"/>
    </row>
    <row r="24" spans="1:10" ht="12.75" customHeight="1" x14ac:dyDescent="0.25">
      <c r="A24" s="1"/>
      <c r="B24" s="22"/>
      <c r="C24" s="23"/>
      <c r="D24" s="323"/>
      <c r="E24" s="323"/>
      <c r="F24" s="323"/>
      <c r="G24" s="323"/>
      <c r="H24" s="323"/>
      <c r="I24" s="323"/>
      <c r="J24" s="323"/>
    </row>
    <row r="25" spans="1:10" ht="12.75" customHeight="1" x14ac:dyDescent="0.25">
      <c r="A25" s="1"/>
      <c r="B25" s="22"/>
      <c r="C25" s="23"/>
      <c r="D25" s="323"/>
      <c r="E25" s="323"/>
      <c r="F25" s="323"/>
      <c r="G25" s="323"/>
      <c r="H25" s="323"/>
      <c r="I25" s="323"/>
      <c r="J25" s="323"/>
    </row>
    <row r="26" spans="1:10" ht="12.75" customHeight="1" x14ac:dyDescent="0.25">
      <c r="A26" s="1"/>
      <c r="B26" s="22"/>
      <c r="C26" s="23"/>
      <c r="D26" s="323"/>
      <c r="E26" s="323"/>
      <c r="F26" s="323"/>
      <c r="G26" s="323"/>
      <c r="H26" s="323"/>
      <c r="I26" s="323"/>
      <c r="J26" s="323"/>
    </row>
    <row r="27" spans="1:10" ht="12.75" customHeight="1" x14ac:dyDescent="0.25">
      <c r="A27" s="1"/>
      <c r="B27" s="22"/>
      <c r="C27" s="23"/>
      <c r="D27" s="323"/>
      <c r="E27" s="323"/>
      <c r="F27" s="323"/>
      <c r="G27" s="323"/>
      <c r="H27" s="323"/>
      <c r="I27" s="323"/>
      <c r="J27" s="323"/>
    </row>
    <row r="28" spans="1:10" ht="12.75" customHeight="1" x14ac:dyDescent="0.25">
      <c r="A28" s="1"/>
      <c r="B28" s="22"/>
      <c r="C28" s="23"/>
      <c r="D28" s="323"/>
      <c r="E28" s="323"/>
      <c r="F28" s="323"/>
      <c r="G28" s="323"/>
      <c r="H28" s="323"/>
      <c r="I28" s="323"/>
      <c r="J28" s="323"/>
    </row>
    <row r="29" spans="1:10" ht="12.75" customHeight="1" x14ac:dyDescent="0.25">
      <c r="A29" s="1"/>
      <c r="B29" s="22"/>
      <c r="C29" s="23"/>
      <c r="D29" s="323"/>
      <c r="E29" s="323"/>
      <c r="F29" s="323"/>
      <c r="G29" s="323"/>
      <c r="H29" s="323"/>
      <c r="I29" s="323"/>
      <c r="J29" s="323"/>
    </row>
    <row r="30" spans="1:10" ht="12.75" customHeight="1" x14ac:dyDescent="0.25">
      <c r="A30" s="1"/>
      <c r="B30" s="22"/>
      <c r="C30" s="23"/>
      <c r="D30" s="323"/>
      <c r="E30" s="323"/>
      <c r="F30" s="323"/>
      <c r="G30" s="323"/>
      <c r="H30" s="323"/>
      <c r="I30" s="323"/>
      <c r="J30" s="323"/>
    </row>
    <row r="31" spans="1:10" ht="12.75" customHeight="1" x14ac:dyDescent="0.25">
      <c r="A31" s="1"/>
      <c r="B31" s="22"/>
      <c r="C31" s="23"/>
      <c r="D31" s="323"/>
      <c r="E31" s="323"/>
      <c r="F31" s="323"/>
      <c r="G31" s="323"/>
      <c r="H31" s="323"/>
      <c r="I31" s="323"/>
      <c r="J31" s="323"/>
    </row>
    <row r="32" spans="1:10" ht="12.75" customHeight="1" x14ac:dyDescent="0.25">
      <c r="A32" s="1"/>
      <c r="B32" s="22"/>
      <c r="C32" s="23"/>
      <c r="D32" s="323"/>
      <c r="E32" s="323"/>
      <c r="F32" s="323"/>
      <c r="G32" s="323"/>
      <c r="H32" s="323"/>
      <c r="I32" s="323"/>
      <c r="J32" s="323"/>
    </row>
    <row r="33" spans="1:10" ht="12.75" customHeight="1" x14ac:dyDescent="0.25">
      <c r="A33" s="1"/>
      <c r="B33" s="22"/>
      <c r="C33" s="23"/>
      <c r="D33" s="323"/>
      <c r="E33" s="323"/>
      <c r="F33" s="323"/>
      <c r="G33" s="323"/>
      <c r="H33" s="323"/>
      <c r="I33" s="323"/>
      <c r="J33" s="323"/>
    </row>
    <row r="34" spans="1:10" ht="12.75" customHeight="1" x14ac:dyDescent="0.25">
      <c r="A34" s="1"/>
      <c r="B34" s="22"/>
      <c r="C34" s="23"/>
      <c r="D34" s="323"/>
      <c r="E34" s="323"/>
      <c r="F34" s="323"/>
      <c r="G34" s="323"/>
      <c r="H34" s="323"/>
      <c r="I34" s="323"/>
      <c r="J34" s="323"/>
    </row>
    <row r="35" spans="1:10" ht="12.75" customHeight="1" x14ac:dyDescent="0.25">
      <c r="A35" s="1"/>
      <c r="B35" s="22"/>
      <c r="C35" s="23"/>
      <c r="D35" s="323"/>
      <c r="E35" s="323"/>
      <c r="F35" s="323"/>
      <c r="G35" s="323"/>
      <c r="H35" s="323"/>
      <c r="I35" s="323"/>
      <c r="J35" s="323"/>
    </row>
    <row r="36" spans="1:10" ht="12.75" customHeight="1" x14ac:dyDescent="0.25">
      <c r="A36" s="1"/>
      <c r="B36" s="22"/>
      <c r="C36" s="23"/>
      <c r="D36" s="323"/>
      <c r="E36" s="323"/>
      <c r="F36" s="323"/>
      <c r="G36" s="323"/>
      <c r="H36" s="323"/>
      <c r="I36" s="323"/>
      <c r="J36" s="323"/>
    </row>
    <row r="37" spans="1:10" ht="12.75" customHeight="1" x14ac:dyDescent="0.25">
      <c r="A37" s="1"/>
      <c r="B37" s="22"/>
      <c r="C37" s="23"/>
      <c r="D37" s="323"/>
      <c r="E37" s="323"/>
      <c r="F37" s="323"/>
      <c r="G37" s="323"/>
      <c r="H37" s="323"/>
      <c r="I37" s="323"/>
      <c r="J37" s="323"/>
    </row>
    <row r="38" spans="1:10" ht="12.75" customHeight="1" x14ac:dyDescent="0.25">
      <c r="A38" s="1"/>
      <c r="B38" s="22"/>
      <c r="C38" s="23"/>
      <c r="D38" s="323"/>
      <c r="E38" s="323"/>
      <c r="F38" s="323"/>
      <c r="G38" s="323"/>
      <c r="H38" s="323"/>
      <c r="I38" s="323"/>
      <c r="J38" s="323"/>
    </row>
    <row r="39" spans="1:10" ht="12.75" customHeight="1" x14ac:dyDescent="0.25">
      <c r="A39" s="1"/>
      <c r="B39" s="22"/>
      <c r="C39" s="23"/>
      <c r="D39" s="323"/>
      <c r="E39" s="323"/>
      <c r="F39" s="323"/>
      <c r="G39" s="323"/>
      <c r="H39" s="323"/>
      <c r="I39" s="323"/>
      <c r="J39" s="323"/>
    </row>
    <row r="40" spans="1:10" ht="12.75" customHeight="1" x14ac:dyDescent="0.25">
      <c r="A40" s="1"/>
      <c r="B40" s="22"/>
      <c r="C40" s="23"/>
      <c r="D40" s="323"/>
      <c r="E40" s="323"/>
      <c r="F40" s="323"/>
      <c r="G40" s="323"/>
      <c r="H40" s="323"/>
      <c r="I40" s="323"/>
      <c r="J40" s="323"/>
    </row>
    <row r="41" spans="1:10" ht="12.75" customHeight="1" x14ac:dyDescent="0.25">
      <c r="A41" s="1"/>
      <c r="B41" s="22"/>
      <c r="C41" s="23"/>
      <c r="D41" s="323"/>
      <c r="E41" s="323"/>
      <c r="F41" s="323"/>
      <c r="G41" s="323"/>
      <c r="H41" s="323"/>
      <c r="I41" s="323"/>
      <c r="J41" s="323"/>
    </row>
    <row r="42" spans="1:10" ht="12.75" customHeight="1" x14ac:dyDescent="0.25">
      <c r="A42" s="1"/>
      <c r="B42" s="22"/>
      <c r="C42" s="23"/>
      <c r="D42" s="323"/>
      <c r="E42" s="323"/>
      <c r="F42" s="323"/>
      <c r="G42" s="323"/>
      <c r="H42" s="323"/>
      <c r="I42" s="323"/>
      <c r="J42" s="323"/>
    </row>
    <row r="43" spans="1:10" ht="12.75" customHeight="1" x14ac:dyDescent="0.25">
      <c r="A43" s="1"/>
      <c r="B43" s="22"/>
      <c r="C43" s="23"/>
      <c r="D43" s="323"/>
      <c r="E43" s="323"/>
      <c r="F43" s="323"/>
      <c r="G43" s="323"/>
      <c r="H43" s="323"/>
      <c r="I43" s="323"/>
      <c r="J43" s="323"/>
    </row>
    <row r="44" spans="1:10" ht="12.75" customHeight="1" x14ac:dyDescent="0.25">
      <c r="A44" s="1"/>
      <c r="B44" s="22"/>
      <c r="C44" s="23"/>
      <c r="D44" s="323"/>
      <c r="E44" s="323"/>
      <c r="F44" s="323"/>
      <c r="G44" s="323"/>
      <c r="H44" s="323"/>
      <c r="I44" s="323"/>
      <c r="J44" s="323"/>
    </row>
    <row r="45" spans="1:10" ht="12.75" customHeight="1" x14ac:dyDescent="0.25">
      <c r="A45" s="1"/>
      <c r="B45" s="22" t="s">
        <v>37</v>
      </c>
      <c r="C45" s="23" t="s">
        <v>37</v>
      </c>
      <c r="D45" s="323"/>
      <c r="E45" s="323"/>
      <c r="F45" s="323"/>
      <c r="G45" s="323"/>
      <c r="H45" s="323"/>
      <c r="I45" s="323"/>
      <c r="J45" s="323"/>
    </row>
    <row r="46" spans="1:10" ht="12.75" customHeight="1" x14ac:dyDescent="0.25">
      <c r="A46" s="1"/>
      <c r="B46" s="338" t="s">
        <v>68</v>
      </c>
      <c r="C46" s="338"/>
      <c r="D46" s="338"/>
      <c r="E46" s="339"/>
    </row>
    <row r="47" spans="1:10" ht="12.75" customHeight="1" x14ac:dyDescent="0.25">
      <c r="A47" s="1"/>
    </row>
    <row r="48" spans="1:10" ht="12.75" customHeight="1" x14ac:dyDescent="0.25">
      <c r="A48" s="1"/>
      <c r="B48" s="282" t="s">
        <v>69</v>
      </c>
      <c r="C48" s="282"/>
      <c r="D48" s="282"/>
      <c r="E48" s="282"/>
      <c r="F48" s="282"/>
      <c r="G48" s="283" t="s">
        <v>70</v>
      </c>
      <c r="H48" s="285"/>
    </row>
    <row r="49" spans="1:8" ht="12.75" customHeight="1" x14ac:dyDescent="0.25">
      <c r="A49" s="1"/>
      <c r="B49" s="282" t="s">
        <v>71</v>
      </c>
      <c r="C49" s="282"/>
      <c r="D49" s="282"/>
      <c r="E49" s="282"/>
      <c r="F49" s="282"/>
      <c r="G49" s="283" t="s">
        <v>70</v>
      </c>
      <c r="H49" s="285"/>
    </row>
    <row r="50" spans="1:8" ht="12.75" customHeight="1" x14ac:dyDescent="0.25">
      <c r="A50" s="1"/>
      <c r="B50" s="282" t="s">
        <v>72</v>
      </c>
      <c r="C50" s="282"/>
      <c r="D50" s="282"/>
      <c r="E50" s="282"/>
      <c r="F50" s="282"/>
      <c r="G50" s="283" t="s">
        <v>70</v>
      </c>
      <c r="H50" s="285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</mergeCells>
  <pageMargins left="0.7" right="0.7" top="0.75" bottom="0.75" header="0.3" footer="0.3"/>
  <pageSetup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800"/>
  <sheetViews>
    <sheetView workbookViewId="0">
      <selection activeCell="B15" sqref="B15:C44"/>
    </sheetView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79" t="s">
        <v>57</v>
      </c>
      <c r="C1" s="282"/>
      <c r="D1" s="282"/>
      <c r="E1" s="282"/>
      <c r="F1" s="282"/>
      <c r="G1" s="282"/>
      <c r="H1" s="282"/>
      <c r="I1" s="282"/>
      <c r="J1" s="282"/>
    </row>
    <row r="2" spans="1:10" ht="12.75" customHeight="1" x14ac:dyDescent="0.25">
      <c r="A2" s="1"/>
      <c r="B2" s="279" t="s">
        <v>58</v>
      </c>
      <c r="C2" s="282"/>
      <c r="D2" s="282"/>
      <c r="E2" s="282"/>
      <c r="F2" s="282"/>
      <c r="G2" s="282"/>
      <c r="H2" s="282"/>
      <c r="I2" s="282"/>
      <c r="J2" s="282"/>
    </row>
    <row r="3" spans="1:10" ht="12.75" customHeight="1" x14ac:dyDescent="0.25">
      <c r="A3" s="1"/>
      <c r="B3" s="279" t="s">
        <v>59</v>
      </c>
      <c r="C3" s="282"/>
      <c r="D3" s="282"/>
      <c r="E3" s="282"/>
      <c r="F3" s="282"/>
      <c r="G3" s="282"/>
      <c r="H3" s="282"/>
      <c r="I3" s="282"/>
      <c r="J3" s="282"/>
    </row>
    <row r="4" spans="1:10" ht="12.75" customHeight="1" x14ac:dyDescent="0.25">
      <c r="A4" s="1"/>
    </row>
    <row r="5" spans="1:10" ht="12.75" customHeight="1" x14ac:dyDescent="0.25">
      <c r="A5" s="1"/>
      <c r="B5" t="s">
        <v>60</v>
      </c>
      <c r="C5" s="7">
        <v>11</v>
      </c>
      <c r="D5" s="18"/>
      <c r="F5" t="s">
        <v>61</v>
      </c>
      <c r="G5" s="7">
        <v>22011</v>
      </c>
    </row>
    <row r="6" spans="1:10" ht="12.75" customHeight="1" x14ac:dyDescent="0.25">
      <c r="A6" s="1"/>
      <c r="B6" t="s">
        <v>62</v>
      </c>
      <c r="C6" s="7">
        <v>2015</v>
      </c>
      <c r="D6" s="18"/>
      <c r="F6" t="s">
        <v>63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64</v>
      </c>
      <c r="E7" s="9">
        <v>4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24" t="s">
        <v>22</v>
      </c>
      <c r="C10" s="325" t="s">
        <v>65</v>
      </c>
      <c r="D10" s="326" t="s">
        <v>66</v>
      </c>
      <c r="E10" s="327"/>
      <c r="F10" s="327"/>
      <c r="G10" s="327"/>
      <c r="H10" s="327"/>
      <c r="I10" s="327"/>
      <c r="J10" s="328"/>
    </row>
    <row r="11" spans="1:10" ht="12.75" customHeight="1" x14ac:dyDescent="0.25">
      <c r="A11" s="1"/>
      <c r="B11" s="324"/>
      <c r="C11" s="324"/>
      <c r="D11" s="329"/>
      <c r="E11" s="330"/>
      <c r="F11" s="330"/>
      <c r="G11" s="330"/>
      <c r="H11" s="330"/>
      <c r="I11" s="330"/>
      <c r="J11" s="331"/>
    </row>
    <row r="12" spans="1:10" ht="12.75" customHeight="1" x14ac:dyDescent="0.25">
      <c r="A12" s="1"/>
      <c r="B12" s="324"/>
      <c r="C12" s="324"/>
      <c r="D12" s="329"/>
      <c r="E12" s="330"/>
      <c r="F12" s="330"/>
      <c r="G12" s="330"/>
      <c r="H12" s="330"/>
      <c r="I12" s="330"/>
      <c r="J12" s="331"/>
    </row>
    <row r="13" spans="1:10" ht="12.75" customHeight="1" x14ac:dyDescent="0.25">
      <c r="A13" s="1"/>
      <c r="B13" s="324"/>
      <c r="C13" s="324"/>
      <c r="D13" s="329" t="s">
        <v>67</v>
      </c>
      <c r="E13" s="330"/>
      <c r="F13" s="330"/>
      <c r="G13" s="330"/>
      <c r="H13" s="330"/>
      <c r="I13" s="330"/>
      <c r="J13" s="331"/>
    </row>
    <row r="14" spans="1:10" ht="12.75" customHeight="1" x14ac:dyDescent="0.25">
      <c r="A14" s="1"/>
      <c r="B14" s="324"/>
      <c r="C14" s="324"/>
      <c r="D14" s="332"/>
      <c r="E14" s="333"/>
      <c r="F14" s="333"/>
      <c r="G14" s="333"/>
      <c r="H14" s="333"/>
      <c r="I14" s="333"/>
      <c r="J14" s="334"/>
    </row>
    <row r="15" spans="1:10" ht="12.75" customHeight="1" x14ac:dyDescent="0.25">
      <c r="A15" s="1"/>
      <c r="B15" s="22"/>
      <c r="C15" s="23"/>
      <c r="D15" s="323"/>
      <c r="E15" s="323"/>
      <c r="F15" s="323"/>
      <c r="G15" s="323"/>
      <c r="H15" s="323"/>
      <c r="I15" s="323"/>
      <c r="J15" s="323"/>
    </row>
    <row r="16" spans="1:10" ht="12.75" customHeight="1" x14ac:dyDescent="0.25">
      <c r="A16" s="1"/>
      <c r="B16" s="22"/>
      <c r="C16" s="23"/>
      <c r="D16" s="323"/>
      <c r="E16" s="323"/>
      <c r="F16" s="323"/>
      <c r="G16" s="323"/>
      <c r="H16" s="323"/>
      <c r="I16" s="323"/>
      <c r="J16" s="323"/>
    </row>
    <row r="17" spans="1:10" ht="12.75" customHeight="1" x14ac:dyDescent="0.25">
      <c r="A17" s="1"/>
      <c r="B17" s="22"/>
      <c r="C17" s="23"/>
      <c r="D17" s="323"/>
      <c r="E17" s="323"/>
      <c r="F17" s="323"/>
      <c r="G17" s="323"/>
      <c r="H17" s="323"/>
      <c r="I17" s="323"/>
      <c r="J17" s="323"/>
    </row>
    <row r="18" spans="1:10" ht="12.75" customHeight="1" x14ac:dyDescent="0.25">
      <c r="A18" s="1"/>
      <c r="B18" s="22"/>
      <c r="C18" s="23"/>
      <c r="D18" s="323"/>
      <c r="E18" s="323"/>
      <c r="F18" s="323"/>
      <c r="G18" s="323"/>
      <c r="H18" s="323"/>
      <c r="I18" s="323"/>
      <c r="J18" s="323"/>
    </row>
    <row r="19" spans="1:10" ht="12.75" customHeight="1" x14ac:dyDescent="0.25">
      <c r="A19" s="1"/>
      <c r="B19" s="22"/>
      <c r="C19" s="23"/>
      <c r="D19" s="323"/>
      <c r="E19" s="323"/>
      <c r="F19" s="323"/>
      <c r="G19" s="323"/>
      <c r="H19" s="323"/>
      <c r="I19" s="323"/>
      <c r="J19" s="323"/>
    </row>
    <row r="20" spans="1:10" ht="12.75" customHeight="1" x14ac:dyDescent="0.25">
      <c r="A20" s="1"/>
      <c r="B20" s="22"/>
      <c r="C20" s="23"/>
      <c r="D20" s="323"/>
      <c r="E20" s="323"/>
      <c r="F20" s="323"/>
      <c r="G20" s="323"/>
      <c r="H20" s="323"/>
      <c r="I20" s="323"/>
      <c r="J20" s="323"/>
    </row>
    <row r="21" spans="1:10" ht="12.75" customHeight="1" x14ac:dyDescent="0.25">
      <c r="A21" s="1"/>
      <c r="B21" s="22"/>
      <c r="C21" s="23"/>
      <c r="D21" s="323"/>
      <c r="E21" s="323"/>
      <c r="F21" s="323"/>
      <c r="G21" s="323"/>
      <c r="H21" s="323"/>
      <c r="I21" s="323"/>
      <c r="J21" s="323"/>
    </row>
    <row r="22" spans="1:10" ht="12.75" customHeight="1" x14ac:dyDescent="0.25">
      <c r="A22" s="1"/>
      <c r="B22" s="22"/>
      <c r="C22" s="23"/>
      <c r="D22" s="323"/>
      <c r="E22" s="323"/>
      <c r="F22" s="323"/>
      <c r="G22" s="323"/>
      <c r="H22" s="323"/>
      <c r="I22" s="323"/>
      <c r="J22" s="323"/>
    </row>
    <row r="23" spans="1:10" ht="12.75" customHeight="1" x14ac:dyDescent="0.25">
      <c r="A23" s="1"/>
      <c r="B23" s="22"/>
      <c r="C23" s="23"/>
      <c r="D23" s="323"/>
      <c r="E23" s="323"/>
      <c r="F23" s="323"/>
      <c r="G23" s="323"/>
      <c r="H23" s="323"/>
      <c r="I23" s="323"/>
      <c r="J23" s="323"/>
    </row>
    <row r="24" spans="1:10" ht="12.75" customHeight="1" x14ac:dyDescent="0.25">
      <c r="A24" s="1"/>
      <c r="B24" s="22"/>
      <c r="C24" s="23"/>
      <c r="D24" s="323"/>
      <c r="E24" s="323"/>
      <c r="F24" s="323"/>
      <c r="G24" s="323"/>
      <c r="H24" s="323"/>
      <c r="I24" s="323"/>
      <c r="J24" s="323"/>
    </row>
    <row r="25" spans="1:10" ht="12.75" customHeight="1" x14ac:dyDescent="0.25">
      <c r="A25" s="1"/>
      <c r="B25" s="22"/>
      <c r="C25" s="23"/>
      <c r="D25" s="323"/>
      <c r="E25" s="323"/>
      <c r="F25" s="323"/>
      <c r="G25" s="323"/>
      <c r="H25" s="323"/>
      <c r="I25" s="323"/>
      <c r="J25" s="323"/>
    </row>
    <row r="26" spans="1:10" ht="12.75" customHeight="1" x14ac:dyDescent="0.25">
      <c r="A26" s="1"/>
      <c r="B26" s="22"/>
      <c r="C26" s="23"/>
      <c r="D26" s="323"/>
      <c r="E26" s="323"/>
      <c r="F26" s="323"/>
      <c r="G26" s="323"/>
      <c r="H26" s="323"/>
      <c r="I26" s="323"/>
      <c r="J26" s="323"/>
    </row>
    <row r="27" spans="1:10" ht="12.75" customHeight="1" x14ac:dyDescent="0.25">
      <c r="A27" s="1"/>
      <c r="B27" s="22"/>
      <c r="C27" s="23"/>
      <c r="D27" s="323"/>
      <c r="E27" s="323"/>
      <c r="F27" s="323"/>
      <c r="G27" s="323"/>
      <c r="H27" s="323"/>
      <c r="I27" s="323"/>
      <c r="J27" s="323"/>
    </row>
    <row r="28" spans="1:10" ht="12.75" customHeight="1" x14ac:dyDescent="0.25">
      <c r="A28" s="1"/>
      <c r="B28" s="22"/>
      <c r="C28" s="23"/>
      <c r="D28" s="323"/>
      <c r="E28" s="323"/>
      <c r="F28" s="323"/>
      <c r="G28" s="323"/>
      <c r="H28" s="323"/>
      <c r="I28" s="323"/>
      <c r="J28" s="323"/>
    </row>
    <row r="29" spans="1:10" ht="12.75" customHeight="1" x14ac:dyDescent="0.25">
      <c r="A29" s="1"/>
      <c r="B29" s="22"/>
      <c r="C29" s="23"/>
      <c r="D29" s="323"/>
      <c r="E29" s="323"/>
      <c r="F29" s="323"/>
      <c r="G29" s="323"/>
      <c r="H29" s="323"/>
      <c r="I29" s="323"/>
      <c r="J29" s="323"/>
    </row>
    <row r="30" spans="1:10" ht="12.75" customHeight="1" x14ac:dyDescent="0.25">
      <c r="A30" s="1"/>
      <c r="B30" s="22"/>
      <c r="C30" s="23"/>
      <c r="D30" s="323"/>
      <c r="E30" s="323"/>
      <c r="F30" s="323"/>
      <c r="G30" s="323"/>
      <c r="H30" s="323"/>
      <c r="I30" s="323"/>
      <c r="J30" s="323"/>
    </row>
    <row r="31" spans="1:10" ht="12.75" customHeight="1" x14ac:dyDescent="0.25">
      <c r="A31" s="1"/>
      <c r="B31" s="22"/>
      <c r="C31" s="23"/>
      <c r="D31" s="323"/>
      <c r="E31" s="323"/>
      <c r="F31" s="323"/>
      <c r="G31" s="323"/>
      <c r="H31" s="323"/>
      <c r="I31" s="323"/>
      <c r="J31" s="323"/>
    </row>
    <row r="32" spans="1:10" ht="12.75" customHeight="1" x14ac:dyDescent="0.25">
      <c r="A32" s="1"/>
      <c r="B32" s="22"/>
      <c r="C32" s="23"/>
      <c r="D32" s="323"/>
      <c r="E32" s="323"/>
      <c r="F32" s="323"/>
      <c r="G32" s="323"/>
      <c r="H32" s="323"/>
      <c r="I32" s="323"/>
      <c r="J32" s="323"/>
    </row>
    <row r="33" spans="1:10" ht="12.75" customHeight="1" x14ac:dyDescent="0.25">
      <c r="A33" s="1"/>
      <c r="B33" s="22"/>
      <c r="C33" s="23"/>
      <c r="D33" s="323"/>
      <c r="E33" s="323"/>
      <c r="F33" s="323"/>
      <c r="G33" s="323"/>
      <c r="H33" s="323"/>
      <c r="I33" s="323"/>
      <c r="J33" s="323"/>
    </row>
    <row r="34" spans="1:10" ht="12.75" customHeight="1" x14ac:dyDescent="0.25">
      <c r="A34" s="1"/>
      <c r="B34" s="22"/>
      <c r="C34" s="23"/>
      <c r="D34" s="323"/>
      <c r="E34" s="323"/>
      <c r="F34" s="323"/>
      <c r="G34" s="323"/>
      <c r="H34" s="323"/>
      <c r="I34" s="323"/>
      <c r="J34" s="323"/>
    </row>
    <row r="35" spans="1:10" ht="12.75" customHeight="1" x14ac:dyDescent="0.25">
      <c r="A35" s="1"/>
      <c r="B35" s="22"/>
      <c r="C35" s="23"/>
      <c r="D35" s="323"/>
      <c r="E35" s="323"/>
      <c r="F35" s="323"/>
      <c r="G35" s="323"/>
      <c r="H35" s="323"/>
      <c r="I35" s="323"/>
      <c r="J35" s="323"/>
    </row>
    <row r="36" spans="1:10" ht="12.75" customHeight="1" x14ac:dyDescent="0.25">
      <c r="A36" s="1"/>
      <c r="B36" s="22"/>
      <c r="C36" s="23"/>
      <c r="D36" s="323"/>
      <c r="E36" s="323"/>
      <c r="F36" s="323"/>
      <c r="G36" s="323"/>
      <c r="H36" s="323"/>
      <c r="I36" s="323"/>
      <c r="J36" s="323"/>
    </row>
    <row r="37" spans="1:10" ht="12.75" customHeight="1" x14ac:dyDescent="0.25">
      <c r="A37" s="1"/>
      <c r="B37" s="22"/>
      <c r="C37" s="23"/>
      <c r="D37" s="323"/>
      <c r="E37" s="323"/>
      <c r="F37" s="323"/>
      <c r="G37" s="323"/>
      <c r="H37" s="323"/>
      <c r="I37" s="323"/>
      <c r="J37" s="323"/>
    </row>
    <row r="38" spans="1:10" ht="12.75" customHeight="1" x14ac:dyDescent="0.25">
      <c r="A38" s="1"/>
      <c r="B38" s="22"/>
      <c r="C38" s="23"/>
      <c r="D38" s="323"/>
      <c r="E38" s="323"/>
      <c r="F38" s="323"/>
      <c r="G38" s="323"/>
      <c r="H38" s="323"/>
      <c r="I38" s="323"/>
      <c r="J38" s="323"/>
    </row>
    <row r="39" spans="1:10" ht="12.75" customHeight="1" x14ac:dyDescent="0.25">
      <c r="A39" s="1"/>
      <c r="B39" s="22"/>
      <c r="C39" s="23"/>
      <c r="D39" s="323"/>
      <c r="E39" s="323"/>
      <c r="F39" s="323"/>
      <c r="G39" s="323"/>
      <c r="H39" s="323"/>
      <c r="I39" s="323"/>
      <c r="J39" s="323"/>
    </row>
    <row r="40" spans="1:10" ht="12.75" customHeight="1" x14ac:dyDescent="0.25">
      <c r="A40" s="1"/>
      <c r="B40" s="22"/>
      <c r="C40" s="23"/>
      <c r="D40" s="323"/>
      <c r="E40" s="323"/>
      <c r="F40" s="323"/>
      <c r="G40" s="323"/>
      <c r="H40" s="323"/>
      <c r="I40" s="323"/>
      <c r="J40" s="323"/>
    </row>
    <row r="41" spans="1:10" ht="12.75" customHeight="1" x14ac:dyDescent="0.25">
      <c r="A41" s="1"/>
      <c r="B41" s="22"/>
      <c r="C41" s="23"/>
      <c r="D41" s="323"/>
      <c r="E41" s="323"/>
      <c r="F41" s="323"/>
      <c r="G41" s="323"/>
      <c r="H41" s="323"/>
      <c r="I41" s="323"/>
      <c r="J41" s="323"/>
    </row>
    <row r="42" spans="1:10" ht="12.75" customHeight="1" x14ac:dyDescent="0.25">
      <c r="A42" s="1"/>
      <c r="B42" s="22"/>
      <c r="C42" s="23"/>
      <c r="D42" s="323"/>
      <c r="E42" s="323"/>
      <c r="F42" s="323"/>
      <c r="G42" s="323"/>
      <c r="H42" s="323"/>
      <c r="I42" s="323"/>
      <c r="J42" s="323"/>
    </row>
    <row r="43" spans="1:10" ht="12.75" customHeight="1" x14ac:dyDescent="0.25">
      <c r="A43" s="1"/>
      <c r="B43" s="22"/>
      <c r="C43" s="23"/>
      <c r="D43" s="323"/>
      <c r="E43" s="323"/>
      <c r="F43" s="323"/>
      <c r="G43" s="323"/>
      <c r="H43" s="323"/>
      <c r="I43" s="323"/>
      <c r="J43" s="323"/>
    </row>
    <row r="44" spans="1:10" ht="12.75" customHeight="1" x14ac:dyDescent="0.25">
      <c r="A44" s="1"/>
      <c r="B44" s="22"/>
      <c r="C44" s="23"/>
      <c r="D44" s="323"/>
      <c r="E44" s="323"/>
      <c r="F44" s="323"/>
      <c r="G44" s="323"/>
      <c r="H44" s="323"/>
      <c r="I44" s="323"/>
      <c r="J44" s="323"/>
    </row>
    <row r="45" spans="1:10" ht="12.75" customHeight="1" x14ac:dyDescent="0.25">
      <c r="A45" s="1"/>
      <c r="B45" s="22" t="s">
        <v>37</v>
      </c>
      <c r="C45" s="23" t="s">
        <v>37</v>
      </c>
      <c r="D45" s="323"/>
      <c r="E45" s="323"/>
      <c r="F45" s="323"/>
      <c r="G45" s="323"/>
      <c r="H45" s="323"/>
      <c r="I45" s="323"/>
      <c r="J45" s="323"/>
    </row>
    <row r="46" spans="1:10" ht="12.75" customHeight="1" x14ac:dyDescent="0.25">
      <c r="A46" s="1"/>
      <c r="B46" s="338" t="s">
        <v>68</v>
      </c>
      <c r="C46" s="338"/>
      <c r="D46" s="338"/>
      <c r="E46" s="339"/>
    </row>
    <row r="47" spans="1:10" ht="12.75" customHeight="1" x14ac:dyDescent="0.25">
      <c r="A47" s="1"/>
    </row>
    <row r="48" spans="1:10" ht="12.75" customHeight="1" x14ac:dyDescent="0.25">
      <c r="A48" s="1"/>
      <c r="B48" s="282" t="s">
        <v>69</v>
      </c>
      <c r="C48" s="282"/>
      <c r="D48" s="282"/>
      <c r="E48" s="282"/>
      <c r="F48" s="282"/>
      <c r="G48" s="283" t="s">
        <v>70</v>
      </c>
      <c r="H48" s="285"/>
    </row>
    <row r="49" spans="1:8" ht="12.75" customHeight="1" x14ac:dyDescent="0.25">
      <c r="A49" s="1"/>
      <c r="B49" s="282" t="s">
        <v>71</v>
      </c>
      <c r="C49" s="282"/>
      <c r="D49" s="282"/>
      <c r="E49" s="282"/>
      <c r="F49" s="282"/>
      <c r="G49" s="283" t="s">
        <v>70</v>
      </c>
      <c r="H49" s="285"/>
    </row>
    <row r="50" spans="1:8" ht="12.75" customHeight="1" x14ac:dyDescent="0.25">
      <c r="A50" s="1"/>
      <c r="B50" s="282" t="s">
        <v>72</v>
      </c>
      <c r="C50" s="282"/>
      <c r="D50" s="282"/>
      <c r="E50" s="282"/>
      <c r="F50" s="282"/>
      <c r="G50" s="283" t="s">
        <v>70</v>
      </c>
      <c r="H50" s="285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</mergeCells>
  <pageMargins left="0.7" right="0.7" top="0.75" bottom="0.75" header="0.3" footer="0.3"/>
  <pageSetup scale="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820"/>
  <sheetViews>
    <sheetView topLeftCell="A755" zoomScale="85" zoomScaleNormal="85" workbookViewId="0">
      <selection activeCell="K786" sqref="K786"/>
    </sheetView>
  </sheetViews>
  <sheetFormatPr defaultRowHeight="15" x14ac:dyDescent="0.25"/>
  <cols>
    <col min="1" max="1" width="9" customWidth="1"/>
    <col min="2" max="2" width="25.85546875" customWidth="1"/>
    <col min="3" max="3" width="8.28515625" customWidth="1"/>
    <col min="4" max="4" width="15.85546875" customWidth="1"/>
    <col min="5" max="5" width="9.7109375" customWidth="1"/>
    <col min="6" max="6" width="12" customWidth="1"/>
    <col min="7" max="8" width="12.28515625" customWidth="1"/>
    <col min="9" max="9" width="14.42578125" customWidth="1"/>
    <col min="10" max="10" width="16" customWidth="1"/>
    <col min="11" max="11" width="16.7109375" customWidth="1"/>
    <col min="12" max="12" width="17.42578125" customWidth="1"/>
    <col min="13" max="15" width="16.42578125" customWidth="1"/>
    <col min="16" max="16" width="17.5703125" customWidth="1"/>
    <col min="17" max="17" width="21.5703125" customWidth="1"/>
    <col min="18" max="18" width="14.42578125" customWidth="1"/>
    <col min="19" max="19" width="15.85546875" customWidth="1"/>
    <col min="20" max="20" width="11" customWidth="1"/>
    <col min="21" max="21" width="5.42578125" customWidth="1"/>
    <col min="22" max="22" width="12.5703125" customWidth="1"/>
    <col min="23" max="23" width="7.42578125" customWidth="1"/>
    <col min="24" max="28" width="5.42578125" customWidth="1"/>
    <col min="29" max="34" width="9.28515625" customWidth="1"/>
  </cols>
  <sheetData>
    <row r="1" spans="1:20" ht="15" customHeight="1" x14ac:dyDescent="0.25">
      <c r="A1" s="24"/>
      <c r="B1" s="24" t="s">
        <v>73</v>
      </c>
      <c r="C1" s="25"/>
      <c r="D1" s="24"/>
      <c r="E1" s="24"/>
      <c r="F1" s="24"/>
      <c r="G1" s="26"/>
      <c r="H1" s="26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ht="15" customHeight="1" x14ac:dyDescent="0.25">
      <c r="A2" s="24"/>
      <c r="B2" s="24" t="s">
        <v>74</v>
      </c>
      <c r="C2" s="25"/>
      <c r="D2" s="24"/>
      <c r="E2" s="24"/>
      <c r="F2" s="24"/>
      <c r="G2" s="26"/>
      <c r="H2" s="26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ht="15" customHeight="1" x14ac:dyDescent="0.25">
      <c r="A3" s="24"/>
      <c r="B3" s="24" t="s">
        <v>75</v>
      </c>
      <c r="C3" s="25"/>
      <c r="D3" s="24"/>
      <c r="E3" s="24"/>
      <c r="F3" s="24"/>
      <c r="G3" s="26"/>
      <c r="H3" s="26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0" ht="15.75" customHeight="1" thickBot="1" x14ac:dyDescent="0.3">
      <c r="A4" s="27"/>
      <c r="B4" s="24"/>
      <c r="C4" s="25"/>
      <c r="D4" s="24"/>
      <c r="E4" s="24"/>
      <c r="F4" s="24"/>
      <c r="G4" s="26"/>
      <c r="H4" s="26"/>
      <c r="I4" s="24"/>
      <c r="J4" s="24"/>
      <c r="K4" s="24"/>
      <c r="L4" s="24"/>
      <c r="M4" s="24"/>
      <c r="N4" s="24"/>
      <c r="O4" s="24"/>
      <c r="P4" s="24"/>
      <c r="Q4" s="24"/>
      <c r="R4" s="24"/>
      <c r="S4" s="27"/>
      <c r="T4" s="27"/>
    </row>
    <row r="5" spans="1:20" ht="15.75" customHeight="1" thickBot="1" x14ac:dyDescent="0.3">
      <c r="A5" s="28"/>
      <c r="B5" s="29"/>
      <c r="C5" s="30"/>
      <c r="D5" s="29" t="s">
        <v>76</v>
      </c>
      <c r="E5" s="28"/>
      <c r="F5" s="28"/>
      <c r="G5" s="31"/>
      <c r="H5" s="270"/>
      <c r="I5" s="29" t="s">
        <v>77</v>
      </c>
      <c r="J5" s="29"/>
      <c r="K5" s="29"/>
      <c r="L5" s="29"/>
      <c r="M5" s="28"/>
      <c r="N5" s="28"/>
      <c r="O5" s="28"/>
      <c r="P5" s="28"/>
      <c r="Q5" s="28"/>
      <c r="R5" s="32"/>
      <c r="S5" s="29" t="s">
        <v>78</v>
      </c>
      <c r="T5" s="32"/>
    </row>
    <row r="6" spans="1:20" ht="60" customHeight="1" x14ac:dyDescent="0.25">
      <c r="A6" s="33" t="s">
        <v>79</v>
      </c>
      <c r="B6" s="34" t="s">
        <v>80</v>
      </c>
      <c r="C6" s="35" t="s">
        <v>81</v>
      </c>
      <c r="D6" s="34" t="s">
        <v>82</v>
      </c>
      <c r="E6" s="33" t="s">
        <v>83</v>
      </c>
      <c r="F6" s="33" t="s">
        <v>84</v>
      </c>
      <c r="G6" s="36" t="s">
        <v>85</v>
      </c>
      <c r="H6" s="36" t="s">
        <v>195</v>
      </c>
      <c r="I6" s="34" t="s">
        <v>86</v>
      </c>
      <c r="J6" s="34" t="s">
        <v>201</v>
      </c>
      <c r="K6" s="34" t="s">
        <v>200</v>
      </c>
      <c r="L6" s="34" t="s">
        <v>196</v>
      </c>
      <c r="M6" s="37" t="s">
        <v>197</v>
      </c>
      <c r="N6" s="33" t="s">
        <v>202</v>
      </c>
      <c r="O6" s="33" t="s">
        <v>203</v>
      </c>
      <c r="P6" s="34" t="s">
        <v>198</v>
      </c>
      <c r="Q6" s="37" t="s">
        <v>199</v>
      </c>
      <c r="R6" s="33" t="s">
        <v>87</v>
      </c>
      <c r="S6" s="34" t="s">
        <v>88</v>
      </c>
      <c r="T6" s="37" t="s">
        <v>89</v>
      </c>
    </row>
    <row r="7" spans="1:20" ht="15.75" customHeight="1" thickBot="1" x14ac:dyDescent="0.3">
      <c r="A7" s="38"/>
      <c r="B7" s="39"/>
      <c r="C7" s="40"/>
      <c r="D7" s="39" t="s">
        <v>90</v>
      </c>
      <c r="E7" s="38" t="s">
        <v>91</v>
      </c>
      <c r="F7" s="38" t="s">
        <v>92</v>
      </c>
      <c r="G7" s="41" t="s">
        <v>93</v>
      </c>
      <c r="H7" s="41"/>
      <c r="I7" s="39" t="s">
        <v>94</v>
      </c>
      <c r="J7" s="39" t="s">
        <v>95</v>
      </c>
      <c r="K7" s="39" t="s">
        <v>95</v>
      </c>
      <c r="L7" s="39" t="s">
        <v>95</v>
      </c>
      <c r="M7" s="42" t="s">
        <v>95</v>
      </c>
      <c r="N7" s="38" t="s">
        <v>94</v>
      </c>
      <c r="O7" s="38" t="s">
        <v>94</v>
      </c>
      <c r="P7" s="39" t="s">
        <v>94</v>
      </c>
      <c r="Q7" s="42" t="s">
        <v>94</v>
      </c>
      <c r="R7" s="38" t="s">
        <v>94</v>
      </c>
      <c r="S7" s="39" t="s">
        <v>96</v>
      </c>
      <c r="T7" s="43"/>
    </row>
    <row r="8" spans="1:20" ht="15.75" customHeight="1" x14ac:dyDescent="0.25">
      <c r="A8" s="44"/>
      <c r="B8" s="45"/>
      <c r="C8" s="46"/>
      <c r="D8" s="47"/>
      <c r="E8" s="47"/>
      <c r="F8" s="47"/>
      <c r="G8" s="48"/>
      <c r="H8" s="48"/>
      <c r="I8" s="47"/>
      <c r="J8" s="47"/>
      <c r="K8" s="47"/>
      <c r="L8" s="47"/>
      <c r="M8" s="47"/>
      <c r="N8" s="47"/>
      <c r="O8" s="47"/>
      <c r="P8" s="47"/>
      <c r="Q8" s="47"/>
      <c r="R8" s="47"/>
      <c r="S8" s="44"/>
      <c r="T8" s="49"/>
    </row>
    <row r="9" spans="1:20" ht="14.25" customHeight="1" x14ac:dyDescent="0.25">
      <c r="A9" s="50" t="str">
        <f>IF(S9=MIN(S9:S32),1,"")</f>
        <v/>
      </c>
      <c r="B9" s="51"/>
      <c r="C9" s="52"/>
      <c r="D9" s="53"/>
      <c r="E9" s="54"/>
      <c r="F9" s="55"/>
      <c r="G9" s="56"/>
      <c r="H9" s="56"/>
      <c r="I9" s="57" t="e">
        <f>HLOOKUP('Operational Worksheet'!E9,$B$778:$U$780,3)</f>
        <v>#N/A</v>
      </c>
      <c r="J9" s="57" t="e">
        <f>$G$768/D9*$I$768</f>
        <v>#DIV/0!</v>
      </c>
      <c r="K9" s="57" t="e">
        <f>IF(H9&lt;&gt;0,$G$770/D9*$I$770+$G$771*H9/D9*$I$771,$G$772/D9*$I$772)</f>
        <v>#DIV/0!</v>
      </c>
      <c r="L9" s="57" t="e">
        <f t="shared" ref="L9:L72" si="0">$G$773/D9*$I$773</f>
        <v>#DIV/0!</v>
      </c>
      <c r="M9" s="57" t="e">
        <f t="shared" ref="M9:M72" si="1">$G$774*F9/D9*$I$774</f>
        <v>#DIV/0!</v>
      </c>
      <c r="N9" s="57" t="e">
        <f>J9*$G9</f>
        <v>#DIV/0!</v>
      </c>
      <c r="O9" s="57" t="e">
        <f>K9*$G9</f>
        <v>#DIV/0!</v>
      </c>
      <c r="P9" s="57" t="e">
        <f>L9*$G9</f>
        <v>#DIV/0!</v>
      </c>
      <c r="Q9" s="57" t="e">
        <f>M9*$G9</f>
        <v>#DIV/0!</v>
      </c>
      <c r="R9" s="57" t="e">
        <f>N9+O9+P9+Q9</f>
        <v>#DIV/0!</v>
      </c>
      <c r="S9" s="58" t="str">
        <f t="shared" ref="S9:S72" si="2">IF(D9&gt;0,R9/I9,"PO")</f>
        <v>PO</v>
      </c>
      <c r="T9" s="59" t="str">
        <f t="shared" ref="T9:T72" si="3">+IF(S9&gt;=1, "OK","Alarm")</f>
        <v>OK</v>
      </c>
    </row>
    <row r="10" spans="1:20" ht="14.25" customHeight="1" x14ac:dyDescent="0.25">
      <c r="A10" s="60" t="str">
        <f>IF(S10=MIN(S9:S32),1,"")</f>
        <v/>
      </c>
      <c r="B10" s="61"/>
      <c r="C10" s="62"/>
      <c r="D10" s="63"/>
      <c r="E10" s="64"/>
      <c r="F10" s="65"/>
      <c r="G10" s="66"/>
      <c r="H10" s="56"/>
      <c r="I10" s="67" t="e">
        <f>HLOOKUP('Operational Worksheet'!E10,$B$778:$U$780,3)</f>
        <v>#N/A</v>
      </c>
      <c r="J10" s="57" t="e">
        <f>$G$768/D10*$I$768</f>
        <v>#DIV/0!</v>
      </c>
      <c r="K10" s="57" t="e">
        <f t="shared" ref="K10:K73" si="4">IF(H10&lt;&gt;0,$G$770/D10*$I$770+$G$771*H10/D10*$I$771,$G$772/D10*$I$772)</f>
        <v>#DIV/0!</v>
      </c>
      <c r="L10" s="57" t="e">
        <f t="shared" si="0"/>
        <v>#DIV/0!</v>
      </c>
      <c r="M10" s="57" t="e">
        <f t="shared" si="1"/>
        <v>#DIV/0!</v>
      </c>
      <c r="N10" s="57" t="e">
        <f t="shared" ref="N10:N73" si="5">J10*$G10</f>
        <v>#DIV/0!</v>
      </c>
      <c r="O10" s="57" t="e">
        <f t="shared" ref="O10:O73" si="6">K10*$G10</f>
        <v>#DIV/0!</v>
      </c>
      <c r="P10" s="67" t="e">
        <f t="shared" ref="P10:P73" si="7">L10*$G10</f>
        <v>#DIV/0!</v>
      </c>
      <c r="Q10" s="67" t="e">
        <f t="shared" ref="Q10:Q73" si="8">M10*$G10</f>
        <v>#DIV/0!</v>
      </c>
      <c r="R10" s="57" t="e">
        <f t="shared" ref="R10:R73" si="9">N10+O10+P10+Q10</f>
        <v>#DIV/0!</v>
      </c>
      <c r="S10" s="68" t="str">
        <f t="shared" si="2"/>
        <v>PO</v>
      </c>
      <c r="T10" s="69" t="str">
        <f t="shared" si="3"/>
        <v>OK</v>
      </c>
    </row>
    <row r="11" spans="1:20" ht="14.25" customHeight="1" x14ac:dyDescent="0.25">
      <c r="A11" s="60" t="str">
        <f>IF(S11=MIN(S9:S32),1,"")</f>
        <v/>
      </c>
      <c r="B11" s="61"/>
      <c r="C11" s="62"/>
      <c r="D11" s="63"/>
      <c r="E11" s="64"/>
      <c r="F11" s="65"/>
      <c r="G11" s="66"/>
      <c r="H11" s="56"/>
      <c r="I11" s="67" t="e">
        <f>HLOOKUP('Operational Worksheet'!E11,$B$778:$U$780,3)</f>
        <v>#N/A</v>
      </c>
      <c r="J11" s="57" t="e">
        <f t="shared" ref="J11:J74" si="10">$G$768/D11*$I$768</f>
        <v>#DIV/0!</v>
      </c>
      <c r="K11" s="57" t="e">
        <f t="shared" si="4"/>
        <v>#DIV/0!</v>
      </c>
      <c r="L11" s="57" t="e">
        <f t="shared" si="0"/>
        <v>#DIV/0!</v>
      </c>
      <c r="M11" s="57" t="e">
        <f t="shared" si="1"/>
        <v>#DIV/0!</v>
      </c>
      <c r="N11" s="57" t="e">
        <f t="shared" si="5"/>
        <v>#DIV/0!</v>
      </c>
      <c r="O11" s="57" t="e">
        <f t="shared" si="6"/>
        <v>#DIV/0!</v>
      </c>
      <c r="P11" s="67" t="e">
        <f t="shared" si="7"/>
        <v>#DIV/0!</v>
      </c>
      <c r="Q11" s="67" t="e">
        <f t="shared" si="8"/>
        <v>#DIV/0!</v>
      </c>
      <c r="R11" s="57" t="e">
        <f t="shared" si="9"/>
        <v>#DIV/0!</v>
      </c>
      <c r="S11" s="68" t="str">
        <f t="shared" si="2"/>
        <v>PO</v>
      </c>
      <c r="T11" s="69" t="str">
        <f t="shared" si="3"/>
        <v>OK</v>
      </c>
    </row>
    <row r="12" spans="1:20" ht="14.25" customHeight="1" x14ac:dyDescent="0.25">
      <c r="A12" s="60" t="str">
        <f>IF(S12=MIN(S9:S32),1,"")</f>
        <v/>
      </c>
      <c r="B12" s="61"/>
      <c r="C12" s="62"/>
      <c r="D12" s="63"/>
      <c r="E12" s="64"/>
      <c r="F12" s="65"/>
      <c r="G12" s="66"/>
      <c r="H12" s="56"/>
      <c r="I12" s="67" t="e">
        <f>HLOOKUP('Operational Worksheet'!E12,$B$778:$U$780,3)</f>
        <v>#N/A</v>
      </c>
      <c r="J12" s="57" t="e">
        <f t="shared" si="10"/>
        <v>#DIV/0!</v>
      </c>
      <c r="K12" s="57" t="e">
        <f t="shared" si="4"/>
        <v>#DIV/0!</v>
      </c>
      <c r="L12" s="57" t="e">
        <f t="shared" si="0"/>
        <v>#DIV/0!</v>
      </c>
      <c r="M12" s="57" t="e">
        <f t="shared" si="1"/>
        <v>#DIV/0!</v>
      </c>
      <c r="N12" s="57" t="e">
        <f t="shared" si="5"/>
        <v>#DIV/0!</v>
      </c>
      <c r="O12" s="57" t="e">
        <f t="shared" si="6"/>
        <v>#DIV/0!</v>
      </c>
      <c r="P12" s="67" t="e">
        <f t="shared" si="7"/>
        <v>#DIV/0!</v>
      </c>
      <c r="Q12" s="67" t="e">
        <f t="shared" si="8"/>
        <v>#DIV/0!</v>
      </c>
      <c r="R12" s="57" t="e">
        <f t="shared" si="9"/>
        <v>#DIV/0!</v>
      </c>
      <c r="S12" s="68" t="str">
        <f t="shared" si="2"/>
        <v>PO</v>
      </c>
      <c r="T12" s="69" t="str">
        <f t="shared" si="3"/>
        <v>OK</v>
      </c>
    </row>
    <row r="13" spans="1:20" ht="14.25" customHeight="1" x14ac:dyDescent="0.25">
      <c r="A13" s="60" t="str">
        <f>IF(S13=MIN(S9:S32),1,"")</f>
        <v/>
      </c>
      <c r="B13" s="61"/>
      <c r="C13" s="62"/>
      <c r="D13" s="63"/>
      <c r="E13" s="64"/>
      <c r="F13" s="65"/>
      <c r="G13" s="66"/>
      <c r="H13" s="56"/>
      <c r="I13" s="67" t="e">
        <f>HLOOKUP('Operational Worksheet'!E13,$B$778:$U$780,3)</f>
        <v>#N/A</v>
      </c>
      <c r="J13" s="57" t="e">
        <f t="shared" si="10"/>
        <v>#DIV/0!</v>
      </c>
      <c r="K13" s="57" t="e">
        <f t="shared" si="4"/>
        <v>#DIV/0!</v>
      </c>
      <c r="L13" s="57" t="e">
        <f t="shared" si="0"/>
        <v>#DIV/0!</v>
      </c>
      <c r="M13" s="57" t="e">
        <f t="shared" si="1"/>
        <v>#DIV/0!</v>
      </c>
      <c r="N13" s="57" t="e">
        <f t="shared" si="5"/>
        <v>#DIV/0!</v>
      </c>
      <c r="O13" s="57" t="e">
        <f t="shared" si="6"/>
        <v>#DIV/0!</v>
      </c>
      <c r="P13" s="67" t="e">
        <f t="shared" si="7"/>
        <v>#DIV/0!</v>
      </c>
      <c r="Q13" s="67" t="e">
        <f t="shared" si="8"/>
        <v>#DIV/0!</v>
      </c>
      <c r="R13" s="57" t="e">
        <f t="shared" si="9"/>
        <v>#DIV/0!</v>
      </c>
      <c r="S13" s="68" t="str">
        <f t="shared" si="2"/>
        <v>PO</v>
      </c>
      <c r="T13" s="69" t="str">
        <f t="shared" si="3"/>
        <v>OK</v>
      </c>
    </row>
    <row r="14" spans="1:20" ht="14.25" customHeight="1" x14ac:dyDescent="0.25">
      <c r="A14" s="60" t="str">
        <f>IF(S14=MIN(S9:S32),1,"")</f>
        <v/>
      </c>
      <c r="B14" s="61"/>
      <c r="C14" s="62"/>
      <c r="D14" s="63"/>
      <c r="E14" s="64"/>
      <c r="F14" s="65"/>
      <c r="G14" s="66"/>
      <c r="H14" s="56"/>
      <c r="I14" s="67" t="e">
        <f>HLOOKUP('Operational Worksheet'!E14,$B$778:$U$780,3)</f>
        <v>#N/A</v>
      </c>
      <c r="J14" s="57" t="e">
        <f t="shared" si="10"/>
        <v>#DIV/0!</v>
      </c>
      <c r="K14" s="57" t="e">
        <f t="shared" si="4"/>
        <v>#DIV/0!</v>
      </c>
      <c r="L14" s="57" t="e">
        <f t="shared" si="0"/>
        <v>#DIV/0!</v>
      </c>
      <c r="M14" s="57" t="e">
        <f t="shared" si="1"/>
        <v>#DIV/0!</v>
      </c>
      <c r="N14" s="57" t="e">
        <f t="shared" si="5"/>
        <v>#DIV/0!</v>
      </c>
      <c r="O14" s="57" t="e">
        <f t="shared" si="6"/>
        <v>#DIV/0!</v>
      </c>
      <c r="P14" s="67" t="e">
        <f t="shared" si="7"/>
        <v>#DIV/0!</v>
      </c>
      <c r="Q14" s="67" t="e">
        <f t="shared" si="8"/>
        <v>#DIV/0!</v>
      </c>
      <c r="R14" s="57" t="e">
        <f t="shared" si="9"/>
        <v>#DIV/0!</v>
      </c>
      <c r="S14" s="68" t="str">
        <f t="shared" si="2"/>
        <v>PO</v>
      </c>
      <c r="T14" s="69" t="str">
        <f t="shared" si="3"/>
        <v>OK</v>
      </c>
    </row>
    <row r="15" spans="1:20" ht="14.25" customHeight="1" x14ac:dyDescent="0.25">
      <c r="A15" s="60" t="str">
        <f>IF(S15=MIN(S9:S32),1,"")</f>
        <v/>
      </c>
      <c r="B15" s="61"/>
      <c r="C15" s="62"/>
      <c r="D15" s="63"/>
      <c r="E15" s="64"/>
      <c r="F15" s="65"/>
      <c r="G15" s="66"/>
      <c r="H15" s="56"/>
      <c r="I15" s="67" t="e">
        <f>HLOOKUP('Operational Worksheet'!E15,$B$778:$U$780,3)</f>
        <v>#N/A</v>
      </c>
      <c r="J15" s="57" t="e">
        <f t="shared" si="10"/>
        <v>#DIV/0!</v>
      </c>
      <c r="K15" s="57" t="e">
        <f t="shared" si="4"/>
        <v>#DIV/0!</v>
      </c>
      <c r="L15" s="57" t="e">
        <f t="shared" si="0"/>
        <v>#DIV/0!</v>
      </c>
      <c r="M15" s="57" t="e">
        <f t="shared" si="1"/>
        <v>#DIV/0!</v>
      </c>
      <c r="N15" s="57" t="e">
        <f t="shared" si="5"/>
        <v>#DIV/0!</v>
      </c>
      <c r="O15" s="57" t="e">
        <f t="shared" si="6"/>
        <v>#DIV/0!</v>
      </c>
      <c r="P15" s="67" t="e">
        <f t="shared" si="7"/>
        <v>#DIV/0!</v>
      </c>
      <c r="Q15" s="67" t="e">
        <f t="shared" si="8"/>
        <v>#DIV/0!</v>
      </c>
      <c r="R15" s="57" t="e">
        <f t="shared" si="9"/>
        <v>#DIV/0!</v>
      </c>
      <c r="S15" s="68" t="str">
        <f t="shared" si="2"/>
        <v>PO</v>
      </c>
      <c r="T15" s="69" t="str">
        <f t="shared" si="3"/>
        <v>OK</v>
      </c>
    </row>
    <row r="16" spans="1:20" ht="14.25" customHeight="1" x14ac:dyDescent="0.25">
      <c r="A16" s="60" t="str">
        <f>IF(S16=MIN(S9:S32),1,"")</f>
        <v/>
      </c>
      <c r="B16" s="61"/>
      <c r="C16" s="62"/>
      <c r="D16" s="63"/>
      <c r="E16" s="64"/>
      <c r="F16" s="65"/>
      <c r="G16" s="66"/>
      <c r="H16" s="56"/>
      <c r="I16" s="67" t="e">
        <f>HLOOKUP('Operational Worksheet'!E16,$B$778:$U$780,3)</f>
        <v>#N/A</v>
      </c>
      <c r="J16" s="57" t="e">
        <f t="shared" si="10"/>
        <v>#DIV/0!</v>
      </c>
      <c r="K16" s="57" t="e">
        <f t="shared" si="4"/>
        <v>#DIV/0!</v>
      </c>
      <c r="L16" s="57" t="e">
        <f t="shared" si="0"/>
        <v>#DIV/0!</v>
      </c>
      <c r="M16" s="57" t="e">
        <f t="shared" si="1"/>
        <v>#DIV/0!</v>
      </c>
      <c r="N16" s="57" t="e">
        <f t="shared" si="5"/>
        <v>#DIV/0!</v>
      </c>
      <c r="O16" s="57" t="e">
        <f t="shared" si="6"/>
        <v>#DIV/0!</v>
      </c>
      <c r="P16" s="67" t="e">
        <f t="shared" si="7"/>
        <v>#DIV/0!</v>
      </c>
      <c r="Q16" s="67" t="e">
        <f t="shared" si="8"/>
        <v>#DIV/0!</v>
      </c>
      <c r="R16" s="57" t="e">
        <f t="shared" si="9"/>
        <v>#DIV/0!</v>
      </c>
      <c r="S16" s="68" t="str">
        <f t="shared" si="2"/>
        <v>PO</v>
      </c>
      <c r="T16" s="69" t="str">
        <f t="shared" si="3"/>
        <v>OK</v>
      </c>
    </row>
    <row r="17" spans="1:20" ht="14.25" customHeight="1" x14ac:dyDescent="0.25">
      <c r="A17" s="60" t="str">
        <f>IF(S17=MIN(S9:S32),1,"")</f>
        <v/>
      </c>
      <c r="B17" s="61"/>
      <c r="C17" s="62"/>
      <c r="D17" s="63"/>
      <c r="E17" s="64"/>
      <c r="F17" s="65"/>
      <c r="G17" s="66"/>
      <c r="H17" s="56"/>
      <c r="I17" s="67" t="e">
        <f>HLOOKUP('Operational Worksheet'!E17,$B$778:$U$780,3)</f>
        <v>#N/A</v>
      </c>
      <c r="J17" s="57" t="e">
        <f t="shared" si="10"/>
        <v>#DIV/0!</v>
      </c>
      <c r="K17" s="57" t="e">
        <f t="shared" si="4"/>
        <v>#DIV/0!</v>
      </c>
      <c r="L17" s="57" t="e">
        <f t="shared" si="0"/>
        <v>#DIV/0!</v>
      </c>
      <c r="M17" s="57" t="e">
        <f t="shared" si="1"/>
        <v>#DIV/0!</v>
      </c>
      <c r="N17" s="57" t="e">
        <f t="shared" si="5"/>
        <v>#DIV/0!</v>
      </c>
      <c r="O17" s="57" t="e">
        <f t="shared" si="6"/>
        <v>#DIV/0!</v>
      </c>
      <c r="P17" s="67" t="e">
        <f t="shared" si="7"/>
        <v>#DIV/0!</v>
      </c>
      <c r="Q17" s="67" t="e">
        <f t="shared" si="8"/>
        <v>#DIV/0!</v>
      </c>
      <c r="R17" s="57" t="e">
        <f t="shared" si="9"/>
        <v>#DIV/0!</v>
      </c>
      <c r="S17" s="68" t="str">
        <f t="shared" si="2"/>
        <v>PO</v>
      </c>
      <c r="T17" s="69" t="str">
        <f t="shared" si="3"/>
        <v>OK</v>
      </c>
    </row>
    <row r="18" spans="1:20" ht="14.25" customHeight="1" x14ac:dyDescent="0.25">
      <c r="A18" s="60" t="str">
        <f>IF(S18=MIN(S9:S32),1,"")</f>
        <v/>
      </c>
      <c r="B18" s="61"/>
      <c r="C18" s="62"/>
      <c r="D18" s="63"/>
      <c r="E18" s="64"/>
      <c r="F18" s="65"/>
      <c r="G18" s="66"/>
      <c r="H18" s="56"/>
      <c r="I18" s="67" t="e">
        <f>HLOOKUP('Operational Worksheet'!E18,$B$778:$U$780,3)</f>
        <v>#N/A</v>
      </c>
      <c r="J18" s="57" t="e">
        <f t="shared" si="10"/>
        <v>#DIV/0!</v>
      </c>
      <c r="K18" s="57" t="e">
        <f t="shared" si="4"/>
        <v>#DIV/0!</v>
      </c>
      <c r="L18" s="57" t="e">
        <f t="shared" si="0"/>
        <v>#DIV/0!</v>
      </c>
      <c r="M18" s="57" t="e">
        <f t="shared" si="1"/>
        <v>#DIV/0!</v>
      </c>
      <c r="N18" s="57" t="e">
        <f t="shared" si="5"/>
        <v>#DIV/0!</v>
      </c>
      <c r="O18" s="57" t="e">
        <f t="shared" si="6"/>
        <v>#DIV/0!</v>
      </c>
      <c r="P18" s="67" t="e">
        <f t="shared" si="7"/>
        <v>#DIV/0!</v>
      </c>
      <c r="Q18" s="67" t="e">
        <f t="shared" si="8"/>
        <v>#DIV/0!</v>
      </c>
      <c r="R18" s="57" t="e">
        <f t="shared" si="9"/>
        <v>#DIV/0!</v>
      </c>
      <c r="S18" s="68" t="str">
        <f t="shared" si="2"/>
        <v>PO</v>
      </c>
      <c r="T18" s="69" t="str">
        <f t="shared" si="3"/>
        <v>OK</v>
      </c>
    </row>
    <row r="19" spans="1:20" ht="14.25" customHeight="1" x14ac:dyDescent="0.25">
      <c r="A19" s="60" t="str">
        <f>IF(S19=MIN(S9:S32),1,"")</f>
        <v/>
      </c>
      <c r="B19" s="61"/>
      <c r="C19" s="62"/>
      <c r="D19" s="63"/>
      <c r="E19" s="64"/>
      <c r="F19" s="65"/>
      <c r="G19" s="66"/>
      <c r="H19" s="56"/>
      <c r="I19" s="67" t="e">
        <f>HLOOKUP('Operational Worksheet'!E19,$B$778:$U$780,3)</f>
        <v>#N/A</v>
      </c>
      <c r="J19" s="57" t="e">
        <f t="shared" si="10"/>
        <v>#DIV/0!</v>
      </c>
      <c r="K19" s="57" t="e">
        <f t="shared" si="4"/>
        <v>#DIV/0!</v>
      </c>
      <c r="L19" s="57" t="e">
        <f t="shared" si="0"/>
        <v>#DIV/0!</v>
      </c>
      <c r="M19" s="57" t="e">
        <f t="shared" si="1"/>
        <v>#DIV/0!</v>
      </c>
      <c r="N19" s="57" t="e">
        <f t="shared" si="5"/>
        <v>#DIV/0!</v>
      </c>
      <c r="O19" s="57" t="e">
        <f t="shared" si="6"/>
        <v>#DIV/0!</v>
      </c>
      <c r="P19" s="67" t="e">
        <f t="shared" si="7"/>
        <v>#DIV/0!</v>
      </c>
      <c r="Q19" s="67" t="e">
        <f t="shared" si="8"/>
        <v>#DIV/0!</v>
      </c>
      <c r="R19" s="57" t="e">
        <f t="shared" si="9"/>
        <v>#DIV/0!</v>
      </c>
      <c r="S19" s="68" t="str">
        <f t="shared" si="2"/>
        <v>PO</v>
      </c>
      <c r="T19" s="69" t="str">
        <f t="shared" si="3"/>
        <v>OK</v>
      </c>
    </row>
    <row r="20" spans="1:20" ht="14.25" customHeight="1" x14ac:dyDescent="0.25">
      <c r="A20" s="60" t="str">
        <f>IF(S20=MIN(S9:S32),1,"")</f>
        <v/>
      </c>
      <c r="B20" s="61"/>
      <c r="C20" s="62"/>
      <c r="D20" s="63"/>
      <c r="E20" s="64"/>
      <c r="F20" s="65"/>
      <c r="G20" s="66"/>
      <c r="H20" s="56"/>
      <c r="I20" s="67" t="e">
        <f>HLOOKUP('Operational Worksheet'!E20,$B$778:$U$780,3)</f>
        <v>#N/A</v>
      </c>
      <c r="J20" s="57" t="e">
        <f t="shared" si="10"/>
        <v>#DIV/0!</v>
      </c>
      <c r="K20" s="57" t="e">
        <f t="shared" si="4"/>
        <v>#DIV/0!</v>
      </c>
      <c r="L20" s="57" t="e">
        <f t="shared" si="0"/>
        <v>#DIV/0!</v>
      </c>
      <c r="M20" s="57" t="e">
        <f t="shared" si="1"/>
        <v>#DIV/0!</v>
      </c>
      <c r="N20" s="57" t="e">
        <f t="shared" si="5"/>
        <v>#DIV/0!</v>
      </c>
      <c r="O20" s="57" t="e">
        <f t="shared" si="6"/>
        <v>#DIV/0!</v>
      </c>
      <c r="P20" s="67" t="e">
        <f t="shared" si="7"/>
        <v>#DIV/0!</v>
      </c>
      <c r="Q20" s="67" t="e">
        <f t="shared" si="8"/>
        <v>#DIV/0!</v>
      </c>
      <c r="R20" s="57" t="e">
        <f t="shared" si="9"/>
        <v>#DIV/0!</v>
      </c>
      <c r="S20" s="68" t="str">
        <f t="shared" si="2"/>
        <v>PO</v>
      </c>
      <c r="T20" s="69" t="str">
        <f t="shared" si="3"/>
        <v>OK</v>
      </c>
    </row>
    <row r="21" spans="1:20" ht="14.25" customHeight="1" x14ac:dyDescent="0.25">
      <c r="A21" s="60" t="str">
        <f>IF(S21=MIN(S9:S32),1,"")</f>
        <v/>
      </c>
      <c r="B21" s="61"/>
      <c r="C21" s="62"/>
      <c r="D21" s="63"/>
      <c r="E21" s="64"/>
      <c r="F21" s="65"/>
      <c r="G21" s="66"/>
      <c r="H21" s="56"/>
      <c r="I21" s="67" t="e">
        <f>HLOOKUP('Operational Worksheet'!E21,$B$778:$U$780,3)</f>
        <v>#N/A</v>
      </c>
      <c r="J21" s="57" t="e">
        <f t="shared" si="10"/>
        <v>#DIV/0!</v>
      </c>
      <c r="K21" s="57" t="e">
        <f t="shared" si="4"/>
        <v>#DIV/0!</v>
      </c>
      <c r="L21" s="57" t="e">
        <f t="shared" si="0"/>
        <v>#DIV/0!</v>
      </c>
      <c r="M21" s="57" t="e">
        <f t="shared" si="1"/>
        <v>#DIV/0!</v>
      </c>
      <c r="N21" s="57" t="e">
        <f t="shared" si="5"/>
        <v>#DIV/0!</v>
      </c>
      <c r="O21" s="57" t="e">
        <f t="shared" si="6"/>
        <v>#DIV/0!</v>
      </c>
      <c r="P21" s="67" t="e">
        <f t="shared" si="7"/>
        <v>#DIV/0!</v>
      </c>
      <c r="Q21" s="67" t="e">
        <f t="shared" si="8"/>
        <v>#DIV/0!</v>
      </c>
      <c r="R21" s="57" t="e">
        <f t="shared" si="9"/>
        <v>#DIV/0!</v>
      </c>
      <c r="S21" s="68" t="str">
        <f t="shared" si="2"/>
        <v>PO</v>
      </c>
      <c r="T21" s="69" t="str">
        <f t="shared" si="3"/>
        <v>OK</v>
      </c>
    </row>
    <row r="22" spans="1:20" ht="14.25" customHeight="1" x14ac:dyDescent="0.25">
      <c r="A22" s="60" t="str">
        <f>IF(S22=MIN(S9:S32),1,"")</f>
        <v/>
      </c>
      <c r="B22" s="61"/>
      <c r="C22" s="62"/>
      <c r="D22" s="63"/>
      <c r="E22" s="64"/>
      <c r="F22" s="65"/>
      <c r="G22" s="66"/>
      <c r="H22" s="56"/>
      <c r="I22" s="67" t="e">
        <f>HLOOKUP('Operational Worksheet'!E22,$B$778:$U$780,3)</f>
        <v>#N/A</v>
      </c>
      <c r="J22" s="57" t="e">
        <f t="shared" si="10"/>
        <v>#DIV/0!</v>
      </c>
      <c r="K22" s="57" t="e">
        <f t="shared" si="4"/>
        <v>#DIV/0!</v>
      </c>
      <c r="L22" s="57" t="e">
        <f t="shared" si="0"/>
        <v>#DIV/0!</v>
      </c>
      <c r="M22" s="57" t="e">
        <f t="shared" si="1"/>
        <v>#DIV/0!</v>
      </c>
      <c r="N22" s="57" t="e">
        <f t="shared" si="5"/>
        <v>#DIV/0!</v>
      </c>
      <c r="O22" s="57" t="e">
        <f t="shared" si="6"/>
        <v>#DIV/0!</v>
      </c>
      <c r="P22" s="67" t="e">
        <f t="shared" si="7"/>
        <v>#DIV/0!</v>
      </c>
      <c r="Q22" s="67" t="e">
        <f t="shared" si="8"/>
        <v>#DIV/0!</v>
      </c>
      <c r="R22" s="57" t="e">
        <f t="shared" si="9"/>
        <v>#DIV/0!</v>
      </c>
      <c r="S22" s="68" t="str">
        <f t="shared" si="2"/>
        <v>PO</v>
      </c>
      <c r="T22" s="69" t="str">
        <f t="shared" si="3"/>
        <v>OK</v>
      </c>
    </row>
    <row r="23" spans="1:20" ht="14.25" customHeight="1" x14ac:dyDescent="0.25">
      <c r="A23" s="60" t="str">
        <f>IF(S23=MIN(S9:S32),1,"")</f>
        <v/>
      </c>
      <c r="B23" s="61"/>
      <c r="C23" s="62"/>
      <c r="D23" s="63"/>
      <c r="E23" s="64"/>
      <c r="F23" s="65"/>
      <c r="G23" s="66"/>
      <c r="H23" s="56"/>
      <c r="I23" s="67" t="e">
        <f>HLOOKUP('Operational Worksheet'!E23,$B$778:$U$780,3)</f>
        <v>#N/A</v>
      </c>
      <c r="J23" s="57" t="e">
        <f t="shared" si="10"/>
        <v>#DIV/0!</v>
      </c>
      <c r="K23" s="57" t="e">
        <f t="shared" si="4"/>
        <v>#DIV/0!</v>
      </c>
      <c r="L23" s="57" t="e">
        <f t="shared" si="0"/>
        <v>#DIV/0!</v>
      </c>
      <c r="M23" s="57" t="e">
        <f t="shared" si="1"/>
        <v>#DIV/0!</v>
      </c>
      <c r="N23" s="57" t="e">
        <f t="shared" si="5"/>
        <v>#DIV/0!</v>
      </c>
      <c r="O23" s="57" t="e">
        <f t="shared" si="6"/>
        <v>#DIV/0!</v>
      </c>
      <c r="P23" s="67" t="e">
        <f t="shared" si="7"/>
        <v>#DIV/0!</v>
      </c>
      <c r="Q23" s="67" t="e">
        <f t="shared" si="8"/>
        <v>#DIV/0!</v>
      </c>
      <c r="R23" s="57" t="e">
        <f t="shared" si="9"/>
        <v>#DIV/0!</v>
      </c>
      <c r="S23" s="68" t="str">
        <f t="shared" si="2"/>
        <v>PO</v>
      </c>
      <c r="T23" s="69" t="str">
        <f t="shared" si="3"/>
        <v>OK</v>
      </c>
    </row>
    <row r="24" spans="1:20" ht="14.25" customHeight="1" x14ac:dyDescent="0.25">
      <c r="A24" s="60" t="str">
        <f>IF(S24=MIN(S9:S32),1,"")</f>
        <v/>
      </c>
      <c r="B24" s="61"/>
      <c r="C24" s="62"/>
      <c r="D24" s="63"/>
      <c r="E24" s="64"/>
      <c r="F24" s="65"/>
      <c r="G24" s="66"/>
      <c r="H24" s="56"/>
      <c r="I24" s="67" t="e">
        <f>HLOOKUP('Operational Worksheet'!E24,$B$778:$U$780,3)</f>
        <v>#N/A</v>
      </c>
      <c r="J24" s="57" t="e">
        <f t="shared" si="10"/>
        <v>#DIV/0!</v>
      </c>
      <c r="K24" s="57" t="e">
        <f t="shared" si="4"/>
        <v>#DIV/0!</v>
      </c>
      <c r="L24" s="57" t="e">
        <f t="shared" si="0"/>
        <v>#DIV/0!</v>
      </c>
      <c r="M24" s="57" t="e">
        <f t="shared" si="1"/>
        <v>#DIV/0!</v>
      </c>
      <c r="N24" s="57" t="e">
        <f t="shared" si="5"/>
        <v>#DIV/0!</v>
      </c>
      <c r="O24" s="57" t="e">
        <f t="shared" si="6"/>
        <v>#DIV/0!</v>
      </c>
      <c r="P24" s="67" t="e">
        <f t="shared" si="7"/>
        <v>#DIV/0!</v>
      </c>
      <c r="Q24" s="67" t="e">
        <f t="shared" si="8"/>
        <v>#DIV/0!</v>
      </c>
      <c r="R24" s="57" t="e">
        <f t="shared" si="9"/>
        <v>#DIV/0!</v>
      </c>
      <c r="S24" s="68" t="str">
        <f t="shared" si="2"/>
        <v>PO</v>
      </c>
      <c r="T24" s="69" t="str">
        <f t="shared" si="3"/>
        <v>OK</v>
      </c>
    </row>
    <row r="25" spans="1:20" ht="14.25" customHeight="1" x14ac:dyDescent="0.25">
      <c r="A25" s="60" t="str">
        <f>IF(S25=MIN(S9:S32),1,"")</f>
        <v/>
      </c>
      <c r="B25" s="61"/>
      <c r="C25" s="62"/>
      <c r="D25" s="63"/>
      <c r="E25" s="64"/>
      <c r="F25" s="65"/>
      <c r="G25" s="66"/>
      <c r="H25" s="56"/>
      <c r="I25" s="67" t="e">
        <f>HLOOKUP('Operational Worksheet'!E25,$B$778:$U$780,3)</f>
        <v>#N/A</v>
      </c>
      <c r="J25" s="57" t="e">
        <f t="shared" si="10"/>
        <v>#DIV/0!</v>
      </c>
      <c r="K25" s="57" t="e">
        <f t="shared" si="4"/>
        <v>#DIV/0!</v>
      </c>
      <c r="L25" s="57" t="e">
        <f t="shared" si="0"/>
        <v>#DIV/0!</v>
      </c>
      <c r="M25" s="57" t="e">
        <f t="shared" si="1"/>
        <v>#DIV/0!</v>
      </c>
      <c r="N25" s="57" t="e">
        <f t="shared" si="5"/>
        <v>#DIV/0!</v>
      </c>
      <c r="O25" s="57" t="e">
        <f t="shared" si="6"/>
        <v>#DIV/0!</v>
      </c>
      <c r="P25" s="67" t="e">
        <f t="shared" si="7"/>
        <v>#DIV/0!</v>
      </c>
      <c r="Q25" s="67" t="e">
        <f t="shared" si="8"/>
        <v>#DIV/0!</v>
      </c>
      <c r="R25" s="57" t="e">
        <f t="shared" si="9"/>
        <v>#DIV/0!</v>
      </c>
      <c r="S25" s="68" t="str">
        <f t="shared" si="2"/>
        <v>PO</v>
      </c>
      <c r="T25" s="69" t="str">
        <f t="shared" si="3"/>
        <v>OK</v>
      </c>
    </row>
    <row r="26" spans="1:20" ht="14.25" customHeight="1" x14ac:dyDescent="0.25">
      <c r="A26" s="60" t="str">
        <f>IF(S26=MIN(S9:S32),1,"")</f>
        <v/>
      </c>
      <c r="B26" s="61"/>
      <c r="C26" s="62"/>
      <c r="D26" s="63"/>
      <c r="E26" s="64"/>
      <c r="F26" s="65"/>
      <c r="G26" s="66"/>
      <c r="H26" s="56"/>
      <c r="I26" s="67" t="e">
        <f>HLOOKUP('Operational Worksheet'!E26,$B$778:$U$780,3)</f>
        <v>#N/A</v>
      </c>
      <c r="J26" s="57" t="e">
        <f t="shared" si="10"/>
        <v>#DIV/0!</v>
      </c>
      <c r="K26" s="57" t="e">
        <f t="shared" si="4"/>
        <v>#DIV/0!</v>
      </c>
      <c r="L26" s="57" t="e">
        <f t="shared" si="0"/>
        <v>#DIV/0!</v>
      </c>
      <c r="M26" s="57" t="e">
        <f t="shared" si="1"/>
        <v>#DIV/0!</v>
      </c>
      <c r="N26" s="57" t="e">
        <f t="shared" si="5"/>
        <v>#DIV/0!</v>
      </c>
      <c r="O26" s="57" t="e">
        <f t="shared" si="6"/>
        <v>#DIV/0!</v>
      </c>
      <c r="P26" s="67" t="e">
        <f t="shared" si="7"/>
        <v>#DIV/0!</v>
      </c>
      <c r="Q26" s="67" t="e">
        <f t="shared" si="8"/>
        <v>#DIV/0!</v>
      </c>
      <c r="R26" s="57" t="e">
        <f t="shared" si="9"/>
        <v>#DIV/0!</v>
      </c>
      <c r="S26" s="68" t="str">
        <f t="shared" si="2"/>
        <v>PO</v>
      </c>
      <c r="T26" s="69" t="str">
        <f t="shared" si="3"/>
        <v>OK</v>
      </c>
    </row>
    <row r="27" spans="1:20" ht="14.25" customHeight="1" x14ac:dyDescent="0.25">
      <c r="A27" s="60" t="str">
        <f>IF(S27=MIN(S9:S32),1,"")</f>
        <v/>
      </c>
      <c r="B27" s="61"/>
      <c r="C27" s="62"/>
      <c r="D27" s="63"/>
      <c r="E27" s="64"/>
      <c r="F27" s="65"/>
      <c r="G27" s="66"/>
      <c r="H27" s="56"/>
      <c r="I27" s="67" t="e">
        <f>HLOOKUP('Operational Worksheet'!E27,$B$778:$U$780,3)</f>
        <v>#N/A</v>
      </c>
      <c r="J27" s="57" t="e">
        <f t="shared" si="10"/>
        <v>#DIV/0!</v>
      </c>
      <c r="K27" s="57" t="e">
        <f t="shared" si="4"/>
        <v>#DIV/0!</v>
      </c>
      <c r="L27" s="57" t="e">
        <f t="shared" si="0"/>
        <v>#DIV/0!</v>
      </c>
      <c r="M27" s="57" t="e">
        <f t="shared" si="1"/>
        <v>#DIV/0!</v>
      </c>
      <c r="N27" s="57" t="e">
        <f t="shared" si="5"/>
        <v>#DIV/0!</v>
      </c>
      <c r="O27" s="57" t="e">
        <f t="shared" si="6"/>
        <v>#DIV/0!</v>
      </c>
      <c r="P27" s="67" t="e">
        <f t="shared" si="7"/>
        <v>#DIV/0!</v>
      </c>
      <c r="Q27" s="67" t="e">
        <f t="shared" si="8"/>
        <v>#DIV/0!</v>
      </c>
      <c r="R27" s="57" t="e">
        <f t="shared" si="9"/>
        <v>#DIV/0!</v>
      </c>
      <c r="S27" s="68" t="str">
        <f t="shared" si="2"/>
        <v>PO</v>
      </c>
      <c r="T27" s="69" t="str">
        <f t="shared" si="3"/>
        <v>OK</v>
      </c>
    </row>
    <row r="28" spans="1:20" ht="14.25" customHeight="1" x14ac:dyDescent="0.25">
      <c r="A28" s="60" t="str">
        <f>IF(S28=MIN(S9:S32),1,"")</f>
        <v/>
      </c>
      <c r="B28" s="61"/>
      <c r="C28" s="62"/>
      <c r="D28" s="63"/>
      <c r="E28" s="64"/>
      <c r="F28" s="65"/>
      <c r="G28" s="66"/>
      <c r="H28" s="56"/>
      <c r="I28" s="67" t="e">
        <f>HLOOKUP('Operational Worksheet'!E28,$B$778:$U$780,3)</f>
        <v>#N/A</v>
      </c>
      <c r="J28" s="57" t="e">
        <f t="shared" si="10"/>
        <v>#DIV/0!</v>
      </c>
      <c r="K28" s="57" t="e">
        <f t="shared" si="4"/>
        <v>#DIV/0!</v>
      </c>
      <c r="L28" s="57" t="e">
        <f t="shared" si="0"/>
        <v>#DIV/0!</v>
      </c>
      <c r="M28" s="57" t="e">
        <f t="shared" si="1"/>
        <v>#DIV/0!</v>
      </c>
      <c r="N28" s="57" t="e">
        <f t="shared" si="5"/>
        <v>#DIV/0!</v>
      </c>
      <c r="O28" s="57" t="e">
        <f t="shared" si="6"/>
        <v>#DIV/0!</v>
      </c>
      <c r="P28" s="67" t="e">
        <f t="shared" si="7"/>
        <v>#DIV/0!</v>
      </c>
      <c r="Q28" s="67" t="e">
        <f t="shared" si="8"/>
        <v>#DIV/0!</v>
      </c>
      <c r="R28" s="57" t="e">
        <f t="shared" si="9"/>
        <v>#DIV/0!</v>
      </c>
      <c r="S28" s="68" t="str">
        <f t="shared" si="2"/>
        <v>PO</v>
      </c>
      <c r="T28" s="69" t="str">
        <f t="shared" si="3"/>
        <v>OK</v>
      </c>
    </row>
    <row r="29" spans="1:20" ht="14.25" customHeight="1" x14ac:dyDescent="0.25">
      <c r="A29" s="60" t="str">
        <f>IF(S29=MIN(S9:S32),1,"")</f>
        <v/>
      </c>
      <c r="B29" s="61"/>
      <c r="C29" s="62"/>
      <c r="D29" s="63"/>
      <c r="E29" s="64"/>
      <c r="F29" s="65"/>
      <c r="G29" s="66"/>
      <c r="H29" s="56"/>
      <c r="I29" s="67" t="e">
        <f>HLOOKUP('Operational Worksheet'!E29,$B$778:$U$780,3)</f>
        <v>#N/A</v>
      </c>
      <c r="J29" s="57" t="e">
        <f t="shared" si="10"/>
        <v>#DIV/0!</v>
      </c>
      <c r="K29" s="57" t="e">
        <f t="shared" si="4"/>
        <v>#DIV/0!</v>
      </c>
      <c r="L29" s="57" t="e">
        <f t="shared" si="0"/>
        <v>#DIV/0!</v>
      </c>
      <c r="M29" s="57" t="e">
        <f t="shared" si="1"/>
        <v>#DIV/0!</v>
      </c>
      <c r="N29" s="57" t="e">
        <f t="shared" si="5"/>
        <v>#DIV/0!</v>
      </c>
      <c r="O29" s="57" t="e">
        <f t="shared" si="6"/>
        <v>#DIV/0!</v>
      </c>
      <c r="P29" s="67" t="e">
        <f t="shared" si="7"/>
        <v>#DIV/0!</v>
      </c>
      <c r="Q29" s="67" t="e">
        <f t="shared" si="8"/>
        <v>#DIV/0!</v>
      </c>
      <c r="R29" s="57" t="e">
        <f t="shared" si="9"/>
        <v>#DIV/0!</v>
      </c>
      <c r="S29" s="68" t="str">
        <f t="shared" si="2"/>
        <v>PO</v>
      </c>
      <c r="T29" s="69" t="str">
        <f t="shared" si="3"/>
        <v>OK</v>
      </c>
    </row>
    <row r="30" spans="1:20" ht="14.25" customHeight="1" x14ac:dyDescent="0.25">
      <c r="A30" s="60" t="str">
        <f>IF(S30=MIN(S9:S32),1,"")</f>
        <v/>
      </c>
      <c r="B30" s="61"/>
      <c r="C30" s="62"/>
      <c r="D30" s="63"/>
      <c r="E30" s="64"/>
      <c r="F30" s="65"/>
      <c r="G30" s="66"/>
      <c r="H30" s="56"/>
      <c r="I30" s="67" t="e">
        <f>HLOOKUP('Operational Worksheet'!E30,$B$778:$U$780,3)</f>
        <v>#N/A</v>
      </c>
      <c r="J30" s="57" t="e">
        <f t="shared" si="10"/>
        <v>#DIV/0!</v>
      </c>
      <c r="K30" s="57" t="e">
        <f t="shared" si="4"/>
        <v>#DIV/0!</v>
      </c>
      <c r="L30" s="57" t="e">
        <f t="shared" si="0"/>
        <v>#DIV/0!</v>
      </c>
      <c r="M30" s="57" t="e">
        <f t="shared" si="1"/>
        <v>#DIV/0!</v>
      </c>
      <c r="N30" s="57" t="e">
        <f t="shared" si="5"/>
        <v>#DIV/0!</v>
      </c>
      <c r="O30" s="57" t="e">
        <f t="shared" si="6"/>
        <v>#DIV/0!</v>
      </c>
      <c r="P30" s="67" t="e">
        <f t="shared" si="7"/>
        <v>#DIV/0!</v>
      </c>
      <c r="Q30" s="67" t="e">
        <f t="shared" si="8"/>
        <v>#DIV/0!</v>
      </c>
      <c r="R30" s="57" t="e">
        <f t="shared" si="9"/>
        <v>#DIV/0!</v>
      </c>
      <c r="S30" s="68" t="str">
        <f t="shared" si="2"/>
        <v>PO</v>
      </c>
      <c r="T30" s="69" t="str">
        <f t="shared" si="3"/>
        <v>OK</v>
      </c>
    </row>
    <row r="31" spans="1:20" ht="14.25" customHeight="1" x14ac:dyDescent="0.25">
      <c r="A31" s="60" t="str">
        <f>IF(S31=MIN(S9:S32),1,"")</f>
        <v/>
      </c>
      <c r="B31" s="61"/>
      <c r="C31" s="62"/>
      <c r="D31" s="63"/>
      <c r="E31" s="64"/>
      <c r="F31" s="65"/>
      <c r="G31" s="66"/>
      <c r="H31" s="56"/>
      <c r="I31" s="67" t="e">
        <f>HLOOKUP('Operational Worksheet'!E31,$B$778:$U$780,3)</f>
        <v>#N/A</v>
      </c>
      <c r="J31" s="57" t="e">
        <f t="shared" si="10"/>
        <v>#DIV/0!</v>
      </c>
      <c r="K31" s="57" t="e">
        <f t="shared" si="4"/>
        <v>#DIV/0!</v>
      </c>
      <c r="L31" s="57" t="e">
        <f t="shared" si="0"/>
        <v>#DIV/0!</v>
      </c>
      <c r="M31" s="57" t="e">
        <f t="shared" si="1"/>
        <v>#DIV/0!</v>
      </c>
      <c r="N31" s="57" t="e">
        <f t="shared" si="5"/>
        <v>#DIV/0!</v>
      </c>
      <c r="O31" s="57" t="e">
        <f t="shared" si="6"/>
        <v>#DIV/0!</v>
      </c>
      <c r="P31" s="67" t="e">
        <f t="shared" si="7"/>
        <v>#DIV/0!</v>
      </c>
      <c r="Q31" s="67" t="e">
        <f t="shared" si="8"/>
        <v>#DIV/0!</v>
      </c>
      <c r="R31" s="57" t="e">
        <f t="shared" si="9"/>
        <v>#DIV/0!</v>
      </c>
      <c r="S31" s="68" t="str">
        <f t="shared" si="2"/>
        <v>PO</v>
      </c>
      <c r="T31" s="69" t="str">
        <f t="shared" si="3"/>
        <v>OK</v>
      </c>
    </row>
    <row r="32" spans="1:20" ht="14.25" customHeight="1" x14ac:dyDescent="0.25">
      <c r="A32" s="70" t="str">
        <f>IF(S32=MIN(S9:S32),1,"")</f>
        <v/>
      </c>
      <c r="B32" s="71"/>
      <c r="C32" s="72"/>
      <c r="D32" s="63"/>
      <c r="E32" s="64"/>
      <c r="F32" s="65"/>
      <c r="G32" s="66"/>
      <c r="H32" s="56"/>
      <c r="I32" s="73" t="e">
        <f>HLOOKUP('Operational Worksheet'!E32,$B$778:$U$780,3)</f>
        <v>#N/A</v>
      </c>
      <c r="J32" s="57" t="e">
        <f t="shared" si="10"/>
        <v>#DIV/0!</v>
      </c>
      <c r="K32" s="57" t="e">
        <f t="shared" si="4"/>
        <v>#DIV/0!</v>
      </c>
      <c r="L32" s="57" t="e">
        <f t="shared" si="0"/>
        <v>#DIV/0!</v>
      </c>
      <c r="M32" s="57" t="e">
        <f t="shared" si="1"/>
        <v>#DIV/0!</v>
      </c>
      <c r="N32" s="57" t="e">
        <f t="shared" si="5"/>
        <v>#DIV/0!</v>
      </c>
      <c r="O32" s="57" t="e">
        <f t="shared" si="6"/>
        <v>#DIV/0!</v>
      </c>
      <c r="P32" s="73" t="e">
        <f t="shared" si="7"/>
        <v>#DIV/0!</v>
      </c>
      <c r="Q32" s="73" t="e">
        <f t="shared" si="8"/>
        <v>#DIV/0!</v>
      </c>
      <c r="R32" s="57" t="e">
        <f t="shared" si="9"/>
        <v>#DIV/0!</v>
      </c>
      <c r="S32" s="74" t="str">
        <f t="shared" si="2"/>
        <v>PO</v>
      </c>
      <c r="T32" s="75" t="str">
        <f t="shared" si="3"/>
        <v>OK</v>
      </c>
    </row>
    <row r="33" spans="1:20" ht="14.25" customHeight="1" x14ac:dyDescent="0.25">
      <c r="A33" s="50" t="str">
        <f>IF(S33=MIN(S33:S56),1,"")</f>
        <v/>
      </c>
      <c r="B33" s="51"/>
      <c r="C33" s="52"/>
      <c r="D33" s="63"/>
      <c r="E33" s="64"/>
      <c r="F33" s="65"/>
      <c r="G33" s="66"/>
      <c r="H33" s="56"/>
      <c r="I33" s="57" t="e">
        <f>HLOOKUP('Operational Worksheet'!E33,$B$778:$U$780,3)</f>
        <v>#N/A</v>
      </c>
      <c r="J33" s="57" t="e">
        <f t="shared" si="10"/>
        <v>#DIV/0!</v>
      </c>
      <c r="K33" s="57" t="e">
        <f t="shared" si="4"/>
        <v>#DIV/0!</v>
      </c>
      <c r="L33" s="57" t="e">
        <f t="shared" si="0"/>
        <v>#DIV/0!</v>
      </c>
      <c r="M33" s="57" t="e">
        <f t="shared" si="1"/>
        <v>#DIV/0!</v>
      </c>
      <c r="N33" s="57" t="e">
        <f t="shared" si="5"/>
        <v>#DIV/0!</v>
      </c>
      <c r="O33" s="57" t="e">
        <f t="shared" si="6"/>
        <v>#DIV/0!</v>
      </c>
      <c r="P33" s="57" t="e">
        <f t="shared" si="7"/>
        <v>#DIV/0!</v>
      </c>
      <c r="Q33" s="57" t="e">
        <f t="shared" si="8"/>
        <v>#DIV/0!</v>
      </c>
      <c r="R33" s="57" t="e">
        <f t="shared" si="9"/>
        <v>#DIV/0!</v>
      </c>
      <c r="S33" s="58" t="str">
        <f t="shared" si="2"/>
        <v>PO</v>
      </c>
      <c r="T33" s="59" t="str">
        <f t="shared" si="3"/>
        <v>OK</v>
      </c>
    </row>
    <row r="34" spans="1:20" ht="14.25" customHeight="1" x14ac:dyDescent="0.25">
      <c r="A34" s="60" t="str">
        <f>IF(S34=MIN(S33:S56),1,"")</f>
        <v/>
      </c>
      <c r="B34" s="61"/>
      <c r="C34" s="62"/>
      <c r="D34" s="63"/>
      <c r="E34" s="64"/>
      <c r="F34" s="65"/>
      <c r="G34" s="66"/>
      <c r="H34" s="56"/>
      <c r="I34" s="67" t="e">
        <f>HLOOKUP('Operational Worksheet'!E34,$B$778:$U$780,3)</f>
        <v>#N/A</v>
      </c>
      <c r="J34" s="57" t="e">
        <f t="shared" si="10"/>
        <v>#DIV/0!</v>
      </c>
      <c r="K34" s="57" t="e">
        <f t="shared" si="4"/>
        <v>#DIV/0!</v>
      </c>
      <c r="L34" s="67" t="e">
        <f t="shared" si="0"/>
        <v>#DIV/0!</v>
      </c>
      <c r="M34" s="67" t="e">
        <f t="shared" si="1"/>
        <v>#DIV/0!</v>
      </c>
      <c r="N34" s="57" t="e">
        <f t="shared" si="5"/>
        <v>#DIV/0!</v>
      </c>
      <c r="O34" s="57" t="e">
        <f t="shared" si="6"/>
        <v>#DIV/0!</v>
      </c>
      <c r="P34" s="67" t="e">
        <f t="shared" si="7"/>
        <v>#DIV/0!</v>
      </c>
      <c r="Q34" s="67" t="e">
        <f t="shared" si="8"/>
        <v>#DIV/0!</v>
      </c>
      <c r="R34" s="57" t="e">
        <f t="shared" si="9"/>
        <v>#DIV/0!</v>
      </c>
      <c r="S34" s="68" t="str">
        <f t="shared" si="2"/>
        <v>PO</v>
      </c>
      <c r="T34" s="69" t="str">
        <f t="shared" si="3"/>
        <v>OK</v>
      </c>
    </row>
    <row r="35" spans="1:20" ht="14.25" customHeight="1" x14ac:dyDescent="0.25">
      <c r="A35" s="60" t="str">
        <f>IF(S35=MIN(S33:S56),1,"")</f>
        <v/>
      </c>
      <c r="B35" s="61"/>
      <c r="C35" s="62"/>
      <c r="D35" s="63"/>
      <c r="E35" s="64"/>
      <c r="F35" s="65"/>
      <c r="G35" s="66"/>
      <c r="H35" s="56"/>
      <c r="I35" s="67" t="e">
        <f>HLOOKUP('Operational Worksheet'!E35,$B$778:$U$780,3)</f>
        <v>#N/A</v>
      </c>
      <c r="J35" s="57" t="e">
        <f t="shared" si="10"/>
        <v>#DIV/0!</v>
      </c>
      <c r="K35" s="57" t="e">
        <f t="shared" si="4"/>
        <v>#DIV/0!</v>
      </c>
      <c r="L35" s="67" t="e">
        <f t="shared" si="0"/>
        <v>#DIV/0!</v>
      </c>
      <c r="M35" s="67" t="e">
        <f t="shared" si="1"/>
        <v>#DIV/0!</v>
      </c>
      <c r="N35" s="57" t="e">
        <f t="shared" si="5"/>
        <v>#DIV/0!</v>
      </c>
      <c r="O35" s="57" t="e">
        <f t="shared" si="6"/>
        <v>#DIV/0!</v>
      </c>
      <c r="P35" s="67" t="e">
        <f t="shared" si="7"/>
        <v>#DIV/0!</v>
      </c>
      <c r="Q35" s="67" t="e">
        <f t="shared" si="8"/>
        <v>#DIV/0!</v>
      </c>
      <c r="R35" s="57" t="e">
        <f t="shared" si="9"/>
        <v>#DIV/0!</v>
      </c>
      <c r="S35" s="68" t="str">
        <f t="shared" si="2"/>
        <v>PO</v>
      </c>
      <c r="T35" s="69" t="str">
        <f t="shared" si="3"/>
        <v>OK</v>
      </c>
    </row>
    <row r="36" spans="1:20" ht="14.25" customHeight="1" x14ac:dyDescent="0.25">
      <c r="A36" s="60" t="str">
        <f>IF(S36=MIN(S33:S56),1,"")</f>
        <v/>
      </c>
      <c r="B36" s="61"/>
      <c r="C36" s="62"/>
      <c r="D36" s="63"/>
      <c r="E36" s="64"/>
      <c r="F36" s="65"/>
      <c r="G36" s="66"/>
      <c r="H36" s="56"/>
      <c r="I36" s="67" t="e">
        <f>HLOOKUP('Operational Worksheet'!E36,$B$778:$U$780,3)</f>
        <v>#N/A</v>
      </c>
      <c r="J36" s="57" t="e">
        <f t="shared" si="10"/>
        <v>#DIV/0!</v>
      </c>
      <c r="K36" s="57" t="e">
        <f t="shared" si="4"/>
        <v>#DIV/0!</v>
      </c>
      <c r="L36" s="67" t="e">
        <f t="shared" si="0"/>
        <v>#DIV/0!</v>
      </c>
      <c r="M36" s="67" t="e">
        <f t="shared" si="1"/>
        <v>#DIV/0!</v>
      </c>
      <c r="N36" s="57" t="e">
        <f t="shared" si="5"/>
        <v>#DIV/0!</v>
      </c>
      <c r="O36" s="57" t="e">
        <f t="shared" si="6"/>
        <v>#DIV/0!</v>
      </c>
      <c r="P36" s="67" t="e">
        <f t="shared" si="7"/>
        <v>#DIV/0!</v>
      </c>
      <c r="Q36" s="67" t="e">
        <f t="shared" si="8"/>
        <v>#DIV/0!</v>
      </c>
      <c r="R36" s="57" t="e">
        <f t="shared" si="9"/>
        <v>#DIV/0!</v>
      </c>
      <c r="S36" s="68" t="str">
        <f t="shared" si="2"/>
        <v>PO</v>
      </c>
      <c r="T36" s="69" t="str">
        <f t="shared" si="3"/>
        <v>OK</v>
      </c>
    </row>
    <row r="37" spans="1:20" ht="14.25" customHeight="1" x14ac:dyDescent="0.25">
      <c r="A37" s="60" t="str">
        <f>IF(S37=MIN(S33:S56),1,"")</f>
        <v/>
      </c>
      <c r="B37" s="61"/>
      <c r="C37" s="62"/>
      <c r="D37" s="63"/>
      <c r="E37" s="64"/>
      <c r="F37" s="65"/>
      <c r="G37" s="66"/>
      <c r="H37" s="56"/>
      <c r="I37" s="67" t="e">
        <f>HLOOKUP('Operational Worksheet'!E37,$B$778:$U$780,3)</f>
        <v>#N/A</v>
      </c>
      <c r="J37" s="57" t="e">
        <f t="shared" si="10"/>
        <v>#DIV/0!</v>
      </c>
      <c r="K37" s="57" t="e">
        <f t="shared" si="4"/>
        <v>#DIV/0!</v>
      </c>
      <c r="L37" s="67" t="e">
        <f t="shared" si="0"/>
        <v>#DIV/0!</v>
      </c>
      <c r="M37" s="67" t="e">
        <f t="shared" si="1"/>
        <v>#DIV/0!</v>
      </c>
      <c r="N37" s="57" t="e">
        <f t="shared" si="5"/>
        <v>#DIV/0!</v>
      </c>
      <c r="O37" s="57" t="e">
        <f t="shared" si="6"/>
        <v>#DIV/0!</v>
      </c>
      <c r="P37" s="67" t="e">
        <f t="shared" si="7"/>
        <v>#DIV/0!</v>
      </c>
      <c r="Q37" s="67" t="e">
        <f t="shared" si="8"/>
        <v>#DIV/0!</v>
      </c>
      <c r="R37" s="57" t="e">
        <f t="shared" si="9"/>
        <v>#DIV/0!</v>
      </c>
      <c r="S37" s="68" t="str">
        <f t="shared" si="2"/>
        <v>PO</v>
      </c>
      <c r="T37" s="69" t="str">
        <f t="shared" si="3"/>
        <v>OK</v>
      </c>
    </row>
    <row r="38" spans="1:20" ht="14.25" customHeight="1" x14ac:dyDescent="0.25">
      <c r="A38" s="60" t="str">
        <f>IF(S38=MIN(S33:S56),1,"")</f>
        <v/>
      </c>
      <c r="B38" s="61"/>
      <c r="C38" s="62"/>
      <c r="D38" s="63"/>
      <c r="E38" s="64"/>
      <c r="F38" s="65"/>
      <c r="G38" s="66"/>
      <c r="H38" s="56"/>
      <c r="I38" s="67" t="e">
        <f>HLOOKUP('Operational Worksheet'!E38,$B$778:$U$780,3)</f>
        <v>#N/A</v>
      </c>
      <c r="J38" s="57" t="e">
        <f t="shared" si="10"/>
        <v>#DIV/0!</v>
      </c>
      <c r="K38" s="57" t="e">
        <f t="shared" si="4"/>
        <v>#DIV/0!</v>
      </c>
      <c r="L38" s="68" t="e">
        <f t="shared" si="0"/>
        <v>#DIV/0!</v>
      </c>
      <c r="M38" s="67" t="e">
        <f t="shared" si="1"/>
        <v>#DIV/0!</v>
      </c>
      <c r="N38" s="57" t="e">
        <f t="shared" si="5"/>
        <v>#DIV/0!</v>
      </c>
      <c r="O38" s="57" t="e">
        <f t="shared" si="6"/>
        <v>#DIV/0!</v>
      </c>
      <c r="P38" s="67" t="e">
        <f t="shared" si="7"/>
        <v>#DIV/0!</v>
      </c>
      <c r="Q38" s="67" t="e">
        <f t="shared" si="8"/>
        <v>#DIV/0!</v>
      </c>
      <c r="R38" s="57" t="e">
        <f t="shared" si="9"/>
        <v>#DIV/0!</v>
      </c>
      <c r="S38" s="68" t="str">
        <f t="shared" si="2"/>
        <v>PO</v>
      </c>
      <c r="T38" s="69" t="str">
        <f t="shared" si="3"/>
        <v>OK</v>
      </c>
    </row>
    <row r="39" spans="1:20" ht="14.25" customHeight="1" x14ac:dyDescent="0.25">
      <c r="A39" s="60" t="str">
        <f>IF(S39=MIN(S33:S56),1,"")</f>
        <v/>
      </c>
      <c r="B39" s="61"/>
      <c r="C39" s="62"/>
      <c r="D39" s="63"/>
      <c r="E39" s="64"/>
      <c r="F39" s="65"/>
      <c r="G39" s="66"/>
      <c r="H39" s="56"/>
      <c r="I39" s="67" t="e">
        <f>HLOOKUP('Operational Worksheet'!E39,$B$778:$U$780,3)</f>
        <v>#N/A</v>
      </c>
      <c r="J39" s="57" t="e">
        <f t="shared" si="10"/>
        <v>#DIV/0!</v>
      </c>
      <c r="K39" s="57" t="e">
        <f t="shared" si="4"/>
        <v>#DIV/0!</v>
      </c>
      <c r="L39" s="67" t="e">
        <f t="shared" si="0"/>
        <v>#DIV/0!</v>
      </c>
      <c r="M39" s="67" t="e">
        <f t="shared" si="1"/>
        <v>#DIV/0!</v>
      </c>
      <c r="N39" s="57" t="e">
        <f t="shared" si="5"/>
        <v>#DIV/0!</v>
      </c>
      <c r="O39" s="57" t="e">
        <f t="shared" si="6"/>
        <v>#DIV/0!</v>
      </c>
      <c r="P39" s="67" t="e">
        <f t="shared" si="7"/>
        <v>#DIV/0!</v>
      </c>
      <c r="Q39" s="67" t="e">
        <f t="shared" si="8"/>
        <v>#DIV/0!</v>
      </c>
      <c r="R39" s="57" t="e">
        <f t="shared" si="9"/>
        <v>#DIV/0!</v>
      </c>
      <c r="S39" s="68" t="str">
        <f t="shared" si="2"/>
        <v>PO</v>
      </c>
      <c r="T39" s="69" t="str">
        <f t="shared" si="3"/>
        <v>OK</v>
      </c>
    </row>
    <row r="40" spans="1:20" ht="14.25" customHeight="1" x14ac:dyDescent="0.25">
      <c r="A40" s="60" t="str">
        <f>IF(S40=MIN(S33:S56),1,"")</f>
        <v/>
      </c>
      <c r="B40" s="61"/>
      <c r="C40" s="62"/>
      <c r="D40" s="63"/>
      <c r="E40" s="64"/>
      <c r="F40" s="65"/>
      <c r="G40" s="66"/>
      <c r="H40" s="56"/>
      <c r="I40" s="67" t="e">
        <f>HLOOKUP('Operational Worksheet'!E40,$B$778:$U$780,3)</f>
        <v>#N/A</v>
      </c>
      <c r="J40" s="57" t="e">
        <f t="shared" si="10"/>
        <v>#DIV/0!</v>
      </c>
      <c r="K40" s="57" t="e">
        <f t="shared" si="4"/>
        <v>#DIV/0!</v>
      </c>
      <c r="L40" s="67" t="e">
        <f t="shared" si="0"/>
        <v>#DIV/0!</v>
      </c>
      <c r="M40" s="67" t="e">
        <f t="shared" si="1"/>
        <v>#DIV/0!</v>
      </c>
      <c r="N40" s="57" t="e">
        <f t="shared" si="5"/>
        <v>#DIV/0!</v>
      </c>
      <c r="O40" s="57" t="e">
        <f t="shared" si="6"/>
        <v>#DIV/0!</v>
      </c>
      <c r="P40" s="67" t="e">
        <f t="shared" si="7"/>
        <v>#DIV/0!</v>
      </c>
      <c r="Q40" s="67" t="e">
        <f t="shared" si="8"/>
        <v>#DIV/0!</v>
      </c>
      <c r="R40" s="57" t="e">
        <f t="shared" si="9"/>
        <v>#DIV/0!</v>
      </c>
      <c r="S40" s="68" t="str">
        <f t="shared" si="2"/>
        <v>PO</v>
      </c>
      <c r="T40" s="69" t="str">
        <f t="shared" si="3"/>
        <v>OK</v>
      </c>
    </row>
    <row r="41" spans="1:20" ht="14.25" customHeight="1" x14ac:dyDescent="0.25">
      <c r="A41" s="60" t="str">
        <f>IF(S41=MIN(S33:S56),1,"")</f>
        <v/>
      </c>
      <c r="B41" s="61"/>
      <c r="C41" s="62"/>
      <c r="D41" s="63"/>
      <c r="E41" s="64"/>
      <c r="F41" s="65"/>
      <c r="G41" s="66"/>
      <c r="H41" s="56"/>
      <c r="I41" s="67" t="e">
        <f>HLOOKUP('Operational Worksheet'!E41,$B$778:$U$780,3)</f>
        <v>#N/A</v>
      </c>
      <c r="J41" s="57" t="e">
        <f t="shared" si="10"/>
        <v>#DIV/0!</v>
      </c>
      <c r="K41" s="57" t="e">
        <f t="shared" si="4"/>
        <v>#DIV/0!</v>
      </c>
      <c r="L41" s="67" t="e">
        <f t="shared" si="0"/>
        <v>#DIV/0!</v>
      </c>
      <c r="M41" s="67" t="e">
        <f t="shared" si="1"/>
        <v>#DIV/0!</v>
      </c>
      <c r="N41" s="57" t="e">
        <f t="shared" si="5"/>
        <v>#DIV/0!</v>
      </c>
      <c r="O41" s="57" t="e">
        <f t="shared" si="6"/>
        <v>#DIV/0!</v>
      </c>
      <c r="P41" s="67" t="e">
        <f t="shared" si="7"/>
        <v>#DIV/0!</v>
      </c>
      <c r="Q41" s="67" t="e">
        <f t="shared" si="8"/>
        <v>#DIV/0!</v>
      </c>
      <c r="R41" s="57" t="e">
        <f t="shared" si="9"/>
        <v>#DIV/0!</v>
      </c>
      <c r="S41" s="68" t="str">
        <f t="shared" si="2"/>
        <v>PO</v>
      </c>
      <c r="T41" s="69" t="str">
        <f t="shared" si="3"/>
        <v>OK</v>
      </c>
    </row>
    <row r="42" spans="1:20" ht="14.25" customHeight="1" x14ac:dyDescent="0.25">
      <c r="A42" s="60" t="str">
        <f>IF(S42=MIN(S33:S56),1,"")</f>
        <v/>
      </c>
      <c r="B42" s="61"/>
      <c r="C42" s="62"/>
      <c r="D42" s="63"/>
      <c r="E42" s="64"/>
      <c r="F42" s="65"/>
      <c r="G42" s="66"/>
      <c r="H42" s="56"/>
      <c r="I42" s="67" t="e">
        <f>HLOOKUP('Operational Worksheet'!E42,$B$778:$U$780,3)</f>
        <v>#N/A</v>
      </c>
      <c r="J42" s="57" t="e">
        <f t="shared" si="10"/>
        <v>#DIV/0!</v>
      </c>
      <c r="K42" s="57" t="e">
        <f t="shared" si="4"/>
        <v>#DIV/0!</v>
      </c>
      <c r="L42" s="67" t="e">
        <f t="shared" si="0"/>
        <v>#DIV/0!</v>
      </c>
      <c r="M42" s="67" t="e">
        <f t="shared" si="1"/>
        <v>#DIV/0!</v>
      </c>
      <c r="N42" s="57" t="e">
        <f t="shared" si="5"/>
        <v>#DIV/0!</v>
      </c>
      <c r="O42" s="57" t="e">
        <f t="shared" si="6"/>
        <v>#DIV/0!</v>
      </c>
      <c r="P42" s="67" t="e">
        <f t="shared" si="7"/>
        <v>#DIV/0!</v>
      </c>
      <c r="Q42" s="67" t="e">
        <f t="shared" si="8"/>
        <v>#DIV/0!</v>
      </c>
      <c r="R42" s="57" t="e">
        <f t="shared" si="9"/>
        <v>#DIV/0!</v>
      </c>
      <c r="S42" s="68" t="str">
        <f t="shared" si="2"/>
        <v>PO</v>
      </c>
      <c r="T42" s="69" t="str">
        <f t="shared" si="3"/>
        <v>OK</v>
      </c>
    </row>
    <row r="43" spans="1:20" ht="14.25" customHeight="1" x14ac:dyDescent="0.25">
      <c r="A43" s="60" t="str">
        <f>IF(S43=MIN(S33:S56),1,"")</f>
        <v/>
      </c>
      <c r="B43" s="61"/>
      <c r="C43" s="62"/>
      <c r="D43" s="63"/>
      <c r="E43" s="64"/>
      <c r="F43" s="65"/>
      <c r="G43" s="66"/>
      <c r="H43" s="56"/>
      <c r="I43" s="67" t="e">
        <f>HLOOKUP('Operational Worksheet'!E43,$B$778:$U$780,3)</f>
        <v>#N/A</v>
      </c>
      <c r="J43" s="57" t="e">
        <f t="shared" si="10"/>
        <v>#DIV/0!</v>
      </c>
      <c r="K43" s="57" t="e">
        <f t="shared" si="4"/>
        <v>#DIV/0!</v>
      </c>
      <c r="L43" s="67" t="e">
        <f t="shared" si="0"/>
        <v>#DIV/0!</v>
      </c>
      <c r="M43" s="67" t="e">
        <f t="shared" si="1"/>
        <v>#DIV/0!</v>
      </c>
      <c r="N43" s="57" t="e">
        <f t="shared" si="5"/>
        <v>#DIV/0!</v>
      </c>
      <c r="O43" s="57" t="e">
        <f t="shared" si="6"/>
        <v>#DIV/0!</v>
      </c>
      <c r="P43" s="67" t="e">
        <f t="shared" si="7"/>
        <v>#DIV/0!</v>
      </c>
      <c r="Q43" s="67" t="e">
        <f t="shared" si="8"/>
        <v>#DIV/0!</v>
      </c>
      <c r="R43" s="57" t="e">
        <f t="shared" si="9"/>
        <v>#DIV/0!</v>
      </c>
      <c r="S43" s="68" t="str">
        <f t="shared" si="2"/>
        <v>PO</v>
      </c>
      <c r="T43" s="69" t="str">
        <f t="shared" si="3"/>
        <v>OK</v>
      </c>
    </row>
    <row r="44" spans="1:20" ht="14.25" customHeight="1" x14ac:dyDescent="0.25">
      <c r="A44" s="60" t="str">
        <f>IF(S44=MIN(S33:S56),1,"")</f>
        <v/>
      </c>
      <c r="B44" s="61"/>
      <c r="C44" s="62"/>
      <c r="D44" s="63"/>
      <c r="E44" s="64"/>
      <c r="F44" s="65"/>
      <c r="G44" s="66"/>
      <c r="H44" s="56"/>
      <c r="I44" s="67" t="e">
        <f>HLOOKUP('Operational Worksheet'!E44,$B$778:$U$780,3)</f>
        <v>#N/A</v>
      </c>
      <c r="J44" s="57" t="e">
        <f t="shared" si="10"/>
        <v>#DIV/0!</v>
      </c>
      <c r="K44" s="57" t="e">
        <f t="shared" si="4"/>
        <v>#DIV/0!</v>
      </c>
      <c r="L44" s="68" t="e">
        <f t="shared" si="0"/>
        <v>#DIV/0!</v>
      </c>
      <c r="M44" s="67" t="e">
        <f t="shared" si="1"/>
        <v>#DIV/0!</v>
      </c>
      <c r="N44" s="57" t="e">
        <f t="shared" si="5"/>
        <v>#DIV/0!</v>
      </c>
      <c r="O44" s="57" t="e">
        <f t="shared" si="6"/>
        <v>#DIV/0!</v>
      </c>
      <c r="P44" s="67" t="e">
        <f t="shared" si="7"/>
        <v>#DIV/0!</v>
      </c>
      <c r="Q44" s="67" t="e">
        <f t="shared" si="8"/>
        <v>#DIV/0!</v>
      </c>
      <c r="R44" s="57" t="e">
        <f t="shared" si="9"/>
        <v>#DIV/0!</v>
      </c>
      <c r="S44" s="68" t="str">
        <f t="shared" si="2"/>
        <v>PO</v>
      </c>
      <c r="T44" s="69" t="str">
        <f t="shared" si="3"/>
        <v>OK</v>
      </c>
    </row>
    <row r="45" spans="1:20" ht="14.25" customHeight="1" x14ac:dyDescent="0.25">
      <c r="A45" s="60" t="str">
        <f>IF(S45=MIN(S33:S56),1,"")</f>
        <v/>
      </c>
      <c r="B45" s="61"/>
      <c r="C45" s="62"/>
      <c r="D45" s="63"/>
      <c r="E45" s="64"/>
      <c r="F45" s="65"/>
      <c r="G45" s="66"/>
      <c r="H45" s="56"/>
      <c r="I45" s="67" t="e">
        <f>HLOOKUP('Operational Worksheet'!E45,$B$778:$U$780,3)</f>
        <v>#N/A</v>
      </c>
      <c r="J45" s="57" t="e">
        <f t="shared" si="10"/>
        <v>#DIV/0!</v>
      </c>
      <c r="K45" s="57" t="e">
        <f t="shared" si="4"/>
        <v>#DIV/0!</v>
      </c>
      <c r="L45" s="67" t="e">
        <f t="shared" si="0"/>
        <v>#DIV/0!</v>
      </c>
      <c r="M45" s="67" t="e">
        <f t="shared" si="1"/>
        <v>#DIV/0!</v>
      </c>
      <c r="N45" s="57" t="e">
        <f t="shared" si="5"/>
        <v>#DIV/0!</v>
      </c>
      <c r="O45" s="57" t="e">
        <f t="shared" si="6"/>
        <v>#DIV/0!</v>
      </c>
      <c r="P45" s="67" t="e">
        <f t="shared" si="7"/>
        <v>#DIV/0!</v>
      </c>
      <c r="Q45" s="67" t="e">
        <f t="shared" si="8"/>
        <v>#DIV/0!</v>
      </c>
      <c r="R45" s="57" t="e">
        <f t="shared" si="9"/>
        <v>#DIV/0!</v>
      </c>
      <c r="S45" s="68" t="str">
        <f t="shared" si="2"/>
        <v>PO</v>
      </c>
      <c r="T45" s="69" t="str">
        <f t="shared" si="3"/>
        <v>OK</v>
      </c>
    </row>
    <row r="46" spans="1:20" ht="14.25" customHeight="1" x14ac:dyDescent="0.25">
      <c r="A46" s="60" t="str">
        <f>IF(S46=MIN(S33:S56),1,"")</f>
        <v/>
      </c>
      <c r="B46" s="61"/>
      <c r="C46" s="62"/>
      <c r="D46" s="63"/>
      <c r="E46" s="64"/>
      <c r="F46" s="65"/>
      <c r="G46" s="66"/>
      <c r="H46" s="56"/>
      <c r="I46" s="67" t="e">
        <f>HLOOKUP('Operational Worksheet'!E46,$B$778:$U$780,3)</f>
        <v>#N/A</v>
      </c>
      <c r="J46" s="57" t="e">
        <f t="shared" si="10"/>
        <v>#DIV/0!</v>
      </c>
      <c r="K46" s="57" t="e">
        <f t="shared" si="4"/>
        <v>#DIV/0!</v>
      </c>
      <c r="L46" s="67" t="e">
        <f t="shared" si="0"/>
        <v>#DIV/0!</v>
      </c>
      <c r="M46" s="67" t="e">
        <f t="shared" si="1"/>
        <v>#DIV/0!</v>
      </c>
      <c r="N46" s="57" t="e">
        <f t="shared" si="5"/>
        <v>#DIV/0!</v>
      </c>
      <c r="O46" s="57" t="e">
        <f t="shared" si="6"/>
        <v>#DIV/0!</v>
      </c>
      <c r="P46" s="67" t="e">
        <f t="shared" si="7"/>
        <v>#DIV/0!</v>
      </c>
      <c r="Q46" s="67" t="e">
        <f t="shared" si="8"/>
        <v>#DIV/0!</v>
      </c>
      <c r="R46" s="57" t="e">
        <f t="shared" si="9"/>
        <v>#DIV/0!</v>
      </c>
      <c r="S46" s="68" t="str">
        <f t="shared" si="2"/>
        <v>PO</v>
      </c>
      <c r="T46" s="69" t="str">
        <f t="shared" si="3"/>
        <v>OK</v>
      </c>
    </row>
    <row r="47" spans="1:20" ht="14.25" customHeight="1" x14ac:dyDescent="0.25">
      <c r="A47" s="60" t="str">
        <f>IF(S47=MIN(S33:S56),1,"")</f>
        <v/>
      </c>
      <c r="B47" s="61"/>
      <c r="C47" s="62"/>
      <c r="D47" s="63"/>
      <c r="E47" s="64"/>
      <c r="F47" s="65"/>
      <c r="G47" s="66"/>
      <c r="H47" s="56"/>
      <c r="I47" s="67" t="e">
        <f>HLOOKUP('Operational Worksheet'!E47,$B$778:$U$780,3)</f>
        <v>#N/A</v>
      </c>
      <c r="J47" s="57" t="e">
        <f t="shared" si="10"/>
        <v>#DIV/0!</v>
      </c>
      <c r="K47" s="57" t="e">
        <f t="shared" si="4"/>
        <v>#DIV/0!</v>
      </c>
      <c r="L47" s="67" t="e">
        <f t="shared" si="0"/>
        <v>#DIV/0!</v>
      </c>
      <c r="M47" s="67" t="e">
        <f t="shared" si="1"/>
        <v>#DIV/0!</v>
      </c>
      <c r="N47" s="57" t="e">
        <f t="shared" si="5"/>
        <v>#DIV/0!</v>
      </c>
      <c r="O47" s="57" t="e">
        <f t="shared" si="6"/>
        <v>#DIV/0!</v>
      </c>
      <c r="P47" s="67" t="e">
        <f t="shared" si="7"/>
        <v>#DIV/0!</v>
      </c>
      <c r="Q47" s="67" t="e">
        <f t="shared" si="8"/>
        <v>#DIV/0!</v>
      </c>
      <c r="R47" s="57" t="e">
        <f t="shared" si="9"/>
        <v>#DIV/0!</v>
      </c>
      <c r="S47" s="68" t="str">
        <f t="shared" si="2"/>
        <v>PO</v>
      </c>
      <c r="T47" s="69" t="str">
        <f t="shared" si="3"/>
        <v>OK</v>
      </c>
    </row>
    <row r="48" spans="1:20" ht="14.25" customHeight="1" x14ac:dyDescent="0.25">
      <c r="A48" s="60" t="str">
        <f>IF(S48=MIN(S33:S56),1,"")</f>
        <v/>
      </c>
      <c r="B48" s="61"/>
      <c r="C48" s="62"/>
      <c r="D48" s="63"/>
      <c r="E48" s="64"/>
      <c r="F48" s="65"/>
      <c r="G48" s="66"/>
      <c r="H48" s="56"/>
      <c r="I48" s="67" t="e">
        <f>HLOOKUP('Operational Worksheet'!E48,$B$778:$U$780,3)</f>
        <v>#N/A</v>
      </c>
      <c r="J48" s="57" t="e">
        <f t="shared" si="10"/>
        <v>#DIV/0!</v>
      </c>
      <c r="K48" s="57" t="e">
        <f t="shared" si="4"/>
        <v>#DIV/0!</v>
      </c>
      <c r="L48" s="67" t="e">
        <f t="shared" si="0"/>
        <v>#DIV/0!</v>
      </c>
      <c r="M48" s="67" t="e">
        <f t="shared" si="1"/>
        <v>#DIV/0!</v>
      </c>
      <c r="N48" s="57" t="e">
        <f t="shared" si="5"/>
        <v>#DIV/0!</v>
      </c>
      <c r="O48" s="57" t="e">
        <f t="shared" si="6"/>
        <v>#DIV/0!</v>
      </c>
      <c r="P48" s="67" t="e">
        <f t="shared" si="7"/>
        <v>#DIV/0!</v>
      </c>
      <c r="Q48" s="67" t="e">
        <f t="shared" si="8"/>
        <v>#DIV/0!</v>
      </c>
      <c r="R48" s="57" t="e">
        <f t="shared" si="9"/>
        <v>#DIV/0!</v>
      </c>
      <c r="S48" s="68" t="str">
        <f t="shared" si="2"/>
        <v>PO</v>
      </c>
      <c r="T48" s="69" t="str">
        <f t="shared" si="3"/>
        <v>OK</v>
      </c>
    </row>
    <row r="49" spans="1:20" ht="14.25" customHeight="1" x14ac:dyDescent="0.25">
      <c r="A49" s="60" t="str">
        <f>IF(S49=MIN(S33:S56),1,"")</f>
        <v/>
      </c>
      <c r="B49" s="61"/>
      <c r="C49" s="62"/>
      <c r="D49" s="63"/>
      <c r="E49" s="64"/>
      <c r="F49" s="65"/>
      <c r="G49" s="66"/>
      <c r="H49" s="56"/>
      <c r="I49" s="67" t="e">
        <f>HLOOKUP('Operational Worksheet'!E49,$B$778:$U$780,3)</f>
        <v>#N/A</v>
      </c>
      <c r="J49" s="57" t="e">
        <f t="shared" si="10"/>
        <v>#DIV/0!</v>
      </c>
      <c r="K49" s="57" t="e">
        <f t="shared" si="4"/>
        <v>#DIV/0!</v>
      </c>
      <c r="L49" s="67" t="e">
        <f t="shared" si="0"/>
        <v>#DIV/0!</v>
      </c>
      <c r="M49" s="67" t="e">
        <f t="shared" si="1"/>
        <v>#DIV/0!</v>
      </c>
      <c r="N49" s="57" t="e">
        <f t="shared" si="5"/>
        <v>#DIV/0!</v>
      </c>
      <c r="O49" s="57" t="e">
        <f t="shared" si="6"/>
        <v>#DIV/0!</v>
      </c>
      <c r="P49" s="67" t="e">
        <f t="shared" si="7"/>
        <v>#DIV/0!</v>
      </c>
      <c r="Q49" s="67" t="e">
        <f t="shared" si="8"/>
        <v>#DIV/0!</v>
      </c>
      <c r="R49" s="57" t="e">
        <f t="shared" si="9"/>
        <v>#DIV/0!</v>
      </c>
      <c r="S49" s="68" t="str">
        <f t="shared" si="2"/>
        <v>PO</v>
      </c>
      <c r="T49" s="69" t="str">
        <f t="shared" si="3"/>
        <v>OK</v>
      </c>
    </row>
    <row r="50" spans="1:20" ht="14.25" customHeight="1" x14ac:dyDescent="0.25">
      <c r="A50" s="60" t="str">
        <f>IF(S50=MIN(S33:S56),1,"")</f>
        <v/>
      </c>
      <c r="B50" s="61"/>
      <c r="C50" s="62"/>
      <c r="D50" s="63"/>
      <c r="E50" s="64"/>
      <c r="F50" s="65"/>
      <c r="G50" s="66"/>
      <c r="H50" s="56"/>
      <c r="I50" s="67" t="e">
        <f>HLOOKUP('Operational Worksheet'!E50,$B$778:$U$780,3)</f>
        <v>#N/A</v>
      </c>
      <c r="J50" s="57" t="e">
        <f t="shared" si="10"/>
        <v>#DIV/0!</v>
      </c>
      <c r="K50" s="57" t="e">
        <f t="shared" si="4"/>
        <v>#DIV/0!</v>
      </c>
      <c r="L50" s="68" t="e">
        <f t="shared" si="0"/>
        <v>#DIV/0!</v>
      </c>
      <c r="M50" s="67" t="e">
        <f t="shared" si="1"/>
        <v>#DIV/0!</v>
      </c>
      <c r="N50" s="57" t="e">
        <f t="shared" si="5"/>
        <v>#DIV/0!</v>
      </c>
      <c r="O50" s="57" t="e">
        <f t="shared" si="6"/>
        <v>#DIV/0!</v>
      </c>
      <c r="P50" s="67" t="e">
        <f t="shared" si="7"/>
        <v>#DIV/0!</v>
      </c>
      <c r="Q50" s="67" t="e">
        <f t="shared" si="8"/>
        <v>#DIV/0!</v>
      </c>
      <c r="R50" s="57" t="e">
        <f t="shared" si="9"/>
        <v>#DIV/0!</v>
      </c>
      <c r="S50" s="68" t="str">
        <f t="shared" si="2"/>
        <v>PO</v>
      </c>
      <c r="T50" s="69" t="str">
        <f t="shared" si="3"/>
        <v>OK</v>
      </c>
    </row>
    <row r="51" spans="1:20" ht="14.25" customHeight="1" x14ac:dyDescent="0.25">
      <c r="A51" s="60" t="str">
        <f>IF(S51=MIN(S33:S56),1,"")</f>
        <v/>
      </c>
      <c r="B51" s="61"/>
      <c r="C51" s="62"/>
      <c r="D51" s="63"/>
      <c r="E51" s="64"/>
      <c r="F51" s="65"/>
      <c r="G51" s="66"/>
      <c r="H51" s="56"/>
      <c r="I51" s="67" t="e">
        <f>HLOOKUP('Operational Worksheet'!E51,$B$778:$U$780,3)</f>
        <v>#N/A</v>
      </c>
      <c r="J51" s="57" t="e">
        <f t="shared" si="10"/>
        <v>#DIV/0!</v>
      </c>
      <c r="K51" s="57" t="e">
        <f t="shared" si="4"/>
        <v>#DIV/0!</v>
      </c>
      <c r="L51" s="67" t="e">
        <f t="shared" si="0"/>
        <v>#DIV/0!</v>
      </c>
      <c r="M51" s="67" t="e">
        <f t="shared" si="1"/>
        <v>#DIV/0!</v>
      </c>
      <c r="N51" s="57" t="e">
        <f t="shared" si="5"/>
        <v>#DIV/0!</v>
      </c>
      <c r="O51" s="57" t="e">
        <f t="shared" si="6"/>
        <v>#DIV/0!</v>
      </c>
      <c r="P51" s="67" t="e">
        <f t="shared" si="7"/>
        <v>#DIV/0!</v>
      </c>
      <c r="Q51" s="67" t="e">
        <f t="shared" si="8"/>
        <v>#DIV/0!</v>
      </c>
      <c r="R51" s="57" t="e">
        <f t="shared" si="9"/>
        <v>#DIV/0!</v>
      </c>
      <c r="S51" s="68" t="str">
        <f t="shared" si="2"/>
        <v>PO</v>
      </c>
      <c r="T51" s="69" t="str">
        <f t="shared" si="3"/>
        <v>OK</v>
      </c>
    </row>
    <row r="52" spans="1:20" ht="14.25" customHeight="1" x14ac:dyDescent="0.25">
      <c r="A52" s="60" t="str">
        <f>IF(S52=MIN(S33:S56),1,"")</f>
        <v/>
      </c>
      <c r="B52" s="61"/>
      <c r="C52" s="62"/>
      <c r="D52" s="63"/>
      <c r="E52" s="64"/>
      <c r="F52" s="65"/>
      <c r="G52" s="66"/>
      <c r="H52" s="56"/>
      <c r="I52" s="67" t="e">
        <f>HLOOKUP('Operational Worksheet'!E52,$B$778:$U$780,3)</f>
        <v>#N/A</v>
      </c>
      <c r="J52" s="57" t="e">
        <f t="shared" si="10"/>
        <v>#DIV/0!</v>
      </c>
      <c r="K52" s="57" t="e">
        <f t="shared" si="4"/>
        <v>#DIV/0!</v>
      </c>
      <c r="L52" s="67" t="e">
        <f t="shared" si="0"/>
        <v>#DIV/0!</v>
      </c>
      <c r="M52" s="67" t="e">
        <f t="shared" si="1"/>
        <v>#DIV/0!</v>
      </c>
      <c r="N52" s="57" t="e">
        <f t="shared" si="5"/>
        <v>#DIV/0!</v>
      </c>
      <c r="O52" s="57" t="e">
        <f t="shared" si="6"/>
        <v>#DIV/0!</v>
      </c>
      <c r="P52" s="67" t="e">
        <f t="shared" si="7"/>
        <v>#DIV/0!</v>
      </c>
      <c r="Q52" s="67" t="e">
        <f t="shared" si="8"/>
        <v>#DIV/0!</v>
      </c>
      <c r="R52" s="57" t="e">
        <f t="shared" si="9"/>
        <v>#DIV/0!</v>
      </c>
      <c r="S52" s="68" t="str">
        <f t="shared" si="2"/>
        <v>PO</v>
      </c>
      <c r="T52" s="69" t="str">
        <f t="shared" si="3"/>
        <v>OK</v>
      </c>
    </row>
    <row r="53" spans="1:20" ht="14.25" customHeight="1" x14ac:dyDescent="0.25">
      <c r="A53" s="60" t="str">
        <f>IF(S53=MIN(S33:S56),1,"")</f>
        <v/>
      </c>
      <c r="B53" s="61"/>
      <c r="C53" s="62"/>
      <c r="D53" s="63"/>
      <c r="E53" s="64"/>
      <c r="F53" s="65"/>
      <c r="G53" s="66"/>
      <c r="H53" s="56"/>
      <c r="I53" s="67" t="e">
        <f>HLOOKUP('Operational Worksheet'!E53,$B$778:$U$780,3)</f>
        <v>#N/A</v>
      </c>
      <c r="J53" s="57" t="e">
        <f t="shared" si="10"/>
        <v>#DIV/0!</v>
      </c>
      <c r="K53" s="57" t="e">
        <f t="shared" si="4"/>
        <v>#DIV/0!</v>
      </c>
      <c r="L53" s="67" t="e">
        <f t="shared" si="0"/>
        <v>#DIV/0!</v>
      </c>
      <c r="M53" s="67" t="e">
        <f t="shared" si="1"/>
        <v>#DIV/0!</v>
      </c>
      <c r="N53" s="57" t="e">
        <f t="shared" si="5"/>
        <v>#DIV/0!</v>
      </c>
      <c r="O53" s="57" t="e">
        <f t="shared" si="6"/>
        <v>#DIV/0!</v>
      </c>
      <c r="P53" s="67" t="e">
        <f t="shared" si="7"/>
        <v>#DIV/0!</v>
      </c>
      <c r="Q53" s="67" t="e">
        <f t="shared" si="8"/>
        <v>#DIV/0!</v>
      </c>
      <c r="R53" s="57" t="e">
        <f t="shared" si="9"/>
        <v>#DIV/0!</v>
      </c>
      <c r="S53" s="68" t="str">
        <f t="shared" si="2"/>
        <v>PO</v>
      </c>
      <c r="T53" s="69" t="str">
        <f t="shared" si="3"/>
        <v>OK</v>
      </c>
    </row>
    <row r="54" spans="1:20" ht="14.25" customHeight="1" x14ac:dyDescent="0.25">
      <c r="A54" s="60" t="str">
        <f>IF(S54=MIN(S33:S56),1,"")</f>
        <v/>
      </c>
      <c r="B54" s="61"/>
      <c r="C54" s="62"/>
      <c r="D54" s="63"/>
      <c r="E54" s="64"/>
      <c r="F54" s="65"/>
      <c r="G54" s="66"/>
      <c r="H54" s="56"/>
      <c r="I54" s="67" t="e">
        <f>HLOOKUP('Operational Worksheet'!E54,$B$778:$U$780,3)</f>
        <v>#N/A</v>
      </c>
      <c r="J54" s="57" t="e">
        <f t="shared" si="10"/>
        <v>#DIV/0!</v>
      </c>
      <c r="K54" s="57" t="e">
        <f t="shared" si="4"/>
        <v>#DIV/0!</v>
      </c>
      <c r="L54" s="67" t="e">
        <f t="shared" si="0"/>
        <v>#DIV/0!</v>
      </c>
      <c r="M54" s="67" t="e">
        <f t="shared" si="1"/>
        <v>#DIV/0!</v>
      </c>
      <c r="N54" s="57" t="e">
        <f t="shared" si="5"/>
        <v>#DIV/0!</v>
      </c>
      <c r="O54" s="57" t="e">
        <f t="shared" si="6"/>
        <v>#DIV/0!</v>
      </c>
      <c r="P54" s="67" t="e">
        <f t="shared" si="7"/>
        <v>#DIV/0!</v>
      </c>
      <c r="Q54" s="67" t="e">
        <f t="shared" si="8"/>
        <v>#DIV/0!</v>
      </c>
      <c r="R54" s="57" t="e">
        <f t="shared" si="9"/>
        <v>#DIV/0!</v>
      </c>
      <c r="S54" s="68" t="str">
        <f t="shared" si="2"/>
        <v>PO</v>
      </c>
      <c r="T54" s="69" t="str">
        <f t="shared" si="3"/>
        <v>OK</v>
      </c>
    </row>
    <row r="55" spans="1:20" ht="14.25" customHeight="1" x14ac:dyDescent="0.25">
      <c r="A55" s="60" t="str">
        <f>IF(S55=MIN(S33:S56),1,"")</f>
        <v/>
      </c>
      <c r="B55" s="61"/>
      <c r="C55" s="62"/>
      <c r="D55" s="63"/>
      <c r="E55" s="64"/>
      <c r="F55" s="65"/>
      <c r="G55" s="66"/>
      <c r="H55" s="56"/>
      <c r="I55" s="67" t="e">
        <f>HLOOKUP('Operational Worksheet'!E55,$B$778:$U$780,3)</f>
        <v>#N/A</v>
      </c>
      <c r="J55" s="57" t="e">
        <f t="shared" si="10"/>
        <v>#DIV/0!</v>
      </c>
      <c r="K55" s="57" t="e">
        <f t="shared" si="4"/>
        <v>#DIV/0!</v>
      </c>
      <c r="L55" s="67" t="e">
        <f t="shared" si="0"/>
        <v>#DIV/0!</v>
      </c>
      <c r="M55" s="67" t="e">
        <f t="shared" si="1"/>
        <v>#DIV/0!</v>
      </c>
      <c r="N55" s="57" t="e">
        <f t="shared" si="5"/>
        <v>#DIV/0!</v>
      </c>
      <c r="O55" s="57" t="e">
        <f t="shared" si="6"/>
        <v>#DIV/0!</v>
      </c>
      <c r="P55" s="67" t="e">
        <f t="shared" si="7"/>
        <v>#DIV/0!</v>
      </c>
      <c r="Q55" s="67" t="e">
        <f t="shared" si="8"/>
        <v>#DIV/0!</v>
      </c>
      <c r="R55" s="57" t="e">
        <f t="shared" si="9"/>
        <v>#DIV/0!</v>
      </c>
      <c r="S55" s="68" t="str">
        <f t="shared" si="2"/>
        <v>PO</v>
      </c>
      <c r="T55" s="69" t="str">
        <f t="shared" si="3"/>
        <v>OK</v>
      </c>
    </row>
    <row r="56" spans="1:20" ht="14.25" customHeight="1" x14ac:dyDescent="0.25">
      <c r="A56" s="70" t="str">
        <f>IF(S56=MIN(S33:S56),1,"")</f>
        <v/>
      </c>
      <c r="B56" s="71"/>
      <c r="C56" s="72"/>
      <c r="D56" s="63"/>
      <c r="E56" s="64"/>
      <c r="F56" s="65"/>
      <c r="G56" s="66"/>
      <c r="H56" s="56"/>
      <c r="I56" s="73" t="e">
        <f>HLOOKUP('Operational Worksheet'!E56,$B$778:$U$780,3)</f>
        <v>#N/A</v>
      </c>
      <c r="J56" s="57" t="e">
        <f t="shared" si="10"/>
        <v>#DIV/0!</v>
      </c>
      <c r="K56" s="57" t="e">
        <f t="shared" si="4"/>
        <v>#DIV/0!</v>
      </c>
      <c r="L56" s="74" t="e">
        <f t="shared" si="0"/>
        <v>#DIV/0!</v>
      </c>
      <c r="M56" s="73" t="e">
        <f t="shared" si="1"/>
        <v>#DIV/0!</v>
      </c>
      <c r="N56" s="57" t="e">
        <f t="shared" si="5"/>
        <v>#DIV/0!</v>
      </c>
      <c r="O56" s="57" t="e">
        <f t="shared" si="6"/>
        <v>#DIV/0!</v>
      </c>
      <c r="P56" s="73" t="e">
        <f t="shared" si="7"/>
        <v>#DIV/0!</v>
      </c>
      <c r="Q56" s="73" t="e">
        <f t="shared" si="8"/>
        <v>#DIV/0!</v>
      </c>
      <c r="R56" s="57" t="e">
        <f t="shared" si="9"/>
        <v>#DIV/0!</v>
      </c>
      <c r="S56" s="74" t="str">
        <f t="shared" si="2"/>
        <v>PO</v>
      </c>
      <c r="T56" s="75" t="str">
        <f t="shared" si="3"/>
        <v>OK</v>
      </c>
    </row>
    <row r="57" spans="1:20" ht="14.25" customHeight="1" x14ac:dyDescent="0.25">
      <c r="A57" s="50" t="str">
        <f>IF(S57=MIN(S57:S80),1,"")</f>
        <v/>
      </c>
      <c r="B57" s="51"/>
      <c r="C57" s="52"/>
      <c r="D57" s="63"/>
      <c r="E57" s="64"/>
      <c r="F57" s="65"/>
      <c r="G57" s="66"/>
      <c r="H57" s="56"/>
      <c r="I57" s="57" t="e">
        <f>HLOOKUP('Operational Worksheet'!E57,$B$778:$U$780,3)</f>
        <v>#N/A</v>
      </c>
      <c r="J57" s="57" t="e">
        <f t="shared" si="10"/>
        <v>#DIV/0!</v>
      </c>
      <c r="K57" s="57" t="e">
        <f t="shared" si="4"/>
        <v>#DIV/0!</v>
      </c>
      <c r="L57" s="57" t="e">
        <f t="shared" si="0"/>
        <v>#DIV/0!</v>
      </c>
      <c r="M57" s="57" t="e">
        <f t="shared" si="1"/>
        <v>#DIV/0!</v>
      </c>
      <c r="N57" s="57" t="e">
        <f t="shared" si="5"/>
        <v>#DIV/0!</v>
      </c>
      <c r="O57" s="57" t="e">
        <f t="shared" si="6"/>
        <v>#DIV/0!</v>
      </c>
      <c r="P57" s="57" t="e">
        <f t="shared" si="7"/>
        <v>#DIV/0!</v>
      </c>
      <c r="Q57" s="57" t="e">
        <f t="shared" si="8"/>
        <v>#DIV/0!</v>
      </c>
      <c r="R57" s="57" t="e">
        <f t="shared" si="9"/>
        <v>#DIV/0!</v>
      </c>
      <c r="S57" s="58" t="str">
        <f t="shared" si="2"/>
        <v>PO</v>
      </c>
      <c r="T57" s="59" t="str">
        <f t="shared" si="3"/>
        <v>OK</v>
      </c>
    </row>
    <row r="58" spans="1:20" ht="14.25" customHeight="1" x14ac:dyDescent="0.25">
      <c r="A58" s="60" t="str">
        <f>IF(S58=MIN(S57:S80),1,"")</f>
        <v/>
      </c>
      <c r="B58" s="61"/>
      <c r="C58" s="62"/>
      <c r="D58" s="63"/>
      <c r="E58" s="64"/>
      <c r="F58" s="65"/>
      <c r="G58" s="66"/>
      <c r="H58" s="56"/>
      <c r="I58" s="67" t="e">
        <f>HLOOKUP('Operational Worksheet'!E58,$B$778:$U$780,3)</f>
        <v>#N/A</v>
      </c>
      <c r="J58" s="57" t="e">
        <f t="shared" si="10"/>
        <v>#DIV/0!</v>
      </c>
      <c r="K58" s="57" t="e">
        <f t="shared" si="4"/>
        <v>#DIV/0!</v>
      </c>
      <c r="L58" s="67" t="e">
        <f t="shared" si="0"/>
        <v>#DIV/0!</v>
      </c>
      <c r="M58" s="67" t="e">
        <f t="shared" si="1"/>
        <v>#DIV/0!</v>
      </c>
      <c r="N58" s="57" t="e">
        <f t="shared" si="5"/>
        <v>#DIV/0!</v>
      </c>
      <c r="O58" s="57" t="e">
        <f t="shared" si="6"/>
        <v>#DIV/0!</v>
      </c>
      <c r="P58" s="67" t="e">
        <f t="shared" si="7"/>
        <v>#DIV/0!</v>
      </c>
      <c r="Q58" s="67" t="e">
        <f t="shared" si="8"/>
        <v>#DIV/0!</v>
      </c>
      <c r="R58" s="57" t="e">
        <f t="shared" si="9"/>
        <v>#DIV/0!</v>
      </c>
      <c r="S58" s="68" t="str">
        <f t="shared" si="2"/>
        <v>PO</v>
      </c>
      <c r="T58" s="69" t="str">
        <f t="shared" si="3"/>
        <v>OK</v>
      </c>
    </row>
    <row r="59" spans="1:20" ht="14.25" customHeight="1" x14ac:dyDescent="0.25">
      <c r="A59" s="60" t="str">
        <f>IF(S59=MIN(S57:S80),1,"")</f>
        <v/>
      </c>
      <c r="B59" s="61"/>
      <c r="C59" s="62"/>
      <c r="D59" s="63"/>
      <c r="E59" s="64"/>
      <c r="F59" s="65"/>
      <c r="G59" s="66"/>
      <c r="H59" s="56"/>
      <c r="I59" s="67" t="e">
        <f>HLOOKUP('Operational Worksheet'!E59,$B$778:$U$780,3)</f>
        <v>#N/A</v>
      </c>
      <c r="J59" s="57" t="e">
        <f t="shared" si="10"/>
        <v>#DIV/0!</v>
      </c>
      <c r="K59" s="57" t="e">
        <f t="shared" si="4"/>
        <v>#DIV/0!</v>
      </c>
      <c r="L59" s="67" t="e">
        <f t="shared" si="0"/>
        <v>#DIV/0!</v>
      </c>
      <c r="M59" s="67" t="e">
        <f t="shared" si="1"/>
        <v>#DIV/0!</v>
      </c>
      <c r="N59" s="57" t="e">
        <f t="shared" si="5"/>
        <v>#DIV/0!</v>
      </c>
      <c r="O59" s="57" t="e">
        <f t="shared" si="6"/>
        <v>#DIV/0!</v>
      </c>
      <c r="P59" s="67" t="e">
        <f t="shared" si="7"/>
        <v>#DIV/0!</v>
      </c>
      <c r="Q59" s="67" t="e">
        <f t="shared" si="8"/>
        <v>#DIV/0!</v>
      </c>
      <c r="R59" s="57" t="e">
        <f t="shared" si="9"/>
        <v>#DIV/0!</v>
      </c>
      <c r="S59" s="68" t="str">
        <f t="shared" si="2"/>
        <v>PO</v>
      </c>
      <c r="T59" s="69" t="str">
        <f t="shared" si="3"/>
        <v>OK</v>
      </c>
    </row>
    <row r="60" spans="1:20" ht="14.25" customHeight="1" x14ac:dyDescent="0.25">
      <c r="A60" s="60" t="str">
        <f>IF(S60=MIN(S57:S80),1,"")</f>
        <v/>
      </c>
      <c r="B60" s="61"/>
      <c r="C60" s="62"/>
      <c r="D60" s="63"/>
      <c r="E60" s="64"/>
      <c r="F60" s="65"/>
      <c r="G60" s="66"/>
      <c r="H60" s="56"/>
      <c r="I60" s="67" t="e">
        <f>HLOOKUP('Operational Worksheet'!E60,$B$778:$U$780,3)</f>
        <v>#N/A</v>
      </c>
      <c r="J60" s="57" t="e">
        <f t="shared" si="10"/>
        <v>#DIV/0!</v>
      </c>
      <c r="K60" s="57" t="e">
        <f t="shared" si="4"/>
        <v>#DIV/0!</v>
      </c>
      <c r="L60" s="67" t="e">
        <f t="shared" si="0"/>
        <v>#DIV/0!</v>
      </c>
      <c r="M60" s="67" t="e">
        <f t="shared" si="1"/>
        <v>#DIV/0!</v>
      </c>
      <c r="N60" s="57" t="e">
        <f t="shared" si="5"/>
        <v>#DIV/0!</v>
      </c>
      <c r="O60" s="57" t="e">
        <f t="shared" si="6"/>
        <v>#DIV/0!</v>
      </c>
      <c r="P60" s="67" t="e">
        <f t="shared" si="7"/>
        <v>#DIV/0!</v>
      </c>
      <c r="Q60" s="67" t="e">
        <f t="shared" si="8"/>
        <v>#DIV/0!</v>
      </c>
      <c r="R60" s="57" t="e">
        <f t="shared" si="9"/>
        <v>#DIV/0!</v>
      </c>
      <c r="S60" s="68" t="str">
        <f t="shared" si="2"/>
        <v>PO</v>
      </c>
      <c r="T60" s="69" t="str">
        <f t="shared" si="3"/>
        <v>OK</v>
      </c>
    </row>
    <row r="61" spans="1:20" ht="14.25" customHeight="1" x14ac:dyDescent="0.25">
      <c r="A61" s="60" t="str">
        <f>IF(S61=MIN(S57:S80),1,"")</f>
        <v/>
      </c>
      <c r="B61" s="61"/>
      <c r="C61" s="62"/>
      <c r="D61" s="63"/>
      <c r="E61" s="64"/>
      <c r="F61" s="65"/>
      <c r="G61" s="66"/>
      <c r="H61" s="56"/>
      <c r="I61" s="67" t="e">
        <f>HLOOKUP('Operational Worksheet'!E61,$B$778:$U$780,3)</f>
        <v>#N/A</v>
      </c>
      <c r="J61" s="57" t="e">
        <f t="shared" si="10"/>
        <v>#DIV/0!</v>
      </c>
      <c r="K61" s="57" t="e">
        <f t="shared" si="4"/>
        <v>#DIV/0!</v>
      </c>
      <c r="L61" s="67" t="e">
        <f t="shared" si="0"/>
        <v>#DIV/0!</v>
      </c>
      <c r="M61" s="67" t="e">
        <f t="shared" si="1"/>
        <v>#DIV/0!</v>
      </c>
      <c r="N61" s="57" t="e">
        <f t="shared" si="5"/>
        <v>#DIV/0!</v>
      </c>
      <c r="O61" s="57" t="e">
        <f t="shared" si="6"/>
        <v>#DIV/0!</v>
      </c>
      <c r="P61" s="67" t="e">
        <f t="shared" si="7"/>
        <v>#DIV/0!</v>
      </c>
      <c r="Q61" s="67" t="e">
        <f t="shared" si="8"/>
        <v>#DIV/0!</v>
      </c>
      <c r="R61" s="57" t="e">
        <f t="shared" si="9"/>
        <v>#DIV/0!</v>
      </c>
      <c r="S61" s="68" t="str">
        <f t="shared" si="2"/>
        <v>PO</v>
      </c>
      <c r="T61" s="69" t="str">
        <f t="shared" si="3"/>
        <v>OK</v>
      </c>
    </row>
    <row r="62" spans="1:20" ht="14.25" customHeight="1" x14ac:dyDescent="0.25">
      <c r="A62" s="60" t="str">
        <f>IF(S62=MIN(S57:S80),1,"")</f>
        <v/>
      </c>
      <c r="B62" s="61"/>
      <c r="C62" s="62"/>
      <c r="D62" s="63"/>
      <c r="E62" s="64"/>
      <c r="F62" s="65"/>
      <c r="G62" s="66"/>
      <c r="H62" s="56"/>
      <c r="I62" s="67" t="e">
        <f>HLOOKUP('Operational Worksheet'!E62,$B$778:$U$780,3)</f>
        <v>#N/A</v>
      </c>
      <c r="J62" s="57" t="e">
        <f t="shared" si="10"/>
        <v>#DIV/0!</v>
      </c>
      <c r="K62" s="57" t="e">
        <f t="shared" si="4"/>
        <v>#DIV/0!</v>
      </c>
      <c r="L62" s="68" t="e">
        <f t="shared" si="0"/>
        <v>#DIV/0!</v>
      </c>
      <c r="M62" s="67" t="e">
        <f t="shared" si="1"/>
        <v>#DIV/0!</v>
      </c>
      <c r="N62" s="57" t="e">
        <f t="shared" si="5"/>
        <v>#DIV/0!</v>
      </c>
      <c r="O62" s="57" t="e">
        <f t="shared" si="6"/>
        <v>#DIV/0!</v>
      </c>
      <c r="P62" s="67" t="e">
        <f t="shared" si="7"/>
        <v>#DIV/0!</v>
      </c>
      <c r="Q62" s="67" t="e">
        <f t="shared" si="8"/>
        <v>#DIV/0!</v>
      </c>
      <c r="R62" s="57" t="e">
        <f t="shared" si="9"/>
        <v>#DIV/0!</v>
      </c>
      <c r="S62" s="68" t="str">
        <f t="shared" si="2"/>
        <v>PO</v>
      </c>
      <c r="T62" s="69" t="str">
        <f t="shared" si="3"/>
        <v>OK</v>
      </c>
    </row>
    <row r="63" spans="1:20" ht="14.25" customHeight="1" x14ac:dyDescent="0.25">
      <c r="A63" s="60" t="str">
        <f>IF(S63=MIN(S57:S80),1,"")</f>
        <v/>
      </c>
      <c r="B63" s="61"/>
      <c r="C63" s="62"/>
      <c r="D63" s="63"/>
      <c r="E63" s="64"/>
      <c r="F63" s="65"/>
      <c r="G63" s="66"/>
      <c r="H63" s="56"/>
      <c r="I63" s="67" t="e">
        <f>HLOOKUP('Operational Worksheet'!E63,$B$778:$U$780,3)</f>
        <v>#N/A</v>
      </c>
      <c r="J63" s="57" t="e">
        <f t="shared" si="10"/>
        <v>#DIV/0!</v>
      </c>
      <c r="K63" s="57" t="e">
        <f t="shared" si="4"/>
        <v>#DIV/0!</v>
      </c>
      <c r="L63" s="67" t="e">
        <f t="shared" si="0"/>
        <v>#DIV/0!</v>
      </c>
      <c r="M63" s="67" t="e">
        <f t="shared" si="1"/>
        <v>#DIV/0!</v>
      </c>
      <c r="N63" s="57" t="e">
        <f t="shared" si="5"/>
        <v>#DIV/0!</v>
      </c>
      <c r="O63" s="57" t="e">
        <f t="shared" si="6"/>
        <v>#DIV/0!</v>
      </c>
      <c r="P63" s="67" t="e">
        <f t="shared" si="7"/>
        <v>#DIV/0!</v>
      </c>
      <c r="Q63" s="67" t="e">
        <f t="shared" si="8"/>
        <v>#DIV/0!</v>
      </c>
      <c r="R63" s="57" t="e">
        <f t="shared" si="9"/>
        <v>#DIV/0!</v>
      </c>
      <c r="S63" s="68" t="str">
        <f t="shared" si="2"/>
        <v>PO</v>
      </c>
      <c r="T63" s="69" t="str">
        <f t="shared" si="3"/>
        <v>OK</v>
      </c>
    </row>
    <row r="64" spans="1:20" ht="14.25" customHeight="1" x14ac:dyDescent="0.25">
      <c r="A64" s="60" t="str">
        <f>IF(S64=MIN(S57:S80),1,"")</f>
        <v/>
      </c>
      <c r="B64" s="61"/>
      <c r="C64" s="62"/>
      <c r="D64" s="63"/>
      <c r="E64" s="64"/>
      <c r="F64" s="65"/>
      <c r="G64" s="66"/>
      <c r="H64" s="56"/>
      <c r="I64" s="67" t="e">
        <f>HLOOKUP('Operational Worksheet'!E64,$B$778:$U$780,3)</f>
        <v>#N/A</v>
      </c>
      <c r="J64" s="57" t="e">
        <f t="shared" si="10"/>
        <v>#DIV/0!</v>
      </c>
      <c r="K64" s="57" t="e">
        <f t="shared" si="4"/>
        <v>#DIV/0!</v>
      </c>
      <c r="L64" s="67" t="e">
        <f t="shared" si="0"/>
        <v>#DIV/0!</v>
      </c>
      <c r="M64" s="67" t="e">
        <f t="shared" si="1"/>
        <v>#DIV/0!</v>
      </c>
      <c r="N64" s="57" t="e">
        <f t="shared" si="5"/>
        <v>#DIV/0!</v>
      </c>
      <c r="O64" s="57" t="e">
        <f t="shared" si="6"/>
        <v>#DIV/0!</v>
      </c>
      <c r="P64" s="67" t="e">
        <f t="shared" si="7"/>
        <v>#DIV/0!</v>
      </c>
      <c r="Q64" s="67" t="e">
        <f t="shared" si="8"/>
        <v>#DIV/0!</v>
      </c>
      <c r="R64" s="57" t="e">
        <f t="shared" si="9"/>
        <v>#DIV/0!</v>
      </c>
      <c r="S64" s="68" t="str">
        <f t="shared" si="2"/>
        <v>PO</v>
      </c>
      <c r="T64" s="69" t="str">
        <f t="shared" si="3"/>
        <v>OK</v>
      </c>
    </row>
    <row r="65" spans="1:20" ht="14.25" customHeight="1" x14ac:dyDescent="0.25">
      <c r="A65" s="60" t="str">
        <f>IF(S65=MIN(S57:S80),1,"")</f>
        <v/>
      </c>
      <c r="B65" s="61"/>
      <c r="C65" s="62"/>
      <c r="D65" s="63"/>
      <c r="E65" s="64"/>
      <c r="F65" s="65"/>
      <c r="G65" s="66"/>
      <c r="H65" s="56"/>
      <c r="I65" s="67" t="e">
        <f>HLOOKUP('Operational Worksheet'!E65,$B$778:$U$780,3)</f>
        <v>#N/A</v>
      </c>
      <c r="J65" s="57" t="e">
        <f t="shared" si="10"/>
        <v>#DIV/0!</v>
      </c>
      <c r="K65" s="57" t="e">
        <f t="shared" si="4"/>
        <v>#DIV/0!</v>
      </c>
      <c r="L65" s="67" t="e">
        <f t="shared" si="0"/>
        <v>#DIV/0!</v>
      </c>
      <c r="M65" s="67" t="e">
        <f t="shared" si="1"/>
        <v>#DIV/0!</v>
      </c>
      <c r="N65" s="57" t="e">
        <f t="shared" si="5"/>
        <v>#DIV/0!</v>
      </c>
      <c r="O65" s="57" t="e">
        <f t="shared" si="6"/>
        <v>#DIV/0!</v>
      </c>
      <c r="P65" s="67" t="e">
        <f t="shared" si="7"/>
        <v>#DIV/0!</v>
      </c>
      <c r="Q65" s="67" t="e">
        <f t="shared" si="8"/>
        <v>#DIV/0!</v>
      </c>
      <c r="R65" s="57" t="e">
        <f t="shared" si="9"/>
        <v>#DIV/0!</v>
      </c>
      <c r="S65" s="68" t="str">
        <f t="shared" si="2"/>
        <v>PO</v>
      </c>
      <c r="T65" s="69" t="str">
        <f t="shared" si="3"/>
        <v>OK</v>
      </c>
    </row>
    <row r="66" spans="1:20" ht="14.25" customHeight="1" x14ac:dyDescent="0.25">
      <c r="A66" s="60" t="str">
        <f>IF(S66=MIN(S57:S80),1,"")</f>
        <v/>
      </c>
      <c r="B66" s="61"/>
      <c r="C66" s="62"/>
      <c r="D66" s="63"/>
      <c r="E66" s="64"/>
      <c r="F66" s="65"/>
      <c r="G66" s="66"/>
      <c r="H66" s="56"/>
      <c r="I66" s="67" t="e">
        <f>HLOOKUP('Operational Worksheet'!E66,$B$778:$U$780,3)</f>
        <v>#N/A</v>
      </c>
      <c r="J66" s="57" t="e">
        <f t="shared" si="10"/>
        <v>#DIV/0!</v>
      </c>
      <c r="K66" s="57" t="e">
        <f t="shared" si="4"/>
        <v>#DIV/0!</v>
      </c>
      <c r="L66" s="67" t="e">
        <f t="shared" si="0"/>
        <v>#DIV/0!</v>
      </c>
      <c r="M66" s="67" t="e">
        <f t="shared" si="1"/>
        <v>#DIV/0!</v>
      </c>
      <c r="N66" s="57" t="e">
        <f t="shared" si="5"/>
        <v>#DIV/0!</v>
      </c>
      <c r="O66" s="57" t="e">
        <f t="shared" si="6"/>
        <v>#DIV/0!</v>
      </c>
      <c r="P66" s="67" t="e">
        <f t="shared" si="7"/>
        <v>#DIV/0!</v>
      </c>
      <c r="Q66" s="67" t="e">
        <f t="shared" si="8"/>
        <v>#DIV/0!</v>
      </c>
      <c r="R66" s="57" t="e">
        <f t="shared" si="9"/>
        <v>#DIV/0!</v>
      </c>
      <c r="S66" s="68" t="str">
        <f t="shared" si="2"/>
        <v>PO</v>
      </c>
      <c r="T66" s="69" t="str">
        <f t="shared" si="3"/>
        <v>OK</v>
      </c>
    </row>
    <row r="67" spans="1:20" ht="14.25" customHeight="1" x14ac:dyDescent="0.25">
      <c r="A67" s="60" t="str">
        <f>IF(S67=MIN(S57:S80),1,"")</f>
        <v/>
      </c>
      <c r="B67" s="61"/>
      <c r="C67" s="62"/>
      <c r="D67" s="63"/>
      <c r="E67" s="64"/>
      <c r="F67" s="65"/>
      <c r="G67" s="66"/>
      <c r="H67" s="56"/>
      <c r="I67" s="67" t="e">
        <f>HLOOKUP('Operational Worksheet'!E67,$B$778:$U$780,3)</f>
        <v>#N/A</v>
      </c>
      <c r="J67" s="57" t="e">
        <f t="shared" si="10"/>
        <v>#DIV/0!</v>
      </c>
      <c r="K67" s="57" t="e">
        <f t="shared" si="4"/>
        <v>#DIV/0!</v>
      </c>
      <c r="L67" s="67" t="e">
        <f t="shared" si="0"/>
        <v>#DIV/0!</v>
      </c>
      <c r="M67" s="67" t="e">
        <f t="shared" si="1"/>
        <v>#DIV/0!</v>
      </c>
      <c r="N67" s="57" t="e">
        <f t="shared" si="5"/>
        <v>#DIV/0!</v>
      </c>
      <c r="O67" s="57" t="e">
        <f t="shared" si="6"/>
        <v>#DIV/0!</v>
      </c>
      <c r="P67" s="67" t="e">
        <f t="shared" si="7"/>
        <v>#DIV/0!</v>
      </c>
      <c r="Q67" s="67" t="e">
        <f t="shared" si="8"/>
        <v>#DIV/0!</v>
      </c>
      <c r="R67" s="57" t="e">
        <f t="shared" si="9"/>
        <v>#DIV/0!</v>
      </c>
      <c r="S67" s="68" t="str">
        <f t="shared" si="2"/>
        <v>PO</v>
      </c>
      <c r="T67" s="69" t="str">
        <f t="shared" si="3"/>
        <v>OK</v>
      </c>
    </row>
    <row r="68" spans="1:20" ht="14.25" customHeight="1" x14ac:dyDescent="0.25">
      <c r="A68" s="60" t="str">
        <f>IF(S68=MIN(S57:S80),1,"")</f>
        <v/>
      </c>
      <c r="B68" s="61"/>
      <c r="C68" s="62"/>
      <c r="D68" s="63"/>
      <c r="E68" s="64"/>
      <c r="F68" s="65"/>
      <c r="G68" s="66"/>
      <c r="H68" s="56"/>
      <c r="I68" s="67" t="e">
        <f>HLOOKUP('Operational Worksheet'!E68,$B$778:$U$780,3)</f>
        <v>#N/A</v>
      </c>
      <c r="J68" s="57" t="e">
        <f t="shared" si="10"/>
        <v>#DIV/0!</v>
      </c>
      <c r="K68" s="57" t="e">
        <f t="shared" si="4"/>
        <v>#DIV/0!</v>
      </c>
      <c r="L68" s="68" t="e">
        <f t="shared" si="0"/>
        <v>#DIV/0!</v>
      </c>
      <c r="M68" s="67" t="e">
        <f t="shared" si="1"/>
        <v>#DIV/0!</v>
      </c>
      <c r="N68" s="57" t="e">
        <f t="shared" si="5"/>
        <v>#DIV/0!</v>
      </c>
      <c r="O68" s="57" t="e">
        <f t="shared" si="6"/>
        <v>#DIV/0!</v>
      </c>
      <c r="P68" s="67" t="e">
        <f t="shared" si="7"/>
        <v>#DIV/0!</v>
      </c>
      <c r="Q68" s="67" t="e">
        <f t="shared" si="8"/>
        <v>#DIV/0!</v>
      </c>
      <c r="R68" s="57" t="e">
        <f t="shared" si="9"/>
        <v>#DIV/0!</v>
      </c>
      <c r="S68" s="68" t="str">
        <f t="shared" si="2"/>
        <v>PO</v>
      </c>
      <c r="T68" s="69" t="str">
        <f t="shared" si="3"/>
        <v>OK</v>
      </c>
    </row>
    <row r="69" spans="1:20" ht="14.25" customHeight="1" x14ac:dyDescent="0.25">
      <c r="A69" s="60" t="str">
        <f>IF(S69=MIN(S57:S80),1,"")</f>
        <v/>
      </c>
      <c r="B69" s="61"/>
      <c r="C69" s="62"/>
      <c r="D69" s="63"/>
      <c r="E69" s="64"/>
      <c r="F69" s="65"/>
      <c r="G69" s="66"/>
      <c r="H69" s="56"/>
      <c r="I69" s="67" t="e">
        <f>HLOOKUP('Operational Worksheet'!E69,$B$778:$U$780,3)</f>
        <v>#N/A</v>
      </c>
      <c r="J69" s="57" t="e">
        <f t="shared" si="10"/>
        <v>#DIV/0!</v>
      </c>
      <c r="K69" s="57" t="e">
        <f t="shared" si="4"/>
        <v>#DIV/0!</v>
      </c>
      <c r="L69" s="67" t="e">
        <f t="shared" si="0"/>
        <v>#DIV/0!</v>
      </c>
      <c r="M69" s="67" t="e">
        <f t="shared" si="1"/>
        <v>#DIV/0!</v>
      </c>
      <c r="N69" s="57" t="e">
        <f t="shared" si="5"/>
        <v>#DIV/0!</v>
      </c>
      <c r="O69" s="57" t="e">
        <f t="shared" si="6"/>
        <v>#DIV/0!</v>
      </c>
      <c r="P69" s="67" t="e">
        <f t="shared" si="7"/>
        <v>#DIV/0!</v>
      </c>
      <c r="Q69" s="67" t="e">
        <f t="shared" si="8"/>
        <v>#DIV/0!</v>
      </c>
      <c r="R69" s="57" t="e">
        <f t="shared" si="9"/>
        <v>#DIV/0!</v>
      </c>
      <c r="S69" s="68" t="str">
        <f t="shared" si="2"/>
        <v>PO</v>
      </c>
      <c r="T69" s="69" t="str">
        <f t="shared" si="3"/>
        <v>OK</v>
      </c>
    </row>
    <row r="70" spans="1:20" ht="14.25" customHeight="1" x14ac:dyDescent="0.25">
      <c r="A70" s="60" t="str">
        <f>IF(S70=MIN(S57:S80),1,"")</f>
        <v/>
      </c>
      <c r="B70" s="61"/>
      <c r="C70" s="62"/>
      <c r="D70" s="63"/>
      <c r="E70" s="64"/>
      <c r="F70" s="65"/>
      <c r="G70" s="66"/>
      <c r="H70" s="56"/>
      <c r="I70" s="67" t="e">
        <f>HLOOKUP('Operational Worksheet'!E70,$B$778:$U$780,3)</f>
        <v>#N/A</v>
      </c>
      <c r="J70" s="57" t="e">
        <f t="shared" si="10"/>
        <v>#DIV/0!</v>
      </c>
      <c r="K70" s="57" t="e">
        <f t="shared" si="4"/>
        <v>#DIV/0!</v>
      </c>
      <c r="L70" s="67" t="e">
        <f t="shared" si="0"/>
        <v>#DIV/0!</v>
      </c>
      <c r="M70" s="67" t="e">
        <f t="shared" si="1"/>
        <v>#DIV/0!</v>
      </c>
      <c r="N70" s="57" t="e">
        <f t="shared" si="5"/>
        <v>#DIV/0!</v>
      </c>
      <c r="O70" s="57" t="e">
        <f t="shared" si="6"/>
        <v>#DIV/0!</v>
      </c>
      <c r="P70" s="67" t="e">
        <f t="shared" si="7"/>
        <v>#DIV/0!</v>
      </c>
      <c r="Q70" s="67" t="e">
        <f t="shared" si="8"/>
        <v>#DIV/0!</v>
      </c>
      <c r="R70" s="57" t="e">
        <f t="shared" si="9"/>
        <v>#DIV/0!</v>
      </c>
      <c r="S70" s="68" t="str">
        <f t="shared" si="2"/>
        <v>PO</v>
      </c>
      <c r="T70" s="69" t="str">
        <f t="shared" si="3"/>
        <v>OK</v>
      </c>
    </row>
    <row r="71" spans="1:20" ht="14.25" customHeight="1" x14ac:dyDescent="0.25">
      <c r="A71" s="60" t="str">
        <f>IF(S71=MIN(S57:S80),1,"")</f>
        <v/>
      </c>
      <c r="B71" s="61"/>
      <c r="C71" s="62"/>
      <c r="D71" s="63"/>
      <c r="E71" s="64"/>
      <c r="F71" s="65"/>
      <c r="G71" s="66"/>
      <c r="H71" s="56"/>
      <c r="I71" s="67" t="e">
        <f>HLOOKUP('Operational Worksheet'!E71,$B$778:$U$780,3)</f>
        <v>#N/A</v>
      </c>
      <c r="J71" s="57" t="e">
        <f t="shared" si="10"/>
        <v>#DIV/0!</v>
      </c>
      <c r="K71" s="57" t="e">
        <f t="shared" si="4"/>
        <v>#DIV/0!</v>
      </c>
      <c r="L71" s="67" t="e">
        <f t="shared" si="0"/>
        <v>#DIV/0!</v>
      </c>
      <c r="M71" s="67" t="e">
        <f t="shared" si="1"/>
        <v>#DIV/0!</v>
      </c>
      <c r="N71" s="57" t="e">
        <f t="shared" si="5"/>
        <v>#DIV/0!</v>
      </c>
      <c r="O71" s="57" t="e">
        <f t="shared" si="6"/>
        <v>#DIV/0!</v>
      </c>
      <c r="P71" s="67" t="e">
        <f t="shared" si="7"/>
        <v>#DIV/0!</v>
      </c>
      <c r="Q71" s="67" t="e">
        <f t="shared" si="8"/>
        <v>#DIV/0!</v>
      </c>
      <c r="R71" s="57" t="e">
        <f t="shared" si="9"/>
        <v>#DIV/0!</v>
      </c>
      <c r="S71" s="68" t="str">
        <f t="shared" si="2"/>
        <v>PO</v>
      </c>
      <c r="T71" s="69" t="str">
        <f t="shared" si="3"/>
        <v>OK</v>
      </c>
    </row>
    <row r="72" spans="1:20" ht="14.25" customHeight="1" x14ac:dyDescent="0.25">
      <c r="A72" s="60" t="str">
        <f>IF(S72=MIN(S57:S80),1,"")</f>
        <v/>
      </c>
      <c r="B72" s="61"/>
      <c r="C72" s="62"/>
      <c r="D72" s="63"/>
      <c r="E72" s="64"/>
      <c r="F72" s="65"/>
      <c r="G72" s="66"/>
      <c r="H72" s="56"/>
      <c r="I72" s="67" t="e">
        <f>HLOOKUP('Operational Worksheet'!E72,$B$778:$U$780,3)</f>
        <v>#N/A</v>
      </c>
      <c r="J72" s="57" t="e">
        <f t="shared" si="10"/>
        <v>#DIV/0!</v>
      </c>
      <c r="K72" s="57" t="e">
        <f t="shared" si="4"/>
        <v>#DIV/0!</v>
      </c>
      <c r="L72" s="67" t="e">
        <f t="shared" si="0"/>
        <v>#DIV/0!</v>
      </c>
      <c r="M72" s="67" t="e">
        <f t="shared" si="1"/>
        <v>#DIV/0!</v>
      </c>
      <c r="N72" s="57" t="e">
        <f t="shared" si="5"/>
        <v>#DIV/0!</v>
      </c>
      <c r="O72" s="57" t="e">
        <f t="shared" si="6"/>
        <v>#DIV/0!</v>
      </c>
      <c r="P72" s="67" t="e">
        <f t="shared" si="7"/>
        <v>#DIV/0!</v>
      </c>
      <c r="Q72" s="67" t="e">
        <f t="shared" si="8"/>
        <v>#DIV/0!</v>
      </c>
      <c r="R72" s="57" t="e">
        <f t="shared" si="9"/>
        <v>#DIV/0!</v>
      </c>
      <c r="S72" s="68" t="str">
        <f t="shared" si="2"/>
        <v>PO</v>
      </c>
      <c r="T72" s="69" t="str">
        <f t="shared" si="3"/>
        <v>OK</v>
      </c>
    </row>
    <row r="73" spans="1:20" ht="14.25" customHeight="1" x14ac:dyDescent="0.25">
      <c r="A73" s="60" t="str">
        <f>IF(S73=MIN(S57:S80),1,"")</f>
        <v/>
      </c>
      <c r="B73" s="61"/>
      <c r="C73" s="62"/>
      <c r="D73" s="63"/>
      <c r="E73" s="64"/>
      <c r="F73" s="65"/>
      <c r="G73" s="66"/>
      <c r="H73" s="56"/>
      <c r="I73" s="67" t="e">
        <f>HLOOKUP('Operational Worksheet'!E73,$B$778:$U$780,3)</f>
        <v>#N/A</v>
      </c>
      <c r="J73" s="57" t="e">
        <f t="shared" si="10"/>
        <v>#DIV/0!</v>
      </c>
      <c r="K73" s="57" t="e">
        <f t="shared" si="4"/>
        <v>#DIV/0!</v>
      </c>
      <c r="L73" s="67" t="e">
        <f t="shared" ref="L73:L136" si="11">$G$773/D73*$I$773</f>
        <v>#DIV/0!</v>
      </c>
      <c r="M73" s="67" t="e">
        <f t="shared" ref="M73:M136" si="12">$G$774*F73/D73*$I$774</f>
        <v>#DIV/0!</v>
      </c>
      <c r="N73" s="57" t="e">
        <f t="shared" si="5"/>
        <v>#DIV/0!</v>
      </c>
      <c r="O73" s="57" t="e">
        <f t="shared" si="6"/>
        <v>#DIV/0!</v>
      </c>
      <c r="P73" s="67" t="e">
        <f t="shared" si="7"/>
        <v>#DIV/0!</v>
      </c>
      <c r="Q73" s="67" t="e">
        <f t="shared" si="8"/>
        <v>#DIV/0!</v>
      </c>
      <c r="R73" s="57" t="e">
        <f t="shared" si="9"/>
        <v>#DIV/0!</v>
      </c>
      <c r="S73" s="68" t="str">
        <f t="shared" ref="S73:S136" si="13">IF(D73&gt;0,R73/I73,"PO")</f>
        <v>PO</v>
      </c>
      <c r="T73" s="69" t="str">
        <f t="shared" ref="T73:T136" si="14">+IF(S73&gt;=1, "OK","Alarm")</f>
        <v>OK</v>
      </c>
    </row>
    <row r="74" spans="1:20" ht="14.25" customHeight="1" x14ac:dyDescent="0.25">
      <c r="A74" s="60" t="str">
        <f>IF(S74=MIN(S57:S80),1,"")</f>
        <v/>
      </c>
      <c r="B74" s="61"/>
      <c r="C74" s="62"/>
      <c r="D74" s="63"/>
      <c r="E74" s="64"/>
      <c r="F74" s="65"/>
      <c r="G74" s="66"/>
      <c r="H74" s="56"/>
      <c r="I74" s="67" t="e">
        <f>HLOOKUP('Operational Worksheet'!E74,$B$778:$U$780,3)</f>
        <v>#N/A</v>
      </c>
      <c r="J74" s="57" t="e">
        <f t="shared" si="10"/>
        <v>#DIV/0!</v>
      </c>
      <c r="K74" s="57" t="e">
        <f t="shared" ref="K74:K137" si="15">IF(H74&lt;&gt;0,$G$770/D74*$I$770+$G$771*H74/D74*$I$771,$G$772/D74*$I$772)</f>
        <v>#DIV/0!</v>
      </c>
      <c r="L74" s="68" t="e">
        <f t="shared" si="11"/>
        <v>#DIV/0!</v>
      </c>
      <c r="M74" s="67" t="e">
        <f t="shared" si="12"/>
        <v>#DIV/0!</v>
      </c>
      <c r="N74" s="57" t="e">
        <f t="shared" ref="N74:N137" si="16">J74*$G74</f>
        <v>#DIV/0!</v>
      </c>
      <c r="O74" s="57" t="e">
        <f t="shared" ref="O74:O137" si="17">K74*$G74</f>
        <v>#DIV/0!</v>
      </c>
      <c r="P74" s="67" t="e">
        <f t="shared" ref="P74:P137" si="18">L74*$G74</f>
        <v>#DIV/0!</v>
      </c>
      <c r="Q74" s="67" t="e">
        <f t="shared" ref="Q74:Q137" si="19">M74*$G74</f>
        <v>#DIV/0!</v>
      </c>
      <c r="R74" s="57" t="e">
        <f t="shared" ref="R74:R137" si="20">N74+O74+P74+Q74</f>
        <v>#DIV/0!</v>
      </c>
      <c r="S74" s="68" t="str">
        <f t="shared" si="13"/>
        <v>PO</v>
      </c>
      <c r="T74" s="69" t="str">
        <f t="shared" si="14"/>
        <v>OK</v>
      </c>
    </row>
    <row r="75" spans="1:20" ht="14.25" customHeight="1" x14ac:dyDescent="0.25">
      <c r="A75" s="60" t="str">
        <f>IF(S75=MIN(S57:S80),1,"")</f>
        <v/>
      </c>
      <c r="B75" s="61"/>
      <c r="C75" s="62"/>
      <c r="D75" s="63"/>
      <c r="E75" s="64"/>
      <c r="F75" s="65"/>
      <c r="G75" s="66"/>
      <c r="H75" s="56"/>
      <c r="I75" s="67" t="e">
        <f>HLOOKUP('Operational Worksheet'!E75,$B$778:$U$780,3)</f>
        <v>#N/A</v>
      </c>
      <c r="J75" s="57" t="e">
        <f t="shared" ref="J75:J138" si="21">$G$768/D75*$I$768</f>
        <v>#DIV/0!</v>
      </c>
      <c r="K75" s="57" t="e">
        <f t="shared" si="15"/>
        <v>#DIV/0!</v>
      </c>
      <c r="L75" s="67" t="e">
        <f t="shared" si="11"/>
        <v>#DIV/0!</v>
      </c>
      <c r="M75" s="67" t="e">
        <f t="shared" si="12"/>
        <v>#DIV/0!</v>
      </c>
      <c r="N75" s="57" t="e">
        <f t="shared" si="16"/>
        <v>#DIV/0!</v>
      </c>
      <c r="O75" s="57" t="e">
        <f t="shared" si="17"/>
        <v>#DIV/0!</v>
      </c>
      <c r="P75" s="67" t="e">
        <f t="shared" si="18"/>
        <v>#DIV/0!</v>
      </c>
      <c r="Q75" s="67" t="e">
        <f t="shared" si="19"/>
        <v>#DIV/0!</v>
      </c>
      <c r="R75" s="57" t="e">
        <f t="shared" si="20"/>
        <v>#DIV/0!</v>
      </c>
      <c r="S75" s="68" t="str">
        <f t="shared" si="13"/>
        <v>PO</v>
      </c>
      <c r="T75" s="69" t="str">
        <f t="shared" si="14"/>
        <v>OK</v>
      </c>
    </row>
    <row r="76" spans="1:20" ht="14.25" customHeight="1" x14ac:dyDescent="0.25">
      <c r="A76" s="60" t="str">
        <f>IF(S76=MIN(S57:S80),1,"")</f>
        <v/>
      </c>
      <c r="B76" s="61"/>
      <c r="C76" s="62"/>
      <c r="D76" s="63"/>
      <c r="E76" s="64"/>
      <c r="F76" s="65"/>
      <c r="G76" s="66"/>
      <c r="H76" s="56"/>
      <c r="I76" s="67" t="e">
        <f>HLOOKUP('Operational Worksheet'!E76,$B$778:$U$780,3)</f>
        <v>#N/A</v>
      </c>
      <c r="J76" s="57" t="e">
        <f t="shared" si="21"/>
        <v>#DIV/0!</v>
      </c>
      <c r="K76" s="57" t="e">
        <f t="shared" si="15"/>
        <v>#DIV/0!</v>
      </c>
      <c r="L76" s="67" t="e">
        <f t="shared" si="11"/>
        <v>#DIV/0!</v>
      </c>
      <c r="M76" s="67" t="e">
        <f t="shared" si="12"/>
        <v>#DIV/0!</v>
      </c>
      <c r="N76" s="57" t="e">
        <f t="shared" si="16"/>
        <v>#DIV/0!</v>
      </c>
      <c r="O76" s="57" t="e">
        <f t="shared" si="17"/>
        <v>#DIV/0!</v>
      </c>
      <c r="P76" s="67" t="e">
        <f t="shared" si="18"/>
        <v>#DIV/0!</v>
      </c>
      <c r="Q76" s="67" t="e">
        <f t="shared" si="19"/>
        <v>#DIV/0!</v>
      </c>
      <c r="R76" s="57" t="e">
        <f t="shared" si="20"/>
        <v>#DIV/0!</v>
      </c>
      <c r="S76" s="68" t="str">
        <f t="shared" si="13"/>
        <v>PO</v>
      </c>
      <c r="T76" s="69" t="str">
        <f t="shared" si="14"/>
        <v>OK</v>
      </c>
    </row>
    <row r="77" spans="1:20" ht="14.25" customHeight="1" x14ac:dyDescent="0.25">
      <c r="A77" s="60" t="str">
        <f>IF(S77=MIN(S57:S80),1,"")</f>
        <v/>
      </c>
      <c r="B77" s="61"/>
      <c r="C77" s="62"/>
      <c r="D77" s="63"/>
      <c r="E77" s="64"/>
      <c r="F77" s="65"/>
      <c r="G77" s="66"/>
      <c r="H77" s="56"/>
      <c r="I77" s="67" t="e">
        <f>HLOOKUP('Operational Worksheet'!E77,$B$778:$U$780,3)</f>
        <v>#N/A</v>
      </c>
      <c r="J77" s="57" t="e">
        <f t="shared" si="21"/>
        <v>#DIV/0!</v>
      </c>
      <c r="K77" s="57" t="e">
        <f t="shared" si="15"/>
        <v>#DIV/0!</v>
      </c>
      <c r="L77" s="67" t="e">
        <f t="shared" si="11"/>
        <v>#DIV/0!</v>
      </c>
      <c r="M77" s="67" t="e">
        <f t="shared" si="12"/>
        <v>#DIV/0!</v>
      </c>
      <c r="N77" s="57" t="e">
        <f t="shared" si="16"/>
        <v>#DIV/0!</v>
      </c>
      <c r="O77" s="57" t="e">
        <f t="shared" si="17"/>
        <v>#DIV/0!</v>
      </c>
      <c r="P77" s="67" t="e">
        <f t="shared" si="18"/>
        <v>#DIV/0!</v>
      </c>
      <c r="Q77" s="67" t="e">
        <f t="shared" si="19"/>
        <v>#DIV/0!</v>
      </c>
      <c r="R77" s="57" t="e">
        <f t="shared" si="20"/>
        <v>#DIV/0!</v>
      </c>
      <c r="S77" s="68" t="str">
        <f t="shared" si="13"/>
        <v>PO</v>
      </c>
      <c r="T77" s="69" t="str">
        <f t="shared" si="14"/>
        <v>OK</v>
      </c>
    </row>
    <row r="78" spans="1:20" ht="14.25" customHeight="1" x14ac:dyDescent="0.25">
      <c r="A78" s="60" t="str">
        <f>IF(S78=MIN(S57:S80),1,"")</f>
        <v/>
      </c>
      <c r="B78" s="61"/>
      <c r="C78" s="62"/>
      <c r="D78" s="63"/>
      <c r="E78" s="64"/>
      <c r="F78" s="65"/>
      <c r="G78" s="66"/>
      <c r="H78" s="56"/>
      <c r="I78" s="67" t="e">
        <f>HLOOKUP('Operational Worksheet'!E78,$B$778:$U$780,3)</f>
        <v>#N/A</v>
      </c>
      <c r="J78" s="57" t="e">
        <f t="shared" si="21"/>
        <v>#DIV/0!</v>
      </c>
      <c r="K78" s="57" t="e">
        <f t="shared" si="15"/>
        <v>#DIV/0!</v>
      </c>
      <c r="L78" s="67" t="e">
        <f t="shared" si="11"/>
        <v>#DIV/0!</v>
      </c>
      <c r="M78" s="67" t="e">
        <f t="shared" si="12"/>
        <v>#DIV/0!</v>
      </c>
      <c r="N78" s="57" t="e">
        <f t="shared" si="16"/>
        <v>#DIV/0!</v>
      </c>
      <c r="O78" s="57" t="e">
        <f t="shared" si="17"/>
        <v>#DIV/0!</v>
      </c>
      <c r="P78" s="67" t="e">
        <f t="shared" si="18"/>
        <v>#DIV/0!</v>
      </c>
      <c r="Q78" s="67" t="e">
        <f t="shared" si="19"/>
        <v>#DIV/0!</v>
      </c>
      <c r="R78" s="57" t="e">
        <f t="shared" si="20"/>
        <v>#DIV/0!</v>
      </c>
      <c r="S78" s="68" t="str">
        <f t="shared" si="13"/>
        <v>PO</v>
      </c>
      <c r="T78" s="69" t="str">
        <f t="shared" si="14"/>
        <v>OK</v>
      </c>
    </row>
    <row r="79" spans="1:20" ht="14.25" customHeight="1" x14ac:dyDescent="0.25">
      <c r="A79" s="60" t="str">
        <f>IF(S79=MIN(S57:S80),1,"")</f>
        <v/>
      </c>
      <c r="B79" s="61"/>
      <c r="C79" s="62"/>
      <c r="D79" s="63"/>
      <c r="E79" s="64"/>
      <c r="F79" s="65"/>
      <c r="G79" s="66"/>
      <c r="H79" s="56"/>
      <c r="I79" s="67" t="e">
        <f>HLOOKUP('Operational Worksheet'!E79,$B$778:$U$780,3)</f>
        <v>#N/A</v>
      </c>
      <c r="J79" s="57" t="e">
        <f t="shared" si="21"/>
        <v>#DIV/0!</v>
      </c>
      <c r="K79" s="57" t="e">
        <f t="shared" si="15"/>
        <v>#DIV/0!</v>
      </c>
      <c r="L79" s="67" t="e">
        <f t="shared" si="11"/>
        <v>#DIV/0!</v>
      </c>
      <c r="M79" s="67" t="e">
        <f t="shared" si="12"/>
        <v>#DIV/0!</v>
      </c>
      <c r="N79" s="57" t="e">
        <f t="shared" si="16"/>
        <v>#DIV/0!</v>
      </c>
      <c r="O79" s="57" t="e">
        <f t="shared" si="17"/>
        <v>#DIV/0!</v>
      </c>
      <c r="P79" s="67" t="e">
        <f t="shared" si="18"/>
        <v>#DIV/0!</v>
      </c>
      <c r="Q79" s="67" t="e">
        <f t="shared" si="19"/>
        <v>#DIV/0!</v>
      </c>
      <c r="R79" s="57" t="e">
        <f t="shared" si="20"/>
        <v>#DIV/0!</v>
      </c>
      <c r="S79" s="68" t="str">
        <f t="shared" si="13"/>
        <v>PO</v>
      </c>
      <c r="T79" s="69" t="str">
        <f t="shared" si="14"/>
        <v>OK</v>
      </c>
    </row>
    <row r="80" spans="1:20" ht="14.25" customHeight="1" x14ac:dyDescent="0.25">
      <c r="A80" s="70" t="str">
        <f>IF(S80=MIN(S57:S80),1,"")</f>
        <v/>
      </c>
      <c r="B80" s="71"/>
      <c r="C80" s="72"/>
      <c r="D80" s="63"/>
      <c r="E80" s="64"/>
      <c r="F80" s="65"/>
      <c r="G80" s="66"/>
      <c r="H80" s="56"/>
      <c r="I80" s="73" t="e">
        <f>HLOOKUP('Operational Worksheet'!E80,$B$778:$U$780,3)</f>
        <v>#N/A</v>
      </c>
      <c r="J80" s="57" t="e">
        <f t="shared" si="21"/>
        <v>#DIV/0!</v>
      </c>
      <c r="K80" s="57" t="e">
        <f t="shared" si="15"/>
        <v>#DIV/0!</v>
      </c>
      <c r="L80" s="74" t="e">
        <f t="shared" si="11"/>
        <v>#DIV/0!</v>
      </c>
      <c r="M80" s="73" t="e">
        <f t="shared" si="12"/>
        <v>#DIV/0!</v>
      </c>
      <c r="N80" s="57" t="e">
        <f t="shared" si="16"/>
        <v>#DIV/0!</v>
      </c>
      <c r="O80" s="57" t="e">
        <f t="shared" si="17"/>
        <v>#DIV/0!</v>
      </c>
      <c r="P80" s="73" t="e">
        <f t="shared" si="18"/>
        <v>#DIV/0!</v>
      </c>
      <c r="Q80" s="73" t="e">
        <f t="shared" si="19"/>
        <v>#DIV/0!</v>
      </c>
      <c r="R80" s="57" t="e">
        <f t="shared" si="20"/>
        <v>#DIV/0!</v>
      </c>
      <c r="S80" s="74" t="str">
        <f t="shared" si="13"/>
        <v>PO</v>
      </c>
      <c r="T80" s="75" t="str">
        <f t="shared" si="14"/>
        <v>OK</v>
      </c>
    </row>
    <row r="81" spans="1:20" ht="14.25" customHeight="1" x14ac:dyDescent="0.25">
      <c r="A81" s="50" t="str">
        <f>IF(S81=MIN(S81:S104),1,"")</f>
        <v/>
      </c>
      <c r="B81" s="51"/>
      <c r="C81" s="52"/>
      <c r="D81" s="63"/>
      <c r="E81" s="64"/>
      <c r="F81" s="65"/>
      <c r="G81" s="66"/>
      <c r="H81" s="56"/>
      <c r="I81" s="57" t="e">
        <f>HLOOKUP('Operational Worksheet'!E81,$B$778:$U$780,3)</f>
        <v>#N/A</v>
      </c>
      <c r="J81" s="57" t="e">
        <f t="shared" si="21"/>
        <v>#DIV/0!</v>
      </c>
      <c r="K81" s="57" t="e">
        <f t="shared" si="15"/>
        <v>#DIV/0!</v>
      </c>
      <c r="L81" s="57" t="e">
        <f t="shared" si="11"/>
        <v>#DIV/0!</v>
      </c>
      <c r="M81" s="57" t="e">
        <f t="shared" si="12"/>
        <v>#DIV/0!</v>
      </c>
      <c r="N81" s="57" t="e">
        <f t="shared" si="16"/>
        <v>#DIV/0!</v>
      </c>
      <c r="O81" s="57" t="e">
        <f t="shared" si="17"/>
        <v>#DIV/0!</v>
      </c>
      <c r="P81" s="57" t="e">
        <f t="shared" si="18"/>
        <v>#DIV/0!</v>
      </c>
      <c r="Q81" s="57" t="e">
        <f t="shared" si="19"/>
        <v>#DIV/0!</v>
      </c>
      <c r="R81" s="57" t="e">
        <f t="shared" si="20"/>
        <v>#DIV/0!</v>
      </c>
      <c r="S81" s="58" t="str">
        <f t="shared" si="13"/>
        <v>PO</v>
      </c>
      <c r="T81" s="59" t="str">
        <f t="shared" si="14"/>
        <v>OK</v>
      </c>
    </row>
    <row r="82" spans="1:20" ht="14.25" customHeight="1" x14ac:dyDescent="0.25">
      <c r="A82" s="60" t="str">
        <f>IF(S82=MIN(S81:S104),1,"")</f>
        <v/>
      </c>
      <c r="B82" s="61"/>
      <c r="C82" s="62"/>
      <c r="D82" s="63"/>
      <c r="E82" s="64"/>
      <c r="F82" s="65"/>
      <c r="G82" s="66"/>
      <c r="H82" s="56"/>
      <c r="I82" s="67" t="e">
        <f>HLOOKUP('Operational Worksheet'!E82,$B$778:$U$780,3)</f>
        <v>#N/A</v>
      </c>
      <c r="J82" s="57" t="e">
        <f t="shared" si="21"/>
        <v>#DIV/0!</v>
      </c>
      <c r="K82" s="57" t="e">
        <f t="shared" si="15"/>
        <v>#DIV/0!</v>
      </c>
      <c r="L82" s="67" t="e">
        <f t="shared" si="11"/>
        <v>#DIV/0!</v>
      </c>
      <c r="M82" s="67" t="e">
        <f t="shared" si="12"/>
        <v>#DIV/0!</v>
      </c>
      <c r="N82" s="57" t="e">
        <f t="shared" si="16"/>
        <v>#DIV/0!</v>
      </c>
      <c r="O82" s="57" t="e">
        <f t="shared" si="17"/>
        <v>#DIV/0!</v>
      </c>
      <c r="P82" s="67" t="e">
        <f t="shared" si="18"/>
        <v>#DIV/0!</v>
      </c>
      <c r="Q82" s="67" t="e">
        <f t="shared" si="19"/>
        <v>#DIV/0!</v>
      </c>
      <c r="R82" s="57" t="e">
        <f t="shared" si="20"/>
        <v>#DIV/0!</v>
      </c>
      <c r="S82" s="68" t="str">
        <f t="shared" si="13"/>
        <v>PO</v>
      </c>
      <c r="T82" s="69" t="str">
        <f t="shared" si="14"/>
        <v>OK</v>
      </c>
    </row>
    <row r="83" spans="1:20" ht="14.25" customHeight="1" x14ac:dyDescent="0.25">
      <c r="A83" s="60" t="str">
        <f>IF(S83=MIN(S81:S104),1,"")</f>
        <v/>
      </c>
      <c r="B83" s="61"/>
      <c r="C83" s="62"/>
      <c r="D83" s="63"/>
      <c r="E83" s="64"/>
      <c r="F83" s="65"/>
      <c r="G83" s="66"/>
      <c r="H83" s="56"/>
      <c r="I83" s="67" t="e">
        <f>HLOOKUP('Operational Worksheet'!E83,$B$778:$U$780,3)</f>
        <v>#N/A</v>
      </c>
      <c r="J83" s="57" t="e">
        <f t="shared" si="21"/>
        <v>#DIV/0!</v>
      </c>
      <c r="K83" s="57" t="e">
        <f t="shared" si="15"/>
        <v>#DIV/0!</v>
      </c>
      <c r="L83" s="67" t="e">
        <f t="shared" si="11"/>
        <v>#DIV/0!</v>
      </c>
      <c r="M83" s="67" t="e">
        <f t="shared" si="12"/>
        <v>#DIV/0!</v>
      </c>
      <c r="N83" s="57" t="e">
        <f t="shared" si="16"/>
        <v>#DIV/0!</v>
      </c>
      <c r="O83" s="57" t="e">
        <f t="shared" si="17"/>
        <v>#DIV/0!</v>
      </c>
      <c r="P83" s="67" t="e">
        <f t="shared" si="18"/>
        <v>#DIV/0!</v>
      </c>
      <c r="Q83" s="67" t="e">
        <f t="shared" si="19"/>
        <v>#DIV/0!</v>
      </c>
      <c r="R83" s="57" t="e">
        <f t="shared" si="20"/>
        <v>#DIV/0!</v>
      </c>
      <c r="S83" s="68" t="str">
        <f t="shared" si="13"/>
        <v>PO</v>
      </c>
      <c r="T83" s="69" t="str">
        <f t="shared" si="14"/>
        <v>OK</v>
      </c>
    </row>
    <row r="84" spans="1:20" ht="14.25" customHeight="1" x14ac:dyDescent="0.25">
      <c r="A84" s="60" t="str">
        <f>IF(S84=MIN(S81:S104),1,"")</f>
        <v/>
      </c>
      <c r="B84" s="61"/>
      <c r="C84" s="62"/>
      <c r="D84" s="63"/>
      <c r="E84" s="64"/>
      <c r="F84" s="65"/>
      <c r="G84" s="66"/>
      <c r="H84" s="56"/>
      <c r="I84" s="67" t="e">
        <f>HLOOKUP('Operational Worksheet'!E84,$B$778:$U$780,3)</f>
        <v>#N/A</v>
      </c>
      <c r="J84" s="57" t="e">
        <f t="shared" si="21"/>
        <v>#DIV/0!</v>
      </c>
      <c r="K84" s="57" t="e">
        <f t="shared" si="15"/>
        <v>#DIV/0!</v>
      </c>
      <c r="L84" s="67" t="e">
        <f t="shared" si="11"/>
        <v>#DIV/0!</v>
      </c>
      <c r="M84" s="67" t="e">
        <f t="shared" si="12"/>
        <v>#DIV/0!</v>
      </c>
      <c r="N84" s="57" t="e">
        <f t="shared" si="16"/>
        <v>#DIV/0!</v>
      </c>
      <c r="O84" s="57" t="e">
        <f t="shared" si="17"/>
        <v>#DIV/0!</v>
      </c>
      <c r="P84" s="67" t="e">
        <f t="shared" si="18"/>
        <v>#DIV/0!</v>
      </c>
      <c r="Q84" s="67" t="e">
        <f t="shared" si="19"/>
        <v>#DIV/0!</v>
      </c>
      <c r="R84" s="57" t="e">
        <f t="shared" si="20"/>
        <v>#DIV/0!</v>
      </c>
      <c r="S84" s="68" t="str">
        <f t="shared" si="13"/>
        <v>PO</v>
      </c>
      <c r="T84" s="69" t="str">
        <f t="shared" si="14"/>
        <v>OK</v>
      </c>
    </row>
    <row r="85" spans="1:20" ht="14.25" customHeight="1" x14ac:dyDescent="0.25">
      <c r="A85" s="60" t="str">
        <f>IF(S85=MIN(S81:S104),1,"")</f>
        <v/>
      </c>
      <c r="B85" s="61"/>
      <c r="C85" s="62"/>
      <c r="D85" s="63"/>
      <c r="E85" s="64"/>
      <c r="F85" s="65"/>
      <c r="G85" s="66"/>
      <c r="H85" s="56"/>
      <c r="I85" s="67" t="e">
        <f>HLOOKUP('Operational Worksheet'!E85,$B$778:$U$780,3)</f>
        <v>#N/A</v>
      </c>
      <c r="J85" s="57" t="e">
        <f t="shared" si="21"/>
        <v>#DIV/0!</v>
      </c>
      <c r="K85" s="57" t="e">
        <f t="shared" si="15"/>
        <v>#DIV/0!</v>
      </c>
      <c r="L85" s="67" t="e">
        <f t="shared" si="11"/>
        <v>#DIV/0!</v>
      </c>
      <c r="M85" s="67" t="e">
        <f t="shared" si="12"/>
        <v>#DIV/0!</v>
      </c>
      <c r="N85" s="57" t="e">
        <f t="shared" si="16"/>
        <v>#DIV/0!</v>
      </c>
      <c r="O85" s="57" t="e">
        <f t="shared" si="17"/>
        <v>#DIV/0!</v>
      </c>
      <c r="P85" s="67" t="e">
        <f t="shared" si="18"/>
        <v>#DIV/0!</v>
      </c>
      <c r="Q85" s="67" t="e">
        <f t="shared" si="19"/>
        <v>#DIV/0!</v>
      </c>
      <c r="R85" s="57" t="e">
        <f t="shared" si="20"/>
        <v>#DIV/0!</v>
      </c>
      <c r="S85" s="68" t="str">
        <f t="shared" si="13"/>
        <v>PO</v>
      </c>
      <c r="T85" s="69" t="str">
        <f t="shared" si="14"/>
        <v>OK</v>
      </c>
    </row>
    <row r="86" spans="1:20" ht="14.25" customHeight="1" x14ac:dyDescent="0.25">
      <c r="A86" s="60" t="str">
        <f>IF(S86=MIN(S81:S104),1,"")</f>
        <v/>
      </c>
      <c r="B86" s="61"/>
      <c r="C86" s="62"/>
      <c r="D86" s="63"/>
      <c r="E86" s="64"/>
      <c r="F86" s="65"/>
      <c r="G86" s="66"/>
      <c r="H86" s="56"/>
      <c r="I86" s="67" t="e">
        <f>HLOOKUP('Operational Worksheet'!E86,$B$778:$U$780,3)</f>
        <v>#N/A</v>
      </c>
      <c r="J86" s="57" t="e">
        <f t="shared" si="21"/>
        <v>#DIV/0!</v>
      </c>
      <c r="K86" s="57" t="e">
        <f t="shared" si="15"/>
        <v>#DIV/0!</v>
      </c>
      <c r="L86" s="68" t="e">
        <f t="shared" si="11"/>
        <v>#DIV/0!</v>
      </c>
      <c r="M86" s="67" t="e">
        <f t="shared" si="12"/>
        <v>#DIV/0!</v>
      </c>
      <c r="N86" s="57" t="e">
        <f t="shared" si="16"/>
        <v>#DIV/0!</v>
      </c>
      <c r="O86" s="57" t="e">
        <f t="shared" si="17"/>
        <v>#DIV/0!</v>
      </c>
      <c r="P86" s="67" t="e">
        <f t="shared" si="18"/>
        <v>#DIV/0!</v>
      </c>
      <c r="Q86" s="67" t="e">
        <f t="shared" si="19"/>
        <v>#DIV/0!</v>
      </c>
      <c r="R86" s="57" t="e">
        <f t="shared" si="20"/>
        <v>#DIV/0!</v>
      </c>
      <c r="S86" s="68" t="str">
        <f t="shared" si="13"/>
        <v>PO</v>
      </c>
      <c r="T86" s="69" t="str">
        <f t="shared" si="14"/>
        <v>OK</v>
      </c>
    </row>
    <row r="87" spans="1:20" ht="14.25" customHeight="1" x14ac:dyDescent="0.25">
      <c r="A87" s="60" t="str">
        <f>IF(S87=MIN(S81:S104),1,"")</f>
        <v/>
      </c>
      <c r="B87" s="61"/>
      <c r="C87" s="62"/>
      <c r="D87" s="63"/>
      <c r="E87" s="64"/>
      <c r="F87" s="65"/>
      <c r="G87" s="66"/>
      <c r="H87" s="56"/>
      <c r="I87" s="67" t="e">
        <f>HLOOKUP('Operational Worksheet'!E87,$B$778:$U$780,3)</f>
        <v>#N/A</v>
      </c>
      <c r="J87" s="57" t="e">
        <f t="shared" si="21"/>
        <v>#DIV/0!</v>
      </c>
      <c r="K87" s="57" t="e">
        <f t="shared" si="15"/>
        <v>#DIV/0!</v>
      </c>
      <c r="L87" s="67" t="e">
        <f t="shared" si="11"/>
        <v>#DIV/0!</v>
      </c>
      <c r="M87" s="67" t="e">
        <f t="shared" si="12"/>
        <v>#DIV/0!</v>
      </c>
      <c r="N87" s="57" t="e">
        <f t="shared" si="16"/>
        <v>#DIV/0!</v>
      </c>
      <c r="O87" s="57" t="e">
        <f t="shared" si="17"/>
        <v>#DIV/0!</v>
      </c>
      <c r="P87" s="67" t="e">
        <f t="shared" si="18"/>
        <v>#DIV/0!</v>
      </c>
      <c r="Q87" s="67" t="e">
        <f t="shared" si="19"/>
        <v>#DIV/0!</v>
      </c>
      <c r="R87" s="57" t="e">
        <f t="shared" si="20"/>
        <v>#DIV/0!</v>
      </c>
      <c r="S87" s="68" t="str">
        <f t="shared" si="13"/>
        <v>PO</v>
      </c>
      <c r="T87" s="69" t="str">
        <f t="shared" si="14"/>
        <v>OK</v>
      </c>
    </row>
    <row r="88" spans="1:20" ht="14.25" customHeight="1" x14ac:dyDescent="0.25">
      <c r="A88" s="60" t="str">
        <f>IF(S88=MIN(S81:S104),1,"")</f>
        <v/>
      </c>
      <c r="B88" s="61"/>
      <c r="C88" s="62"/>
      <c r="D88" s="63"/>
      <c r="E88" s="64"/>
      <c r="F88" s="65"/>
      <c r="G88" s="66"/>
      <c r="H88" s="56"/>
      <c r="I88" s="67" t="e">
        <f>HLOOKUP('Operational Worksheet'!E88,$B$778:$U$780,3)</f>
        <v>#N/A</v>
      </c>
      <c r="J88" s="57" t="e">
        <f t="shared" si="21"/>
        <v>#DIV/0!</v>
      </c>
      <c r="K88" s="57" t="e">
        <f t="shared" si="15"/>
        <v>#DIV/0!</v>
      </c>
      <c r="L88" s="67" t="e">
        <f t="shared" si="11"/>
        <v>#DIV/0!</v>
      </c>
      <c r="M88" s="67" t="e">
        <f t="shared" si="12"/>
        <v>#DIV/0!</v>
      </c>
      <c r="N88" s="57" t="e">
        <f t="shared" si="16"/>
        <v>#DIV/0!</v>
      </c>
      <c r="O88" s="57" t="e">
        <f t="shared" si="17"/>
        <v>#DIV/0!</v>
      </c>
      <c r="P88" s="67" t="e">
        <f t="shared" si="18"/>
        <v>#DIV/0!</v>
      </c>
      <c r="Q88" s="67" t="e">
        <f t="shared" si="19"/>
        <v>#DIV/0!</v>
      </c>
      <c r="R88" s="57" t="e">
        <f t="shared" si="20"/>
        <v>#DIV/0!</v>
      </c>
      <c r="S88" s="68" t="str">
        <f t="shared" si="13"/>
        <v>PO</v>
      </c>
      <c r="T88" s="69" t="str">
        <f t="shared" si="14"/>
        <v>OK</v>
      </c>
    </row>
    <row r="89" spans="1:20" ht="14.25" customHeight="1" x14ac:dyDescent="0.25">
      <c r="A89" s="60" t="str">
        <f>IF(S89=MIN(S81:S104),1,"")</f>
        <v/>
      </c>
      <c r="B89" s="61"/>
      <c r="C89" s="62"/>
      <c r="D89" s="63"/>
      <c r="E89" s="64"/>
      <c r="F89" s="65"/>
      <c r="G89" s="66"/>
      <c r="H89" s="56"/>
      <c r="I89" s="67" t="e">
        <f>HLOOKUP('Operational Worksheet'!E89,$B$778:$U$780,3)</f>
        <v>#N/A</v>
      </c>
      <c r="J89" s="57" t="e">
        <f t="shared" si="21"/>
        <v>#DIV/0!</v>
      </c>
      <c r="K89" s="57" t="e">
        <f t="shared" si="15"/>
        <v>#DIV/0!</v>
      </c>
      <c r="L89" s="67" t="e">
        <f t="shared" si="11"/>
        <v>#DIV/0!</v>
      </c>
      <c r="M89" s="67" t="e">
        <f t="shared" si="12"/>
        <v>#DIV/0!</v>
      </c>
      <c r="N89" s="57" t="e">
        <f t="shared" si="16"/>
        <v>#DIV/0!</v>
      </c>
      <c r="O89" s="57" t="e">
        <f t="shared" si="17"/>
        <v>#DIV/0!</v>
      </c>
      <c r="P89" s="67" t="e">
        <f t="shared" si="18"/>
        <v>#DIV/0!</v>
      </c>
      <c r="Q89" s="67" t="e">
        <f t="shared" si="19"/>
        <v>#DIV/0!</v>
      </c>
      <c r="R89" s="57" t="e">
        <f t="shared" si="20"/>
        <v>#DIV/0!</v>
      </c>
      <c r="S89" s="68" t="str">
        <f t="shared" si="13"/>
        <v>PO</v>
      </c>
      <c r="T89" s="69" t="str">
        <f t="shared" si="14"/>
        <v>OK</v>
      </c>
    </row>
    <row r="90" spans="1:20" ht="14.25" customHeight="1" x14ac:dyDescent="0.25">
      <c r="A90" s="60" t="str">
        <f>IF(S90=MIN(S81:S104),1,"")</f>
        <v/>
      </c>
      <c r="B90" s="61"/>
      <c r="C90" s="62"/>
      <c r="D90" s="63"/>
      <c r="E90" s="64"/>
      <c r="F90" s="65"/>
      <c r="G90" s="66"/>
      <c r="H90" s="56"/>
      <c r="I90" s="67" t="e">
        <f>HLOOKUP('Operational Worksheet'!E90,$B$778:$U$780,3)</f>
        <v>#N/A</v>
      </c>
      <c r="J90" s="57" t="e">
        <f t="shared" si="21"/>
        <v>#DIV/0!</v>
      </c>
      <c r="K90" s="57" t="e">
        <f t="shared" si="15"/>
        <v>#DIV/0!</v>
      </c>
      <c r="L90" s="67" t="e">
        <f t="shared" si="11"/>
        <v>#DIV/0!</v>
      </c>
      <c r="M90" s="67" t="e">
        <f t="shared" si="12"/>
        <v>#DIV/0!</v>
      </c>
      <c r="N90" s="57" t="e">
        <f t="shared" si="16"/>
        <v>#DIV/0!</v>
      </c>
      <c r="O90" s="57" t="e">
        <f t="shared" si="17"/>
        <v>#DIV/0!</v>
      </c>
      <c r="P90" s="67" t="e">
        <f t="shared" si="18"/>
        <v>#DIV/0!</v>
      </c>
      <c r="Q90" s="67" t="e">
        <f t="shared" si="19"/>
        <v>#DIV/0!</v>
      </c>
      <c r="R90" s="57" t="e">
        <f t="shared" si="20"/>
        <v>#DIV/0!</v>
      </c>
      <c r="S90" s="68" t="str">
        <f t="shared" si="13"/>
        <v>PO</v>
      </c>
      <c r="T90" s="69" t="str">
        <f t="shared" si="14"/>
        <v>OK</v>
      </c>
    </row>
    <row r="91" spans="1:20" ht="14.25" customHeight="1" x14ac:dyDescent="0.25">
      <c r="A91" s="60" t="str">
        <f>IF(S91=MIN(S81:S104),1,"")</f>
        <v/>
      </c>
      <c r="B91" s="61"/>
      <c r="C91" s="62"/>
      <c r="D91" s="63"/>
      <c r="E91" s="64"/>
      <c r="F91" s="65"/>
      <c r="G91" s="66"/>
      <c r="H91" s="56"/>
      <c r="I91" s="67" t="e">
        <f>HLOOKUP('Operational Worksheet'!E91,$B$778:$U$780,3)</f>
        <v>#N/A</v>
      </c>
      <c r="J91" s="57" t="e">
        <f t="shared" si="21"/>
        <v>#DIV/0!</v>
      </c>
      <c r="K91" s="57" t="e">
        <f t="shared" si="15"/>
        <v>#DIV/0!</v>
      </c>
      <c r="L91" s="67" t="e">
        <f t="shared" si="11"/>
        <v>#DIV/0!</v>
      </c>
      <c r="M91" s="67" t="e">
        <f t="shared" si="12"/>
        <v>#DIV/0!</v>
      </c>
      <c r="N91" s="57" t="e">
        <f t="shared" si="16"/>
        <v>#DIV/0!</v>
      </c>
      <c r="O91" s="57" t="e">
        <f t="shared" si="17"/>
        <v>#DIV/0!</v>
      </c>
      <c r="P91" s="67" t="e">
        <f t="shared" si="18"/>
        <v>#DIV/0!</v>
      </c>
      <c r="Q91" s="67" t="e">
        <f t="shared" si="19"/>
        <v>#DIV/0!</v>
      </c>
      <c r="R91" s="57" t="e">
        <f t="shared" si="20"/>
        <v>#DIV/0!</v>
      </c>
      <c r="S91" s="68" t="str">
        <f t="shared" si="13"/>
        <v>PO</v>
      </c>
      <c r="T91" s="69" t="str">
        <f t="shared" si="14"/>
        <v>OK</v>
      </c>
    </row>
    <row r="92" spans="1:20" ht="14.25" customHeight="1" x14ac:dyDescent="0.25">
      <c r="A92" s="60" t="str">
        <f>IF(S92=MIN(S81:S104),1,"")</f>
        <v/>
      </c>
      <c r="B92" s="61"/>
      <c r="C92" s="62"/>
      <c r="D92" s="63"/>
      <c r="E92" s="64"/>
      <c r="F92" s="65"/>
      <c r="G92" s="66"/>
      <c r="H92" s="56"/>
      <c r="I92" s="67" t="e">
        <f>HLOOKUP('Operational Worksheet'!E92,$B$778:$U$780,3)</f>
        <v>#N/A</v>
      </c>
      <c r="J92" s="57" t="e">
        <f t="shared" si="21"/>
        <v>#DIV/0!</v>
      </c>
      <c r="K92" s="57" t="e">
        <f t="shared" si="15"/>
        <v>#DIV/0!</v>
      </c>
      <c r="L92" s="68" t="e">
        <f t="shared" si="11"/>
        <v>#DIV/0!</v>
      </c>
      <c r="M92" s="67" t="e">
        <f t="shared" si="12"/>
        <v>#DIV/0!</v>
      </c>
      <c r="N92" s="57" t="e">
        <f t="shared" si="16"/>
        <v>#DIV/0!</v>
      </c>
      <c r="O92" s="57" t="e">
        <f t="shared" si="17"/>
        <v>#DIV/0!</v>
      </c>
      <c r="P92" s="67" t="e">
        <f t="shared" si="18"/>
        <v>#DIV/0!</v>
      </c>
      <c r="Q92" s="67" t="e">
        <f t="shared" si="19"/>
        <v>#DIV/0!</v>
      </c>
      <c r="R92" s="57" t="e">
        <f t="shared" si="20"/>
        <v>#DIV/0!</v>
      </c>
      <c r="S92" s="68" t="str">
        <f t="shared" si="13"/>
        <v>PO</v>
      </c>
      <c r="T92" s="69" t="str">
        <f t="shared" si="14"/>
        <v>OK</v>
      </c>
    </row>
    <row r="93" spans="1:20" ht="14.25" customHeight="1" x14ac:dyDescent="0.25">
      <c r="A93" s="60" t="str">
        <f>IF(S93=MIN(S81:S104),1,"")</f>
        <v/>
      </c>
      <c r="B93" s="61"/>
      <c r="C93" s="62"/>
      <c r="D93" s="63"/>
      <c r="E93" s="64"/>
      <c r="F93" s="65"/>
      <c r="G93" s="66"/>
      <c r="H93" s="56"/>
      <c r="I93" s="67" t="e">
        <f>HLOOKUP('Operational Worksheet'!E93,$B$778:$U$780,3)</f>
        <v>#N/A</v>
      </c>
      <c r="J93" s="57" t="e">
        <f t="shared" si="21"/>
        <v>#DIV/0!</v>
      </c>
      <c r="K93" s="57" t="e">
        <f t="shared" si="15"/>
        <v>#DIV/0!</v>
      </c>
      <c r="L93" s="67" t="e">
        <f t="shared" si="11"/>
        <v>#DIV/0!</v>
      </c>
      <c r="M93" s="67" t="e">
        <f t="shared" si="12"/>
        <v>#DIV/0!</v>
      </c>
      <c r="N93" s="57" t="e">
        <f t="shared" si="16"/>
        <v>#DIV/0!</v>
      </c>
      <c r="O93" s="57" t="e">
        <f t="shared" si="17"/>
        <v>#DIV/0!</v>
      </c>
      <c r="P93" s="67" t="e">
        <f t="shared" si="18"/>
        <v>#DIV/0!</v>
      </c>
      <c r="Q93" s="67" t="e">
        <f t="shared" si="19"/>
        <v>#DIV/0!</v>
      </c>
      <c r="R93" s="57" t="e">
        <f t="shared" si="20"/>
        <v>#DIV/0!</v>
      </c>
      <c r="S93" s="68" t="str">
        <f t="shared" si="13"/>
        <v>PO</v>
      </c>
      <c r="T93" s="69" t="str">
        <f t="shared" si="14"/>
        <v>OK</v>
      </c>
    </row>
    <row r="94" spans="1:20" ht="14.25" customHeight="1" x14ac:dyDescent="0.25">
      <c r="A94" s="60" t="str">
        <f>IF(S94=MIN(S81:S104),1,"")</f>
        <v/>
      </c>
      <c r="B94" s="61"/>
      <c r="C94" s="62"/>
      <c r="D94" s="63"/>
      <c r="E94" s="64"/>
      <c r="F94" s="65"/>
      <c r="G94" s="66"/>
      <c r="H94" s="56"/>
      <c r="I94" s="67" t="e">
        <f>HLOOKUP('Operational Worksheet'!E94,$B$778:$U$780,3)</f>
        <v>#N/A</v>
      </c>
      <c r="J94" s="57" t="e">
        <f t="shared" si="21"/>
        <v>#DIV/0!</v>
      </c>
      <c r="K94" s="57" t="e">
        <f t="shared" si="15"/>
        <v>#DIV/0!</v>
      </c>
      <c r="L94" s="67" t="e">
        <f t="shared" si="11"/>
        <v>#DIV/0!</v>
      </c>
      <c r="M94" s="67" t="e">
        <f t="shared" si="12"/>
        <v>#DIV/0!</v>
      </c>
      <c r="N94" s="57" t="e">
        <f t="shared" si="16"/>
        <v>#DIV/0!</v>
      </c>
      <c r="O94" s="57" t="e">
        <f t="shared" si="17"/>
        <v>#DIV/0!</v>
      </c>
      <c r="P94" s="67" t="e">
        <f t="shared" si="18"/>
        <v>#DIV/0!</v>
      </c>
      <c r="Q94" s="67" t="e">
        <f t="shared" si="19"/>
        <v>#DIV/0!</v>
      </c>
      <c r="R94" s="57" t="e">
        <f t="shared" si="20"/>
        <v>#DIV/0!</v>
      </c>
      <c r="S94" s="68" t="str">
        <f t="shared" si="13"/>
        <v>PO</v>
      </c>
      <c r="T94" s="69" t="str">
        <f t="shared" si="14"/>
        <v>OK</v>
      </c>
    </row>
    <row r="95" spans="1:20" ht="14.25" customHeight="1" x14ac:dyDescent="0.25">
      <c r="A95" s="60" t="str">
        <f>IF(S95=MIN(S81:S104),1,"")</f>
        <v/>
      </c>
      <c r="B95" s="61"/>
      <c r="C95" s="62"/>
      <c r="D95" s="63"/>
      <c r="E95" s="64"/>
      <c r="F95" s="65"/>
      <c r="G95" s="66"/>
      <c r="H95" s="56"/>
      <c r="I95" s="67" t="e">
        <f>HLOOKUP('Operational Worksheet'!E95,$B$778:$U$780,3)</f>
        <v>#N/A</v>
      </c>
      <c r="J95" s="57" t="e">
        <f t="shared" si="21"/>
        <v>#DIV/0!</v>
      </c>
      <c r="K95" s="57" t="e">
        <f t="shared" si="15"/>
        <v>#DIV/0!</v>
      </c>
      <c r="L95" s="67" t="e">
        <f t="shared" si="11"/>
        <v>#DIV/0!</v>
      </c>
      <c r="M95" s="67" t="e">
        <f t="shared" si="12"/>
        <v>#DIV/0!</v>
      </c>
      <c r="N95" s="57" t="e">
        <f t="shared" si="16"/>
        <v>#DIV/0!</v>
      </c>
      <c r="O95" s="57" t="e">
        <f t="shared" si="17"/>
        <v>#DIV/0!</v>
      </c>
      <c r="P95" s="67" t="e">
        <f t="shared" si="18"/>
        <v>#DIV/0!</v>
      </c>
      <c r="Q95" s="67" t="e">
        <f t="shared" si="19"/>
        <v>#DIV/0!</v>
      </c>
      <c r="R95" s="57" t="e">
        <f t="shared" si="20"/>
        <v>#DIV/0!</v>
      </c>
      <c r="S95" s="68" t="str">
        <f t="shared" si="13"/>
        <v>PO</v>
      </c>
      <c r="T95" s="69" t="str">
        <f t="shared" si="14"/>
        <v>OK</v>
      </c>
    </row>
    <row r="96" spans="1:20" ht="14.25" customHeight="1" x14ac:dyDescent="0.25">
      <c r="A96" s="60" t="str">
        <f>IF(S96=MIN(S81:S104),1,"")</f>
        <v/>
      </c>
      <c r="B96" s="61"/>
      <c r="C96" s="62"/>
      <c r="D96" s="63"/>
      <c r="E96" s="64"/>
      <c r="F96" s="65"/>
      <c r="G96" s="66"/>
      <c r="H96" s="56"/>
      <c r="I96" s="67" t="e">
        <f>HLOOKUP('Operational Worksheet'!E96,$B$778:$U$780,3)</f>
        <v>#N/A</v>
      </c>
      <c r="J96" s="57" t="e">
        <f t="shared" si="21"/>
        <v>#DIV/0!</v>
      </c>
      <c r="K96" s="57" t="e">
        <f t="shared" si="15"/>
        <v>#DIV/0!</v>
      </c>
      <c r="L96" s="67" t="e">
        <f t="shared" si="11"/>
        <v>#DIV/0!</v>
      </c>
      <c r="M96" s="67" t="e">
        <f t="shared" si="12"/>
        <v>#DIV/0!</v>
      </c>
      <c r="N96" s="57" t="e">
        <f t="shared" si="16"/>
        <v>#DIV/0!</v>
      </c>
      <c r="O96" s="57" t="e">
        <f t="shared" si="17"/>
        <v>#DIV/0!</v>
      </c>
      <c r="P96" s="67" t="e">
        <f t="shared" si="18"/>
        <v>#DIV/0!</v>
      </c>
      <c r="Q96" s="67" t="e">
        <f t="shared" si="19"/>
        <v>#DIV/0!</v>
      </c>
      <c r="R96" s="57" t="e">
        <f t="shared" si="20"/>
        <v>#DIV/0!</v>
      </c>
      <c r="S96" s="68" t="str">
        <f t="shared" si="13"/>
        <v>PO</v>
      </c>
      <c r="T96" s="69" t="str">
        <f t="shared" si="14"/>
        <v>OK</v>
      </c>
    </row>
    <row r="97" spans="1:20" ht="14.25" customHeight="1" x14ac:dyDescent="0.25">
      <c r="A97" s="60" t="str">
        <f>IF(S97=MIN(S81:S104),1,"")</f>
        <v/>
      </c>
      <c r="B97" s="61"/>
      <c r="C97" s="62"/>
      <c r="D97" s="63"/>
      <c r="E97" s="64"/>
      <c r="F97" s="65"/>
      <c r="G97" s="66"/>
      <c r="H97" s="56"/>
      <c r="I97" s="67" t="e">
        <f>HLOOKUP('Operational Worksheet'!E97,$B$778:$U$780,3)</f>
        <v>#N/A</v>
      </c>
      <c r="J97" s="57" t="e">
        <f t="shared" si="21"/>
        <v>#DIV/0!</v>
      </c>
      <c r="K97" s="57" t="e">
        <f t="shared" si="15"/>
        <v>#DIV/0!</v>
      </c>
      <c r="L97" s="67" t="e">
        <f t="shared" si="11"/>
        <v>#DIV/0!</v>
      </c>
      <c r="M97" s="67" t="e">
        <f t="shared" si="12"/>
        <v>#DIV/0!</v>
      </c>
      <c r="N97" s="57" t="e">
        <f t="shared" si="16"/>
        <v>#DIV/0!</v>
      </c>
      <c r="O97" s="57" t="e">
        <f t="shared" si="17"/>
        <v>#DIV/0!</v>
      </c>
      <c r="P97" s="67" t="e">
        <f t="shared" si="18"/>
        <v>#DIV/0!</v>
      </c>
      <c r="Q97" s="67" t="e">
        <f t="shared" si="19"/>
        <v>#DIV/0!</v>
      </c>
      <c r="R97" s="57" t="e">
        <f t="shared" si="20"/>
        <v>#DIV/0!</v>
      </c>
      <c r="S97" s="68" t="str">
        <f t="shared" si="13"/>
        <v>PO</v>
      </c>
      <c r="T97" s="69" t="str">
        <f t="shared" si="14"/>
        <v>OK</v>
      </c>
    </row>
    <row r="98" spans="1:20" ht="14.25" customHeight="1" x14ac:dyDescent="0.25">
      <c r="A98" s="60" t="str">
        <f>IF(S98=MIN(S81:S104),1,"")</f>
        <v/>
      </c>
      <c r="B98" s="61"/>
      <c r="C98" s="62"/>
      <c r="D98" s="63"/>
      <c r="E98" s="64"/>
      <c r="F98" s="65"/>
      <c r="G98" s="66"/>
      <c r="H98" s="56"/>
      <c r="I98" s="67" t="e">
        <f>HLOOKUP('Operational Worksheet'!E98,$B$778:$U$780,3)</f>
        <v>#N/A</v>
      </c>
      <c r="J98" s="57" t="e">
        <f t="shared" si="21"/>
        <v>#DIV/0!</v>
      </c>
      <c r="K98" s="57" t="e">
        <f t="shared" si="15"/>
        <v>#DIV/0!</v>
      </c>
      <c r="L98" s="68" t="e">
        <f t="shared" si="11"/>
        <v>#DIV/0!</v>
      </c>
      <c r="M98" s="67" t="e">
        <f t="shared" si="12"/>
        <v>#DIV/0!</v>
      </c>
      <c r="N98" s="57" t="e">
        <f t="shared" si="16"/>
        <v>#DIV/0!</v>
      </c>
      <c r="O98" s="57" t="e">
        <f t="shared" si="17"/>
        <v>#DIV/0!</v>
      </c>
      <c r="P98" s="67" t="e">
        <f t="shared" si="18"/>
        <v>#DIV/0!</v>
      </c>
      <c r="Q98" s="67" t="e">
        <f t="shared" si="19"/>
        <v>#DIV/0!</v>
      </c>
      <c r="R98" s="57" t="e">
        <f t="shared" si="20"/>
        <v>#DIV/0!</v>
      </c>
      <c r="S98" s="68" t="str">
        <f t="shared" si="13"/>
        <v>PO</v>
      </c>
      <c r="T98" s="69" t="str">
        <f t="shared" si="14"/>
        <v>OK</v>
      </c>
    </row>
    <row r="99" spans="1:20" ht="14.25" customHeight="1" x14ac:dyDescent="0.25">
      <c r="A99" s="60" t="str">
        <f>IF(S99=MIN(S81:S104),1,"")</f>
        <v/>
      </c>
      <c r="B99" s="61"/>
      <c r="C99" s="62"/>
      <c r="D99" s="63"/>
      <c r="E99" s="64"/>
      <c r="F99" s="65"/>
      <c r="G99" s="66"/>
      <c r="H99" s="56"/>
      <c r="I99" s="67" t="e">
        <f>HLOOKUP('Operational Worksheet'!E99,$B$778:$U$780,3)</f>
        <v>#N/A</v>
      </c>
      <c r="J99" s="57" t="e">
        <f t="shared" si="21"/>
        <v>#DIV/0!</v>
      </c>
      <c r="K99" s="57" t="e">
        <f t="shared" si="15"/>
        <v>#DIV/0!</v>
      </c>
      <c r="L99" s="67" t="e">
        <f t="shared" si="11"/>
        <v>#DIV/0!</v>
      </c>
      <c r="M99" s="67" t="e">
        <f t="shared" si="12"/>
        <v>#DIV/0!</v>
      </c>
      <c r="N99" s="57" t="e">
        <f t="shared" si="16"/>
        <v>#DIV/0!</v>
      </c>
      <c r="O99" s="57" t="e">
        <f t="shared" si="17"/>
        <v>#DIV/0!</v>
      </c>
      <c r="P99" s="67" t="e">
        <f t="shared" si="18"/>
        <v>#DIV/0!</v>
      </c>
      <c r="Q99" s="67" t="e">
        <f t="shared" si="19"/>
        <v>#DIV/0!</v>
      </c>
      <c r="R99" s="57" t="e">
        <f t="shared" si="20"/>
        <v>#DIV/0!</v>
      </c>
      <c r="S99" s="68" t="str">
        <f t="shared" si="13"/>
        <v>PO</v>
      </c>
      <c r="T99" s="69" t="str">
        <f t="shared" si="14"/>
        <v>OK</v>
      </c>
    </row>
    <row r="100" spans="1:20" ht="14.25" customHeight="1" x14ac:dyDescent="0.25">
      <c r="A100" s="60" t="str">
        <f>IF(S100=MIN(S81:S104),1,"")</f>
        <v/>
      </c>
      <c r="B100" s="61"/>
      <c r="C100" s="62"/>
      <c r="D100" s="63"/>
      <c r="E100" s="64"/>
      <c r="F100" s="65"/>
      <c r="G100" s="66"/>
      <c r="H100" s="56"/>
      <c r="I100" s="67" t="e">
        <f>HLOOKUP('Operational Worksheet'!E100,$B$778:$U$780,3)</f>
        <v>#N/A</v>
      </c>
      <c r="J100" s="57" t="e">
        <f t="shared" si="21"/>
        <v>#DIV/0!</v>
      </c>
      <c r="K100" s="57" t="e">
        <f t="shared" si="15"/>
        <v>#DIV/0!</v>
      </c>
      <c r="L100" s="67" t="e">
        <f t="shared" si="11"/>
        <v>#DIV/0!</v>
      </c>
      <c r="M100" s="67" t="e">
        <f t="shared" si="12"/>
        <v>#DIV/0!</v>
      </c>
      <c r="N100" s="57" t="e">
        <f t="shared" si="16"/>
        <v>#DIV/0!</v>
      </c>
      <c r="O100" s="57" t="e">
        <f t="shared" si="17"/>
        <v>#DIV/0!</v>
      </c>
      <c r="P100" s="67" t="e">
        <f t="shared" si="18"/>
        <v>#DIV/0!</v>
      </c>
      <c r="Q100" s="67" t="e">
        <f t="shared" si="19"/>
        <v>#DIV/0!</v>
      </c>
      <c r="R100" s="57" t="e">
        <f t="shared" si="20"/>
        <v>#DIV/0!</v>
      </c>
      <c r="S100" s="68" t="str">
        <f t="shared" si="13"/>
        <v>PO</v>
      </c>
      <c r="T100" s="69" t="str">
        <f t="shared" si="14"/>
        <v>OK</v>
      </c>
    </row>
    <row r="101" spans="1:20" ht="14.25" customHeight="1" x14ac:dyDescent="0.25">
      <c r="A101" s="60" t="str">
        <f>IF(S101=MIN(S81:S104),1,"")</f>
        <v/>
      </c>
      <c r="B101" s="61"/>
      <c r="C101" s="62"/>
      <c r="D101" s="63"/>
      <c r="E101" s="64"/>
      <c r="F101" s="65"/>
      <c r="G101" s="66"/>
      <c r="H101" s="56"/>
      <c r="I101" s="67" t="e">
        <f>HLOOKUP('Operational Worksheet'!E101,$B$778:$U$780,3)</f>
        <v>#N/A</v>
      </c>
      <c r="J101" s="57" t="e">
        <f t="shared" si="21"/>
        <v>#DIV/0!</v>
      </c>
      <c r="K101" s="57" t="e">
        <f t="shared" si="15"/>
        <v>#DIV/0!</v>
      </c>
      <c r="L101" s="67" t="e">
        <f t="shared" si="11"/>
        <v>#DIV/0!</v>
      </c>
      <c r="M101" s="67" t="e">
        <f t="shared" si="12"/>
        <v>#DIV/0!</v>
      </c>
      <c r="N101" s="57" t="e">
        <f t="shared" si="16"/>
        <v>#DIV/0!</v>
      </c>
      <c r="O101" s="57" t="e">
        <f t="shared" si="17"/>
        <v>#DIV/0!</v>
      </c>
      <c r="P101" s="67" t="e">
        <f t="shared" si="18"/>
        <v>#DIV/0!</v>
      </c>
      <c r="Q101" s="67" t="e">
        <f t="shared" si="19"/>
        <v>#DIV/0!</v>
      </c>
      <c r="R101" s="57" t="e">
        <f t="shared" si="20"/>
        <v>#DIV/0!</v>
      </c>
      <c r="S101" s="68" t="str">
        <f t="shared" si="13"/>
        <v>PO</v>
      </c>
      <c r="T101" s="69" t="str">
        <f t="shared" si="14"/>
        <v>OK</v>
      </c>
    </row>
    <row r="102" spans="1:20" ht="14.25" customHeight="1" x14ac:dyDescent="0.25">
      <c r="A102" s="60" t="str">
        <f>IF(S102=MIN(S81:S104),1,"")</f>
        <v/>
      </c>
      <c r="B102" s="61"/>
      <c r="C102" s="62"/>
      <c r="D102" s="63"/>
      <c r="E102" s="64"/>
      <c r="F102" s="65"/>
      <c r="G102" s="66"/>
      <c r="H102" s="56"/>
      <c r="I102" s="67" t="e">
        <f>HLOOKUP('Operational Worksheet'!E102,$B$778:$U$780,3)</f>
        <v>#N/A</v>
      </c>
      <c r="J102" s="57" t="e">
        <f t="shared" si="21"/>
        <v>#DIV/0!</v>
      </c>
      <c r="K102" s="57" t="e">
        <f t="shared" si="15"/>
        <v>#DIV/0!</v>
      </c>
      <c r="L102" s="67" t="e">
        <f t="shared" si="11"/>
        <v>#DIV/0!</v>
      </c>
      <c r="M102" s="67" t="e">
        <f t="shared" si="12"/>
        <v>#DIV/0!</v>
      </c>
      <c r="N102" s="57" t="e">
        <f t="shared" si="16"/>
        <v>#DIV/0!</v>
      </c>
      <c r="O102" s="57" t="e">
        <f t="shared" si="17"/>
        <v>#DIV/0!</v>
      </c>
      <c r="P102" s="67" t="e">
        <f t="shared" si="18"/>
        <v>#DIV/0!</v>
      </c>
      <c r="Q102" s="67" t="e">
        <f t="shared" si="19"/>
        <v>#DIV/0!</v>
      </c>
      <c r="R102" s="57" t="e">
        <f t="shared" si="20"/>
        <v>#DIV/0!</v>
      </c>
      <c r="S102" s="68" t="str">
        <f t="shared" si="13"/>
        <v>PO</v>
      </c>
      <c r="T102" s="69" t="str">
        <f t="shared" si="14"/>
        <v>OK</v>
      </c>
    </row>
    <row r="103" spans="1:20" ht="14.25" customHeight="1" x14ac:dyDescent="0.25">
      <c r="A103" s="60" t="str">
        <f>IF(S103=MIN(S81:S104),1,"")</f>
        <v/>
      </c>
      <c r="B103" s="61"/>
      <c r="C103" s="62"/>
      <c r="D103" s="63"/>
      <c r="E103" s="64"/>
      <c r="F103" s="65"/>
      <c r="G103" s="66"/>
      <c r="H103" s="56"/>
      <c r="I103" s="67" t="e">
        <f>HLOOKUP('Operational Worksheet'!E103,$B$778:$U$780,3)</f>
        <v>#N/A</v>
      </c>
      <c r="J103" s="57" t="e">
        <f t="shared" si="21"/>
        <v>#DIV/0!</v>
      </c>
      <c r="K103" s="57" t="e">
        <f t="shared" si="15"/>
        <v>#DIV/0!</v>
      </c>
      <c r="L103" s="67" t="e">
        <f t="shared" si="11"/>
        <v>#DIV/0!</v>
      </c>
      <c r="M103" s="67" t="e">
        <f t="shared" si="12"/>
        <v>#DIV/0!</v>
      </c>
      <c r="N103" s="57" t="e">
        <f t="shared" si="16"/>
        <v>#DIV/0!</v>
      </c>
      <c r="O103" s="57" t="e">
        <f t="shared" si="17"/>
        <v>#DIV/0!</v>
      </c>
      <c r="P103" s="67" t="e">
        <f t="shared" si="18"/>
        <v>#DIV/0!</v>
      </c>
      <c r="Q103" s="67" t="e">
        <f t="shared" si="19"/>
        <v>#DIV/0!</v>
      </c>
      <c r="R103" s="57" t="e">
        <f t="shared" si="20"/>
        <v>#DIV/0!</v>
      </c>
      <c r="S103" s="68" t="str">
        <f t="shared" si="13"/>
        <v>PO</v>
      </c>
      <c r="T103" s="69" t="str">
        <f t="shared" si="14"/>
        <v>OK</v>
      </c>
    </row>
    <row r="104" spans="1:20" ht="14.25" customHeight="1" x14ac:dyDescent="0.25">
      <c r="A104" s="70" t="str">
        <f>IF(S104=MIN(S81:S104),1,"")</f>
        <v/>
      </c>
      <c r="B104" s="71"/>
      <c r="C104" s="72"/>
      <c r="D104" s="63"/>
      <c r="E104" s="64"/>
      <c r="F104" s="65"/>
      <c r="G104" s="66"/>
      <c r="H104" s="56"/>
      <c r="I104" s="73" t="e">
        <f>HLOOKUP('Operational Worksheet'!E104,$B$778:$U$780,3)</f>
        <v>#N/A</v>
      </c>
      <c r="J104" s="57" t="e">
        <f t="shared" si="21"/>
        <v>#DIV/0!</v>
      </c>
      <c r="K104" s="57" t="e">
        <f t="shared" si="15"/>
        <v>#DIV/0!</v>
      </c>
      <c r="L104" s="74" t="e">
        <f t="shared" si="11"/>
        <v>#DIV/0!</v>
      </c>
      <c r="M104" s="73" t="e">
        <f t="shared" si="12"/>
        <v>#DIV/0!</v>
      </c>
      <c r="N104" s="57" t="e">
        <f t="shared" si="16"/>
        <v>#DIV/0!</v>
      </c>
      <c r="O104" s="57" t="e">
        <f t="shared" si="17"/>
        <v>#DIV/0!</v>
      </c>
      <c r="P104" s="73" t="e">
        <f t="shared" si="18"/>
        <v>#DIV/0!</v>
      </c>
      <c r="Q104" s="73" t="e">
        <f t="shared" si="19"/>
        <v>#DIV/0!</v>
      </c>
      <c r="R104" s="57" t="e">
        <f t="shared" si="20"/>
        <v>#DIV/0!</v>
      </c>
      <c r="S104" s="74" t="str">
        <f t="shared" si="13"/>
        <v>PO</v>
      </c>
      <c r="T104" s="75" t="str">
        <f t="shared" si="14"/>
        <v>OK</v>
      </c>
    </row>
    <row r="105" spans="1:20" ht="14.25" customHeight="1" x14ac:dyDescent="0.25">
      <c r="A105" s="50" t="str">
        <f>IF(S105=MIN(S105:S128),1,"")</f>
        <v/>
      </c>
      <c r="B105" s="51"/>
      <c r="C105" s="52"/>
      <c r="D105" s="63"/>
      <c r="E105" s="64"/>
      <c r="F105" s="65"/>
      <c r="G105" s="66"/>
      <c r="H105" s="56"/>
      <c r="I105" s="57" t="e">
        <f>HLOOKUP('Operational Worksheet'!E105,$B$778:$U$780,3)</f>
        <v>#N/A</v>
      </c>
      <c r="J105" s="57" t="e">
        <f t="shared" si="21"/>
        <v>#DIV/0!</v>
      </c>
      <c r="K105" s="57" t="e">
        <f t="shared" si="15"/>
        <v>#DIV/0!</v>
      </c>
      <c r="L105" s="57" t="e">
        <f t="shared" si="11"/>
        <v>#DIV/0!</v>
      </c>
      <c r="M105" s="57" t="e">
        <f t="shared" si="12"/>
        <v>#DIV/0!</v>
      </c>
      <c r="N105" s="57" t="e">
        <f t="shared" si="16"/>
        <v>#DIV/0!</v>
      </c>
      <c r="O105" s="57" t="e">
        <f t="shared" si="17"/>
        <v>#DIV/0!</v>
      </c>
      <c r="P105" s="57" t="e">
        <f t="shared" si="18"/>
        <v>#DIV/0!</v>
      </c>
      <c r="Q105" s="57" t="e">
        <f t="shared" si="19"/>
        <v>#DIV/0!</v>
      </c>
      <c r="R105" s="57" t="e">
        <f t="shared" si="20"/>
        <v>#DIV/0!</v>
      </c>
      <c r="S105" s="58" t="str">
        <f t="shared" si="13"/>
        <v>PO</v>
      </c>
      <c r="T105" s="59" t="str">
        <f t="shared" si="14"/>
        <v>OK</v>
      </c>
    </row>
    <row r="106" spans="1:20" ht="14.25" customHeight="1" x14ac:dyDescent="0.25">
      <c r="A106" s="60" t="str">
        <f>IF(S106=MIN(S105:S128),1,"")</f>
        <v/>
      </c>
      <c r="B106" s="61"/>
      <c r="C106" s="62"/>
      <c r="D106" s="63"/>
      <c r="E106" s="64"/>
      <c r="F106" s="65"/>
      <c r="G106" s="66"/>
      <c r="H106" s="56"/>
      <c r="I106" s="67" t="e">
        <f>HLOOKUP('Operational Worksheet'!E106,$B$778:$U$780,3)</f>
        <v>#N/A</v>
      </c>
      <c r="J106" s="57" t="e">
        <f t="shared" si="21"/>
        <v>#DIV/0!</v>
      </c>
      <c r="K106" s="57" t="e">
        <f t="shared" si="15"/>
        <v>#DIV/0!</v>
      </c>
      <c r="L106" s="67" t="e">
        <f t="shared" si="11"/>
        <v>#DIV/0!</v>
      </c>
      <c r="M106" s="67" t="e">
        <f t="shared" si="12"/>
        <v>#DIV/0!</v>
      </c>
      <c r="N106" s="57" t="e">
        <f t="shared" si="16"/>
        <v>#DIV/0!</v>
      </c>
      <c r="O106" s="57" t="e">
        <f t="shared" si="17"/>
        <v>#DIV/0!</v>
      </c>
      <c r="P106" s="67" t="e">
        <f t="shared" si="18"/>
        <v>#DIV/0!</v>
      </c>
      <c r="Q106" s="67" t="e">
        <f t="shared" si="19"/>
        <v>#DIV/0!</v>
      </c>
      <c r="R106" s="57" t="e">
        <f t="shared" si="20"/>
        <v>#DIV/0!</v>
      </c>
      <c r="S106" s="68" t="str">
        <f t="shared" si="13"/>
        <v>PO</v>
      </c>
      <c r="T106" s="69" t="str">
        <f t="shared" si="14"/>
        <v>OK</v>
      </c>
    </row>
    <row r="107" spans="1:20" ht="14.25" customHeight="1" x14ac:dyDescent="0.25">
      <c r="A107" s="60" t="str">
        <f>IF(S107=MIN(S105:S128),1,"")</f>
        <v/>
      </c>
      <c r="B107" s="61"/>
      <c r="C107" s="62"/>
      <c r="D107" s="63"/>
      <c r="E107" s="64"/>
      <c r="F107" s="65"/>
      <c r="G107" s="66"/>
      <c r="H107" s="56"/>
      <c r="I107" s="67" t="e">
        <f>HLOOKUP('Operational Worksheet'!E107,$B$778:$U$780,3)</f>
        <v>#N/A</v>
      </c>
      <c r="J107" s="57" t="e">
        <f t="shared" si="21"/>
        <v>#DIV/0!</v>
      </c>
      <c r="K107" s="57" t="e">
        <f t="shared" si="15"/>
        <v>#DIV/0!</v>
      </c>
      <c r="L107" s="67" t="e">
        <f t="shared" si="11"/>
        <v>#DIV/0!</v>
      </c>
      <c r="M107" s="67" t="e">
        <f t="shared" si="12"/>
        <v>#DIV/0!</v>
      </c>
      <c r="N107" s="57" t="e">
        <f t="shared" si="16"/>
        <v>#DIV/0!</v>
      </c>
      <c r="O107" s="57" t="e">
        <f t="shared" si="17"/>
        <v>#DIV/0!</v>
      </c>
      <c r="P107" s="67" t="e">
        <f t="shared" si="18"/>
        <v>#DIV/0!</v>
      </c>
      <c r="Q107" s="67" t="e">
        <f t="shared" si="19"/>
        <v>#DIV/0!</v>
      </c>
      <c r="R107" s="57" t="e">
        <f t="shared" si="20"/>
        <v>#DIV/0!</v>
      </c>
      <c r="S107" s="68" t="str">
        <f t="shared" si="13"/>
        <v>PO</v>
      </c>
      <c r="T107" s="69" t="str">
        <f t="shared" si="14"/>
        <v>OK</v>
      </c>
    </row>
    <row r="108" spans="1:20" ht="14.25" customHeight="1" x14ac:dyDescent="0.25">
      <c r="A108" s="60" t="str">
        <f>IF(S108=MIN(S105:S128),1,"")</f>
        <v/>
      </c>
      <c r="B108" s="61"/>
      <c r="C108" s="62"/>
      <c r="D108" s="63"/>
      <c r="E108" s="64"/>
      <c r="F108" s="65"/>
      <c r="G108" s="66"/>
      <c r="H108" s="56"/>
      <c r="I108" s="67" t="e">
        <f>HLOOKUP('Operational Worksheet'!E108,$B$778:$U$780,3)</f>
        <v>#N/A</v>
      </c>
      <c r="J108" s="57" t="e">
        <f t="shared" si="21"/>
        <v>#DIV/0!</v>
      </c>
      <c r="K108" s="57" t="e">
        <f t="shared" si="15"/>
        <v>#DIV/0!</v>
      </c>
      <c r="L108" s="67" t="e">
        <f t="shared" si="11"/>
        <v>#DIV/0!</v>
      </c>
      <c r="M108" s="67" t="e">
        <f t="shared" si="12"/>
        <v>#DIV/0!</v>
      </c>
      <c r="N108" s="57" t="e">
        <f t="shared" si="16"/>
        <v>#DIV/0!</v>
      </c>
      <c r="O108" s="57" t="e">
        <f t="shared" si="17"/>
        <v>#DIV/0!</v>
      </c>
      <c r="P108" s="67" t="e">
        <f t="shared" si="18"/>
        <v>#DIV/0!</v>
      </c>
      <c r="Q108" s="67" t="e">
        <f t="shared" si="19"/>
        <v>#DIV/0!</v>
      </c>
      <c r="R108" s="57" t="e">
        <f t="shared" si="20"/>
        <v>#DIV/0!</v>
      </c>
      <c r="S108" s="68" t="str">
        <f t="shared" si="13"/>
        <v>PO</v>
      </c>
      <c r="T108" s="69" t="str">
        <f t="shared" si="14"/>
        <v>OK</v>
      </c>
    </row>
    <row r="109" spans="1:20" ht="14.25" customHeight="1" x14ac:dyDescent="0.25">
      <c r="A109" s="60" t="str">
        <f>IF(S109=MIN(S105:S128),1,"")</f>
        <v/>
      </c>
      <c r="B109" s="61"/>
      <c r="C109" s="62"/>
      <c r="D109" s="63"/>
      <c r="E109" s="64"/>
      <c r="F109" s="65"/>
      <c r="G109" s="66"/>
      <c r="H109" s="56"/>
      <c r="I109" s="67" t="e">
        <f>HLOOKUP('Operational Worksheet'!E109,$B$778:$U$780,3)</f>
        <v>#N/A</v>
      </c>
      <c r="J109" s="57" t="e">
        <f t="shared" si="21"/>
        <v>#DIV/0!</v>
      </c>
      <c r="K109" s="57" t="e">
        <f t="shared" si="15"/>
        <v>#DIV/0!</v>
      </c>
      <c r="L109" s="67" t="e">
        <f t="shared" si="11"/>
        <v>#DIV/0!</v>
      </c>
      <c r="M109" s="67" t="e">
        <f t="shared" si="12"/>
        <v>#DIV/0!</v>
      </c>
      <c r="N109" s="57" t="e">
        <f t="shared" si="16"/>
        <v>#DIV/0!</v>
      </c>
      <c r="O109" s="57" t="e">
        <f t="shared" si="17"/>
        <v>#DIV/0!</v>
      </c>
      <c r="P109" s="67" t="e">
        <f t="shared" si="18"/>
        <v>#DIV/0!</v>
      </c>
      <c r="Q109" s="67" t="e">
        <f t="shared" si="19"/>
        <v>#DIV/0!</v>
      </c>
      <c r="R109" s="57" t="e">
        <f t="shared" si="20"/>
        <v>#DIV/0!</v>
      </c>
      <c r="S109" s="68" t="str">
        <f t="shared" si="13"/>
        <v>PO</v>
      </c>
      <c r="T109" s="69" t="str">
        <f t="shared" si="14"/>
        <v>OK</v>
      </c>
    </row>
    <row r="110" spans="1:20" ht="14.25" customHeight="1" x14ac:dyDescent="0.25">
      <c r="A110" s="60" t="str">
        <f>IF(S110=MIN(S105:S128),1,"")</f>
        <v/>
      </c>
      <c r="B110" s="61"/>
      <c r="C110" s="62"/>
      <c r="D110" s="63"/>
      <c r="E110" s="64"/>
      <c r="F110" s="65"/>
      <c r="G110" s="66"/>
      <c r="H110" s="56"/>
      <c r="I110" s="67" t="e">
        <f>HLOOKUP('Operational Worksheet'!E110,$B$778:$U$780,3)</f>
        <v>#N/A</v>
      </c>
      <c r="J110" s="57" t="e">
        <f t="shared" si="21"/>
        <v>#DIV/0!</v>
      </c>
      <c r="K110" s="57" t="e">
        <f t="shared" si="15"/>
        <v>#DIV/0!</v>
      </c>
      <c r="L110" s="68" t="e">
        <f t="shared" si="11"/>
        <v>#DIV/0!</v>
      </c>
      <c r="M110" s="67" t="e">
        <f t="shared" si="12"/>
        <v>#DIV/0!</v>
      </c>
      <c r="N110" s="57" t="e">
        <f t="shared" si="16"/>
        <v>#DIV/0!</v>
      </c>
      <c r="O110" s="57" t="e">
        <f t="shared" si="17"/>
        <v>#DIV/0!</v>
      </c>
      <c r="P110" s="67" t="e">
        <f t="shared" si="18"/>
        <v>#DIV/0!</v>
      </c>
      <c r="Q110" s="67" t="e">
        <f t="shared" si="19"/>
        <v>#DIV/0!</v>
      </c>
      <c r="R110" s="57" t="e">
        <f t="shared" si="20"/>
        <v>#DIV/0!</v>
      </c>
      <c r="S110" s="68" t="str">
        <f t="shared" si="13"/>
        <v>PO</v>
      </c>
      <c r="T110" s="69" t="str">
        <f t="shared" si="14"/>
        <v>OK</v>
      </c>
    </row>
    <row r="111" spans="1:20" ht="14.25" customHeight="1" x14ac:dyDescent="0.25">
      <c r="A111" s="60" t="str">
        <f>IF(S111=MIN(S105:S128),1,"")</f>
        <v/>
      </c>
      <c r="B111" s="61"/>
      <c r="C111" s="62"/>
      <c r="D111" s="63"/>
      <c r="E111" s="64"/>
      <c r="F111" s="65"/>
      <c r="G111" s="66"/>
      <c r="H111" s="56"/>
      <c r="I111" s="67" t="e">
        <f>HLOOKUP('Operational Worksheet'!E111,$B$778:$U$780,3)</f>
        <v>#N/A</v>
      </c>
      <c r="J111" s="57" t="e">
        <f t="shared" si="21"/>
        <v>#DIV/0!</v>
      </c>
      <c r="K111" s="57" t="e">
        <f t="shared" si="15"/>
        <v>#DIV/0!</v>
      </c>
      <c r="L111" s="67" t="e">
        <f t="shared" si="11"/>
        <v>#DIV/0!</v>
      </c>
      <c r="M111" s="67" t="e">
        <f t="shared" si="12"/>
        <v>#DIV/0!</v>
      </c>
      <c r="N111" s="57" t="e">
        <f t="shared" si="16"/>
        <v>#DIV/0!</v>
      </c>
      <c r="O111" s="57" t="e">
        <f t="shared" si="17"/>
        <v>#DIV/0!</v>
      </c>
      <c r="P111" s="67" t="e">
        <f t="shared" si="18"/>
        <v>#DIV/0!</v>
      </c>
      <c r="Q111" s="67" t="e">
        <f t="shared" si="19"/>
        <v>#DIV/0!</v>
      </c>
      <c r="R111" s="57" t="e">
        <f t="shared" si="20"/>
        <v>#DIV/0!</v>
      </c>
      <c r="S111" s="68" t="str">
        <f t="shared" si="13"/>
        <v>PO</v>
      </c>
      <c r="T111" s="69" t="str">
        <f t="shared" si="14"/>
        <v>OK</v>
      </c>
    </row>
    <row r="112" spans="1:20" ht="14.25" customHeight="1" x14ac:dyDescent="0.25">
      <c r="A112" s="60" t="str">
        <f>IF(S112=MIN(S105:S128),1,"")</f>
        <v/>
      </c>
      <c r="B112" s="61"/>
      <c r="C112" s="62"/>
      <c r="D112" s="63"/>
      <c r="E112" s="64"/>
      <c r="F112" s="65"/>
      <c r="G112" s="66"/>
      <c r="H112" s="56"/>
      <c r="I112" s="67" t="e">
        <f>HLOOKUP('Operational Worksheet'!E112,$B$778:$U$780,3)</f>
        <v>#N/A</v>
      </c>
      <c r="J112" s="57" t="e">
        <f t="shared" si="21"/>
        <v>#DIV/0!</v>
      </c>
      <c r="K112" s="57" t="e">
        <f t="shared" si="15"/>
        <v>#DIV/0!</v>
      </c>
      <c r="L112" s="67" t="e">
        <f t="shared" si="11"/>
        <v>#DIV/0!</v>
      </c>
      <c r="M112" s="67" t="e">
        <f t="shared" si="12"/>
        <v>#DIV/0!</v>
      </c>
      <c r="N112" s="57" t="e">
        <f t="shared" si="16"/>
        <v>#DIV/0!</v>
      </c>
      <c r="O112" s="57" t="e">
        <f t="shared" si="17"/>
        <v>#DIV/0!</v>
      </c>
      <c r="P112" s="67" t="e">
        <f t="shared" si="18"/>
        <v>#DIV/0!</v>
      </c>
      <c r="Q112" s="67" t="e">
        <f t="shared" si="19"/>
        <v>#DIV/0!</v>
      </c>
      <c r="R112" s="57" t="e">
        <f t="shared" si="20"/>
        <v>#DIV/0!</v>
      </c>
      <c r="S112" s="68" t="str">
        <f t="shared" si="13"/>
        <v>PO</v>
      </c>
      <c r="T112" s="69" t="str">
        <f t="shared" si="14"/>
        <v>OK</v>
      </c>
    </row>
    <row r="113" spans="1:20" ht="14.25" customHeight="1" x14ac:dyDescent="0.25">
      <c r="A113" s="60" t="str">
        <f>IF(S113=MIN(S105:S128),1,"")</f>
        <v/>
      </c>
      <c r="B113" s="61"/>
      <c r="C113" s="62"/>
      <c r="D113" s="63"/>
      <c r="E113" s="64"/>
      <c r="F113" s="65"/>
      <c r="G113" s="66"/>
      <c r="H113" s="56"/>
      <c r="I113" s="67" t="e">
        <f>HLOOKUP('Operational Worksheet'!E113,$B$778:$U$780,3)</f>
        <v>#N/A</v>
      </c>
      <c r="J113" s="57" t="e">
        <f t="shared" si="21"/>
        <v>#DIV/0!</v>
      </c>
      <c r="K113" s="57" t="e">
        <f t="shared" si="15"/>
        <v>#DIV/0!</v>
      </c>
      <c r="L113" s="67" t="e">
        <f t="shared" si="11"/>
        <v>#DIV/0!</v>
      </c>
      <c r="M113" s="67" t="e">
        <f t="shared" si="12"/>
        <v>#DIV/0!</v>
      </c>
      <c r="N113" s="57" t="e">
        <f t="shared" si="16"/>
        <v>#DIV/0!</v>
      </c>
      <c r="O113" s="57" t="e">
        <f t="shared" si="17"/>
        <v>#DIV/0!</v>
      </c>
      <c r="P113" s="67" t="e">
        <f t="shared" si="18"/>
        <v>#DIV/0!</v>
      </c>
      <c r="Q113" s="67" t="e">
        <f t="shared" si="19"/>
        <v>#DIV/0!</v>
      </c>
      <c r="R113" s="57" t="e">
        <f t="shared" si="20"/>
        <v>#DIV/0!</v>
      </c>
      <c r="S113" s="68" t="str">
        <f t="shared" si="13"/>
        <v>PO</v>
      </c>
      <c r="T113" s="69" t="str">
        <f t="shared" si="14"/>
        <v>OK</v>
      </c>
    </row>
    <row r="114" spans="1:20" ht="14.25" customHeight="1" x14ac:dyDescent="0.25">
      <c r="A114" s="60" t="str">
        <f>IF(S114=MIN(S105:S128),1,"")</f>
        <v/>
      </c>
      <c r="B114" s="61"/>
      <c r="C114" s="62"/>
      <c r="D114" s="63"/>
      <c r="E114" s="64"/>
      <c r="F114" s="65"/>
      <c r="G114" s="66"/>
      <c r="H114" s="56"/>
      <c r="I114" s="67" t="e">
        <f>HLOOKUP('Operational Worksheet'!E114,$B$778:$U$780,3)</f>
        <v>#N/A</v>
      </c>
      <c r="J114" s="57" t="e">
        <f t="shared" si="21"/>
        <v>#DIV/0!</v>
      </c>
      <c r="K114" s="57" t="e">
        <f t="shared" si="15"/>
        <v>#DIV/0!</v>
      </c>
      <c r="L114" s="67" t="e">
        <f t="shared" si="11"/>
        <v>#DIV/0!</v>
      </c>
      <c r="M114" s="67" t="e">
        <f t="shared" si="12"/>
        <v>#DIV/0!</v>
      </c>
      <c r="N114" s="57" t="e">
        <f t="shared" si="16"/>
        <v>#DIV/0!</v>
      </c>
      <c r="O114" s="57" t="e">
        <f t="shared" si="17"/>
        <v>#DIV/0!</v>
      </c>
      <c r="P114" s="67" t="e">
        <f t="shared" si="18"/>
        <v>#DIV/0!</v>
      </c>
      <c r="Q114" s="67" t="e">
        <f t="shared" si="19"/>
        <v>#DIV/0!</v>
      </c>
      <c r="R114" s="57" t="e">
        <f t="shared" si="20"/>
        <v>#DIV/0!</v>
      </c>
      <c r="S114" s="68" t="str">
        <f t="shared" si="13"/>
        <v>PO</v>
      </c>
      <c r="T114" s="69" t="str">
        <f t="shared" si="14"/>
        <v>OK</v>
      </c>
    </row>
    <row r="115" spans="1:20" ht="14.25" customHeight="1" x14ac:dyDescent="0.25">
      <c r="A115" s="60" t="str">
        <f>IF(S115=MIN(S105:S128),1,"")</f>
        <v/>
      </c>
      <c r="B115" s="61"/>
      <c r="C115" s="62"/>
      <c r="D115" s="63"/>
      <c r="E115" s="64"/>
      <c r="F115" s="65"/>
      <c r="G115" s="66"/>
      <c r="H115" s="56"/>
      <c r="I115" s="67" t="e">
        <f>HLOOKUP('Operational Worksheet'!E115,$B$778:$U$780,3)</f>
        <v>#N/A</v>
      </c>
      <c r="J115" s="57" t="e">
        <f t="shared" si="21"/>
        <v>#DIV/0!</v>
      </c>
      <c r="K115" s="57" t="e">
        <f t="shared" si="15"/>
        <v>#DIV/0!</v>
      </c>
      <c r="L115" s="67" t="e">
        <f t="shared" si="11"/>
        <v>#DIV/0!</v>
      </c>
      <c r="M115" s="67" t="e">
        <f t="shared" si="12"/>
        <v>#DIV/0!</v>
      </c>
      <c r="N115" s="57" t="e">
        <f t="shared" si="16"/>
        <v>#DIV/0!</v>
      </c>
      <c r="O115" s="57" t="e">
        <f t="shared" si="17"/>
        <v>#DIV/0!</v>
      </c>
      <c r="P115" s="67" t="e">
        <f t="shared" si="18"/>
        <v>#DIV/0!</v>
      </c>
      <c r="Q115" s="67" t="e">
        <f t="shared" si="19"/>
        <v>#DIV/0!</v>
      </c>
      <c r="R115" s="57" t="e">
        <f t="shared" si="20"/>
        <v>#DIV/0!</v>
      </c>
      <c r="S115" s="68" t="str">
        <f t="shared" si="13"/>
        <v>PO</v>
      </c>
      <c r="T115" s="69" t="str">
        <f t="shared" si="14"/>
        <v>OK</v>
      </c>
    </row>
    <row r="116" spans="1:20" ht="14.25" customHeight="1" x14ac:dyDescent="0.25">
      <c r="A116" s="60" t="str">
        <f>IF(S116=MIN(S105:S128),1,"")</f>
        <v/>
      </c>
      <c r="B116" s="61"/>
      <c r="C116" s="62"/>
      <c r="D116" s="63"/>
      <c r="E116" s="64"/>
      <c r="F116" s="65"/>
      <c r="G116" s="66"/>
      <c r="H116" s="56"/>
      <c r="I116" s="67" t="e">
        <f>HLOOKUP('Operational Worksheet'!E116,$B$778:$U$780,3)</f>
        <v>#N/A</v>
      </c>
      <c r="J116" s="57" t="e">
        <f t="shared" si="21"/>
        <v>#DIV/0!</v>
      </c>
      <c r="K116" s="57" t="e">
        <f t="shared" si="15"/>
        <v>#DIV/0!</v>
      </c>
      <c r="L116" s="68" t="e">
        <f t="shared" si="11"/>
        <v>#DIV/0!</v>
      </c>
      <c r="M116" s="67" t="e">
        <f t="shared" si="12"/>
        <v>#DIV/0!</v>
      </c>
      <c r="N116" s="57" t="e">
        <f t="shared" si="16"/>
        <v>#DIV/0!</v>
      </c>
      <c r="O116" s="57" t="e">
        <f t="shared" si="17"/>
        <v>#DIV/0!</v>
      </c>
      <c r="P116" s="67" t="e">
        <f t="shared" si="18"/>
        <v>#DIV/0!</v>
      </c>
      <c r="Q116" s="67" t="e">
        <f t="shared" si="19"/>
        <v>#DIV/0!</v>
      </c>
      <c r="R116" s="57" t="e">
        <f t="shared" si="20"/>
        <v>#DIV/0!</v>
      </c>
      <c r="S116" s="68" t="str">
        <f t="shared" si="13"/>
        <v>PO</v>
      </c>
      <c r="T116" s="69" t="str">
        <f t="shared" si="14"/>
        <v>OK</v>
      </c>
    </row>
    <row r="117" spans="1:20" ht="14.25" customHeight="1" x14ac:dyDescent="0.25">
      <c r="A117" s="60" t="str">
        <f>IF(S117=MIN(S105:S128),1,"")</f>
        <v/>
      </c>
      <c r="B117" s="61"/>
      <c r="C117" s="62"/>
      <c r="D117" s="63"/>
      <c r="E117" s="64"/>
      <c r="F117" s="65"/>
      <c r="G117" s="66"/>
      <c r="H117" s="56"/>
      <c r="I117" s="67" t="e">
        <f>HLOOKUP('Operational Worksheet'!E117,$B$778:$U$780,3)</f>
        <v>#N/A</v>
      </c>
      <c r="J117" s="57" t="e">
        <f t="shared" si="21"/>
        <v>#DIV/0!</v>
      </c>
      <c r="K117" s="57" t="e">
        <f t="shared" si="15"/>
        <v>#DIV/0!</v>
      </c>
      <c r="L117" s="67" t="e">
        <f t="shared" si="11"/>
        <v>#DIV/0!</v>
      </c>
      <c r="M117" s="67" t="e">
        <f t="shared" si="12"/>
        <v>#DIV/0!</v>
      </c>
      <c r="N117" s="57" t="e">
        <f t="shared" si="16"/>
        <v>#DIV/0!</v>
      </c>
      <c r="O117" s="57" t="e">
        <f t="shared" si="17"/>
        <v>#DIV/0!</v>
      </c>
      <c r="P117" s="67" t="e">
        <f t="shared" si="18"/>
        <v>#DIV/0!</v>
      </c>
      <c r="Q117" s="67" t="e">
        <f t="shared" si="19"/>
        <v>#DIV/0!</v>
      </c>
      <c r="R117" s="57" t="e">
        <f t="shared" si="20"/>
        <v>#DIV/0!</v>
      </c>
      <c r="S117" s="68" t="str">
        <f t="shared" si="13"/>
        <v>PO</v>
      </c>
      <c r="T117" s="69" t="str">
        <f t="shared" si="14"/>
        <v>OK</v>
      </c>
    </row>
    <row r="118" spans="1:20" ht="14.25" customHeight="1" x14ac:dyDescent="0.25">
      <c r="A118" s="60" t="str">
        <f>IF(S118=MIN(S105:S128),1,"")</f>
        <v/>
      </c>
      <c r="B118" s="61"/>
      <c r="C118" s="62"/>
      <c r="D118" s="63"/>
      <c r="E118" s="64"/>
      <c r="F118" s="65"/>
      <c r="G118" s="66"/>
      <c r="H118" s="56"/>
      <c r="I118" s="67" t="e">
        <f>HLOOKUP('Operational Worksheet'!E118,$B$778:$U$780,3)</f>
        <v>#N/A</v>
      </c>
      <c r="J118" s="57" t="e">
        <f t="shared" si="21"/>
        <v>#DIV/0!</v>
      </c>
      <c r="K118" s="57" t="e">
        <f t="shared" si="15"/>
        <v>#DIV/0!</v>
      </c>
      <c r="L118" s="67" t="e">
        <f t="shared" si="11"/>
        <v>#DIV/0!</v>
      </c>
      <c r="M118" s="67" t="e">
        <f t="shared" si="12"/>
        <v>#DIV/0!</v>
      </c>
      <c r="N118" s="57" t="e">
        <f t="shared" si="16"/>
        <v>#DIV/0!</v>
      </c>
      <c r="O118" s="57" t="e">
        <f t="shared" si="17"/>
        <v>#DIV/0!</v>
      </c>
      <c r="P118" s="67" t="e">
        <f t="shared" si="18"/>
        <v>#DIV/0!</v>
      </c>
      <c r="Q118" s="67" t="e">
        <f t="shared" si="19"/>
        <v>#DIV/0!</v>
      </c>
      <c r="R118" s="57" t="e">
        <f t="shared" si="20"/>
        <v>#DIV/0!</v>
      </c>
      <c r="S118" s="68" t="str">
        <f t="shared" si="13"/>
        <v>PO</v>
      </c>
      <c r="T118" s="69" t="str">
        <f t="shared" si="14"/>
        <v>OK</v>
      </c>
    </row>
    <row r="119" spans="1:20" ht="14.25" customHeight="1" x14ac:dyDescent="0.25">
      <c r="A119" s="60" t="str">
        <f>IF(S119=MIN(S105:S128),1,"")</f>
        <v/>
      </c>
      <c r="B119" s="61"/>
      <c r="C119" s="62"/>
      <c r="D119" s="63"/>
      <c r="E119" s="64"/>
      <c r="F119" s="65"/>
      <c r="G119" s="66"/>
      <c r="H119" s="56"/>
      <c r="I119" s="67" t="e">
        <f>HLOOKUP('Operational Worksheet'!E119,$B$778:$U$780,3)</f>
        <v>#N/A</v>
      </c>
      <c r="J119" s="57" t="e">
        <f t="shared" si="21"/>
        <v>#DIV/0!</v>
      </c>
      <c r="K119" s="57" t="e">
        <f t="shared" si="15"/>
        <v>#DIV/0!</v>
      </c>
      <c r="L119" s="67" t="e">
        <f t="shared" si="11"/>
        <v>#DIV/0!</v>
      </c>
      <c r="M119" s="67" t="e">
        <f t="shared" si="12"/>
        <v>#DIV/0!</v>
      </c>
      <c r="N119" s="57" t="e">
        <f t="shared" si="16"/>
        <v>#DIV/0!</v>
      </c>
      <c r="O119" s="57" t="e">
        <f t="shared" si="17"/>
        <v>#DIV/0!</v>
      </c>
      <c r="P119" s="67" t="e">
        <f t="shared" si="18"/>
        <v>#DIV/0!</v>
      </c>
      <c r="Q119" s="67" t="e">
        <f t="shared" si="19"/>
        <v>#DIV/0!</v>
      </c>
      <c r="R119" s="57" t="e">
        <f t="shared" si="20"/>
        <v>#DIV/0!</v>
      </c>
      <c r="S119" s="68" t="str">
        <f t="shared" si="13"/>
        <v>PO</v>
      </c>
      <c r="T119" s="69" t="str">
        <f t="shared" si="14"/>
        <v>OK</v>
      </c>
    </row>
    <row r="120" spans="1:20" ht="14.25" customHeight="1" x14ac:dyDescent="0.25">
      <c r="A120" s="60" t="str">
        <f>IF(S120=MIN(S105:S128),1,"")</f>
        <v/>
      </c>
      <c r="B120" s="61"/>
      <c r="C120" s="62"/>
      <c r="D120" s="63"/>
      <c r="E120" s="64"/>
      <c r="F120" s="65"/>
      <c r="G120" s="66"/>
      <c r="H120" s="56"/>
      <c r="I120" s="67" t="e">
        <f>HLOOKUP('Operational Worksheet'!E120,$B$778:$U$780,3)</f>
        <v>#N/A</v>
      </c>
      <c r="J120" s="57" t="e">
        <f t="shared" si="21"/>
        <v>#DIV/0!</v>
      </c>
      <c r="K120" s="57" t="e">
        <f t="shared" si="15"/>
        <v>#DIV/0!</v>
      </c>
      <c r="L120" s="67" t="e">
        <f t="shared" si="11"/>
        <v>#DIV/0!</v>
      </c>
      <c r="M120" s="67" t="e">
        <f t="shared" si="12"/>
        <v>#DIV/0!</v>
      </c>
      <c r="N120" s="57" t="e">
        <f t="shared" si="16"/>
        <v>#DIV/0!</v>
      </c>
      <c r="O120" s="57" t="e">
        <f t="shared" si="17"/>
        <v>#DIV/0!</v>
      </c>
      <c r="P120" s="67" t="e">
        <f t="shared" si="18"/>
        <v>#DIV/0!</v>
      </c>
      <c r="Q120" s="67" t="e">
        <f t="shared" si="19"/>
        <v>#DIV/0!</v>
      </c>
      <c r="R120" s="57" t="e">
        <f t="shared" si="20"/>
        <v>#DIV/0!</v>
      </c>
      <c r="S120" s="68" t="str">
        <f t="shared" si="13"/>
        <v>PO</v>
      </c>
      <c r="T120" s="69" t="str">
        <f t="shared" si="14"/>
        <v>OK</v>
      </c>
    </row>
    <row r="121" spans="1:20" ht="14.25" customHeight="1" x14ac:dyDescent="0.25">
      <c r="A121" s="60" t="str">
        <f>IF(S121=MIN(S105:S128),1,"")</f>
        <v/>
      </c>
      <c r="B121" s="61"/>
      <c r="C121" s="62"/>
      <c r="D121" s="63"/>
      <c r="E121" s="64"/>
      <c r="F121" s="65"/>
      <c r="G121" s="66"/>
      <c r="H121" s="56"/>
      <c r="I121" s="67" t="e">
        <f>HLOOKUP('Operational Worksheet'!E121,$B$778:$U$780,3)</f>
        <v>#N/A</v>
      </c>
      <c r="J121" s="57" t="e">
        <f t="shared" si="21"/>
        <v>#DIV/0!</v>
      </c>
      <c r="K121" s="57" t="e">
        <f t="shared" si="15"/>
        <v>#DIV/0!</v>
      </c>
      <c r="L121" s="67" t="e">
        <f t="shared" si="11"/>
        <v>#DIV/0!</v>
      </c>
      <c r="M121" s="67" t="e">
        <f t="shared" si="12"/>
        <v>#DIV/0!</v>
      </c>
      <c r="N121" s="57" t="e">
        <f t="shared" si="16"/>
        <v>#DIV/0!</v>
      </c>
      <c r="O121" s="57" t="e">
        <f t="shared" si="17"/>
        <v>#DIV/0!</v>
      </c>
      <c r="P121" s="67" t="e">
        <f t="shared" si="18"/>
        <v>#DIV/0!</v>
      </c>
      <c r="Q121" s="67" t="e">
        <f t="shared" si="19"/>
        <v>#DIV/0!</v>
      </c>
      <c r="R121" s="57" t="e">
        <f t="shared" si="20"/>
        <v>#DIV/0!</v>
      </c>
      <c r="S121" s="68" t="str">
        <f t="shared" si="13"/>
        <v>PO</v>
      </c>
      <c r="T121" s="69" t="str">
        <f t="shared" si="14"/>
        <v>OK</v>
      </c>
    </row>
    <row r="122" spans="1:20" ht="14.25" customHeight="1" x14ac:dyDescent="0.25">
      <c r="A122" s="60" t="str">
        <f>IF(S122=MIN(S105:S128),1,"")</f>
        <v/>
      </c>
      <c r="B122" s="61"/>
      <c r="C122" s="62"/>
      <c r="D122" s="63"/>
      <c r="E122" s="64"/>
      <c r="F122" s="65"/>
      <c r="G122" s="66"/>
      <c r="H122" s="56"/>
      <c r="I122" s="67" t="e">
        <f>HLOOKUP('Operational Worksheet'!E122,$B$778:$U$780,3)</f>
        <v>#N/A</v>
      </c>
      <c r="J122" s="57" t="e">
        <f t="shared" si="21"/>
        <v>#DIV/0!</v>
      </c>
      <c r="K122" s="57" t="e">
        <f t="shared" si="15"/>
        <v>#DIV/0!</v>
      </c>
      <c r="L122" s="68" t="e">
        <f t="shared" si="11"/>
        <v>#DIV/0!</v>
      </c>
      <c r="M122" s="67" t="e">
        <f t="shared" si="12"/>
        <v>#DIV/0!</v>
      </c>
      <c r="N122" s="57" t="e">
        <f t="shared" si="16"/>
        <v>#DIV/0!</v>
      </c>
      <c r="O122" s="57" t="e">
        <f t="shared" si="17"/>
        <v>#DIV/0!</v>
      </c>
      <c r="P122" s="67" t="e">
        <f t="shared" si="18"/>
        <v>#DIV/0!</v>
      </c>
      <c r="Q122" s="67" t="e">
        <f t="shared" si="19"/>
        <v>#DIV/0!</v>
      </c>
      <c r="R122" s="57" t="e">
        <f t="shared" si="20"/>
        <v>#DIV/0!</v>
      </c>
      <c r="S122" s="68" t="str">
        <f t="shared" si="13"/>
        <v>PO</v>
      </c>
      <c r="T122" s="69" t="str">
        <f t="shared" si="14"/>
        <v>OK</v>
      </c>
    </row>
    <row r="123" spans="1:20" ht="14.25" customHeight="1" x14ac:dyDescent="0.25">
      <c r="A123" s="60" t="str">
        <f>IF(S123=MIN(S105:S128),1,"")</f>
        <v/>
      </c>
      <c r="B123" s="61"/>
      <c r="C123" s="62"/>
      <c r="D123" s="63"/>
      <c r="E123" s="64"/>
      <c r="F123" s="65"/>
      <c r="G123" s="66"/>
      <c r="H123" s="56"/>
      <c r="I123" s="67" t="e">
        <f>HLOOKUP('Operational Worksheet'!E123,$B$778:$U$780,3)</f>
        <v>#N/A</v>
      </c>
      <c r="J123" s="57" t="e">
        <f t="shared" si="21"/>
        <v>#DIV/0!</v>
      </c>
      <c r="K123" s="57" t="e">
        <f t="shared" si="15"/>
        <v>#DIV/0!</v>
      </c>
      <c r="L123" s="67" t="e">
        <f t="shared" si="11"/>
        <v>#DIV/0!</v>
      </c>
      <c r="M123" s="67" t="e">
        <f t="shared" si="12"/>
        <v>#DIV/0!</v>
      </c>
      <c r="N123" s="57" t="e">
        <f t="shared" si="16"/>
        <v>#DIV/0!</v>
      </c>
      <c r="O123" s="57" t="e">
        <f t="shared" si="17"/>
        <v>#DIV/0!</v>
      </c>
      <c r="P123" s="67" t="e">
        <f t="shared" si="18"/>
        <v>#DIV/0!</v>
      </c>
      <c r="Q123" s="67" t="e">
        <f t="shared" si="19"/>
        <v>#DIV/0!</v>
      </c>
      <c r="R123" s="57" t="e">
        <f t="shared" si="20"/>
        <v>#DIV/0!</v>
      </c>
      <c r="S123" s="68" t="str">
        <f t="shared" si="13"/>
        <v>PO</v>
      </c>
      <c r="T123" s="69" t="str">
        <f t="shared" si="14"/>
        <v>OK</v>
      </c>
    </row>
    <row r="124" spans="1:20" ht="14.25" customHeight="1" x14ac:dyDescent="0.25">
      <c r="A124" s="60" t="str">
        <f>IF(S124=MIN(S105:S128),1,"")</f>
        <v/>
      </c>
      <c r="B124" s="61"/>
      <c r="C124" s="62"/>
      <c r="D124" s="63"/>
      <c r="E124" s="64"/>
      <c r="F124" s="65"/>
      <c r="G124" s="66"/>
      <c r="H124" s="56"/>
      <c r="I124" s="67" t="e">
        <f>HLOOKUP('Operational Worksheet'!E124,$B$778:$U$780,3)</f>
        <v>#N/A</v>
      </c>
      <c r="J124" s="57" t="e">
        <f t="shared" si="21"/>
        <v>#DIV/0!</v>
      </c>
      <c r="K124" s="57" t="e">
        <f t="shared" si="15"/>
        <v>#DIV/0!</v>
      </c>
      <c r="L124" s="67" t="e">
        <f t="shared" si="11"/>
        <v>#DIV/0!</v>
      </c>
      <c r="M124" s="67" t="e">
        <f t="shared" si="12"/>
        <v>#DIV/0!</v>
      </c>
      <c r="N124" s="57" t="e">
        <f t="shared" si="16"/>
        <v>#DIV/0!</v>
      </c>
      <c r="O124" s="57" t="e">
        <f t="shared" si="17"/>
        <v>#DIV/0!</v>
      </c>
      <c r="P124" s="67" t="e">
        <f t="shared" si="18"/>
        <v>#DIV/0!</v>
      </c>
      <c r="Q124" s="67" t="e">
        <f t="shared" si="19"/>
        <v>#DIV/0!</v>
      </c>
      <c r="R124" s="57" t="e">
        <f t="shared" si="20"/>
        <v>#DIV/0!</v>
      </c>
      <c r="S124" s="68" t="str">
        <f t="shared" si="13"/>
        <v>PO</v>
      </c>
      <c r="T124" s="69" t="str">
        <f t="shared" si="14"/>
        <v>OK</v>
      </c>
    </row>
    <row r="125" spans="1:20" ht="14.25" customHeight="1" x14ac:dyDescent="0.25">
      <c r="A125" s="60" t="str">
        <f>IF(S125=MIN(S105:S128),1,"")</f>
        <v/>
      </c>
      <c r="B125" s="61"/>
      <c r="C125" s="62"/>
      <c r="D125" s="63"/>
      <c r="E125" s="64"/>
      <c r="F125" s="65"/>
      <c r="G125" s="66"/>
      <c r="H125" s="56"/>
      <c r="I125" s="67" t="e">
        <f>HLOOKUP('Operational Worksheet'!E125,$B$778:$U$780,3)</f>
        <v>#N/A</v>
      </c>
      <c r="J125" s="57" t="e">
        <f t="shared" si="21"/>
        <v>#DIV/0!</v>
      </c>
      <c r="K125" s="57" t="e">
        <f t="shared" si="15"/>
        <v>#DIV/0!</v>
      </c>
      <c r="L125" s="67" t="e">
        <f t="shared" si="11"/>
        <v>#DIV/0!</v>
      </c>
      <c r="M125" s="67" t="e">
        <f t="shared" si="12"/>
        <v>#DIV/0!</v>
      </c>
      <c r="N125" s="57" t="e">
        <f t="shared" si="16"/>
        <v>#DIV/0!</v>
      </c>
      <c r="O125" s="57" t="e">
        <f t="shared" si="17"/>
        <v>#DIV/0!</v>
      </c>
      <c r="P125" s="67" t="e">
        <f t="shared" si="18"/>
        <v>#DIV/0!</v>
      </c>
      <c r="Q125" s="67" t="e">
        <f t="shared" si="19"/>
        <v>#DIV/0!</v>
      </c>
      <c r="R125" s="57" t="e">
        <f t="shared" si="20"/>
        <v>#DIV/0!</v>
      </c>
      <c r="S125" s="68" t="str">
        <f t="shared" si="13"/>
        <v>PO</v>
      </c>
      <c r="T125" s="69" t="str">
        <f t="shared" si="14"/>
        <v>OK</v>
      </c>
    </row>
    <row r="126" spans="1:20" ht="14.25" customHeight="1" x14ac:dyDescent="0.25">
      <c r="A126" s="60" t="str">
        <f>IF(S126=MIN(S105:S128),1,"")</f>
        <v/>
      </c>
      <c r="B126" s="61"/>
      <c r="C126" s="62"/>
      <c r="D126" s="63"/>
      <c r="E126" s="64"/>
      <c r="F126" s="65"/>
      <c r="G126" s="66"/>
      <c r="H126" s="56"/>
      <c r="I126" s="67" t="e">
        <f>HLOOKUP('Operational Worksheet'!E126,$B$778:$U$780,3)</f>
        <v>#N/A</v>
      </c>
      <c r="J126" s="57" t="e">
        <f t="shared" si="21"/>
        <v>#DIV/0!</v>
      </c>
      <c r="K126" s="57" t="e">
        <f t="shared" si="15"/>
        <v>#DIV/0!</v>
      </c>
      <c r="L126" s="67" t="e">
        <f t="shared" si="11"/>
        <v>#DIV/0!</v>
      </c>
      <c r="M126" s="67" t="e">
        <f t="shared" si="12"/>
        <v>#DIV/0!</v>
      </c>
      <c r="N126" s="57" t="e">
        <f t="shared" si="16"/>
        <v>#DIV/0!</v>
      </c>
      <c r="O126" s="57" t="e">
        <f t="shared" si="17"/>
        <v>#DIV/0!</v>
      </c>
      <c r="P126" s="67" t="e">
        <f t="shared" si="18"/>
        <v>#DIV/0!</v>
      </c>
      <c r="Q126" s="67" t="e">
        <f t="shared" si="19"/>
        <v>#DIV/0!</v>
      </c>
      <c r="R126" s="57" t="e">
        <f t="shared" si="20"/>
        <v>#DIV/0!</v>
      </c>
      <c r="S126" s="68" t="str">
        <f t="shared" si="13"/>
        <v>PO</v>
      </c>
      <c r="T126" s="69" t="str">
        <f t="shared" si="14"/>
        <v>OK</v>
      </c>
    </row>
    <row r="127" spans="1:20" ht="14.25" customHeight="1" x14ac:dyDescent="0.25">
      <c r="A127" s="60" t="str">
        <f>IF(S127=MIN(S105:S128),1,"")</f>
        <v/>
      </c>
      <c r="B127" s="61"/>
      <c r="C127" s="62"/>
      <c r="D127" s="63"/>
      <c r="E127" s="64"/>
      <c r="F127" s="65"/>
      <c r="G127" s="66"/>
      <c r="H127" s="56"/>
      <c r="I127" s="67" t="e">
        <f>HLOOKUP('Operational Worksheet'!E127,$B$778:$U$780,3)</f>
        <v>#N/A</v>
      </c>
      <c r="J127" s="57" t="e">
        <f t="shared" si="21"/>
        <v>#DIV/0!</v>
      </c>
      <c r="K127" s="57" t="e">
        <f t="shared" si="15"/>
        <v>#DIV/0!</v>
      </c>
      <c r="L127" s="67" t="e">
        <f t="shared" si="11"/>
        <v>#DIV/0!</v>
      </c>
      <c r="M127" s="67" t="e">
        <f t="shared" si="12"/>
        <v>#DIV/0!</v>
      </c>
      <c r="N127" s="57" t="e">
        <f t="shared" si="16"/>
        <v>#DIV/0!</v>
      </c>
      <c r="O127" s="57" t="e">
        <f t="shared" si="17"/>
        <v>#DIV/0!</v>
      </c>
      <c r="P127" s="67" t="e">
        <f t="shared" si="18"/>
        <v>#DIV/0!</v>
      </c>
      <c r="Q127" s="67" t="e">
        <f t="shared" si="19"/>
        <v>#DIV/0!</v>
      </c>
      <c r="R127" s="57" t="e">
        <f t="shared" si="20"/>
        <v>#DIV/0!</v>
      </c>
      <c r="S127" s="68" t="str">
        <f t="shared" si="13"/>
        <v>PO</v>
      </c>
      <c r="T127" s="69" t="str">
        <f t="shared" si="14"/>
        <v>OK</v>
      </c>
    </row>
    <row r="128" spans="1:20" ht="14.25" customHeight="1" x14ac:dyDescent="0.25">
      <c r="A128" s="70" t="str">
        <f>IF(S128=MIN(S105:S128),1,"")</f>
        <v/>
      </c>
      <c r="B128" s="71"/>
      <c r="C128" s="72"/>
      <c r="D128" s="63"/>
      <c r="E128" s="64"/>
      <c r="F128" s="65"/>
      <c r="G128" s="66"/>
      <c r="H128" s="56"/>
      <c r="I128" s="73" t="e">
        <f>HLOOKUP('Operational Worksheet'!E128,$B$778:$U$780,3)</f>
        <v>#N/A</v>
      </c>
      <c r="J128" s="57" t="e">
        <f t="shared" si="21"/>
        <v>#DIV/0!</v>
      </c>
      <c r="K128" s="57" t="e">
        <f t="shared" si="15"/>
        <v>#DIV/0!</v>
      </c>
      <c r="L128" s="74" t="e">
        <f t="shared" si="11"/>
        <v>#DIV/0!</v>
      </c>
      <c r="M128" s="73" t="e">
        <f t="shared" si="12"/>
        <v>#DIV/0!</v>
      </c>
      <c r="N128" s="57" t="e">
        <f t="shared" si="16"/>
        <v>#DIV/0!</v>
      </c>
      <c r="O128" s="57" t="e">
        <f t="shared" si="17"/>
        <v>#DIV/0!</v>
      </c>
      <c r="P128" s="73" t="e">
        <f t="shared" si="18"/>
        <v>#DIV/0!</v>
      </c>
      <c r="Q128" s="73" t="e">
        <f t="shared" si="19"/>
        <v>#DIV/0!</v>
      </c>
      <c r="R128" s="57" t="e">
        <f t="shared" si="20"/>
        <v>#DIV/0!</v>
      </c>
      <c r="S128" s="74" t="str">
        <f t="shared" si="13"/>
        <v>PO</v>
      </c>
      <c r="T128" s="75" t="str">
        <f t="shared" si="14"/>
        <v>OK</v>
      </c>
    </row>
    <row r="129" spans="1:20" ht="14.25" customHeight="1" x14ac:dyDescent="0.25">
      <c r="A129" s="50" t="str">
        <f>IF(S129=MIN(S129:S152),1,"")</f>
        <v/>
      </c>
      <c r="B129" s="51"/>
      <c r="C129" s="52"/>
      <c r="D129" s="63"/>
      <c r="E129" s="64"/>
      <c r="F129" s="65"/>
      <c r="G129" s="66"/>
      <c r="H129" s="56"/>
      <c r="I129" s="57" t="e">
        <f>HLOOKUP('Operational Worksheet'!E129,$B$778:$U$780,3)</f>
        <v>#N/A</v>
      </c>
      <c r="J129" s="57" t="e">
        <f t="shared" si="21"/>
        <v>#DIV/0!</v>
      </c>
      <c r="K129" s="57" t="e">
        <f t="shared" si="15"/>
        <v>#DIV/0!</v>
      </c>
      <c r="L129" s="57" t="e">
        <f t="shared" si="11"/>
        <v>#DIV/0!</v>
      </c>
      <c r="M129" s="57" t="e">
        <f t="shared" si="12"/>
        <v>#DIV/0!</v>
      </c>
      <c r="N129" s="57" t="e">
        <f t="shared" si="16"/>
        <v>#DIV/0!</v>
      </c>
      <c r="O129" s="57" t="e">
        <f t="shared" si="17"/>
        <v>#DIV/0!</v>
      </c>
      <c r="P129" s="57" t="e">
        <f t="shared" si="18"/>
        <v>#DIV/0!</v>
      </c>
      <c r="Q129" s="57" t="e">
        <f t="shared" si="19"/>
        <v>#DIV/0!</v>
      </c>
      <c r="R129" s="57" t="e">
        <f t="shared" si="20"/>
        <v>#DIV/0!</v>
      </c>
      <c r="S129" s="58" t="str">
        <f t="shared" si="13"/>
        <v>PO</v>
      </c>
      <c r="T129" s="59" t="str">
        <f t="shared" si="14"/>
        <v>OK</v>
      </c>
    </row>
    <row r="130" spans="1:20" ht="14.25" customHeight="1" x14ac:dyDescent="0.25">
      <c r="A130" s="60" t="str">
        <f>IF(S130=MIN(S129:S152),1,"")</f>
        <v/>
      </c>
      <c r="B130" s="61"/>
      <c r="C130" s="62"/>
      <c r="D130" s="63"/>
      <c r="E130" s="64"/>
      <c r="F130" s="65"/>
      <c r="G130" s="66"/>
      <c r="H130" s="56"/>
      <c r="I130" s="67" t="e">
        <f>HLOOKUP('Operational Worksheet'!E130,$B$778:$U$780,3)</f>
        <v>#N/A</v>
      </c>
      <c r="J130" s="57" t="e">
        <f t="shared" si="21"/>
        <v>#DIV/0!</v>
      </c>
      <c r="K130" s="57" t="e">
        <f t="shared" si="15"/>
        <v>#DIV/0!</v>
      </c>
      <c r="L130" s="67" t="e">
        <f t="shared" si="11"/>
        <v>#DIV/0!</v>
      </c>
      <c r="M130" s="67" t="e">
        <f t="shared" si="12"/>
        <v>#DIV/0!</v>
      </c>
      <c r="N130" s="57" t="e">
        <f t="shared" si="16"/>
        <v>#DIV/0!</v>
      </c>
      <c r="O130" s="57" t="e">
        <f t="shared" si="17"/>
        <v>#DIV/0!</v>
      </c>
      <c r="P130" s="67" t="e">
        <f t="shared" si="18"/>
        <v>#DIV/0!</v>
      </c>
      <c r="Q130" s="67" t="e">
        <f t="shared" si="19"/>
        <v>#DIV/0!</v>
      </c>
      <c r="R130" s="57" t="e">
        <f t="shared" si="20"/>
        <v>#DIV/0!</v>
      </c>
      <c r="S130" s="68" t="str">
        <f t="shared" si="13"/>
        <v>PO</v>
      </c>
      <c r="T130" s="69" t="str">
        <f t="shared" si="14"/>
        <v>OK</v>
      </c>
    </row>
    <row r="131" spans="1:20" ht="14.25" customHeight="1" x14ac:dyDescent="0.25">
      <c r="A131" s="60" t="str">
        <f>IF(S131=MIN(S129:S152),1,"")</f>
        <v/>
      </c>
      <c r="B131" s="61"/>
      <c r="C131" s="62"/>
      <c r="D131" s="63"/>
      <c r="E131" s="64"/>
      <c r="F131" s="65"/>
      <c r="G131" s="66"/>
      <c r="H131" s="56"/>
      <c r="I131" s="67" t="e">
        <f>HLOOKUP('Operational Worksheet'!E131,$B$778:$U$780,3)</f>
        <v>#N/A</v>
      </c>
      <c r="J131" s="57" t="e">
        <f t="shared" si="21"/>
        <v>#DIV/0!</v>
      </c>
      <c r="K131" s="57" t="e">
        <f t="shared" si="15"/>
        <v>#DIV/0!</v>
      </c>
      <c r="L131" s="67" t="e">
        <f t="shared" si="11"/>
        <v>#DIV/0!</v>
      </c>
      <c r="M131" s="67" t="e">
        <f t="shared" si="12"/>
        <v>#DIV/0!</v>
      </c>
      <c r="N131" s="57" t="e">
        <f t="shared" si="16"/>
        <v>#DIV/0!</v>
      </c>
      <c r="O131" s="57" t="e">
        <f t="shared" si="17"/>
        <v>#DIV/0!</v>
      </c>
      <c r="P131" s="67" t="e">
        <f t="shared" si="18"/>
        <v>#DIV/0!</v>
      </c>
      <c r="Q131" s="67" t="e">
        <f t="shared" si="19"/>
        <v>#DIV/0!</v>
      </c>
      <c r="R131" s="57" t="e">
        <f t="shared" si="20"/>
        <v>#DIV/0!</v>
      </c>
      <c r="S131" s="68" t="str">
        <f t="shared" si="13"/>
        <v>PO</v>
      </c>
      <c r="T131" s="69" t="str">
        <f t="shared" si="14"/>
        <v>OK</v>
      </c>
    </row>
    <row r="132" spans="1:20" ht="14.25" customHeight="1" x14ac:dyDescent="0.25">
      <c r="A132" s="60" t="str">
        <f>IF(S132=MIN(S129:S152),1,"")</f>
        <v/>
      </c>
      <c r="B132" s="61"/>
      <c r="C132" s="62"/>
      <c r="D132" s="63"/>
      <c r="E132" s="64"/>
      <c r="F132" s="65"/>
      <c r="G132" s="66"/>
      <c r="H132" s="56"/>
      <c r="I132" s="67" t="e">
        <f>HLOOKUP('Operational Worksheet'!E132,$B$778:$U$780,3)</f>
        <v>#N/A</v>
      </c>
      <c r="J132" s="57" t="e">
        <f t="shared" si="21"/>
        <v>#DIV/0!</v>
      </c>
      <c r="K132" s="57" t="e">
        <f t="shared" si="15"/>
        <v>#DIV/0!</v>
      </c>
      <c r="L132" s="67" t="e">
        <f t="shared" si="11"/>
        <v>#DIV/0!</v>
      </c>
      <c r="M132" s="67" t="e">
        <f t="shared" si="12"/>
        <v>#DIV/0!</v>
      </c>
      <c r="N132" s="57" t="e">
        <f t="shared" si="16"/>
        <v>#DIV/0!</v>
      </c>
      <c r="O132" s="57" t="e">
        <f t="shared" si="17"/>
        <v>#DIV/0!</v>
      </c>
      <c r="P132" s="67" t="e">
        <f t="shared" si="18"/>
        <v>#DIV/0!</v>
      </c>
      <c r="Q132" s="67" t="e">
        <f t="shared" si="19"/>
        <v>#DIV/0!</v>
      </c>
      <c r="R132" s="57" t="e">
        <f t="shared" si="20"/>
        <v>#DIV/0!</v>
      </c>
      <c r="S132" s="68" t="str">
        <f t="shared" si="13"/>
        <v>PO</v>
      </c>
      <c r="T132" s="69" t="str">
        <f t="shared" si="14"/>
        <v>OK</v>
      </c>
    </row>
    <row r="133" spans="1:20" ht="14.25" customHeight="1" x14ac:dyDescent="0.25">
      <c r="A133" s="60" t="str">
        <f>IF(S133=MIN(S129:S152),1,"")</f>
        <v/>
      </c>
      <c r="B133" s="61"/>
      <c r="C133" s="62"/>
      <c r="D133" s="63"/>
      <c r="E133" s="64"/>
      <c r="F133" s="65"/>
      <c r="G133" s="66"/>
      <c r="H133" s="56"/>
      <c r="I133" s="67" t="e">
        <f>HLOOKUP('Operational Worksheet'!E133,$B$778:$U$780,3)</f>
        <v>#N/A</v>
      </c>
      <c r="J133" s="57" t="e">
        <f t="shared" si="21"/>
        <v>#DIV/0!</v>
      </c>
      <c r="K133" s="57" t="e">
        <f t="shared" si="15"/>
        <v>#DIV/0!</v>
      </c>
      <c r="L133" s="67" t="e">
        <f t="shared" si="11"/>
        <v>#DIV/0!</v>
      </c>
      <c r="M133" s="67" t="e">
        <f t="shared" si="12"/>
        <v>#DIV/0!</v>
      </c>
      <c r="N133" s="57" t="e">
        <f t="shared" si="16"/>
        <v>#DIV/0!</v>
      </c>
      <c r="O133" s="57" t="e">
        <f t="shared" si="17"/>
        <v>#DIV/0!</v>
      </c>
      <c r="P133" s="67" t="e">
        <f t="shared" si="18"/>
        <v>#DIV/0!</v>
      </c>
      <c r="Q133" s="67" t="e">
        <f t="shared" si="19"/>
        <v>#DIV/0!</v>
      </c>
      <c r="R133" s="57" t="e">
        <f t="shared" si="20"/>
        <v>#DIV/0!</v>
      </c>
      <c r="S133" s="68" t="str">
        <f t="shared" si="13"/>
        <v>PO</v>
      </c>
      <c r="T133" s="69" t="str">
        <f t="shared" si="14"/>
        <v>OK</v>
      </c>
    </row>
    <row r="134" spans="1:20" ht="14.25" customHeight="1" x14ac:dyDescent="0.25">
      <c r="A134" s="60" t="str">
        <f>IF(S134=MIN(S129:S152),1,"")</f>
        <v/>
      </c>
      <c r="B134" s="61"/>
      <c r="C134" s="62"/>
      <c r="D134" s="63"/>
      <c r="E134" s="64"/>
      <c r="F134" s="65"/>
      <c r="G134" s="66"/>
      <c r="H134" s="56"/>
      <c r="I134" s="67" t="e">
        <f>HLOOKUP('Operational Worksheet'!E134,$B$778:$U$780,3)</f>
        <v>#N/A</v>
      </c>
      <c r="J134" s="57" t="e">
        <f t="shared" si="21"/>
        <v>#DIV/0!</v>
      </c>
      <c r="K134" s="57" t="e">
        <f t="shared" si="15"/>
        <v>#DIV/0!</v>
      </c>
      <c r="L134" s="68" t="e">
        <f t="shared" si="11"/>
        <v>#DIV/0!</v>
      </c>
      <c r="M134" s="67" t="e">
        <f t="shared" si="12"/>
        <v>#DIV/0!</v>
      </c>
      <c r="N134" s="57" t="e">
        <f t="shared" si="16"/>
        <v>#DIV/0!</v>
      </c>
      <c r="O134" s="57" t="e">
        <f t="shared" si="17"/>
        <v>#DIV/0!</v>
      </c>
      <c r="P134" s="67" t="e">
        <f t="shared" si="18"/>
        <v>#DIV/0!</v>
      </c>
      <c r="Q134" s="67" t="e">
        <f t="shared" si="19"/>
        <v>#DIV/0!</v>
      </c>
      <c r="R134" s="57" t="e">
        <f t="shared" si="20"/>
        <v>#DIV/0!</v>
      </c>
      <c r="S134" s="68" t="str">
        <f t="shared" si="13"/>
        <v>PO</v>
      </c>
      <c r="T134" s="69" t="str">
        <f t="shared" si="14"/>
        <v>OK</v>
      </c>
    </row>
    <row r="135" spans="1:20" ht="14.25" customHeight="1" x14ac:dyDescent="0.25">
      <c r="A135" s="60" t="str">
        <f>IF(S135=MIN(S129:S152),1,"")</f>
        <v/>
      </c>
      <c r="B135" s="61"/>
      <c r="C135" s="62"/>
      <c r="D135" s="63"/>
      <c r="E135" s="64"/>
      <c r="F135" s="65"/>
      <c r="G135" s="66"/>
      <c r="H135" s="56"/>
      <c r="I135" s="67" t="e">
        <f>HLOOKUP('Operational Worksheet'!E135,$B$778:$U$780,3)</f>
        <v>#N/A</v>
      </c>
      <c r="J135" s="57" t="e">
        <f t="shared" si="21"/>
        <v>#DIV/0!</v>
      </c>
      <c r="K135" s="57" t="e">
        <f t="shared" si="15"/>
        <v>#DIV/0!</v>
      </c>
      <c r="L135" s="67" t="e">
        <f t="shared" si="11"/>
        <v>#DIV/0!</v>
      </c>
      <c r="M135" s="67" t="e">
        <f t="shared" si="12"/>
        <v>#DIV/0!</v>
      </c>
      <c r="N135" s="57" t="e">
        <f t="shared" si="16"/>
        <v>#DIV/0!</v>
      </c>
      <c r="O135" s="57" t="e">
        <f t="shared" si="17"/>
        <v>#DIV/0!</v>
      </c>
      <c r="P135" s="67" t="e">
        <f t="shared" si="18"/>
        <v>#DIV/0!</v>
      </c>
      <c r="Q135" s="67" t="e">
        <f t="shared" si="19"/>
        <v>#DIV/0!</v>
      </c>
      <c r="R135" s="57" t="e">
        <f t="shared" si="20"/>
        <v>#DIV/0!</v>
      </c>
      <c r="S135" s="68" t="str">
        <f t="shared" si="13"/>
        <v>PO</v>
      </c>
      <c r="T135" s="69" t="str">
        <f t="shared" si="14"/>
        <v>OK</v>
      </c>
    </row>
    <row r="136" spans="1:20" ht="14.25" customHeight="1" x14ac:dyDescent="0.25">
      <c r="A136" s="60" t="str">
        <f>IF(S136=MIN(S129:S152),1,"")</f>
        <v/>
      </c>
      <c r="B136" s="61"/>
      <c r="C136" s="62"/>
      <c r="D136" s="63"/>
      <c r="E136" s="64"/>
      <c r="F136" s="65"/>
      <c r="G136" s="66"/>
      <c r="H136" s="56"/>
      <c r="I136" s="67" t="e">
        <f>HLOOKUP('Operational Worksheet'!E136,$B$778:$U$780,3)</f>
        <v>#N/A</v>
      </c>
      <c r="J136" s="57" t="e">
        <f t="shared" si="21"/>
        <v>#DIV/0!</v>
      </c>
      <c r="K136" s="57" t="e">
        <f t="shared" si="15"/>
        <v>#DIV/0!</v>
      </c>
      <c r="L136" s="67" t="e">
        <f t="shared" si="11"/>
        <v>#DIV/0!</v>
      </c>
      <c r="M136" s="67" t="e">
        <f t="shared" si="12"/>
        <v>#DIV/0!</v>
      </c>
      <c r="N136" s="57" t="e">
        <f t="shared" si="16"/>
        <v>#DIV/0!</v>
      </c>
      <c r="O136" s="57" t="e">
        <f t="shared" si="17"/>
        <v>#DIV/0!</v>
      </c>
      <c r="P136" s="67" t="e">
        <f t="shared" si="18"/>
        <v>#DIV/0!</v>
      </c>
      <c r="Q136" s="67" t="e">
        <f t="shared" si="19"/>
        <v>#DIV/0!</v>
      </c>
      <c r="R136" s="57" t="e">
        <f t="shared" si="20"/>
        <v>#DIV/0!</v>
      </c>
      <c r="S136" s="68" t="str">
        <f t="shared" si="13"/>
        <v>PO</v>
      </c>
      <c r="T136" s="69" t="str">
        <f t="shared" si="14"/>
        <v>OK</v>
      </c>
    </row>
    <row r="137" spans="1:20" ht="14.25" customHeight="1" x14ac:dyDescent="0.25">
      <c r="A137" s="60" t="str">
        <f>IF(S137=MIN(S129:S152),1,"")</f>
        <v/>
      </c>
      <c r="B137" s="61"/>
      <c r="C137" s="62"/>
      <c r="D137" s="63"/>
      <c r="E137" s="64"/>
      <c r="F137" s="65"/>
      <c r="G137" s="66"/>
      <c r="H137" s="56"/>
      <c r="I137" s="67" t="e">
        <f>HLOOKUP('Operational Worksheet'!E137,$B$778:$U$780,3)</f>
        <v>#N/A</v>
      </c>
      <c r="J137" s="57" t="e">
        <f t="shared" si="21"/>
        <v>#DIV/0!</v>
      </c>
      <c r="K137" s="57" t="e">
        <f t="shared" si="15"/>
        <v>#DIV/0!</v>
      </c>
      <c r="L137" s="67" t="e">
        <f t="shared" ref="L137:L200" si="22">$G$773/D137*$I$773</f>
        <v>#DIV/0!</v>
      </c>
      <c r="M137" s="67" t="e">
        <f t="shared" ref="M137:M200" si="23">$G$774*F137/D137*$I$774</f>
        <v>#DIV/0!</v>
      </c>
      <c r="N137" s="57" t="e">
        <f t="shared" si="16"/>
        <v>#DIV/0!</v>
      </c>
      <c r="O137" s="57" t="e">
        <f t="shared" si="17"/>
        <v>#DIV/0!</v>
      </c>
      <c r="P137" s="67" t="e">
        <f t="shared" si="18"/>
        <v>#DIV/0!</v>
      </c>
      <c r="Q137" s="67" t="e">
        <f t="shared" si="19"/>
        <v>#DIV/0!</v>
      </c>
      <c r="R137" s="57" t="e">
        <f t="shared" si="20"/>
        <v>#DIV/0!</v>
      </c>
      <c r="S137" s="68" t="str">
        <f t="shared" ref="S137:S200" si="24">IF(D137&gt;0,R137/I137,"PO")</f>
        <v>PO</v>
      </c>
      <c r="T137" s="69" t="str">
        <f t="shared" ref="T137:T200" si="25">+IF(S137&gt;=1, "OK","Alarm")</f>
        <v>OK</v>
      </c>
    </row>
    <row r="138" spans="1:20" ht="14.25" customHeight="1" x14ac:dyDescent="0.25">
      <c r="A138" s="60" t="str">
        <f>IF(S138=MIN(S129:S152),1,"")</f>
        <v/>
      </c>
      <c r="B138" s="61"/>
      <c r="C138" s="62"/>
      <c r="D138" s="63"/>
      <c r="E138" s="64"/>
      <c r="F138" s="65"/>
      <c r="G138" s="66"/>
      <c r="H138" s="56"/>
      <c r="I138" s="67" t="e">
        <f>HLOOKUP('Operational Worksheet'!E138,$B$778:$U$780,3)</f>
        <v>#N/A</v>
      </c>
      <c r="J138" s="57" t="e">
        <f t="shared" si="21"/>
        <v>#DIV/0!</v>
      </c>
      <c r="K138" s="57" t="e">
        <f t="shared" ref="K138:K201" si="26">IF(H138&lt;&gt;0,$G$770/D138*$I$770+$G$771*H138/D138*$I$771,$G$772/D138*$I$772)</f>
        <v>#DIV/0!</v>
      </c>
      <c r="L138" s="67" t="e">
        <f t="shared" si="22"/>
        <v>#DIV/0!</v>
      </c>
      <c r="M138" s="67" t="e">
        <f t="shared" si="23"/>
        <v>#DIV/0!</v>
      </c>
      <c r="N138" s="57" t="e">
        <f t="shared" ref="N138:N201" si="27">J138*$G138</f>
        <v>#DIV/0!</v>
      </c>
      <c r="O138" s="57" t="e">
        <f t="shared" ref="O138:O201" si="28">K138*$G138</f>
        <v>#DIV/0!</v>
      </c>
      <c r="P138" s="67" t="e">
        <f t="shared" ref="P138:P201" si="29">L138*$G138</f>
        <v>#DIV/0!</v>
      </c>
      <c r="Q138" s="67" t="e">
        <f t="shared" ref="Q138:Q201" si="30">M138*$G138</f>
        <v>#DIV/0!</v>
      </c>
      <c r="R138" s="57" t="e">
        <f t="shared" ref="R138:R201" si="31">N138+O138+P138+Q138</f>
        <v>#DIV/0!</v>
      </c>
      <c r="S138" s="68" t="str">
        <f t="shared" si="24"/>
        <v>PO</v>
      </c>
      <c r="T138" s="69" t="str">
        <f t="shared" si="25"/>
        <v>OK</v>
      </c>
    </row>
    <row r="139" spans="1:20" ht="14.25" customHeight="1" x14ac:dyDescent="0.25">
      <c r="A139" s="60" t="str">
        <f>IF(S139=MIN(S129:S152),1,"")</f>
        <v/>
      </c>
      <c r="B139" s="61"/>
      <c r="C139" s="62"/>
      <c r="D139" s="63"/>
      <c r="E139" s="64"/>
      <c r="F139" s="65"/>
      <c r="G139" s="66"/>
      <c r="H139" s="56"/>
      <c r="I139" s="67" t="e">
        <f>HLOOKUP('Operational Worksheet'!E139,$B$778:$U$780,3)</f>
        <v>#N/A</v>
      </c>
      <c r="J139" s="57" t="e">
        <f t="shared" ref="J139:J202" si="32">$G$768/D139*$I$768</f>
        <v>#DIV/0!</v>
      </c>
      <c r="K139" s="57" t="e">
        <f t="shared" si="26"/>
        <v>#DIV/0!</v>
      </c>
      <c r="L139" s="67" t="e">
        <f t="shared" si="22"/>
        <v>#DIV/0!</v>
      </c>
      <c r="M139" s="67" t="e">
        <f t="shared" si="23"/>
        <v>#DIV/0!</v>
      </c>
      <c r="N139" s="57" t="e">
        <f t="shared" si="27"/>
        <v>#DIV/0!</v>
      </c>
      <c r="O139" s="57" t="e">
        <f t="shared" si="28"/>
        <v>#DIV/0!</v>
      </c>
      <c r="P139" s="67" t="e">
        <f t="shared" si="29"/>
        <v>#DIV/0!</v>
      </c>
      <c r="Q139" s="67" t="e">
        <f t="shared" si="30"/>
        <v>#DIV/0!</v>
      </c>
      <c r="R139" s="57" t="e">
        <f t="shared" si="31"/>
        <v>#DIV/0!</v>
      </c>
      <c r="S139" s="68" t="str">
        <f t="shared" si="24"/>
        <v>PO</v>
      </c>
      <c r="T139" s="69" t="str">
        <f t="shared" si="25"/>
        <v>OK</v>
      </c>
    </row>
    <row r="140" spans="1:20" ht="14.25" customHeight="1" x14ac:dyDescent="0.25">
      <c r="A140" s="60" t="str">
        <f>IF(S140=MIN(S129:S152),1,"")</f>
        <v/>
      </c>
      <c r="B140" s="61"/>
      <c r="C140" s="62"/>
      <c r="D140" s="63"/>
      <c r="E140" s="64"/>
      <c r="F140" s="65"/>
      <c r="G140" s="66"/>
      <c r="H140" s="56"/>
      <c r="I140" s="67" t="e">
        <f>HLOOKUP('Operational Worksheet'!E140,$B$778:$U$780,3)</f>
        <v>#N/A</v>
      </c>
      <c r="J140" s="57" t="e">
        <f t="shared" si="32"/>
        <v>#DIV/0!</v>
      </c>
      <c r="K140" s="57" t="e">
        <f t="shared" si="26"/>
        <v>#DIV/0!</v>
      </c>
      <c r="L140" s="68" t="e">
        <f t="shared" si="22"/>
        <v>#DIV/0!</v>
      </c>
      <c r="M140" s="67" t="e">
        <f t="shared" si="23"/>
        <v>#DIV/0!</v>
      </c>
      <c r="N140" s="57" t="e">
        <f t="shared" si="27"/>
        <v>#DIV/0!</v>
      </c>
      <c r="O140" s="57" t="e">
        <f t="shared" si="28"/>
        <v>#DIV/0!</v>
      </c>
      <c r="P140" s="67" t="e">
        <f t="shared" si="29"/>
        <v>#DIV/0!</v>
      </c>
      <c r="Q140" s="67" t="e">
        <f t="shared" si="30"/>
        <v>#DIV/0!</v>
      </c>
      <c r="R140" s="57" t="e">
        <f t="shared" si="31"/>
        <v>#DIV/0!</v>
      </c>
      <c r="S140" s="68" t="str">
        <f t="shared" si="24"/>
        <v>PO</v>
      </c>
      <c r="T140" s="69" t="str">
        <f t="shared" si="25"/>
        <v>OK</v>
      </c>
    </row>
    <row r="141" spans="1:20" ht="14.25" customHeight="1" x14ac:dyDescent="0.25">
      <c r="A141" s="60" t="str">
        <f>IF(S141=MIN(S129:S152),1,"")</f>
        <v/>
      </c>
      <c r="B141" s="61"/>
      <c r="C141" s="62"/>
      <c r="D141" s="63"/>
      <c r="E141" s="64"/>
      <c r="F141" s="65"/>
      <c r="G141" s="66"/>
      <c r="H141" s="56"/>
      <c r="I141" s="67" t="e">
        <f>HLOOKUP('Operational Worksheet'!E141,$B$778:$U$780,3)</f>
        <v>#N/A</v>
      </c>
      <c r="J141" s="57" t="e">
        <f t="shared" si="32"/>
        <v>#DIV/0!</v>
      </c>
      <c r="K141" s="57" t="e">
        <f t="shared" si="26"/>
        <v>#DIV/0!</v>
      </c>
      <c r="L141" s="67" t="e">
        <f t="shared" si="22"/>
        <v>#DIV/0!</v>
      </c>
      <c r="M141" s="67" t="e">
        <f t="shared" si="23"/>
        <v>#DIV/0!</v>
      </c>
      <c r="N141" s="57" t="e">
        <f t="shared" si="27"/>
        <v>#DIV/0!</v>
      </c>
      <c r="O141" s="57" t="e">
        <f t="shared" si="28"/>
        <v>#DIV/0!</v>
      </c>
      <c r="P141" s="67" t="e">
        <f t="shared" si="29"/>
        <v>#DIV/0!</v>
      </c>
      <c r="Q141" s="67" t="e">
        <f t="shared" si="30"/>
        <v>#DIV/0!</v>
      </c>
      <c r="R141" s="57" t="e">
        <f t="shared" si="31"/>
        <v>#DIV/0!</v>
      </c>
      <c r="S141" s="68" t="str">
        <f t="shared" si="24"/>
        <v>PO</v>
      </c>
      <c r="T141" s="69" t="str">
        <f t="shared" si="25"/>
        <v>OK</v>
      </c>
    </row>
    <row r="142" spans="1:20" ht="14.25" customHeight="1" x14ac:dyDescent="0.25">
      <c r="A142" s="60" t="str">
        <f>IF(S142=MIN(S129:S152),1,"")</f>
        <v/>
      </c>
      <c r="B142" s="61"/>
      <c r="C142" s="62"/>
      <c r="D142" s="63"/>
      <c r="E142" s="64"/>
      <c r="F142" s="65"/>
      <c r="G142" s="66"/>
      <c r="H142" s="56"/>
      <c r="I142" s="67" t="e">
        <f>HLOOKUP('Operational Worksheet'!E142,$B$778:$U$780,3)</f>
        <v>#N/A</v>
      </c>
      <c r="J142" s="57" t="e">
        <f t="shared" si="32"/>
        <v>#DIV/0!</v>
      </c>
      <c r="K142" s="57" t="e">
        <f t="shared" si="26"/>
        <v>#DIV/0!</v>
      </c>
      <c r="L142" s="67" t="e">
        <f t="shared" si="22"/>
        <v>#DIV/0!</v>
      </c>
      <c r="M142" s="67" t="e">
        <f t="shared" si="23"/>
        <v>#DIV/0!</v>
      </c>
      <c r="N142" s="57" t="e">
        <f t="shared" si="27"/>
        <v>#DIV/0!</v>
      </c>
      <c r="O142" s="57" t="e">
        <f t="shared" si="28"/>
        <v>#DIV/0!</v>
      </c>
      <c r="P142" s="67" t="e">
        <f t="shared" si="29"/>
        <v>#DIV/0!</v>
      </c>
      <c r="Q142" s="67" t="e">
        <f t="shared" si="30"/>
        <v>#DIV/0!</v>
      </c>
      <c r="R142" s="57" t="e">
        <f t="shared" si="31"/>
        <v>#DIV/0!</v>
      </c>
      <c r="S142" s="68" t="str">
        <f t="shared" si="24"/>
        <v>PO</v>
      </c>
      <c r="T142" s="69" t="str">
        <f t="shared" si="25"/>
        <v>OK</v>
      </c>
    </row>
    <row r="143" spans="1:20" ht="14.25" customHeight="1" x14ac:dyDescent="0.25">
      <c r="A143" s="60" t="str">
        <f>IF(S143=MIN(S129:S152),1,"")</f>
        <v/>
      </c>
      <c r="B143" s="61"/>
      <c r="C143" s="62"/>
      <c r="D143" s="63"/>
      <c r="E143" s="64"/>
      <c r="F143" s="65"/>
      <c r="G143" s="66"/>
      <c r="H143" s="56"/>
      <c r="I143" s="67" t="e">
        <f>HLOOKUP('Operational Worksheet'!E143,$B$778:$U$780,3)</f>
        <v>#N/A</v>
      </c>
      <c r="J143" s="57" t="e">
        <f t="shared" si="32"/>
        <v>#DIV/0!</v>
      </c>
      <c r="K143" s="57" t="e">
        <f t="shared" si="26"/>
        <v>#DIV/0!</v>
      </c>
      <c r="L143" s="67" t="e">
        <f t="shared" si="22"/>
        <v>#DIV/0!</v>
      </c>
      <c r="M143" s="67" t="e">
        <f t="shared" si="23"/>
        <v>#DIV/0!</v>
      </c>
      <c r="N143" s="57" t="e">
        <f t="shared" si="27"/>
        <v>#DIV/0!</v>
      </c>
      <c r="O143" s="57" t="e">
        <f t="shared" si="28"/>
        <v>#DIV/0!</v>
      </c>
      <c r="P143" s="67" t="e">
        <f t="shared" si="29"/>
        <v>#DIV/0!</v>
      </c>
      <c r="Q143" s="67" t="e">
        <f t="shared" si="30"/>
        <v>#DIV/0!</v>
      </c>
      <c r="R143" s="57" t="e">
        <f t="shared" si="31"/>
        <v>#DIV/0!</v>
      </c>
      <c r="S143" s="68" t="str">
        <f t="shared" si="24"/>
        <v>PO</v>
      </c>
      <c r="T143" s="69" t="str">
        <f t="shared" si="25"/>
        <v>OK</v>
      </c>
    </row>
    <row r="144" spans="1:20" ht="14.25" customHeight="1" x14ac:dyDescent="0.25">
      <c r="A144" s="60" t="str">
        <f>IF(S144=MIN(S129:S152),1,"")</f>
        <v/>
      </c>
      <c r="B144" s="61"/>
      <c r="C144" s="62"/>
      <c r="D144" s="63"/>
      <c r="E144" s="64"/>
      <c r="F144" s="65"/>
      <c r="G144" s="66"/>
      <c r="H144" s="56"/>
      <c r="I144" s="67" t="e">
        <f>HLOOKUP('Operational Worksheet'!E144,$B$778:$U$780,3)</f>
        <v>#N/A</v>
      </c>
      <c r="J144" s="57" t="e">
        <f t="shared" si="32"/>
        <v>#DIV/0!</v>
      </c>
      <c r="K144" s="57" t="e">
        <f t="shared" si="26"/>
        <v>#DIV/0!</v>
      </c>
      <c r="L144" s="67" t="e">
        <f t="shared" si="22"/>
        <v>#DIV/0!</v>
      </c>
      <c r="M144" s="67" t="e">
        <f t="shared" si="23"/>
        <v>#DIV/0!</v>
      </c>
      <c r="N144" s="57" t="e">
        <f t="shared" si="27"/>
        <v>#DIV/0!</v>
      </c>
      <c r="O144" s="57" t="e">
        <f t="shared" si="28"/>
        <v>#DIV/0!</v>
      </c>
      <c r="P144" s="67" t="e">
        <f t="shared" si="29"/>
        <v>#DIV/0!</v>
      </c>
      <c r="Q144" s="67" t="e">
        <f t="shared" si="30"/>
        <v>#DIV/0!</v>
      </c>
      <c r="R144" s="57" t="e">
        <f t="shared" si="31"/>
        <v>#DIV/0!</v>
      </c>
      <c r="S144" s="68" t="str">
        <f t="shared" si="24"/>
        <v>PO</v>
      </c>
      <c r="T144" s="69" t="str">
        <f t="shared" si="25"/>
        <v>OK</v>
      </c>
    </row>
    <row r="145" spans="1:20" ht="14.25" customHeight="1" x14ac:dyDescent="0.25">
      <c r="A145" s="60" t="str">
        <f>IF(S145=MIN(S129:S152),1,"")</f>
        <v/>
      </c>
      <c r="B145" s="61"/>
      <c r="C145" s="62"/>
      <c r="D145" s="63"/>
      <c r="E145" s="64"/>
      <c r="F145" s="65"/>
      <c r="G145" s="66"/>
      <c r="H145" s="56"/>
      <c r="I145" s="67" t="e">
        <f>HLOOKUP('Operational Worksheet'!E145,$B$778:$U$780,3)</f>
        <v>#N/A</v>
      </c>
      <c r="J145" s="57" t="e">
        <f t="shared" si="32"/>
        <v>#DIV/0!</v>
      </c>
      <c r="K145" s="57" t="e">
        <f t="shared" si="26"/>
        <v>#DIV/0!</v>
      </c>
      <c r="L145" s="67" t="e">
        <f t="shared" si="22"/>
        <v>#DIV/0!</v>
      </c>
      <c r="M145" s="67" t="e">
        <f t="shared" si="23"/>
        <v>#DIV/0!</v>
      </c>
      <c r="N145" s="57" t="e">
        <f t="shared" si="27"/>
        <v>#DIV/0!</v>
      </c>
      <c r="O145" s="57" t="e">
        <f t="shared" si="28"/>
        <v>#DIV/0!</v>
      </c>
      <c r="P145" s="67" t="e">
        <f t="shared" si="29"/>
        <v>#DIV/0!</v>
      </c>
      <c r="Q145" s="67" t="e">
        <f t="shared" si="30"/>
        <v>#DIV/0!</v>
      </c>
      <c r="R145" s="57" t="e">
        <f t="shared" si="31"/>
        <v>#DIV/0!</v>
      </c>
      <c r="S145" s="68" t="str">
        <f t="shared" si="24"/>
        <v>PO</v>
      </c>
      <c r="T145" s="69" t="str">
        <f t="shared" si="25"/>
        <v>OK</v>
      </c>
    </row>
    <row r="146" spans="1:20" ht="14.25" customHeight="1" x14ac:dyDescent="0.25">
      <c r="A146" s="60" t="str">
        <f>IF(S146=MIN(S129:S152),1,"")</f>
        <v/>
      </c>
      <c r="B146" s="61"/>
      <c r="C146" s="62"/>
      <c r="D146" s="63"/>
      <c r="E146" s="64"/>
      <c r="F146" s="65"/>
      <c r="G146" s="66"/>
      <c r="H146" s="56"/>
      <c r="I146" s="67" t="e">
        <f>HLOOKUP('Operational Worksheet'!E146,$B$778:$U$780,3)</f>
        <v>#N/A</v>
      </c>
      <c r="J146" s="57" t="e">
        <f t="shared" si="32"/>
        <v>#DIV/0!</v>
      </c>
      <c r="K146" s="57" t="e">
        <f t="shared" si="26"/>
        <v>#DIV/0!</v>
      </c>
      <c r="L146" s="68" t="e">
        <f t="shared" si="22"/>
        <v>#DIV/0!</v>
      </c>
      <c r="M146" s="67" t="e">
        <f t="shared" si="23"/>
        <v>#DIV/0!</v>
      </c>
      <c r="N146" s="57" t="e">
        <f t="shared" si="27"/>
        <v>#DIV/0!</v>
      </c>
      <c r="O146" s="57" t="e">
        <f t="shared" si="28"/>
        <v>#DIV/0!</v>
      </c>
      <c r="P146" s="67" t="e">
        <f t="shared" si="29"/>
        <v>#DIV/0!</v>
      </c>
      <c r="Q146" s="67" t="e">
        <f t="shared" si="30"/>
        <v>#DIV/0!</v>
      </c>
      <c r="R146" s="57" t="e">
        <f t="shared" si="31"/>
        <v>#DIV/0!</v>
      </c>
      <c r="S146" s="68" t="str">
        <f t="shared" si="24"/>
        <v>PO</v>
      </c>
      <c r="T146" s="69" t="str">
        <f t="shared" si="25"/>
        <v>OK</v>
      </c>
    </row>
    <row r="147" spans="1:20" ht="14.25" customHeight="1" x14ac:dyDescent="0.25">
      <c r="A147" s="60" t="str">
        <f>IF(S147=MIN(S129:S152),1,"")</f>
        <v/>
      </c>
      <c r="B147" s="61"/>
      <c r="C147" s="62"/>
      <c r="D147" s="63"/>
      <c r="E147" s="64"/>
      <c r="F147" s="65"/>
      <c r="G147" s="66"/>
      <c r="H147" s="56"/>
      <c r="I147" s="67" t="e">
        <f>HLOOKUP('Operational Worksheet'!E147,$B$778:$U$780,3)</f>
        <v>#N/A</v>
      </c>
      <c r="J147" s="57" t="e">
        <f t="shared" si="32"/>
        <v>#DIV/0!</v>
      </c>
      <c r="K147" s="57" t="e">
        <f t="shared" si="26"/>
        <v>#DIV/0!</v>
      </c>
      <c r="L147" s="67" t="e">
        <f t="shared" si="22"/>
        <v>#DIV/0!</v>
      </c>
      <c r="M147" s="67" t="e">
        <f t="shared" si="23"/>
        <v>#DIV/0!</v>
      </c>
      <c r="N147" s="57" t="e">
        <f t="shared" si="27"/>
        <v>#DIV/0!</v>
      </c>
      <c r="O147" s="57" t="e">
        <f t="shared" si="28"/>
        <v>#DIV/0!</v>
      </c>
      <c r="P147" s="67" t="e">
        <f t="shared" si="29"/>
        <v>#DIV/0!</v>
      </c>
      <c r="Q147" s="67" t="e">
        <f t="shared" si="30"/>
        <v>#DIV/0!</v>
      </c>
      <c r="R147" s="57" t="e">
        <f t="shared" si="31"/>
        <v>#DIV/0!</v>
      </c>
      <c r="S147" s="68" t="str">
        <f t="shared" si="24"/>
        <v>PO</v>
      </c>
      <c r="T147" s="69" t="str">
        <f t="shared" si="25"/>
        <v>OK</v>
      </c>
    </row>
    <row r="148" spans="1:20" ht="14.25" customHeight="1" x14ac:dyDescent="0.25">
      <c r="A148" s="60" t="str">
        <f>IF(S148=MIN(S129:S152),1,"")</f>
        <v/>
      </c>
      <c r="B148" s="61"/>
      <c r="C148" s="62"/>
      <c r="D148" s="63"/>
      <c r="E148" s="64"/>
      <c r="F148" s="65"/>
      <c r="G148" s="66"/>
      <c r="H148" s="56"/>
      <c r="I148" s="67" t="e">
        <f>HLOOKUP('Operational Worksheet'!E148,$B$778:$U$780,3)</f>
        <v>#N/A</v>
      </c>
      <c r="J148" s="57" t="e">
        <f t="shared" si="32"/>
        <v>#DIV/0!</v>
      </c>
      <c r="K148" s="57" t="e">
        <f t="shared" si="26"/>
        <v>#DIV/0!</v>
      </c>
      <c r="L148" s="67" t="e">
        <f t="shared" si="22"/>
        <v>#DIV/0!</v>
      </c>
      <c r="M148" s="67" t="e">
        <f t="shared" si="23"/>
        <v>#DIV/0!</v>
      </c>
      <c r="N148" s="57" t="e">
        <f t="shared" si="27"/>
        <v>#DIV/0!</v>
      </c>
      <c r="O148" s="57" t="e">
        <f t="shared" si="28"/>
        <v>#DIV/0!</v>
      </c>
      <c r="P148" s="67" t="e">
        <f t="shared" si="29"/>
        <v>#DIV/0!</v>
      </c>
      <c r="Q148" s="67" t="e">
        <f t="shared" si="30"/>
        <v>#DIV/0!</v>
      </c>
      <c r="R148" s="57" t="e">
        <f t="shared" si="31"/>
        <v>#DIV/0!</v>
      </c>
      <c r="S148" s="68" t="str">
        <f t="shared" si="24"/>
        <v>PO</v>
      </c>
      <c r="T148" s="69" t="str">
        <f t="shared" si="25"/>
        <v>OK</v>
      </c>
    </row>
    <row r="149" spans="1:20" ht="14.25" customHeight="1" x14ac:dyDescent="0.25">
      <c r="A149" s="60" t="str">
        <f>IF(S149=MIN(S129:S152),1,"")</f>
        <v/>
      </c>
      <c r="B149" s="61"/>
      <c r="C149" s="62"/>
      <c r="D149" s="63"/>
      <c r="E149" s="64"/>
      <c r="F149" s="65"/>
      <c r="G149" s="66"/>
      <c r="H149" s="56"/>
      <c r="I149" s="67" t="e">
        <f>HLOOKUP('Operational Worksheet'!E149,$B$778:$U$780,3)</f>
        <v>#N/A</v>
      </c>
      <c r="J149" s="57" t="e">
        <f t="shared" si="32"/>
        <v>#DIV/0!</v>
      </c>
      <c r="K149" s="57" t="e">
        <f t="shared" si="26"/>
        <v>#DIV/0!</v>
      </c>
      <c r="L149" s="67" t="e">
        <f t="shared" si="22"/>
        <v>#DIV/0!</v>
      </c>
      <c r="M149" s="67" t="e">
        <f t="shared" si="23"/>
        <v>#DIV/0!</v>
      </c>
      <c r="N149" s="57" t="e">
        <f t="shared" si="27"/>
        <v>#DIV/0!</v>
      </c>
      <c r="O149" s="57" t="e">
        <f t="shared" si="28"/>
        <v>#DIV/0!</v>
      </c>
      <c r="P149" s="67" t="e">
        <f t="shared" si="29"/>
        <v>#DIV/0!</v>
      </c>
      <c r="Q149" s="67" t="e">
        <f t="shared" si="30"/>
        <v>#DIV/0!</v>
      </c>
      <c r="R149" s="57" t="e">
        <f t="shared" si="31"/>
        <v>#DIV/0!</v>
      </c>
      <c r="S149" s="68" t="str">
        <f t="shared" si="24"/>
        <v>PO</v>
      </c>
      <c r="T149" s="69" t="str">
        <f t="shared" si="25"/>
        <v>OK</v>
      </c>
    </row>
    <row r="150" spans="1:20" ht="14.25" customHeight="1" x14ac:dyDescent="0.25">
      <c r="A150" s="60" t="str">
        <f>IF(S150=MIN(S129:S152),1,"")</f>
        <v/>
      </c>
      <c r="B150" s="61"/>
      <c r="C150" s="62"/>
      <c r="D150" s="63"/>
      <c r="E150" s="64"/>
      <c r="F150" s="65"/>
      <c r="G150" s="66"/>
      <c r="H150" s="56"/>
      <c r="I150" s="67" t="e">
        <f>HLOOKUP('Operational Worksheet'!E150,$B$778:$U$780,3)</f>
        <v>#N/A</v>
      </c>
      <c r="J150" s="57" t="e">
        <f t="shared" si="32"/>
        <v>#DIV/0!</v>
      </c>
      <c r="K150" s="57" t="e">
        <f t="shared" si="26"/>
        <v>#DIV/0!</v>
      </c>
      <c r="L150" s="67" t="e">
        <f t="shared" si="22"/>
        <v>#DIV/0!</v>
      </c>
      <c r="M150" s="67" t="e">
        <f t="shared" si="23"/>
        <v>#DIV/0!</v>
      </c>
      <c r="N150" s="57" t="e">
        <f t="shared" si="27"/>
        <v>#DIV/0!</v>
      </c>
      <c r="O150" s="57" t="e">
        <f t="shared" si="28"/>
        <v>#DIV/0!</v>
      </c>
      <c r="P150" s="67" t="e">
        <f t="shared" si="29"/>
        <v>#DIV/0!</v>
      </c>
      <c r="Q150" s="67" t="e">
        <f t="shared" si="30"/>
        <v>#DIV/0!</v>
      </c>
      <c r="R150" s="57" t="e">
        <f t="shared" si="31"/>
        <v>#DIV/0!</v>
      </c>
      <c r="S150" s="68" t="str">
        <f t="shared" si="24"/>
        <v>PO</v>
      </c>
      <c r="T150" s="69" t="str">
        <f t="shared" si="25"/>
        <v>OK</v>
      </c>
    </row>
    <row r="151" spans="1:20" ht="14.25" customHeight="1" x14ac:dyDescent="0.25">
      <c r="A151" s="60" t="str">
        <f>IF(S151=MIN(S129:S152),1,"")</f>
        <v/>
      </c>
      <c r="B151" s="61"/>
      <c r="C151" s="62"/>
      <c r="D151" s="63"/>
      <c r="E151" s="64"/>
      <c r="F151" s="65"/>
      <c r="G151" s="66"/>
      <c r="H151" s="56"/>
      <c r="I151" s="67" t="e">
        <f>HLOOKUP('Operational Worksheet'!E151,$B$778:$U$780,3)</f>
        <v>#N/A</v>
      </c>
      <c r="J151" s="57" t="e">
        <f t="shared" si="32"/>
        <v>#DIV/0!</v>
      </c>
      <c r="K151" s="57" t="e">
        <f t="shared" si="26"/>
        <v>#DIV/0!</v>
      </c>
      <c r="L151" s="67" t="e">
        <f t="shared" si="22"/>
        <v>#DIV/0!</v>
      </c>
      <c r="M151" s="67" t="e">
        <f t="shared" si="23"/>
        <v>#DIV/0!</v>
      </c>
      <c r="N151" s="57" t="e">
        <f t="shared" si="27"/>
        <v>#DIV/0!</v>
      </c>
      <c r="O151" s="57" t="e">
        <f t="shared" si="28"/>
        <v>#DIV/0!</v>
      </c>
      <c r="P151" s="67" t="e">
        <f t="shared" si="29"/>
        <v>#DIV/0!</v>
      </c>
      <c r="Q151" s="67" t="e">
        <f t="shared" si="30"/>
        <v>#DIV/0!</v>
      </c>
      <c r="R151" s="57" t="e">
        <f t="shared" si="31"/>
        <v>#DIV/0!</v>
      </c>
      <c r="S151" s="68" t="str">
        <f t="shared" si="24"/>
        <v>PO</v>
      </c>
      <c r="T151" s="69" t="str">
        <f t="shared" si="25"/>
        <v>OK</v>
      </c>
    </row>
    <row r="152" spans="1:20" ht="14.25" customHeight="1" x14ac:dyDescent="0.25">
      <c r="A152" s="70" t="str">
        <f>IF(S152=MIN(S129:S152),1,"")</f>
        <v/>
      </c>
      <c r="B152" s="71"/>
      <c r="C152" s="72"/>
      <c r="D152" s="63"/>
      <c r="E152" s="64"/>
      <c r="F152" s="65"/>
      <c r="G152" s="66"/>
      <c r="H152" s="56"/>
      <c r="I152" s="73" t="e">
        <f>HLOOKUP('Operational Worksheet'!E152,$B$778:$U$780,3)</f>
        <v>#N/A</v>
      </c>
      <c r="J152" s="57" t="e">
        <f t="shared" si="32"/>
        <v>#DIV/0!</v>
      </c>
      <c r="K152" s="57" t="e">
        <f t="shared" si="26"/>
        <v>#DIV/0!</v>
      </c>
      <c r="L152" s="74" t="e">
        <f t="shared" si="22"/>
        <v>#DIV/0!</v>
      </c>
      <c r="M152" s="73" t="e">
        <f t="shared" si="23"/>
        <v>#DIV/0!</v>
      </c>
      <c r="N152" s="57" t="e">
        <f t="shared" si="27"/>
        <v>#DIV/0!</v>
      </c>
      <c r="O152" s="57" t="e">
        <f t="shared" si="28"/>
        <v>#DIV/0!</v>
      </c>
      <c r="P152" s="73" t="e">
        <f t="shared" si="29"/>
        <v>#DIV/0!</v>
      </c>
      <c r="Q152" s="73" t="e">
        <f t="shared" si="30"/>
        <v>#DIV/0!</v>
      </c>
      <c r="R152" s="57" t="e">
        <f t="shared" si="31"/>
        <v>#DIV/0!</v>
      </c>
      <c r="S152" s="74" t="str">
        <f t="shared" si="24"/>
        <v>PO</v>
      </c>
      <c r="T152" s="75" t="str">
        <f t="shared" si="25"/>
        <v>OK</v>
      </c>
    </row>
    <row r="153" spans="1:20" ht="14.25" customHeight="1" x14ac:dyDescent="0.25">
      <c r="A153" s="50" t="str">
        <f>IF(S153=MIN(S153:S176),1,"")</f>
        <v/>
      </c>
      <c r="B153" s="51"/>
      <c r="C153" s="52"/>
      <c r="D153" s="63"/>
      <c r="E153" s="64"/>
      <c r="F153" s="65"/>
      <c r="G153" s="66"/>
      <c r="H153" s="56"/>
      <c r="I153" s="57" t="e">
        <f>HLOOKUP('Operational Worksheet'!E153,$B$778:$U$780,3)</f>
        <v>#N/A</v>
      </c>
      <c r="J153" s="57" t="e">
        <f t="shared" si="32"/>
        <v>#DIV/0!</v>
      </c>
      <c r="K153" s="57" t="e">
        <f t="shared" si="26"/>
        <v>#DIV/0!</v>
      </c>
      <c r="L153" s="57" t="e">
        <f t="shared" si="22"/>
        <v>#DIV/0!</v>
      </c>
      <c r="M153" s="57" t="e">
        <f t="shared" si="23"/>
        <v>#DIV/0!</v>
      </c>
      <c r="N153" s="57" t="e">
        <f t="shared" si="27"/>
        <v>#DIV/0!</v>
      </c>
      <c r="O153" s="57" t="e">
        <f t="shared" si="28"/>
        <v>#DIV/0!</v>
      </c>
      <c r="P153" s="57" t="e">
        <f t="shared" si="29"/>
        <v>#DIV/0!</v>
      </c>
      <c r="Q153" s="57" t="e">
        <f t="shared" si="30"/>
        <v>#DIV/0!</v>
      </c>
      <c r="R153" s="57" t="e">
        <f t="shared" si="31"/>
        <v>#DIV/0!</v>
      </c>
      <c r="S153" s="58" t="str">
        <f t="shared" si="24"/>
        <v>PO</v>
      </c>
      <c r="T153" s="59" t="str">
        <f t="shared" si="25"/>
        <v>OK</v>
      </c>
    </row>
    <row r="154" spans="1:20" ht="14.25" customHeight="1" x14ac:dyDescent="0.25">
      <c r="A154" s="60" t="str">
        <f>IF(S154=MIN(S153:S176),1,"")</f>
        <v/>
      </c>
      <c r="B154" s="61"/>
      <c r="C154" s="62"/>
      <c r="D154" s="63"/>
      <c r="E154" s="64"/>
      <c r="F154" s="65"/>
      <c r="G154" s="66"/>
      <c r="H154" s="56"/>
      <c r="I154" s="67" t="e">
        <f>HLOOKUP('Operational Worksheet'!E154,$B$778:$U$780,3)</f>
        <v>#N/A</v>
      </c>
      <c r="J154" s="57" t="e">
        <f t="shared" si="32"/>
        <v>#DIV/0!</v>
      </c>
      <c r="K154" s="57" t="e">
        <f t="shared" si="26"/>
        <v>#DIV/0!</v>
      </c>
      <c r="L154" s="67" t="e">
        <f t="shared" si="22"/>
        <v>#DIV/0!</v>
      </c>
      <c r="M154" s="67" t="e">
        <f t="shared" si="23"/>
        <v>#DIV/0!</v>
      </c>
      <c r="N154" s="57" t="e">
        <f t="shared" si="27"/>
        <v>#DIV/0!</v>
      </c>
      <c r="O154" s="57" t="e">
        <f t="shared" si="28"/>
        <v>#DIV/0!</v>
      </c>
      <c r="P154" s="67" t="e">
        <f t="shared" si="29"/>
        <v>#DIV/0!</v>
      </c>
      <c r="Q154" s="67" t="e">
        <f t="shared" si="30"/>
        <v>#DIV/0!</v>
      </c>
      <c r="R154" s="57" t="e">
        <f t="shared" si="31"/>
        <v>#DIV/0!</v>
      </c>
      <c r="S154" s="68" t="str">
        <f t="shared" si="24"/>
        <v>PO</v>
      </c>
      <c r="T154" s="69" t="str">
        <f t="shared" si="25"/>
        <v>OK</v>
      </c>
    </row>
    <row r="155" spans="1:20" ht="14.25" customHeight="1" x14ac:dyDescent="0.25">
      <c r="A155" s="60" t="str">
        <f>IF(S155=MIN(S153:S176),1,"")</f>
        <v/>
      </c>
      <c r="B155" s="61"/>
      <c r="C155" s="62"/>
      <c r="D155" s="63"/>
      <c r="E155" s="64"/>
      <c r="F155" s="65"/>
      <c r="G155" s="66"/>
      <c r="H155" s="56"/>
      <c r="I155" s="67" t="e">
        <f>HLOOKUP('Operational Worksheet'!E155,$B$778:$U$780,3)</f>
        <v>#N/A</v>
      </c>
      <c r="J155" s="57" t="e">
        <f t="shared" si="32"/>
        <v>#DIV/0!</v>
      </c>
      <c r="K155" s="57" t="e">
        <f t="shared" si="26"/>
        <v>#DIV/0!</v>
      </c>
      <c r="L155" s="67" t="e">
        <f t="shared" si="22"/>
        <v>#DIV/0!</v>
      </c>
      <c r="M155" s="67" t="e">
        <f t="shared" si="23"/>
        <v>#DIV/0!</v>
      </c>
      <c r="N155" s="57" t="e">
        <f t="shared" si="27"/>
        <v>#DIV/0!</v>
      </c>
      <c r="O155" s="57" t="e">
        <f t="shared" si="28"/>
        <v>#DIV/0!</v>
      </c>
      <c r="P155" s="67" t="e">
        <f t="shared" si="29"/>
        <v>#DIV/0!</v>
      </c>
      <c r="Q155" s="67" t="e">
        <f t="shared" si="30"/>
        <v>#DIV/0!</v>
      </c>
      <c r="R155" s="57" t="e">
        <f t="shared" si="31"/>
        <v>#DIV/0!</v>
      </c>
      <c r="S155" s="68" t="str">
        <f t="shared" si="24"/>
        <v>PO</v>
      </c>
      <c r="T155" s="69" t="str">
        <f t="shared" si="25"/>
        <v>OK</v>
      </c>
    </row>
    <row r="156" spans="1:20" ht="14.25" customHeight="1" x14ac:dyDescent="0.25">
      <c r="A156" s="60" t="str">
        <f>IF(S156=MIN(S153:S176),1,"")</f>
        <v/>
      </c>
      <c r="B156" s="61"/>
      <c r="C156" s="62"/>
      <c r="D156" s="63"/>
      <c r="E156" s="64"/>
      <c r="F156" s="65"/>
      <c r="G156" s="66"/>
      <c r="H156" s="56"/>
      <c r="I156" s="67" t="e">
        <f>HLOOKUP('Operational Worksheet'!E156,$B$778:$U$780,3)</f>
        <v>#N/A</v>
      </c>
      <c r="J156" s="57" t="e">
        <f t="shared" si="32"/>
        <v>#DIV/0!</v>
      </c>
      <c r="K156" s="57" t="e">
        <f t="shared" si="26"/>
        <v>#DIV/0!</v>
      </c>
      <c r="L156" s="67" t="e">
        <f t="shared" si="22"/>
        <v>#DIV/0!</v>
      </c>
      <c r="M156" s="67" t="e">
        <f t="shared" si="23"/>
        <v>#DIV/0!</v>
      </c>
      <c r="N156" s="57" t="e">
        <f t="shared" si="27"/>
        <v>#DIV/0!</v>
      </c>
      <c r="O156" s="57" t="e">
        <f t="shared" si="28"/>
        <v>#DIV/0!</v>
      </c>
      <c r="P156" s="67" t="e">
        <f t="shared" si="29"/>
        <v>#DIV/0!</v>
      </c>
      <c r="Q156" s="67" t="e">
        <f t="shared" si="30"/>
        <v>#DIV/0!</v>
      </c>
      <c r="R156" s="57" t="e">
        <f t="shared" si="31"/>
        <v>#DIV/0!</v>
      </c>
      <c r="S156" s="68" t="str">
        <f t="shared" si="24"/>
        <v>PO</v>
      </c>
      <c r="T156" s="69" t="str">
        <f t="shared" si="25"/>
        <v>OK</v>
      </c>
    </row>
    <row r="157" spans="1:20" ht="14.25" customHeight="1" x14ac:dyDescent="0.25">
      <c r="A157" s="60" t="str">
        <f>IF(S157=MIN(S153:S176),1,"")</f>
        <v/>
      </c>
      <c r="B157" s="61"/>
      <c r="C157" s="62"/>
      <c r="D157" s="63"/>
      <c r="E157" s="64"/>
      <c r="F157" s="65"/>
      <c r="G157" s="66"/>
      <c r="H157" s="56"/>
      <c r="I157" s="67" t="e">
        <f>HLOOKUP('Operational Worksheet'!E157,$B$778:$U$780,3)</f>
        <v>#N/A</v>
      </c>
      <c r="J157" s="57" t="e">
        <f t="shared" si="32"/>
        <v>#DIV/0!</v>
      </c>
      <c r="K157" s="57" t="e">
        <f t="shared" si="26"/>
        <v>#DIV/0!</v>
      </c>
      <c r="L157" s="67" t="e">
        <f t="shared" si="22"/>
        <v>#DIV/0!</v>
      </c>
      <c r="M157" s="67" t="e">
        <f t="shared" si="23"/>
        <v>#DIV/0!</v>
      </c>
      <c r="N157" s="57" t="e">
        <f t="shared" si="27"/>
        <v>#DIV/0!</v>
      </c>
      <c r="O157" s="57" t="e">
        <f t="shared" si="28"/>
        <v>#DIV/0!</v>
      </c>
      <c r="P157" s="67" t="e">
        <f t="shared" si="29"/>
        <v>#DIV/0!</v>
      </c>
      <c r="Q157" s="67" t="e">
        <f t="shared" si="30"/>
        <v>#DIV/0!</v>
      </c>
      <c r="R157" s="57" t="e">
        <f t="shared" si="31"/>
        <v>#DIV/0!</v>
      </c>
      <c r="S157" s="68" t="str">
        <f t="shared" si="24"/>
        <v>PO</v>
      </c>
      <c r="T157" s="69" t="str">
        <f t="shared" si="25"/>
        <v>OK</v>
      </c>
    </row>
    <row r="158" spans="1:20" ht="14.25" customHeight="1" x14ac:dyDescent="0.25">
      <c r="A158" s="60" t="str">
        <f>IF(S158=MIN(S153:S176),1,"")</f>
        <v/>
      </c>
      <c r="B158" s="61"/>
      <c r="C158" s="62"/>
      <c r="D158" s="63"/>
      <c r="E158" s="64"/>
      <c r="F158" s="65"/>
      <c r="G158" s="66"/>
      <c r="H158" s="56"/>
      <c r="I158" s="67" t="e">
        <f>HLOOKUP('Operational Worksheet'!E158,$B$778:$U$780,3)</f>
        <v>#N/A</v>
      </c>
      <c r="J158" s="57" t="e">
        <f t="shared" si="32"/>
        <v>#DIV/0!</v>
      </c>
      <c r="K158" s="57" t="e">
        <f t="shared" si="26"/>
        <v>#DIV/0!</v>
      </c>
      <c r="L158" s="68" t="e">
        <f t="shared" si="22"/>
        <v>#DIV/0!</v>
      </c>
      <c r="M158" s="67" t="e">
        <f t="shared" si="23"/>
        <v>#DIV/0!</v>
      </c>
      <c r="N158" s="57" t="e">
        <f t="shared" si="27"/>
        <v>#DIV/0!</v>
      </c>
      <c r="O158" s="57" t="e">
        <f t="shared" si="28"/>
        <v>#DIV/0!</v>
      </c>
      <c r="P158" s="67" t="e">
        <f t="shared" si="29"/>
        <v>#DIV/0!</v>
      </c>
      <c r="Q158" s="67" t="e">
        <f t="shared" si="30"/>
        <v>#DIV/0!</v>
      </c>
      <c r="R158" s="57" t="e">
        <f t="shared" si="31"/>
        <v>#DIV/0!</v>
      </c>
      <c r="S158" s="68" t="str">
        <f t="shared" si="24"/>
        <v>PO</v>
      </c>
      <c r="T158" s="69" t="str">
        <f t="shared" si="25"/>
        <v>OK</v>
      </c>
    </row>
    <row r="159" spans="1:20" ht="14.25" customHeight="1" x14ac:dyDescent="0.25">
      <c r="A159" s="60" t="str">
        <f>IF(S159=MIN(S153:S176),1,"")</f>
        <v/>
      </c>
      <c r="B159" s="61"/>
      <c r="C159" s="62"/>
      <c r="D159" s="63"/>
      <c r="E159" s="64"/>
      <c r="F159" s="65"/>
      <c r="G159" s="66"/>
      <c r="H159" s="56"/>
      <c r="I159" s="67" t="e">
        <f>HLOOKUP('Operational Worksheet'!E159,$B$778:$U$780,3)</f>
        <v>#N/A</v>
      </c>
      <c r="J159" s="57" t="e">
        <f t="shared" si="32"/>
        <v>#DIV/0!</v>
      </c>
      <c r="K159" s="57" t="e">
        <f t="shared" si="26"/>
        <v>#DIV/0!</v>
      </c>
      <c r="L159" s="67" t="e">
        <f t="shared" si="22"/>
        <v>#DIV/0!</v>
      </c>
      <c r="M159" s="67" t="e">
        <f t="shared" si="23"/>
        <v>#DIV/0!</v>
      </c>
      <c r="N159" s="57" t="e">
        <f t="shared" si="27"/>
        <v>#DIV/0!</v>
      </c>
      <c r="O159" s="57" t="e">
        <f t="shared" si="28"/>
        <v>#DIV/0!</v>
      </c>
      <c r="P159" s="67" t="e">
        <f t="shared" si="29"/>
        <v>#DIV/0!</v>
      </c>
      <c r="Q159" s="67" t="e">
        <f t="shared" si="30"/>
        <v>#DIV/0!</v>
      </c>
      <c r="R159" s="57" t="e">
        <f t="shared" si="31"/>
        <v>#DIV/0!</v>
      </c>
      <c r="S159" s="68" t="str">
        <f t="shared" si="24"/>
        <v>PO</v>
      </c>
      <c r="T159" s="69" t="str">
        <f t="shared" si="25"/>
        <v>OK</v>
      </c>
    </row>
    <row r="160" spans="1:20" ht="14.25" customHeight="1" x14ac:dyDescent="0.25">
      <c r="A160" s="60" t="str">
        <f>IF(S160=MIN(S153:S176),1,"")</f>
        <v/>
      </c>
      <c r="B160" s="61"/>
      <c r="C160" s="62"/>
      <c r="D160" s="63"/>
      <c r="E160" s="64"/>
      <c r="F160" s="65"/>
      <c r="G160" s="66"/>
      <c r="H160" s="56"/>
      <c r="I160" s="67" t="e">
        <f>HLOOKUP('Operational Worksheet'!E160,$B$778:$U$780,3)</f>
        <v>#N/A</v>
      </c>
      <c r="J160" s="57" t="e">
        <f t="shared" si="32"/>
        <v>#DIV/0!</v>
      </c>
      <c r="K160" s="57" t="e">
        <f t="shared" si="26"/>
        <v>#DIV/0!</v>
      </c>
      <c r="L160" s="67" t="e">
        <f t="shared" si="22"/>
        <v>#DIV/0!</v>
      </c>
      <c r="M160" s="67" t="e">
        <f t="shared" si="23"/>
        <v>#DIV/0!</v>
      </c>
      <c r="N160" s="57" t="e">
        <f t="shared" si="27"/>
        <v>#DIV/0!</v>
      </c>
      <c r="O160" s="57" t="e">
        <f t="shared" si="28"/>
        <v>#DIV/0!</v>
      </c>
      <c r="P160" s="67" t="e">
        <f t="shared" si="29"/>
        <v>#DIV/0!</v>
      </c>
      <c r="Q160" s="67" t="e">
        <f t="shared" si="30"/>
        <v>#DIV/0!</v>
      </c>
      <c r="R160" s="57" t="e">
        <f t="shared" si="31"/>
        <v>#DIV/0!</v>
      </c>
      <c r="S160" s="68" t="str">
        <f t="shared" si="24"/>
        <v>PO</v>
      </c>
      <c r="T160" s="69" t="str">
        <f t="shared" si="25"/>
        <v>OK</v>
      </c>
    </row>
    <row r="161" spans="1:20" ht="14.25" customHeight="1" x14ac:dyDescent="0.25">
      <c r="A161" s="60" t="str">
        <f>IF(S161=MIN(S153:S176),1,"")</f>
        <v/>
      </c>
      <c r="B161" s="61"/>
      <c r="C161" s="62"/>
      <c r="D161" s="63"/>
      <c r="E161" s="64"/>
      <c r="F161" s="65"/>
      <c r="G161" s="66"/>
      <c r="H161" s="56"/>
      <c r="I161" s="67" t="e">
        <f>HLOOKUP('Operational Worksheet'!E161,$B$778:$U$780,3)</f>
        <v>#N/A</v>
      </c>
      <c r="J161" s="57" t="e">
        <f t="shared" si="32"/>
        <v>#DIV/0!</v>
      </c>
      <c r="K161" s="57" t="e">
        <f t="shared" si="26"/>
        <v>#DIV/0!</v>
      </c>
      <c r="L161" s="67" t="e">
        <f t="shared" si="22"/>
        <v>#DIV/0!</v>
      </c>
      <c r="M161" s="67" t="e">
        <f t="shared" si="23"/>
        <v>#DIV/0!</v>
      </c>
      <c r="N161" s="57" t="e">
        <f t="shared" si="27"/>
        <v>#DIV/0!</v>
      </c>
      <c r="O161" s="57" t="e">
        <f t="shared" si="28"/>
        <v>#DIV/0!</v>
      </c>
      <c r="P161" s="67" t="e">
        <f t="shared" si="29"/>
        <v>#DIV/0!</v>
      </c>
      <c r="Q161" s="67" t="e">
        <f t="shared" si="30"/>
        <v>#DIV/0!</v>
      </c>
      <c r="R161" s="57" t="e">
        <f t="shared" si="31"/>
        <v>#DIV/0!</v>
      </c>
      <c r="S161" s="68" t="str">
        <f t="shared" si="24"/>
        <v>PO</v>
      </c>
      <c r="T161" s="69" t="str">
        <f t="shared" si="25"/>
        <v>OK</v>
      </c>
    </row>
    <row r="162" spans="1:20" ht="14.25" customHeight="1" x14ac:dyDescent="0.25">
      <c r="A162" s="60" t="str">
        <f>IF(S162=MIN(S153:S176),1,"")</f>
        <v/>
      </c>
      <c r="B162" s="61"/>
      <c r="C162" s="62"/>
      <c r="D162" s="63"/>
      <c r="E162" s="64"/>
      <c r="F162" s="65"/>
      <c r="G162" s="66"/>
      <c r="H162" s="56"/>
      <c r="I162" s="67" t="e">
        <f>HLOOKUP('Operational Worksheet'!E162,$B$778:$U$780,3)</f>
        <v>#N/A</v>
      </c>
      <c r="J162" s="57" t="e">
        <f t="shared" si="32"/>
        <v>#DIV/0!</v>
      </c>
      <c r="K162" s="57" t="e">
        <f t="shared" si="26"/>
        <v>#DIV/0!</v>
      </c>
      <c r="L162" s="67" t="e">
        <f t="shared" si="22"/>
        <v>#DIV/0!</v>
      </c>
      <c r="M162" s="67" t="e">
        <f t="shared" si="23"/>
        <v>#DIV/0!</v>
      </c>
      <c r="N162" s="57" t="e">
        <f t="shared" si="27"/>
        <v>#DIV/0!</v>
      </c>
      <c r="O162" s="57" t="e">
        <f t="shared" si="28"/>
        <v>#DIV/0!</v>
      </c>
      <c r="P162" s="67" t="e">
        <f t="shared" si="29"/>
        <v>#DIV/0!</v>
      </c>
      <c r="Q162" s="67" t="e">
        <f t="shared" si="30"/>
        <v>#DIV/0!</v>
      </c>
      <c r="R162" s="57" t="e">
        <f t="shared" si="31"/>
        <v>#DIV/0!</v>
      </c>
      <c r="S162" s="68" t="str">
        <f t="shared" si="24"/>
        <v>PO</v>
      </c>
      <c r="T162" s="69" t="str">
        <f t="shared" si="25"/>
        <v>OK</v>
      </c>
    </row>
    <row r="163" spans="1:20" ht="14.25" customHeight="1" x14ac:dyDescent="0.25">
      <c r="A163" s="60" t="str">
        <f>IF(S163=MIN(S153:S176),1,"")</f>
        <v/>
      </c>
      <c r="B163" s="61"/>
      <c r="C163" s="62"/>
      <c r="D163" s="63"/>
      <c r="E163" s="64"/>
      <c r="F163" s="65"/>
      <c r="G163" s="66"/>
      <c r="H163" s="56"/>
      <c r="I163" s="67" t="e">
        <f>HLOOKUP('Operational Worksheet'!E163,$B$778:$U$780,3)</f>
        <v>#N/A</v>
      </c>
      <c r="J163" s="57" t="e">
        <f t="shared" si="32"/>
        <v>#DIV/0!</v>
      </c>
      <c r="K163" s="57" t="e">
        <f t="shared" si="26"/>
        <v>#DIV/0!</v>
      </c>
      <c r="L163" s="67" t="e">
        <f t="shared" si="22"/>
        <v>#DIV/0!</v>
      </c>
      <c r="M163" s="67" t="e">
        <f t="shared" si="23"/>
        <v>#DIV/0!</v>
      </c>
      <c r="N163" s="57" t="e">
        <f t="shared" si="27"/>
        <v>#DIV/0!</v>
      </c>
      <c r="O163" s="57" t="e">
        <f t="shared" si="28"/>
        <v>#DIV/0!</v>
      </c>
      <c r="P163" s="67" t="e">
        <f t="shared" si="29"/>
        <v>#DIV/0!</v>
      </c>
      <c r="Q163" s="67" t="e">
        <f t="shared" si="30"/>
        <v>#DIV/0!</v>
      </c>
      <c r="R163" s="57" t="e">
        <f t="shared" si="31"/>
        <v>#DIV/0!</v>
      </c>
      <c r="S163" s="68" t="str">
        <f t="shared" si="24"/>
        <v>PO</v>
      </c>
      <c r="T163" s="69" t="str">
        <f t="shared" si="25"/>
        <v>OK</v>
      </c>
    </row>
    <row r="164" spans="1:20" ht="14.25" customHeight="1" x14ac:dyDescent="0.25">
      <c r="A164" s="60" t="str">
        <f>IF(S164=MIN(S153:S176),1,"")</f>
        <v/>
      </c>
      <c r="B164" s="61"/>
      <c r="C164" s="62"/>
      <c r="D164" s="63"/>
      <c r="E164" s="64"/>
      <c r="F164" s="65"/>
      <c r="G164" s="66"/>
      <c r="H164" s="56"/>
      <c r="I164" s="67" t="e">
        <f>HLOOKUP('Operational Worksheet'!E164,$B$778:$U$780,3)</f>
        <v>#N/A</v>
      </c>
      <c r="J164" s="57" t="e">
        <f t="shared" si="32"/>
        <v>#DIV/0!</v>
      </c>
      <c r="K164" s="57" t="e">
        <f t="shared" si="26"/>
        <v>#DIV/0!</v>
      </c>
      <c r="L164" s="68" t="e">
        <f t="shared" si="22"/>
        <v>#DIV/0!</v>
      </c>
      <c r="M164" s="67" t="e">
        <f t="shared" si="23"/>
        <v>#DIV/0!</v>
      </c>
      <c r="N164" s="57" t="e">
        <f t="shared" si="27"/>
        <v>#DIV/0!</v>
      </c>
      <c r="O164" s="57" t="e">
        <f t="shared" si="28"/>
        <v>#DIV/0!</v>
      </c>
      <c r="P164" s="67" t="e">
        <f t="shared" si="29"/>
        <v>#DIV/0!</v>
      </c>
      <c r="Q164" s="67" t="e">
        <f t="shared" si="30"/>
        <v>#DIV/0!</v>
      </c>
      <c r="R164" s="57" t="e">
        <f t="shared" si="31"/>
        <v>#DIV/0!</v>
      </c>
      <c r="S164" s="68" t="str">
        <f t="shared" si="24"/>
        <v>PO</v>
      </c>
      <c r="T164" s="69" t="str">
        <f t="shared" si="25"/>
        <v>OK</v>
      </c>
    </row>
    <row r="165" spans="1:20" ht="14.25" customHeight="1" x14ac:dyDescent="0.25">
      <c r="A165" s="60" t="str">
        <f>IF(S165=MIN(S153:S176),1,"")</f>
        <v/>
      </c>
      <c r="B165" s="61"/>
      <c r="C165" s="62"/>
      <c r="D165" s="63"/>
      <c r="E165" s="64"/>
      <c r="F165" s="65"/>
      <c r="G165" s="66"/>
      <c r="H165" s="56"/>
      <c r="I165" s="67" t="e">
        <f>HLOOKUP('Operational Worksheet'!E165,$B$778:$U$780,3)</f>
        <v>#N/A</v>
      </c>
      <c r="J165" s="57" t="e">
        <f t="shared" si="32"/>
        <v>#DIV/0!</v>
      </c>
      <c r="K165" s="57" t="e">
        <f t="shared" si="26"/>
        <v>#DIV/0!</v>
      </c>
      <c r="L165" s="67" t="e">
        <f t="shared" si="22"/>
        <v>#DIV/0!</v>
      </c>
      <c r="M165" s="67" t="e">
        <f t="shared" si="23"/>
        <v>#DIV/0!</v>
      </c>
      <c r="N165" s="57" t="e">
        <f t="shared" si="27"/>
        <v>#DIV/0!</v>
      </c>
      <c r="O165" s="57" t="e">
        <f t="shared" si="28"/>
        <v>#DIV/0!</v>
      </c>
      <c r="P165" s="67" t="e">
        <f t="shared" si="29"/>
        <v>#DIV/0!</v>
      </c>
      <c r="Q165" s="67" t="e">
        <f t="shared" si="30"/>
        <v>#DIV/0!</v>
      </c>
      <c r="R165" s="57" t="e">
        <f t="shared" si="31"/>
        <v>#DIV/0!</v>
      </c>
      <c r="S165" s="68" t="str">
        <f t="shared" si="24"/>
        <v>PO</v>
      </c>
      <c r="T165" s="69" t="str">
        <f t="shared" si="25"/>
        <v>OK</v>
      </c>
    </row>
    <row r="166" spans="1:20" ht="14.25" customHeight="1" x14ac:dyDescent="0.25">
      <c r="A166" s="60" t="str">
        <f>IF(S166=MIN(S153:S176),1,"")</f>
        <v/>
      </c>
      <c r="B166" s="61"/>
      <c r="C166" s="62"/>
      <c r="D166" s="63"/>
      <c r="E166" s="64"/>
      <c r="F166" s="65"/>
      <c r="G166" s="66"/>
      <c r="H166" s="56"/>
      <c r="I166" s="67" t="e">
        <f>HLOOKUP('Operational Worksheet'!E166,$B$778:$U$780,3)</f>
        <v>#N/A</v>
      </c>
      <c r="J166" s="57" t="e">
        <f t="shared" si="32"/>
        <v>#DIV/0!</v>
      </c>
      <c r="K166" s="57" t="e">
        <f t="shared" si="26"/>
        <v>#DIV/0!</v>
      </c>
      <c r="L166" s="67" t="e">
        <f t="shared" si="22"/>
        <v>#DIV/0!</v>
      </c>
      <c r="M166" s="67" t="e">
        <f t="shared" si="23"/>
        <v>#DIV/0!</v>
      </c>
      <c r="N166" s="57" t="e">
        <f t="shared" si="27"/>
        <v>#DIV/0!</v>
      </c>
      <c r="O166" s="57" t="e">
        <f t="shared" si="28"/>
        <v>#DIV/0!</v>
      </c>
      <c r="P166" s="67" t="e">
        <f t="shared" si="29"/>
        <v>#DIV/0!</v>
      </c>
      <c r="Q166" s="67" t="e">
        <f t="shared" si="30"/>
        <v>#DIV/0!</v>
      </c>
      <c r="R166" s="57" t="e">
        <f t="shared" si="31"/>
        <v>#DIV/0!</v>
      </c>
      <c r="S166" s="68" t="str">
        <f t="shared" si="24"/>
        <v>PO</v>
      </c>
      <c r="T166" s="69" t="str">
        <f t="shared" si="25"/>
        <v>OK</v>
      </c>
    </row>
    <row r="167" spans="1:20" ht="14.25" customHeight="1" x14ac:dyDescent="0.25">
      <c r="A167" s="60" t="str">
        <f>IF(S167=MIN(S153:S176),1,"")</f>
        <v/>
      </c>
      <c r="B167" s="61"/>
      <c r="C167" s="62"/>
      <c r="D167" s="63"/>
      <c r="E167" s="64"/>
      <c r="F167" s="65"/>
      <c r="G167" s="66"/>
      <c r="H167" s="56"/>
      <c r="I167" s="67" t="e">
        <f>HLOOKUP('Operational Worksheet'!E167,$B$778:$U$780,3)</f>
        <v>#N/A</v>
      </c>
      <c r="J167" s="57" t="e">
        <f t="shared" si="32"/>
        <v>#DIV/0!</v>
      </c>
      <c r="K167" s="57" t="e">
        <f t="shared" si="26"/>
        <v>#DIV/0!</v>
      </c>
      <c r="L167" s="67" t="e">
        <f t="shared" si="22"/>
        <v>#DIV/0!</v>
      </c>
      <c r="M167" s="67" t="e">
        <f t="shared" si="23"/>
        <v>#DIV/0!</v>
      </c>
      <c r="N167" s="57" t="e">
        <f t="shared" si="27"/>
        <v>#DIV/0!</v>
      </c>
      <c r="O167" s="57" t="e">
        <f t="shared" si="28"/>
        <v>#DIV/0!</v>
      </c>
      <c r="P167" s="67" t="e">
        <f t="shared" si="29"/>
        <v>#DIV/0!</v>
      </c>
      <c r="Q167" s="67" t="e">
        <f t="shared" si="30"/>
        <v>#DIV/0!</v>
      </c>
      <c r="R167" s="57" t="e">
        <f t="shared" si="31"/>
        <v>#DIV/0!</v>
      </c>
      <c r="S167" s="68" t="str">
        <f t="shared" si="24"/>
        <v>PO</v>
      </c>
      <c r="T167" s="69" t="str">
        <f t="shared" si="25"/>
        <v>OK</v>
      </c>
    </row>
    <row r="168" spans="1:20" ht="14.25" customHeight="1" x14ac:dyDescent="0.25">
      <c r="A168" s="60" t="str">
        <f>IF(S168=MIN(S153:S176),1,"")</f>
        <v/>
      </c>
      <c r="B168" s="61"/>
      <c r="C168" s="62"/>
      <c r="D168" s="63"/>
      <c r="E168" s="64"/>
      <c r="F168" s="65"/>
      <c r="G168" s="66"/>
      <c r="H168" s="56"/>
      <c r="I168" s="67" t="e">
        <f>HLOOKUP('Operational Worksheet'!E168,$B$778:$U$780,3)</f>
        <v>#N/A</v>
      </c>
      <c r="J168" s="57" t="e">
        <f t="shared" si="32"/>
        <v>#DIV/0!</v>
      </c>
      <c r="K168" s="57" t="e">
        <f t="shared" si="26"/>
        <v>#DIV/0!</v>
      </c>
      <c r="L168" s="67" t="e">
        <f t="shared" si="22"/>
        <v>#DIV/0!</v>
      </c>
      <c r="M168" s="67" t="e">
        <f t="shared" si="23"/>
        <v>#DIV/0!</v>
      </c>
      <c r="N168" s="57" t="e">
        <f t="shared" si="27"/>
        <v>#DIV/0!</v>
      </c>
      <c r="O168" s="57" t="e">
        <f t="shared" si="28"/>
        <v>#DIV/0!</v>
      </c>
      <c r="P168" s="67" t="e">
        <f t="shared" si="29"/>
        <v>#DIV/0!</v>
      </c>
      <c r="Q168" s="67" t="e">
        <f t="shared" si="30"/>
        <v>#DIV/0!</v>
      </c>
      <c r="R168" s="57" t="e">
        <f t="shared" si="31"/>
        <v>#DIV/0!</v>
      </c>
      <c r="S168" s="68" t="str">
        <f t="shared" si="24"/>
        <v>PO</v>
      </c>
      <c r="T168" s="69" t="str">
        <f t="shared" si="25"/>
        <v>OK</v>
      </c>
    </row>
    <row r="169" spans="1:20" ht="14.25" customHeight="1" x14ac:dyDescent="0.25">
      <c r="A169" s="60" t="str">
        <f>IF(S169=MIN(S153:S176),1,"")</f>
        <v/>
      </c>
      <c r="B169" s="61"/>
      <c r="C169" s="62"/>
      <c r="D169" s="63"/>
      <c r="E169" s="64"/>
      <c r="F169" s="65"/>
      <c r="G169" s="66"/>
      <c r="H169" s="56"/>
      <c r="I169" s="67" t="e">
        <f>HLOOKUP('Operational Worksheet'!E169,$B$778:$U$780,3)</f>
        <v>#N/A</v>
      </c>
      <c r="J169" s="57" t="e">
        <f t="shared" si="32"/>
        <v>#DIV/0!</v>
      </c>
      <c r="K169" s="57" t="e">
        <f t="shared" si="26"/>
        <v>#DIV/0!</v>
      </c>
      <c r="L169" s="67" t="e">
        <f t="shared" si="22"/>
        <v>#DIV/0!</v>
      </c>
      <c r="M169" s="67" t="e">
        <f t="shared" si="23"/>
        <v>#DIV/0!</v>
      </c>
      <c r="N169" s="57" t="e">
        <f t="shared" si="27"/>
        <v>#DIV/0!</v>
      </c>
      <c r="O169" s="57" t="e">
        <f t="shared" si="28"/>
        <v>#DIV/0!</v>
      </c>
      <c r="P169" s="67" t="e">
        <f t="shared" si="29"/>
        <v>#DIV/0!</v>
      </c>
      <c r="Q169" s="67" t="e">
        <f t="shared" si="30"/>
        <v>#DIV/0!</v>
      </c>
      <c r="R169" s="57" t="e">
        <f t="shared" si="31"/>
        <v>#DIV/0!</v>
      </c>
      <c r="S169" s="68" t="str">
        <f t="shared" si="24"/>
        <v>PO</v>
      </c>
      <c r="T169" s="69" t="str">
        <f t="shared" si="25"/>
        <v>OK</v>
      </c>
    </row>
    <row r="170" spans="1:20" ht="14.25" customHeight="1" x14ac:dyDescent="0.25">
      <c r="A170" s="60" t="str">
        <f>IF(S170=MIN(S153:S176),1,"")</f>
        <v/>
      </c>
      <c r="B170" s="61"/>
      <c r="C170" s="62"/>
      <c r="D170" s="63"/>
      <c r="E170" s="64"/>
      <c r="F170" s="65"/>
      <c r="G170" s="66"/>
      <c r="H170" s="56"/>
      <c r="I170" s="67" t="e">
        <f>HLOOKUP('Operational Worksheet'!E170,$B$778:$U$780,3)</f>
        <v>#N/A</v>
      </c>
      <c r="J170" s="57" t="e">
        <f t="shared" si="32"/>
        <v>#DIV/0!</v>
      </c>
      <c r="K170" s="57" t="e">
        <f t="shared" si="26"/>
        <v>#DIV/0!</v>
      </c>
      <c r="L170" s="68" t="e">
        <f t="shared" si="22"/>
        <v>#DIV/0!</v>
      </c>
      <c r="M170" s="67" t="e">
        <f t="shared" si="23"/>
        <v>#DIV/0!</v>
      </c>
      <c r="N170" s="57" t="e">
        <f t="shared" si="27"/>
        <v>#DIV/0!</v>
      </c>
      <c r="O170" s="57" t="e">
        <f t="shared" si="28"/>
        <v>#DIV/0!</v>
      </c>
      <c r="P170" s="67" t="e">
        <f t="shared" si="29"/>
        <v>#DIV/0!</v>
      </c>
      <c r="Q170" s="67" t="e">
        <f t="shared" si="30"/>
        <v>#DIV/0!</v>
      </c>
      <c r="R170" s="57" t="e">
        <f t="shared" si="31"/>
        <v>#DIV/0!</v>
      </c>
      <c r="S170" s="68" t="str">
        <f t="shared" si="24"/>
        <v>PO</v>
      </c>
      <c r="T170" s="69" t="str">
        <f t="shared" si="25"/>
        <v>OK</v>
      </c>
    </row>
    <row r="171" spans="1:20" ht="14.25" customHeight="1" x14ac:dyDescent="0.25">
      <c r="A171" s="60" t="str">
        <f>IF(S171=MIN(S153:S176),1,"")</f>
        <v/>
      </c>
      <c r="B171" s="61"/>
      <c r="C171" s="62"/>
      <c r="D171" s="63"/>
      <c r="E171" s="64"/>
      <c r="F171" s="65"/>
      <c r="G171" s="66"/>
      <c r="H171" s="56"/>
      <c r="I171" s="67" t="e">
        <f>HLOOKUP('Operational Worksheet'!E171,$B$778:$U$780,3)</f>
        <v>#N/A</v>
      </c>
      <c r="J171" s="57" t="e">
        <f t="shared" si="32"/>
        <v>#DIV/0!</v>
      </c>
      <c r="K171" s="57" t="e">
        <f t="shared" si="26"/>
        <v>#DIV/0!</v>
      </c>
      <c r="L171" s="67" t="e">
        <f t="shared" si="22"/>
        <v>#DIV/0!</v>
      </c>
      <c r="M171" s="67" t="e">
        <f t="shared" si="23"/>
        <v>#DIV/0!</v>
      </c>
      <c r="N171" s="57" t="e">
        <f t="shared" si="27"/>
        <v>#DIV/0!</v>
      </c>
      <c r="O171" s="57" t="e">
        <f t="shared" si="28"/>
        <v>#DIV/0!</v>
      </c>
      <c r="P171" s="67" t="e">
        <f t="shared" si="29"/>
        <v>#DIV/0!</v>
      </c>
      <c r="Q171" s="67" t="e">
        <f t="shared" si="30"/>
        <v>#DIV/0!</v>
      </c>
      <c r="R171" s="57" t="e">
        <f t="shared" si="31"/>
        <v>#DIV/0!</v>
      </c>
      <c r="S171" s="68" t="str">
        <f t="shared" si="24"/>
        <v>PO</v>
      </c>
      <c r="T171" s="69" t="str">
        <f t="shared" si="25"/>
        <v>OK</v>
      </c>
    </row>
    <row r="172" spans="1:20" ht="14.25" customHeight="1" x14ac:dyDescent="0.25">
      <c r="A172" s="60" t="str">
        <f>IF(S172=MIN(S153:S176),1,"")</f>
        <v/>
      </c>
      <c r="B172" s="61"/>
      <c r="C172" s="62"/>
      <c r="D172" s="63"/>
      <c r="E172" s="64"/>
      <c r="F172" s="65"/>
      <c r="G172" s="66"/>
      <c r="H172" s="56"/>
      <c r="I172" s="67" t="e">
        <f>HLOOKUP('Operational Worksheet'!E172,$B$778:$U$780,3)</f>
        <v>#N/A</v>
      </c>
      <c r="J172" s="57" t="e">
        <f t="shared" si="32"/>
        <v>#DIV/0!</v>
      </c>
      <c r="K172" s="57" t="e">
        <f t="shared" si="26"/>
        <v>#DIV/0!</v>
      </c>
      <c r="L172" s="67" t="e">
        <f t="shared" si="22"/>
        <v>#DIV/0!</v>
      </c>
      <c r="M172" s="67" t="e">
        <f t="shared" si="23"/>
        <v>#DIV/0!</v>
      </c>
      <c r="N172" s="57" t="e">
        <f t="shared" si="27"/>
        <v>#DIV/0!</v>
      </c>
      <c r="O172" s="57" t="e">
        <f t="shared" si="28"/>
        <v>#DIV/0!</v>
      </c>
      <c r="P172" s="67" t="e">
        <f t="shared" si="29"/>
        <v>#DIV/0!</v>
      </c>
      <c r="Q172" s="67" t="e">
        <f t="shared" si="30"/>
        <v>#DIV/0!</v>
      </c>
      <c r="R172" s="57" t="e">
        <f t="shared" si="31"/>
        <v>#DIV/0!</v>
      </c>
      <c r="S172" s="68" t="str">
        <f t="shared" si="24"/>
        <v>PO</v>
      </c>
      <c r="T172" s="69" t="str">
        <f t="shared" si="25"/>
        <v>OK</v>
      </c>
    </row>
    <row r="173" spans="1:20" ht="14.25" customHeight="1" x14ac:dyDescent="0.25">
      <c r="A173" s="60" t="str">
        <f>IF(S173=MIN(S153:S176),1,"")</f>
        <v/>
      </c>
      <c r="B173" s="61"/>
      <c r="C173" s="62"/>
      <c r="D173" s="63"/>
      <c r="E173" s="64"/>
      <c r="F173" s="65"/>
      <c r="G173" s="66"/>
      <c r="H173" s="56"/>
      <c r="I173" s="67" t="e">
        <f>HLOOKUP('Operational Worksheet'!E173,$B$778:$U$780,3)</f>
        <v>#N/A</v>
      </c>
      <c r="J173" s="57" t="e">
        <f t="shared" si="32"/>
        <v>#DIV/0!</v>
      </c>
      <c r="K173" s="57" t="e">
        <f t="shared" si="26"/>
        <v>#DIV/0!</v>
      </c>
      <c r="L173" s="67" t="e">
        <f t="shared" si="22"/>
        <v>#DIV/0!</v>
      </c>
      <c r="M173" s="67" t="e">
        <f t="shared" si="23"/>
        <v>#DIV/0!</v>
      </c>
      <c r="N173" s="57" t="e">
        <f t="shared" si="27"/>
        <v>#DIV/0!</v>
      </c>
      <c r="O173" s="57" t="e">
        <f t="shared" si="28"/>
        <v>#DIV/0!</v>
      </c>
      <c r="P173" s="67" t="e">
        <f t="shared" si="29"/>
        <v>#DIV/0!</v>
      </c>
      <c r="Q173" s="67" t="e">
        <f t="shared" si="30"/>
        <v>#DIV/0!</v>
      </c>
      <c r="R173" s="57" t="e">
        <f t="shared" si="31"/>
        <v>#DIV/0!</v>
      </c>
      <c r="S173" s="68" t="str">
        <f t="shared" si="24"/>
        <v>PO</v>
      </c>
      <c r="T173" s="69" t="str">
        <f t="shared" si="25"/>
        <v>OK</v>
      </c>
    </row>
    <row r="174" spans="1:20" ht="14.25" customHeight="1" x14ac:dyDescent="0.25">
      <c r="A174" s="60" t="str">
        <f>IF(S174=MIN(S153:S176),1,"")</f>
        <v/>
      </c>
      <c r="B174" s="61"/>
      <c r="C174" s="62"/>
      <c r="D174" s="63"/>
      <c r="E174" s="64"/>
      <c r="F174" s="65"/>
      <c r="G174" s="66"/>
      <c r="H174" s="56"/>
      <c r="I174" s="67" t="e">
        <f>HLOOKUP('Operational Worksheet'!E174,$B$778:$U$780,3)</f>
        <v>#N/A</v>
      </c>
      <c r="J174" s="57" t="e">
        <f t="shared" si="32"/>
        <v>#DIV/0!</v>
      </c>
      <c r="K174" s="57" t="e">
        <f t="shared" si="26"/>
        <v>#DIV/0!</v>
      </c>
      <c r="L174" s="67" t="e">
        <f t="shared" si="22"/>
        <v>#DIV/0!</v>
      </c>
      <c r="M174" s="67" t="e">
        <f t="shared" si="23"/>
        <v>#DIV/0!</v>
      </c>
      <c r="N174" s="57" t="e">
        <f t="shared" si="27"/>
        <v>#DIV/0!</v>
      </c>
      <c r="O174" s="57" t="e">
        <f t="shared" si="28"/>
        <v>#DIV/0!</v>
      </c>
      <c r="P174" s="67" t="e">
        <f t="shared" si="29"/>
        <v>#DIV/0!</v>
      </c>
      <c r="Q174" s="67" t="e">
        <f t="shared" si="30"/>
        <v>#DIV/0!</v>
      </c>
      <c r="R174" s="57" t="e">
        <f t="shared" si="31"/>
        <v>#DIV/0!</v>
      </c>
      <c r="S174" s="68" t="str">
        <f t="shared" si="24"/>
        <v>PO</v>
      </c>
      <c r="T174" s="69" t="str">
        <f t="shared" si="25"/>
        <v>OK</v>
      </c>
    </row>
    <row r="175" spans="1:20" ht="14.25" customHeight="1" x14ac:dyDescent="0.25">
      <c r="A175" s="60" t="str">
        <f>IF(S175=MIN(S153:S176),1,"")</f>
        <v/>
      </c>
      <c r="B175" s="61"/>
      <c r="C175" s="62"/>
      <c r="D175" s="63"/>
      <c r="E175" s="64"/>
      <c r="F175" s="65"/>
      <c r="G175" s="66"/>
      <c r="H175" s="56"/>
      <c r="I175" s="67" t="e">
        <f>HLOOKUP('Operational Worksheet'!E175,$B$778:$U$780,3)</f>
        <v>#N/A</v>
      </c>
      <c r="J175" s="57" t="e">
        <f t="shared" si="32"/>
        <v>#DIV/0!</v>
      </c>
      <c r="K175" s="57" t="e">
        <f t="shared" si="26"/>
        <v>#DIV/0!</v>
      </c>
      <c r="L175" s="67" t="e">
        <f t="shared" si="22"/>
        <v>#DIV/0!</v>
      </c>
      <c r="M175" s="67" t="e">
        <f t="shared" si="23"/>
        <v>#DIV/0!</v>
      </c>
      <c r="N175" s="57" t="e">
        <f t="shared" si="27"/>
        <v>#DIV/0!</v>
      </c>
      <c r="O175" s="57" t="e">
        <f t="shared" si="28"/>
        <v>#DIV/0!</v>
      </c>
      <c r="P175" s="67" t="e">
        <f t="shared" si="29"/>
        <v>#DIV/0!</v>
      </c>
      <c r="Q175" s="67" t="e">
        <f t="shared" si="30"/>
        <v>#DIV/0!</v>
      </c>
      <c r="R175" s="57" t="e">
        <f t="shared" si="31"/>
        <v>#DIV/0!</v>
      </c>
      <c r="S175" s="68" t="str">
        <f t="shared" si="24"/>
        <v>PO</v>
      </c>
      <c r="T175" s="69" t="str">
        <f t="shared" si="25"/>
        <v>OK</v>
      </c>
    </row>
    <row r="176" spans="1:20" ht="14.25" customHeight="1" x14ac:dyDescent="0.25">
      <c r="A176" s="70" t="str">
        <f>IF(S176=MIN(S153:S176),1,"")</f>
        <v/>
      </c>
      <c r="B176" s="71"/>
      <c r="C176" s="72"/>
      <c r="D176" s="63"/>
      <c r="E176" s="64"/>
      <c r="F176" s="65"/>
      <c r="G176" s="66"/>
      <c r="H176" s="56"/>
      <c r="I176" s="73" t="e">
        <f>HLOOKUP('Operational Worksheet'!E176,$B$778:$U$780,3)</f>
        <v>#N/A</v>
      </c>
      <c r="J176" s="57" t="e">
        <f t="shared" si="32"/>
        <v>#DIV/0!</v>
      </c>
      <c r="K176" s="57" t="e">
        <f t="shared" si="26"/>
        <v>#DIV/0!</v>
      </c>
      <c r="L176" s="74" t="e">
        <f t="shared" si="22"/>
        <v>#DIV/0!</v>
      </c>
      <c r="M176" s="73" t="e">
        <f t="shared" si="23"/>
        <v>#DIV/0!</v>
      </c>
      <c r="N176" s="57" t="e">
        <f t="shared" si="27"/>
        <v>#DIV/0!</v>
      </c>
      <c r="O176" s="57" t="e">
        <f t="shared" si="28"/>
        <v>#DIV/0!</v>
      </c>
      <c r="P176" s="73" t="e">
        <f t="shared" si="29"/>
        <v>#DIV/0!</v>
      </c>
      <c r="Q176" s="73" t="e">
        <f t="shared" si="30"/>
        <v>#DIV/0!</v>
      </c>
      <c r="R176" s="57" t="e">
        <f t="shared" si="31"/>
        <v>#DIV/0!</v>
      </c>
      <c r="S176" s="74" t="str">
        <f t="shared" si="24"/>
        <v>PO</v>
      </c>
      <c r="T176" s="75" t="str">
        <f t="shared" si="25"/>
        <v>OK</v>
      </c>
    </row>
    <row r="177" spans="1:20" ht="14.25" customHeight="1" x14ac:dyDescent="0.25">
      <c r="A177" s="50" t="str">
        <f>IF(S177=MIN(S177:S200),1,"")</f>
        <v/>
      </c>
      <c r="B177" s="51"/>
      <c r="C177" s="52"/>
      <c r="D177" s="63"/>
      <c r="E177" s="64"/>
      <c r="F177" s="65"/>
      <c r="G177" s="66"/>
      <c r="H177" s="56"/>
      <c r="I177" s="57" t="e">
        <f>HLOOKUP('Operational Worksheet'!E177,$B$778:$U$780,3)</f>
        <v>#N/A</v>
      </c>
      <c r="J177" s="57" t="e">
        <f t="shared" si="32"/>
        <v>#DIV/0!</v>
      </c>
      <c r="K177" s="57" t="e">
        <f t="shared" si="26"/>
        <v>#DIV/0!</v>
      </c>
      <c r="L177" s="57" t="e">
        <f t="shared" si="22"/>
        <v>#DIV/0!</v>
      </c>
      <c r="M177" s="57" t="e">
        <f t="shared" si="23"/>
        <v>#DIV/0!</v>
      </c>
      <c r="N177" s="57" t="e">
        <f t="shared" si="27"/>
        <v>#DIV/0!</v>
      </c>
      <c r="O177" s="57" t="e">
        <f t="shared" si="28"/>
        <v>#DIV/0!</v>
      </c>
      <c r="P177" s="57" t="e">
        <f t="shared" si="29"/>
        <v>#DIV/0!</v>
      </c>
      <c r="Q177" s="57" t="e">
        <f t="shared" si="30"/>
        <v>#DIV/0!</v>
      </c>
      <c r="R177" s="57" t="e">
        <f t="shared" si="31"/>
        <v>#DIV/0!</v>
      </c>
      <c r="S177" s="58" t="str">
        <f t="shared" si="24"/>
        <v>PO</v>
      </c>
      <c r="T177" s="59" t="str">
        <f t="shared" si="25"/>
        <v>OK</v>
      </c>
    </row>
    <row r="178" spans="1:20" ht="14.25" customHeight="1" x14ac:dyDescent="0.25">
      <c r="A178" s="60" t="str">
        <f>IF(S178=MIN(S177:S200),1,"")</f>
        <v/>
      </c>
      <c r="B178" s="61"/>
      <c r="C178" s="62"/>
      <c r="D178" s="63"/>
      <c r="E178" s="64"/>
      <c r="F178" s="65"/>
      <c r="G178" s="66"/>
      <c r="H178" s="56"/>
      <c r="I178" s="67" t="e">
        <f>HLOOKUP('Operational Worksheet'!E178,$B$778:$U$780,3)</f>
        <v>#N/A</v>
      </c>
      <c r="J178" s="57" t="e">
        <f t="shared" si="32"/>
        <v>#DIV/0!</v>
      </c>
      <c r="K178" s="57" t="e">
        <f t="shared" si="26"/>
        <v>#DIV/0!</v>
      </c>
      <c r="L178" s="67" t="e">
        <f t="shared" si="22"/>
        <v>#DIV/0!</v>
      </c>
      <c r="M178" s="67" t="e">
        <f t="shared" si="23"/>
        <v>#DIV/0!</v>
      </c>
      <c r="N178" s="57" t="e">
        <f t="shared" si="27"/>
        <v>#DIV/0!</v>
      </c>
      <c r="O178" s="57" t="e">
        <f t="shared" si="28"/>
        <v>#DIV/0!</v>
      </c>
      <c r="P178" s="67" t="e">
        <f t="shared" si="29"/>
        <v>#DIV/0!</v>
      </c>
      <c r="Q178" s="67" t="e">
        <f t="shared" si="30"/>
        <v>#DIV/0!</v>
      </c>
      <c r="R178" s="57" t="e">
        <f t="shared" si="31"/>
        <v>#DIV/0!</v>
      </c>
      <c r="S178" s="68" t="str">
        <f t="shared" si="24"/>
        <v>PO</v>
      </c>
      <c r="T178" s="69" t="str">
        <f t="shared" si="25"/>
        <v>OK</v>
      </c>
    </row>
    <row r="179" spans="1:20" ht="14.25" customHeight="1" x14ac:dyDescent="0.25">
      <c r="A179" s="60" t="str">
        <f>IF(S179=MIN(S177:S200),1,"")</f>
        <v/>
      </c>
      <c r="B179" s="61"/>
      <c r="C179" s="62"/>
      <c r="D179" s="63"/>
      <c r="E179" s="64"/>
      <c r="F179" s="65"/>
      <c r="G179" s="66"/>
      <c r="H179" s="56"/>
      <c r="I179" s="67" t="e">
        <f>HLOOKUP('Operational Worksheet'!E179,$B$778:$U$780,3)</f>
        <v>#N/A</v>
      </c>
      <c r="J179" s="57" t="e">
        <f t="shared" si="32"/>
        <v>#DIV/0!</v>
      </c>
      <c r="K179" s="57" t="e">
        <f t="shared" si="26"/>
        <v>#DIV/0!</v>
      </c>
      <c r="L179" s="67" t="e">
        <f t="shared" si="22"/>
        <v>#DIV/0!</v>
      </c>
      <c r="M179" s="67" t="e">
        <f t="shared" si="23"/>
        <v>#DIV/0!</v>
      </c>
      <c r="N179" s="57" t="e">
        <f t="shared" si="27"/>
        <v>#DIV/0!</v>
      </c>
      <c r="O179" s="57" t="e">
        <f t="shared" si="28"/>
        <v>#DIV/0!</v>
      </c>
      <c r="P179" s="67" t="e">
        <f t="shared" si="29"/>
        <v>#DIV/0!</v>
      </c>
      <c r="Q179" s="67" t="e">
        <f t="shared" si="30"/>
        <v>#DIV/0!</v>
      </c>
      <c r="R179" s="57" t="e">
        <f t="shared" si="31"/>
        <v>#DIV/0!</v>
      </c>
      <c r="S179" s="68" t="str">
        <f t="shared" si="24"/>
        <v>PO</v>
      </c>
      <c r="T179" s="69" t="str">
        <f t="shared" si="25"/>
        <v>OK</v>
      </c>
    </row>
    <row r="180" spans="1:20" ht="14.25" customHeight="1" x14ac:dyDescent="0.25">
      <c r="A180" s="60" t="str">
        <f>IF(S180=MIN(S177:S200),1,"")</f>
        <v/>
      </c>
      <c r="B180" s="61"/>
      <c r="C180" s="62"/>
      <c r="D180" s="63"/>
      <c r="E180" s="64"/>
      <c r="F180" s="65"/>
      <c r="G180" s="66"/>
      <c r="H180" s="56"/>
      <c r="I180" s="67" t="e">
        <f>HLOOKUP('Operational Worksheet'!E180,$B$778:$U$780,3)</f>
        <v>#N/A</v>
      </c>
      <c r="J180" s="57" t="e">
        <f t="shared" si="32"/>
        <v>#DIV/0!</v>
      </c>
      <c r="K180" s="57" t="e">
        <f t="shared" si="26"/>
        <v>#DIV/0!</v>
      </c>
      <c r="L180" s="67" t="e">
        <f t="shared" si="22"/>
        <v>#DIV/0!</v>
      </c>
      <c r="M180" s="67" t="e">
        <f t="shared" si="23"/>
        <v>#DIV/0!</v>
      </c>
      <c r="N180" s="57" t="e">
        <f t="shared" si="27"/>
        <v>#DIV/0!</v>
      </c>
      <c r="O180" s="57" t="e">
        <f t="shared" si="28"/>
        <v>#DIV/0!</v>
      </c>
      <c r="P180" s="67" t="e">
        <f t="shared" si="29"/>
        <v>#DIV/0!</v>
      </c>
      <c r="Q180" s="67" t="e">
        <f t="shared" si="30"/>
        <v>#DIV/0!</v>
      </c>
      <c r="R180" s="57" t="e">
        <f t="shared" si="31"/>
        <v>#DIV/0!</v>
      </c>
      <c r="S180" s="68" t="str">
        <f t="shared" si="24"/>
        <v>PO</v>
      </c>
      <c r="T180" s="69" t="str">
        <f t="shared" si="25"/>
        <v>OK</v>
      </c>
    </row>
    <row r="181" spans="1:20" ht="14.25" customHeight="1" x14ac:dyDescent="0.25">
      <c r="A181" s="60" t="str">
        <f>IF(S181=MIN(S177:S200),1,"")</f>
        <v/>
      </c>
      <c r="B181" s="61"/>
      <c r="C181" s="62"/>
      <c r="D181" s="63"/>
      <c r="E181" s="64"/>
      <c r="F181" s="65"/>
      <c r="G181" s="66"/>
      <c r="H181" s="56"/>
      <c r="I181" s="67" t="e">
        <f>HLOOKUP('Operational Worksheet'!E181,$B$778:$U$780,3)</f>
        <v>#N/A</v>
      </c>
      <c r="J181" s="57" t="e">
        <f t="shared" si="32"/>
        <v>#DIV/0!</v>
      </c>
      <c r="K181" s="57" t="e">
        <f t="shared" si="26"/>
        <v>#DIV/0!</v>
      </c>
      <c r="L181" s="67" t="e">
        <f t="shared" si="22"/>
        <v>#DIV/0!</v>
      </c>
      <c r="M181" s="67" t="e">
        <f t="shared" si="23"/>
        <v>#DIV/0!</v>
      </c>
      <c r="N181" s="57" t="e">
        <f t="shared" si="27"/>
        <v>#DIV/0!</v>
      </c>
      <c r="O181" s="57" t="e">
        <f t="shared" si="28"/>
        <v>#DIV/0!</v>
      </c>
      <c r="P181" s="67" t="e">
        <f t="shared" si="29"/>
        <v>#DIV/0!</v>
      </c>
      <c r="Q181" s="67" t="e">
        <f t="shared" si="30"/>
        <v>#DIV/0!</v>
      </c>
      <c r="R181" s="57" t="e">
        <f t="shared" si="31"/>
        <v>#DIV/0!</v>
      </c>
      <c r="S181" s="68" t="str">
        <f t="shared" si="24"/>
        <v>PO</v>
      </c>
      <c r="T181" s="69" t="str">
        <f t="shared" si="25"/>
        <v>OK</v>
      </c>
    </row>
    <row r="182" spans="1:20" ht="14.25" customHeight="1" x14ac:dyDescent="0.25">
      <c r="A182" s="60" t="str">
        <f>IF(S182=MIN(S177:S200),1,"")</f>
        <v/>
      </c>
      <c r="B182" s="61"/>
      <c r="C182" s="62"/>
      <c r="D182" s="63"/>
      <c r="E182" s="64"/>
      <c r="F182" s="65"/>
      <c r="G182" s="66"/>
      <c r="H182" s="56"/>
      <c r="I182" s="67" t="e">
        <f>HLOOKUP('Operational Worksheet'!E182,$B$778:$U$780,3)</f>
        <v>#N/A</v>
      </c>
      <c r="J182" s="57" t="e">
        <f t="shared" si="32"/>
        <v>#DIV/0!</v>
      </c>
      <c r="K182" s="57" t="e">
        <f t="shared" si="26"/>
        <v>#DIV/0!</v>
      </c>
      <c r="L182" s="68" t="e">
        <f t="shared" si="22"/>
        <v>#DIV/0!</v>
      </c>
      <c r="M182" s="67" t="e">
        <f t="shared" si="23"/>
        <v>#DIV/0!</v>
      </c>
      <c r="N182" s="57" t="e">
        <f t="shared" si="27"/>
        <v>#DIV/0!</v>
      </c>
      <c r="O182" s="57" t="e">
        <f t="shared" si="28"/>
        <v>#DIV/0!</v>
      </c>
      <c r="P182" s="67" t="e">
        <f t="shared" si="29"/>
        <v>#DIV/0!</v>
      </c>
      <c r="Q182" s="67" t="e">
        <f t="shared" si="30"/>
        <v>#DIV/0!</v>
      </c>
      <c r="R182" s="57" t="e">
        <f t="shared" si="31"/>
        <v>#DIV/0!</v>
      </c>
      <c r="S182" s="68" t="str">
        <f t="shared" si="24"/>
        <v>PO</v>
      </c>
      <c r="T182" s="69" t="str">
        <f t="shared" si="25"/>
        <v>OK</v>
      </c>
    </row>
    <row r="183" spans="1:20" ht="14.25" customHeight="1" x14ac:dyDescent="0.25">
      <c r="A183" s="60" t="str">
        <f>IF(S183=MIN(S177:S200),1,"")</f>
        <v/>
      </c>
      <c r="B183" s="61"/>
      <c r="C183" s="62"/>
      <c r="D183" s="63"/>
      <c r="E183" s="64"/>
      <c r="F183" s="65"/>
      <c r="G183" s="66"/>
      <c r="H183" s="56"/>
      <c r="I183" s="67" t="e">
        <f>HLOOKUP('Operational Worksheet'!E183,$B$778:$U$780,3)</f>
        <v>#N/A</v>
      </c>
      <c r="J183" s="57" t="e">
        <f t="shared" si="32"/>
        <v>#DIV/0!</v>
      </c>
      <c r="K183" s="57" t="e">
        <f t="shared" si="26"/>
        <v>#DIV/0!</v>
      </c>
      <c r="L183" s="67" t="e">
        <f t="shared" si="22"/>
        <v>#DIV/0!</v>
      </c>
      <c r="M183" s="67" t="e">
        <f t="shared" si="23"/>
        <v>#DIV/0!</v>
      </c>
      <c r="N183" s="57" t="e">
        <f t="shared" si="27"/>
        <v>#DIV/0!</v>
      </c>
      <c r="O183" s="57" t="e">
        <f t="shared" si="28"/>
        <v>#DIV/0!</v>
      </c>
      <c r="P183" s="67" t="e">
        <f t="shared" si="29"/>
        <v>#DIV/0!</v>
      </c>
      <c r="Q183" s="67" t="e">
        <f t="shared" si="30"/>
        <v>#DIV/0!</v>
      </c>
      <c r="R183" s="57" t="e">
        <f t="shared" si="31"/>
        <v>#DIV/0!</v>
      </c>
      <c r="S183" s="68" t="str">
        <f t="shared" si="24"/>
        <v>PO</v>
      </c>
      <c r="T183" s="69" t="str">
        <f t="shared" si="25"/>
        <v>OK</v>
      </c>
    </row>
    <row r="184" spans="1:20" ht="14.25" customHeight="1" x14ac:dyDescent="0.25">
      <c r="A184" s="60" t="str">
        <f>IF(S184=MIN(S177:S200),1,"")</f>
        <v/>
      </c>
      <c r="B184" s="61"/>
      <c r="C184" s="62"/>
      <c r="D184" s="63"/>
      <c r="E184" s="64"/>
      <c r="F184" s="65"/>
      <c r="G184" s="66"/>
      <c r="H184" s="56"/>
      <c r="I184" s="67" t="e">
        <f>HLOOKUP('Operational Worksheet'!E184,$B$778:$U$780,3)</f>
        <v>#N/A</v>
      </c>
      <c r="J184" s="57" t="e">
        <f t="shared" si="32"/>
        <v>#DIV/0!</v>
      </c>
      <c r="K184" s="57" t="e">
        <f t="shared" si="26"/>
        <v>#DIV/0!</v>
      </c>
      <c r="L184" s="67" t="e">
        <f t="shared" si="22"/>
        <v>#DIV/0!</v>
      </c>
      <c r="M184" s="67" t="e">
        <f t="shared" si="23"/>
        <v>#DIV/0!</v>
      </c>
      <c r="N184" s="57" t="e">
        <f t="shared" si="27"/>
        <v>#DIV/0!</v>
      </c>
      <c r="O184" s="57" t="e">
        <f t="shared" si="28"/>
        <v>#DIV/0!</v>
      </c>
      <c r="P184" s="67" t="e">
        <f t="shared" si="29"/>
        <v>#DIV/0!</v>
      </c>
      <c r="Q184" s="67" t="e">
        <f t="shared" si="30"/>
        <v>#DIV/0!</v>
      </c>
      <c r="R184" s="57" t="e">
        <f t="shared" si="31"/>
        <v>#DIV/0!</v>
      </c>
      <c r="S184" s="68" t="str">
        <f t="shared" si="24"/>
        <v>PO</v>
      </c>
      <c r="T184" s="69" t="str">
        <f t="shared" si="25"/>
        <v>OK</v>
      </c>
    </row>
    <row r="185" spans="1:20" ht="14.25" customHeight="1" x14ac:dyDescent="0.25">
      <c r="A185" s="60" t="str">
        <f>IF(S185=MIN(S177:S200),1,"")</f>
        <v/>
      </c>
      <c r="B185" s="61"/>
      <c r="C185" s="62"/>
      <c r="D185" s="63"/>
      <c r="E185" s="64"/>
      <c r="F185" s="65"/>
      <c r="G185" s="66"/>
      <c r="H185" s="56"/>
      <c r="I185" s="67" t="e">
        <f>HLOOKUP('Operational Worksheet'!E185,$B$778:$U$780,3)</f>
        <v>#N/A</v>
      </c>
      <c r="J185" s="57" t="e">
        <f t="shared" si="32"/>
        <v>#DIV/0!</v>
      </c>
      <c r="K185" s="57" t="e">
        <f t="shared" si="26"/>
        <v>#DIV/0!</v>
      </c>
      <c r="L185" s="67" t="e">
        <f t="shared" si="22"/>
        <v>#DIV/0!</v>
      </c>
      <c r="M185" s="67" t="e">
        <f t="shared" si="23"/>
        <v>#DIV/0!</v>
      </c>
      <c r="N185" s="57" t="e">
        <f t="shared" si="27"/>
        <v>#DIV/0!</v>
      </c>
      <c r="O185" s="57" t="e">
        <f t="shared" si="28"/>
        <v>#DIV/0!</v>
      </c>
      <c r="P185" s="67" t="e">
        <f t="shared" si="29"/>
        <v>#DIV/0!</v>
      </c>
      <c r="Q185" s="67" t="e">
        <f t="shared" si="30"/>
        <v>#DIV/0!</v>
      </c>
      <c r="R185" s="57" t="e">
        <f t="shared" si="31"/>
        <v>#DIV/0!</v>
      </c>
      <c r="S185" s="68" t="str">
        <f t="shared" si="24"/>
        <v>PO</v>
      </c>
      <c r="T185" s="69" t="str">
        <f t="shared" si="25"/>
        <v>OK</v>
      </c>
    </row>
    <row r="186" spans="1:20" ht="14.25" customHeight="1" x14ac:dyDescent="0.25">
      <c r="A186" s="60" t="str">
        <f>IF(S186=MIN(S177:S200),1,"")</f>
        <v/>
      </c>
      <c r="B186" s="61"/>
      <c r="C186" s="62"/>
      <c r="D186" s="63"/>
      <c r="E186" s="64"/>
      <c r="F186" s="65"/>
      <c r="G186" s="66"/>
      <c r="H186" s="56"/>
      <c r="I186" s="67" t="e">
        <f>HLOOKUP('Operational Worksheet'!E186,$B$778:$U$780,3)</f>
        <v>#N/A</v>
      </c>
      <c r="J186" s="57" t="e">
        <f t="shared" si="32"/>
        <v>#DIV/0!</v>
      </c>
      <c r="K186" s="57" t="e">
        <f t="shared" si="26"/>
        <v>#DIV/0!</v>
      </c>
      <c r="L186" s="67" t="e">
        <f t="shared" si="22"/>
        <v>#DIV/0!</v>
      </c>
      <c r="M186" s="67" t="e">
        <f t="shared" si="23"/>
        <v>#DIV/0!</v>
      </c>
      <c r="N186" s="57" t="e">
        <f t="shared" si="27"/>
        <v>#DIV/0!</v>
      </c>
      <c r="O186" s="57" t="e">
        <f t="shared" si="28"/>
        <v>#DIV/0!</v>
      </c>
      <c r="P186" s="67" t="e">
        <f t="shared" si="29"/>
        <v>#DIV/0!</v>
      </c>
      <c r="Q186" s="67" t="e">
        <f t="shared" si="30"/>
        <v>#DIV/0!</v>
      </c>
      <c r="R186" s="57" t="e">
        <f t="shared" si="31"/>
        <v>#DIV/0!</v>
      </c>
      <c r="S186" s="68" t="str">
        <f t="shared" si="24"/>
        <v>PO</v>
      </c>
      <c r="T186" s="69" t="str">
        <f t="shared" si="25"/>
        <v>OK</v>
      </c>
    </row>
    <row r="187" spans="1:20" ht="14.25" customHeight="1" x14ac:dyDescent="0.25">
      <c r="A187" s="60" t="str">
        <f>IF(S187=MIN(S177:S200),1,"")</f>
        <v/>
      </c>
      <c r="B187" s="61"/>
      <c r="C187" s="62"/>
      <c r="D187" s="63"/>
      <c r="E187" s="64"/>
      <c r="F187" s="65"/>
      <c r="G187" s="66"/>
      <c r="H187" s="56"/>
      <c r="I187" s="67" t="e">
        <f>HLOOKUP('Operational Worksheet'!E187,$B$778:$U$780,3)</f>
        <v>#N/A</v>
      </c>
      <c r="J187" s="57" t="e">
        <f t="shared" si="32"/>
        <v>#DIV/0!</v>
      </c>
      <c r="K187" s="57" t="e">
        <f t="shared" si="26"/>
        <v>#DIV/0!</v>
      </c>
      <c r="L187" s="67" t="e">
        <f t="shared" si="22"/>
        <v>#DIV/0!</v>
      </c>
      <c r="M187" s="67" t="e">
        <f t="shared" si="23"/>
        <v>#DIV/0!</v>
      </c>
      <c r="N187" s="57" t="e">
        <f t="shared" si="27"/>
        <v>#DIV/0!</v>
      </c>
      <c r="O187" s="57" t="e">
        <f t="shared" si="28"/>
        <v>#DIV/0!</v>
      </c>
      <c r="P187" s="67" t="e">
        <f t="shared" si="29"/>
        <v>#DIV/0!</v>
      </c>
      <c r="Q187" s="67" t="e">
        <f t="shared" si="30"/>
        <v>#DIV/0!</v>
      </c>
      <c r="R187" s="57" t="e">
        <f t="shared" si="31"/>
        <v>#DIV/0!</v>
      </c>
      <c r="S187" s="68" t="str">
        <f t="shared" si="24"/>
        <v>PO</v>
      </c>
      <c r="T187" s="69" t="str">
        <f t="shared" si="25"/>
        <v>OK</v>
      </c>
    </row>
    <row r="188" spans="1:20" ht="14.25" customHeight="1" x14ac:dyDescent="0.25">
      <c r="A188" s="60" t="str">
        <f>IF(S188=MIN(S177:S200),1,"")</f>
        <v/>
      </c>
      <c r="B188" s="61"/>
      <c r="C188" s="62"/>
      <c r="D188" s="63"/>
      <c r="E188" s="64"/>
      <c r="F188" s="65"/>
      <c r="G188" s="66"/>
      <c r="H188" s="56"/>
      <c r="I188" s="67" t="e">
        <f>HLOOKUP('Operational Worksheet'!E188,$B$778:$U$780,3)</f>
        <v>#N/A</v>
      </c>
      <c r="J188" s="57" t="e">
        <f t="shared" si="32"/>
        <v>#DIV/0!</v>
      </c>
      <c r="K188" s="57" t="e">
        <f t="shared" si="26"/>
        <v>#DIV/0!</v>
      </c>
      <c r="L188" s="68" t="e">
        <f t="shared" si="22"/>
        <v>#DIV/0!</v>
      </c>
      <c r="M188" s="67" t="e">
        <f t="shared" si="23"/>
        <v>#DIV/0!</v>
      </c>
      <c r="N188" s="57" t="e">
        <f t="shared" si="27"/>
        <v>#DIV/0!</v>
      </c>
      <c r="O188" s="57" t="e">
        <f t="shared" si="28"/>
        <v>#DIV/0!</v>
      </c>
      <c r="P188" s="67" t="e">
        <f t="shared" si="29"/>
        <v>#DIV/0!</v>
      </c>
      <c r="Q188" s="67" t="e">
        <f t="shared" si="30"/>
        <v>#DIV/0!</v>
      </c>
      <c r="R188" s="57" t="e">
        <f t="shared" si="31"/>
        <v>#DIV/0!</v>
      </c>
      <c r="S188" s="68" t="str">
        <f t="shared" si="24"/>
        <v>PO</v>
      </c>
      <c r="T188" s="69" t="str">
        <f t="shared" si="25"/>
        <v>OK</v>
      </c>
    </row>
    <row r="189" spans="1:20" ht="14.25" customHeight="1" x14ac:dyDescent="0.25">
      <c r="A189" s="60" t="str">
        <f>IF(S189=MIN(S177:S200),1,"")</f>
        <v/>
      </c>
      <c r="B189" s="61"/>
      <c r="C189" s="62"/>
      <c r="D189" s="63"/>
      <c r="E189" s="64"/>
      <c r="F189" s="65"/>
      <c r="G189" s="66"/>
      <c r="H189" s="56"/>
      <c r="I189" s="67" t="e">
        <f>HLOOKUP('Operational Worksheet'!E189,$B$778:$U$780,3)</f>
        <v>#N/A</v>
      </c>
      <c r="J189" s="57" t="e">
        <f t="shared" si="32"/>
        <v>#DIV/0!</v>
      </c>
      <c r="K189" s="57" t="e">
        <f t="shared" si="26"/>
        <v>#DIV/0!</v>
      </c>
      <c r="L189" s="67" t="e">
        <f t="shared" si="22"/>
        <v>#DIV/0!</v>
      </c>
      <c r="M189" s="67" t="e">
        <f t="shared" si="23"/>
        <v>#DIV/0!</v>
      </c>
      <c r="N189" s="57" t="e">
        <f t="shared" si="27"/>
        <v>#DIV/0!</v>
      </c>
      <c r="O189" s="57" t="e">
        <f t="shared" si="28"/>
        <v>#DIV/0!</v>
      </c>
      <c r="P189" s="67" t="e">
        <f t="shared" si="29"/>
        <v>#DIV/0!</v>
      </c>
      <c r="Q189" s="67" t="e">
        <f t="shared" si="30"/>
        <v>#DIV/0!</v>
      </c>
      <c r="R189" s="57" t="e">
        <f t="shared" si="31"/>
        <v>#DIV/0!</v>
      </c>
      <c r="S189" s="68" t="str">
        <f t="shared" si="24"/>
        <v>PO</v>
      </c>
      <c r="T189" s="69" t="str">
        <f t="shared" si="25"/>
        <v>OK</v>
      </c>
    </row>
    <row r="190" spans="1:20" ht="14.25" customHeight="1" x14ac:dyDescent="0.25">
      <c r="A190" s="60" t="str">
        <f>IF(S190=MIN(S177:S200),1,"")</f>
        <v/>
      </c>
      <c r="B190" s="61"/>
      <c r="C190" s="62"/>
      <c r="D190" s="63"/>
      <c r="E190" s="64"/>
      <c r="F190" s="65"/>
      <c r="G190" s="66"/>
      <c r="H190" s="56"/>
      <c r="I190" s="67" t="e">
        <f>HLOOKUP('Operational Worksheet'!E190,$B$778:$U$780,3)</f>
        <v>#N/A</v>
      </c>
      <c r="J190" s="57" t="e">
        <f t="shared" si="32"/>
        <v>#DIV/0!</v>
      </c>
      <c r="K190" s="57" t="e">
        <f t="shared" si="26"/>
        <v>#DIV/0!</v>
      </c>
      <c r="L190" s="67" t="e">
        <f t="shared" si="22"/>
        <v>#DIV/0!</v>
      </c>
      <c r="M190" s="67" t="e">
        <f t="shared" si="23"/>
        <v>#DIV/0!</v>
      </c>
      <c r="N190" s="57" t="e">
        <f t="shared" si="27"/>
        <v>#DIV/0!</v>
      </c>
      <c r="O190" s="57" t="e">
        <f t="shared" si="28"/>
        <v>#DIV/0!</v>
      </c>
      <c r="P190" s="67" t="e">
        <f t="shared" si="29"/>
        <v>#DIV/0!</v>
      </c>
      <c r="Q190" s="67" t="e">
        <f t="shared" si="30"/>
        <v>#DIV/0!</v>
      </c>
      <c r="R190" s="57" t="e">
        <f t="shared" si="31"/>
        <v>#DIV/0!</v>
      </c>
      <c r="S190" s="68" t="str">
        <f t="shared" si="24"/>
        <v>PO</v>
      </c>
      <c r="T190" s="69" t="str">
        <f t="shared" si="25"/>
        <v>OK</v>
      </c>
    </row>
    <row r="191" spans="1:20" ht="14.25" customHeight="1" x14ac:dyDescent="0.25">
      <c r="A191" s="60" t="str">
        <f>IF(S191=MIN(S177:S200),1,"")</f>
        <v/>
      </c>
      <c r="B191" s="61"/>
      <c r="C191" s="62"/>
      <c r="D191" s="63"/>
      <c r="E191" s="64"/>
      <c r="F191" s="65"/>
      <c r="G191" s="66"/>
      <c r="H191" s="56"/>
      <c r="I191" s="67" t="e">
        <f>HLOOKUP('Operational Worksheet'!E191,$B$778:$U$780,3)</f>
        <v>#N/A</v>
      </c>
      <c r="J191" s="57" t="e">
        <f t="shared" si="32"/>
        <v>#DIV/0!</v>
      </c>
      <c r="K191" s="57" t="e">
        <f t="shared" si="26"/>
        <v>#DIV/0!</v>
      </c>
      <c r="L191" s="67" t="e">
        <f t="shared" si="22"/>
        <v>#DIV/0!</v>
      </c>
      <c r="M191" s="67" t="e">
        <f t="shared" si="23"/>
        <v>#DIV/0!</v>
      </c>
      <c r="N191" s="57" t="e">
        <f t="shared" si="27"/>
        <v>#DIV/0!</v>
      </c>
      <c r="O191" s="57" t="e">
        <f t="shared" si="28"/>
        <v>#DIV/0!</v>
      </c>
      <c r="P191" s="67" t="e">
        <f t="shared" si="29"/>
        <v>#DIV/0!</v>
      </c>
      <c r="Q191" s="67" t="e">
        <f t="shared" si="30"/>
        <v>#DIV/0!</v>
      </c>
      <c r="R191" s="57" t="e">
        <f t="shared" si="31"/>
        <v>#DIV/0!</v>
      </c>
      <c r="S191" s="68" t="str">
        <f t="shared" si="24"/>
        <v>PO</v>
      </c>
      <c r="T191" s="69" t="str">
        <f t="shared" si="25"/>
        <v>OK</v>
      </c>
    </row>
    <row r="192" spans="1:20" ht="14.25" customHeight="1" x14ac:dyDescent="0.25">
      <c r="A192" s="60" t="str">
        <f>IF(S192=MIN(S177:S200),1,"")</f>
        <v/>
      </c>
      <c r="B192" s="61"/>
      <c r="C192" s="62"/>
      <c r="D192" s="63"/>
      <c r="E192" s="64"/>
      <c r="F192" s="65"/>
      <c r="G192" s="66"/>
      <c r="H192" s="56"/>
      <c r="I192" s="67" t="e">
        <f>HLOOKUP('Operational Worksheet'!E192,$B$778:$U$780,3)</f>
        <v>#N/A</v>
      </c>
      <c r="J192" s="57" t="e">
        <f t="shared" si="32"/>
        <v>#DIV/0!</v>
      </c>
      <c r="K192" s="57" t="e">
        <f t="shared" si="26"/>
        <v>#DIV/0!</v>
      </c>
      <c r="L192" s="67" t="e">
        <f t="shared" si="22"/>
        <v>#DIV/0!</v>
      </c>
      <c r="M192" s="67" t="e">
        <f t="shared" si="23"/>
        <v>#DIV/0!</v>
      </c>
      <c r="N192" s="57" t="e">
        <f t="shared" si="27"/>
        <v>#DIV/0!</v>
      </c>
      <c r="O192" s="57" t="e">
        <f t="shared" si="28"/>
        <v>#DIV/0!</v>
      </c>
      <c r="P192" s="67" t="e">
        <f t="shared" si="29"/>
        <v>#DIV/0!</v>
      </c>
      <c r="Q192" s="67" t="e">
        <f t="shared" si="30"/>
        <v>#DIV/0!</v>
      </c>
      <c r="R192" s="57" t="e">
        <f t="shared" si="31"/>
        <v>#DIV/0!</v>
      </c>
      <c r="S192" s="68" t="str">
        <f t="shared" si="24"/>
        <v>PO</v>
      </c>
      <c r="T192" s="69" t="str">
        <f t="shared" si="25"/>
        <v>OK</v>
      </c>
    </row>
    <row r="193" spans="1:20" ht="14.25" customHeight="1" x14ac:dyDescent="0.25">
      <c r="A193" s="60" t="str">
        <f>IF(S193=MIN(S177:S200),1,"")</f>
        <v/>
      </c>
      <c r="B193" s="61"/>
      <c r="C193" s="62"/>
      <c r="D193" s="63"/>
      <c r="E193" s="64"/>
      <c r="F193" s="65"/>
      <c r="G193" s="66"/>
      <c r="H193" s="56"/>
      <c r="I193" s="67" t="e">
        <f>HLOOKUP('Operational Worksheet'!E193,$B$778:$U$780,3)</f>
        <v>#N/A</v>
      </c>
      <c r="J193" s="57" t="e">
        <f t="shared" si="32"/>
        <v>#DIV/0!</v>
      </c>
      <c r="K193" s="57" t="e">
        <f t="shared" si="26"/>
        <v>#DIV/0!</v>
      </c>
      <c r="L193" s="67" t="e">
        <f t="shared" si="22"/>
        <v>#DIV/0!</v>
      </c>
      <c r="M193" s="67" t="e">
        <f t="shared" si="23"/>
        <v>#DIV/0!</v>
      </c>
      <c r="N193" s="57" t="e">
        <f t="shared" si="27"/>
        <v>#DIV/0!</v>
      </c>
      <c r="O193" s="57" t="e">
        <f t="shared" si="28"/>
        <v>#DIV/0!</v>
      </c>
      <c r="P193" s="67" t="e">
        <f t="shared" si="29"/>
        <v>#DIV/0!</v>
      </c>
      <c r="Q193" s="67" t="e">
        <f t="shared" si="30"/>
        <v>#DIV/0!</v>
      </c>
      <c r="R193" s="57" t="e">
        <f t="shared" si="31"/>
        <v>#DIV/0!</v>
      </c>
      <c r="S193" s="68" t="str">
        <f t="shared" si="24"/>
        <v>PO</v>
      </c>
      <c r="T193" s="69" t="str">
        <f t="shared" si="25"/>
        <v>OK</v>
      </c>
    </row>
    <row r="194" spans="1:20" ht="14.25" customHeight="1" x14ac:dyDescent="0.25">
      <c r="A194" s="60" t="str">
        <f>IF(S194=MIN(S177:S200),1,"")</f>
        <v/>
      </c>
      <c r="B194" s="61"/>
      <c r="C194" s="62"/>
      <c r="D194" s="63"/>
      <c r="E194" s="64"/>
      <c r="F194" s="65"/>
      <c r="G194" s="66"/>
      <c r="H194" s="56"/>
      <c r="I194" s="67" t="e">
        <f>HLOOKUP('Operational Worksheet'!E194,$B$778:$U$780,3)</f>
        <v>#N/A</v>
      </c>
      <c r="J194" s="57" t="e">
        <f t="shared" si="32"/>
        <v>#DIV/0!</v>
      </c>
      <c r="K194" s="57" t="e">
        <f t="shared" si="26"/>
        <v>#DIV/0!</v>
      </c>
      <c r="L194" s="68" t="e">
        <f t="shared" si="22"/>
        <v>#DIV/0!</v>
      </c>
      <c r="M194" s="67" t="e">
        <f t="shared" si="23"/>
        <v>#DIV/0!</v>
      </c>
      <c r="N194" s="57" t="e">
        <f t="shared" si="27"/>
        <v>#DIV/0!</v>
      </c>
      <c r="O194" s="57" t="e">
        <f t="shared" si="28"/>
        <v>#DIV/0!</v>
      </c>
      <c r="P194" s="67" t="e">
        <f t="shared" si="29"/>
        <v>#DIV/0!</v>
      </c>
      <c r="Q194" s="67" t="e">
        <f t="shared" si="30"/>
        <v>#DIV/0!</v>
      </c>
      <c r="R194" s="57" t="e">
        <f t="shared" si="31"/>
        <v>#DIV/0!</v>
      </c>
      <c r="S194" s="68" t="str">
        <f t="shared" si="24"/>
        <v>PO</v>
      </c>
      <c r="T194" s="69" t="str">
        <f t="shared" si="25"/>
        <v>OK</v>
      </c>
    </row>
    <row r="195" spans="1:20" ht="14.25" customHeight="1" x14ac:dyDescent="0.25">
      <c r="A195" s="60" t="str">
        <f>IF(S195=MIN(S177:S200),1,"")</f>
        <v/>
      </c>
      <c r="B195" s="61"/>
      <c r="C195" s="62"/>
      <c r="D195" s="63"/>
      <c r="E195" s="64"/>
      <c r="F195" s="65"/>
      <c r="G195" s="66"/>
      <c r="H195" s="56"/>
      <c r="I195" s="67" t="e">
        <f>HLOOKUP('Operational Worksheet'!E195,$B$778:$U$780,3)</f>
        <v>#N/A</v>
      </c>
      <c r="J195" s="57" t="e">
        <f t="shared" si="32"/>
        <v>#DIV/0!</v>
      </c>
      <c r="K195" s="57" t="e">
        <f t="shared" si="26"/>
        <v>#DIV/0!</v>
      </c>
      <c r="L195" s="67" t="e">
        <f t="shared" si="22"/>
        <v>#DIV/0!</v>
      </c>
      <c r="M195" s="67" t="e">
        <f t="shared" si="23"/>
        <v>#DIV/0!</v>
      </c>
      <c r="N195" s="57" t="e">
        <f t="shared" si="27"/>
        <v>#DIV/0!</v>
      </c>
      <c r="O195" s="57" t="e">
        <f t="shared" si="28"/>
        <v>#DIV/0!</v>
      </c>
      <c r="P195" s="67" t="e">
        <f t="shared" si="29"/>
        <v>#DIV/0!</v>
      </c>
      <c r="Q195" s="67" t="e">
        <f t="shared" si="30"/>
        <v>#DIV/0!</v>
      </c>
      <c r="R195" s="57" t="e">
        <f t="shared" si="31"/>
        <v>#DIV/0!</v>
      </c>
      <c r="S195" s="68" t="str">
        <f t="shared" si="24"/>
        <v>PO</v>
      </c>
      <c r="T195" s="69" t="str">
        <f t="shared" si="25"/>
        <v>OK</v>
      </c>
    </row>
    <row r="196" spans="1:20" ht="14.25" customHeight="1" x14ac:dyDescent="0.25">
      <c r="A196" s="60" t="str">
        <f>IF(S196=MIN(S177:S200),1,"")</f>
        <v/>
      </c>
      <c r="B196" s="61"/>
      <c r="C196" s="62"/>
      <c r="D196" s="63"/>
      <c r="E196" s="64"/>
      <c r="F196" s="65"/>
      <c r="G196" s="66"/>
      <c r="H196" s="56"/>
      <c r="I196" s="67" t="e">
        <f>HLOOKUP('Operational Worksheet'!E196,$B$778:$U$780,3)</f>
        <v>#N/A</v>
      </c>
      <c r="J196" s="57" t="e">
        <f t="shared" si="32"/>
        <v>#DIV/0!</v>
      </c>
      <c r="K196" s="57" t="e">
        <f t="shared" si="26"/>
        <v>#DIV/0!</v>
      </c>
      <c r="L196" s="67" t="e">
        <f t="shared" si="22"/>
        <v>#DIV/0!</v>
      </c>
      <c r="M196" s="67" t="e">
        <f t="shared" si="23"/>
        <v>#DIV/0!</v>
      </c>
      <c r="N196" s="57" t="e">
        <f t="shared" si="27"/>
        <v>#DIV/0!</v>
      </c>
      <c r="O196" s="57" t="e">
        <f t="shared" si="28"/>
        <v>#DIV/0!</v>
      </c>
      <c r="P196" s="67" t="e">
        <f t="shared" si="29"/>
        <v>#DIV/0!</v>
      </c>
      <c r="Q196" s="67" t="e">
        <f t="shared" si="30"/>
        <v>#DIV/0!</v>
      </c>
      <c r="R196" s="57" t="e">
        <f t="shared" si="31"/>
        <v>#DIV/0!</v>
      </c>
      <c r="S196" s="68" t="str">
        <f t="shared" si="24"/>
        <v>PO</v>
      </c>
      <c r="T196" s="69" t="str">
        <f t="shared" si="25"/>
        <v>OK</v>
      </c>
    </row>
    <row r="197" spans="1:20" ht="14.25" customHeight="1" x14ac:dyDescent="0.25">
      <c r="A197" s="60" t="str">
        <f>IF(S197=MIN(S177:S200),1,"")</f>
        <v/>
      </c>
      <c r="B197" s="61"/>
      <c r="C197" s="62"/>
      <c r="D197" s="63"/>
      <c r="E197" s="64"/>
      <c r="F197" s="65"/>
      <c r="G197" s="66"/>
      <c r="H197" s="56"/>
      <c r="I197" s="67" t="e">
        <f>HLOOKUP('Operational Worksheet'!E197,$B$778:$U$780,3)</f>
        <v>#N/A</v>
      </c>
      <c r="J197" s="57" t="e">
        <f t="shared" si="32"/>
        <v>#DIV/0!</v>
      </c>
      <c r="K197" s="57" t="e">
        <f t="shared" si="26"/>
        <v>#DIV/0!</v>
      </c>
      <c r="L197" s="67" t="e">
        <f t="shared" si="22"/>
        <v>#DIV/0!</v>
      </c>
      <c r="M197" s="67" t="e">
        <f t="shared" si="23"/>
        <v>#DIV/0!</v>
      </c>
      <c r="N197" s="57" t="e">
        <f t="shared" si="27"/>
        <v>#DIV/0!</v>
      </c>
      <c r="O197" s="57" t="e">
        <f t="shared" si="28"/>
        <v>#DIV/0!</v>
      </c>
      <c r="P197" s="67" t="e">
        <f t="shared" si="29"/>
        <v>#DIV/0!</v>
      </c>
      <c r="Q197" s="67" t="e">
        <f t="shared" si="30"/>
        <v>#DIV/0!</v>
      </c>
      <c r="R197" s="57" t="e">
        <f t="shared" si="31"/>
        <v>#DIV/0!</v>
      </c>
      <c r="S197" s="68" t="str">
        <f t="shared" si="24"/>
        <v>PO</v>
      </c>
      <c r="T197" s="69" t="str">
        <f t="shared" si="25"/>
        <v>OK</v>
      </c>
    </row>
    <row r="198" spans="1:20" ht="14.25" customHeight="1" x14ac:dyDescent="0.25">
      <c r="A198" s="60" t="str">
        <f>IF(S198=MIN(S177:S200),1,"")</f>
        <v/>
      </c>
      <c r="B198" s="61"/>
      <c r="C198" s="62"/>
      <c r="D198" s="63"/>
      <c r="E198" s="64"/>
      <c r="F198" s="65"/>
      <c r="G198" s="66"/>
      <c r="H198" s="56"/>
      <c r="I198" s="67" t="e">
        <f>HLOOKUP('Operational Worksheet'!E198,$B$778:$U$780,3)</f>
        <v>#N/A</v>
      </c>
      <c r="J198" s="57" t="e">
        <f t="shared" si="32"/>
        <v>#DIV/0!</v>
      </c>
      <c r="K198" s="57" t="e">
        <f t="shared" si="26"/>
        <v>#DIV/0!</v>
      </c>
      <c r="L198" s="67" t="e">
        <f t="shared" si="22"/>
        <v>#DIV/0!</v>
      </c>
      <c r="M198" s="67" t="e">
        <f t="shared" si="23"/>
        <v>#DIV/0!</v>
      </c>
      <c r="N198" s="57" t="e">
        <f t="shared" si="27"/>
        <v>#DIV/0!</v>
      </c>
      <c r="O198" s="57" t="e">
        <f t="shared" si="28"/>
        <v>#DIV/0!</v>
      </c>
      <c r="P198" s="67" t="e">
        <f t="shared" si="29"/>
        <v>#DIV/0!</v>
      </c>
      <c r="Q198" s="67" t="e">
        <f t="shared" si="30"/>
        <v>#DIV/0!</v>
      </c>
      <c r="R198" s="57" t="e">
        <f t="shared" si="31"/>
        <v>#DIV/0!</v>
      </c>
      <c r="S198" s="68" t="str">
        <f t="shared" si="24"/>
        <v>PO</v>
      </c>
      <c r="T198" s="69" t="str">
        <f t="shared" si="25"/>
        <v>OK</v>
      </c>
    </row>
    <row r="199" spans="1:20" ht="14.25" customHeight="1" x14ac:dyDescent="0.25">
      <c r="A199" s="60" t="str">
        <f>IF(S199=MIN(S177:S200),1,"")</f>
        <v/>
      </c>
      <c r="B199" s="61"/>
      <c r="C199" s="62"/>
      <c r="D199" s="63"/>
      <c r="E199" s="64"/>
      <c r="F199" s="65"/>
      <c r="G199" s="66"/>
      <c r="H199" s="56"/>
      <c r="I199" s="67" t="e">
        <f>HLOOKUP('Operational Worksheet'!E199,$B$778:$U$780,3)</f>
        <v>#N/A</v>
      </c>
      <c r="J199" s="57" t="e">
        <f t="shared" si="32"/>
        <v>#DIV/0!</v>
      </c>
      <c r="K199" s="57" t="e">
        <f t="shared" si="26"/>
        <v>#DIV/0!</v>
      </c>
      <c r="L199" s="67" t="e">
        <f t="shared" si="22"/>
        <v>#DIV/0!</v>
      </c>
      <c r="M199" s="67" t="e">
        <f t="shared" si="23"/>
        <v>#DIV/0!</v>
      </c>
      <c r="N199" s="57" t="e">
        <f t="shared" si="27"/>
        <v>#DIV/0!</v>
      </c>
      <c r="O199" s="57" t="e">
        <f t="shared" si="28"/>
        <v>#DIV/0!</v>
      </c>
      <c r="P199" s="67" t="e">
        <f t="shared" si="29"/>
        <v>#DIV/0!</v>
      </c>
      <c r="Q199" s="67" t="e">
        <f t="shared" si="30"/>
        <v>#DIV/0!</v>
      </c>
      <c r="R199" s="57" t="e">
        <f t="shared" si="31"/>
        <v>#DIV/0!</v>
      </c>
      <c r="S199" s="68" t="str">
        <f t="shared" si="24"/>
        <v>PO</v>
      </c>
      <c r="T199" s="69" t="str">
        <f t="shared" si="25"/>
        <v>OK</v>
      </c>
    </row>
    <row r="200" spans="1:20" ht="14.25" customHeight="1" x14ac:dyDescent="0.25">
      <c r="A200" s="70" t="str">
        <f>IF(S200=MIN(S177:S200),1,"")</f>
        <v/>
      </c>
      <c r="B200" s="71"/>
      <c r="C200" s="72"/>
      <c r="D200" s="63"/>
      <c r="E200" s="64"/>
      <c r="F200" s="65"/>
      <c r="G200" s="66"/>
      <c r="H200" s="56"/>
      <c r="I200" s="73" t="e">
        <f>HLOOKUP('Operational Worksheet'!E200,$B$778:$U$780,3)</f>
        <v>#N/A</v>
      </c>
      <c r="J200" s="57" t="e">
        <f t="shared" si="32"/>
        <v>#DIV/0!</v>
      </c>
      <c r="K200" s="57" t="e">
        <f t="shared" si="26"/>
        <v>#DIV/0!</v>
      </c>
      <c r="L200" s="74" t="e">
        <f t="shared" si="22"/>
        <v>#DIV/0!</v>
      </c>
      <c r="M200" s="73" t="e">
        <f t="shared" si="23"/>
        <v>#DIV/0!</v>
      </c>
      <c r="N200" s="57" t="e">
        <f t="shared" si="27"/>
        <v>#DIV/0!</v>
      </c>
      <c r="O200" s="57" t="e">
        <f t="shared" si="28"/>
        <v>#DIV/0!</v>
      </c>
      <c r="P200" s="73" t="e">
        <f t="shared" si="29"/>
        <v>#DIV/0!</v>
      </c>
      <c r="Q200" s="73" t="e">
        <f t="shared" si="30"/>
        <v>#DIV/0!</v>
      </c>
      <c r="R200" s="57" t="e">
        <f t="shared" si="31"/>
        <v>#DIV/0!</v>
      </c>
      <c r="S200" s="74" t="str">
        <f t="shared" si="24"/>
        <v>PO</v>
      </c>
      <c r="T200" s="75" t="str">
        <f t="shared" si="25"/>
        <v>OK</v>
      </c>
    </row>
    <row r="201" spans="1:20" ht="14.25" customHeight="1" x14ac:dyDescent="0.25">
      <c r="A201" s="50" t="str">
        <f>IF(S201=MIN(S201:S224),1,"")</f>
        <v/>
      </c>
      <c r="B201" s="51"/>
      <c r="C201" s="52"/>
      <c r="D201" s="63"/>
      <c r="E201" s="64"/>
      <c r="F201" s="65"/>
      <c r="G201" s="66"/>
      <c r="H201" s="56"/>
      <c r="I201" s="57" t="e">
        <f>HLOOKUP('Operational Worksheet'!E201,$B$778:$U$780,3)</f>
        <v>#N/A</v>
      </c>
      <c r="J201" s="57" t="e">
        <f t="shared" si="32"/>
        <v>#DIV/0!</v>
      </c>
      <c r="K201" s="57" t="e">
        <f t="shared" si="26"/>
        <v>#DIV/0!</v>
      </c>
      <c r="L201" s="57" t="e">
        <f t="shared" ref="L201:L264" si="33">$G$773/D201*$I$773</f>
        <v>#DIV/0!</v>
      </c>
      <c r="M201" s="57" t="e">
        <f t="shared" ref="M201:M264" si="34">$G$774*F201/D201*$I$774</f>
        <v>#DIV/0!</v>
      </c>
      <c r="N201" s="57" t="e">
        <f t="shared" si="27"/>
        <v>#DIV/0!</v>
      </c>
      <c r="O201" s="57" t="e">
        <f t="shared" si="28"/>
        <v>#DIV/0!</v>
      </c>
      <c r="P201" s="57" t="e">
        <f t="shared" si="29"/>
        <v>#DIV/0!</v>
      </c>
      <c r="Q201" s="57" t="e">
        <f t="shared" si="30"/>
        <v>#DIV/0!</v>
      </c>
      <c r="R201" s="57" t="e">
        <f t="shared" si="31"/>
        <v>#DIV/0!</v>
      </c>
      <c r="S201" s="58" t="str">
        <f t="shared" ref="S201:S264" si="35">IF(D201&gt;0,R201/I201,"PO")</f>
        <v>PO</v>
      </c>
      <c r="T201" s="59" t="str">
        <f t="shared" ref="T201:T264" si="36">+IF(S201&gt;=1, "OK","Alarm")</f>
        <v>OK</v>
      </c>
    </row>
    <row r="202" spans="1:20" ht="14.25" customHeight="1" x14ac:dyDescent="0.25">
      <c r="A202" s="60" t="str">
        <f>IF(S202=MIN(S201:S224),1,"")</f>
        <v/>
      </c>
      <c r="B202" s="61"/>
      <c r="C202" s="62"/>
      <c r="D202" s="63"/>
      <c r="E202" s="64"/>
      <c r="F202" s="65"/>
      <c r="G202" s="66"/>
      <c r="H202" s="56"/>
      <c r="I202" s="67" t="e">
        <f>HLOOKUP('Operational Worksheet'!E202,$B$778:$U$780,3)</f>
        <v>#N/A</v>
      </c>
      <c r="J202" s="57" t="e">
        <f t="shared" si="32"/>
        <v>#DIV/0!</v>
      </c>
      <c r="K202" s="57" t="e">
        <f t="shared" ref="K202:K265" si="37">IF(H202&lt;&gt;0,$G$770/D202*$I$770+$G$771*H202/D202*$I$771,$G$772/D202*$I$772)</f>
        <v>#DIV/0!</v>
      </c>
      <c r="L202" s="67" t="e">
        <f t="shared" si="33"/>
        <v>#DIV/0!</v>
      </c>
      <c r="M202" s="67" t="e">
        <f t="shared" si="34"/>
        <v>#DIV/0!</v>
      </c>
      <c r="N202" s="57" t="e">
        <f t="shared" ref="N202:N265" si="38">J202*$G202</f>
        <v>#DIV/0!</v>
      </c>
      <c r="O202" s="57" t="e">
        <f t="shared" ref="O202:O265" si="39">K202*$G202</f>
        <v>#DIV/0!</v>
      </c>
      <c r="P202" s="67" t="e">
        <f t="shared" ref="P202:P265" si="40">L202*$G202</f>
        <v>#DIV/0!</v>
      </c>
      <c r="Q202" s="67" t="e">
        <f t="shared" ref="Q202:Q265" si="41">M202*$G202</f>
        <v>#DIV/0!</v>
      </c>
      <c r="R202" s="57" t="e">
        <f t="shared" ref="R202:R265" si="42">N202+O202+P202+Q202</f>
        <v>#DIV/0!</v>
      </c>
      <c r="S202" s="68" t="str">
        <f t="shared" si="35"/>
        <v>PO</v>
      </c>
      <c r="T202" s="69" t="str">
        <f t="shared" si="36"/>
        <v>OK</v>
      </c>
    </row>
    <row r="203" spans="1:20" ht="14.25" customHeight="1" x14ac:dyDescent="0.25">
      <c r="A203" s="60" t="str">
        <f>IF(S203=MIN(S201:S224),1,"")</f>
        <v/>
      </c>
      <c r="B203" s="61"/>
      <c r="C203" s="62"/>
      <c r="D203" s="63"/>
      <c r="E203" s="64"/>
      <c r="F203" s="65"/>
      <c r="G203" s="66"/>
      <c r="H203" s="56"/>
      <c r="I203" s="67" t="e">
        <f>HLOOKUP('Operational Worksheet'!E203,$B$778:$U$780,3)</f>
        <v>#N/A</v>
      </c>
      <c r="J203" s="57" t="e">
        <f t="shared" ref="J203:J266" si="43">$G$768/D203*$I$768</f>
        <v>#DIV/0!</v>
      </c>
      <c r="K203" s="57" t="e">
        <f t="shared" si="37"/>
        <v>#DIV/0!</v>
      </c>
      <c r="L203" s="67" t="e">
        <f t="shared" si="33"/>
        <v>#DIV/0!</v>
      </c>
      <c r="M203" s="67" t="e">
        <f t="shared" si="34"/>
        <v>#DIV/0!</v>
      </c>
      <c r="N203" s="57" t="e">
        <f t="shared" si="38"/>
        <v>#DIV/0!</v>
      </c>
      <c r="O203" s="57" t="e">
        <f t="shared" si="39"/>
        <v>#DIV/0!</v>
      </c>
      <c r="P203" s="67" t="e">
        <f t="shared" si="40"/>
        <v>#DIV/0!</v>
      </c>
      <c r="Q203" s="67" t="e">
        <f t="shared" si="41"/>
        <v>#DIV/0!</v>
      </c>
      <c r="R203" s="57" t="e">
        <f t="shared" si="42"/>
        <v>#DIV/0!</v>
      </c>
      <c r="S203" s="68" t="str">
        <f t="shared" si="35"/>
        <v>PO</v>
      </c>
      <c r="T203" s="69" t="str">
        <f t="shared" si="36"/>
        <v>OK</v>
      </c>
    </row>
    <row r="204" spans="1:20" ht="14.25" customHeight="1" x14ac:dyDescent="0.25">
      <c r="A204" s="60" t="str">
        <f>IF(S204=MIN(S201:S224),1,"")</f>
        <v/>
      </c>
      <c r="B204" s="61"/>
      <c r="C204" s="62"/>
      <c r="D204" s="63"/>
      <c r="E204" s="64"/>
      <c r="F204" s="65"/>
      <c r="G204" s="66"/>
      <c r="H204" s="56"/>
      <c r="I204" s="67" t="e">
        <f>HLOOKUP('Operational Worksheet'!E204,$B$778:$U$780,3)</f>
        <v>#N/A</v>
      </c>
      <c r="J204" s="57" t="e">
        <f t="shared" si="43"/>
        <v>#DIV/0!</v>
      </c>
      <c r="K204" s="57" t="e">
        <f t="shared" si="37"/>
        <v>#DIV/0!</v>
      </c>
      <c r="L204" s="67" t="e">
        <f t="shared" si="33"/>
        <v>#DIV/0!</v>
      </c>
      <c r="M204" s="67" t="e">
        <f t="shared" si="34"/>
        <v>#DIV/0!</v>
      </c>
      <c r="N204" s="57" t="e">
        <f t="shared" si="38"/>
        <v>#DIV/0!</v>
      </c>
      <c r="O204" s="57" t="e">
        <f t="shared" si="39"/>
        <v>#DIV/0!</v>
      </c>
      <c r="P204" s="67" t="e">
        <f t="shared" si="40"/>
        <v>#DIV/0!</v>
      </c>
      <c r="Q204" s="67" t="e">
        <f t="shared" si="41"/>
        <v>#DIV/0!</v>
      </c>
      <c r="R204" s="57" t="e">
        <f t="shared" si="42"/>
        <v>#DIV/0!</v>
      </c>
      <c r="S204" s="68" t="str">
        <f t="shared" si="35"/>
        <v>PO</v>
      </c>
      <c r="T204" s="69" t="str">
        <f t="shared" si="36"/>
        <v>OK</v>
      </c>
    </row>
    <row r="205" spans="1:20" ht="14.25" customHeight="1" x14ac:dyDescent="0.25">
      <c r="A205" s="60" t="str">
        <f>IF(S205=MIN(S201:S224),1,"")</f>
        <v/>
      </c>
      <c r="B205" s="61"/>
      <c r="C205" s="62"/>
      <c r="D205" s="63"/>
      <c r="E205" s="64"/>
      <c r="F205" s="65"/>
      <c r="G205" s="66"/>
      <c r="H205" s="56"/>
      <c r="I205" s="67" t="e">
        <f>HLOOKUP('Operational Worksheet'!E205,$B$778:$U$780,3)</f>
        <v>#N/A</v>
      </c>
      <c r="J205" s="57" t="e">
        <f t="shared" si="43"/>
        <v>#DIV/0!</v>
      </c>
      <c r="K205" s="57" t="e">
        <f t="shared" si="37"/>
        <v>#DIV/0!</v>
      </c>
      <c r="L205" s="67" t="e">
        <f t="shared" si="33"/>
        <v>#DIV/0!</v>
      </c>
      <c r="M205" s="67" t="e">
        <f t="shared" si="34"/>
        <v>#DIV/0!</v>
      </c>
      <c r="N205" s="57" t="e">
        <f t="shared" si="38"/>
        <v>#DIV/0!</v>
      </c>
      <c r="O205" s="57" t="e">
        <f t="shared" si="39"/>
        <v>#DIV/0!</v>
      </c>
      <c r="P205" s="67" t="e">
        <f t="shared" si="40"/>
        <v>#DIV/0!</v>
      </c>
      <c r="Q205" s="67" t="e">
        <f t="shared" si="41"/>
        <v>#DIV/0!</v>
      </c>
      <c r="R205" s="57" t="e">
        <f t="shared" si="42"/>
        <v>#DIV/0!</v>
      </c>
      <c r="S205" s="68" t="str">
        <f t="shared" si="35"/>
        <v>PO</v>
      </c>
      <c r="T205" s="69" t="str">
        <f t="shared" si="36"/>
        <v>OK</v>
      </c>
    </row>
    <row r="206" spans="1:20" ht="14.25" customHeight="1" x14ac:dyDescent="0.25">
      <c r="A206" s="60" t="str">
        <f>IF(S206=MIN(S201:S224),1,"")</f>
        <v/>
      </c>
      <c r="B206" s="61"/>
      <c r="C206" s="62"/>
      <c r="D206" s="63"/>
      <c r="E206" s="64"/>
      <c r="F206" s="65"/>
      <c r="G206" s="66"/>
      <c r="H206" s="56"/>
      <c r="I206" s="67" t="e">
        <f>HLOOKUP('Operational Worksheet'!E206,$B$778:$U$780,3)</f>
        <v>#N/A</v>
      </c>
      <c r="J206" s="57" t="e">
        <f t="shared" si="43"/>
        <v>#DIV/0!</v>
      </c>
      <c r="K206" s="57" t="e">
        <f t="shared" si="37"/>
        <v>#DIV/0!</v>
      </c>
      <c r="L206" s="68" t="e">
        <f t="shared" si="33"/>
        <v>#DIV/0!</v>
      </c>
      <c r="M206" s="67" t="e">
        <f t="shared" si="34"/>
        <v>#DIV/0!</v>
      </c>
      <c r="N206" s="57" t="e">
        <f t="shared" si="38"/>
        <v>#DIV/0!</v>
      </c>
      <c r="O206" s="57" t="e">
        <f t="shared" si="39"/>
        <v>#DIV/0!</v>
      </c>
      <c r="P206" s="67" t="e">
        <f t="shared" si="40"/>
        <v>#DIV/0!</v>
      </c>
      <c r="Q206" s="67" t="e">
        <f t="shared" si="41"/>
        <v>#DIV/0!</v>
      </c>
      <c r="R206" s="57" t="e">
        <f t="shared" si="42"/>
        <v>#DIV/0!</v>
      </c>
      <c r="S206" s="68" t="str">
        <f t="shared" si="35"/>
        <v>PO</v>
      </c>
      <c r="T206" s="69" t="str">
        <f t="shared" si="36"/>
        <v>OK</v>
      </c>
    </row>
    <row r="207" spans="1:20" ht="14.25" customHeight="1" x14ac:dyDescent="0.25">
      <c r="A207" s="60" t="str">
        <f>IF(S207=MIN(S201:S224),1,"")</f>
        <v/>
      </c>
      <c r="B207" s="61"/>
      <c r="C207" s="62"/>
      <c r="D207" s="63"/>
      <c r="E207" s="64"/>
      <c r="F207" s="65"/>
      <c r="G207" s="66"/>
      <c r="H207" s="56"/>
      <c r="I207" s="67" t="e">
        <f>HLOOKUP('Operational Worksheet'!E207,$B$778:$U$780,3)</f>
        <v>#N/A</v>
      </c>
      <c r="J207" s="57" t="e">
        <f t="shared" si="43"/>
        <v>#DIV/0!</v>
      </c>
      <c r="K207" s="57" t="e">
        <f t="shared" si="37"/>
        <v>#DIV/0!</v>
      </c>
      <c r="L207" s="67" t="e">
        <f t="shared" si="33"/>
        <v>#DIV/0!</v>
      </c>
      <c r="M207" s="67" t="e">
        <f t="shared" si="34"/>
        <v>#DIV/0!</v>
      </c>
      <c r="N207" s="57" t="e">
        <f t="shared" si="38"/>
        <v>#DIV/0!</v>
      </c>
      <c r="O207" s="57" t="e">
        <f t="shared" si="39"/>
        <v>#DIV/0!</v>
      </c>
      <c r="P207" s="67" t="e">
        <f t="shared" si="40"/>
        <v>#DIV/0!</v>
      </c>
      <c r="Q207" s="67" t="e">
        <f t="shared" si="41"/>
        <v>#DIV/0!</v>
      </c>
      <c r="R207" s="57" t="e">
        <f t="shared" si="42"/>
        <v>#DIV/0!</v>
      </c>
      <c r="S207" s="68" t="str">
        <f t="shared" si="35"/>
        <v>PO</v>
      </c>
      <c r="T207" s="69" t="str">
        <f t="shared" si="36"/>
        <v>OK</v>
      </c>
    </row>
    <row r="208" spans="1:20" ht="14.25" customHeight="1" x14ac:dyDescent="0.25">
      <c r="A208" s="60" t="str">
        <f>IF(S208=MIN(S201:S224),1,"")</f>
        <v/>
      </c>
      <c r="B208" s="61"/>
      <c r="C208" s="62"/>
      <c r="D208" s="63"/>
      <c r="E208" s="64"/>
      <c r="F208" s="65"/>
      <c r="G208" s="66"/>
      <c r="H208" s="56"/>
      <c r="I208" s="67" t="e">
        <f>HLOOKUP('Operational Worksheet'!E208,$B$778:$U$780,3)</f>
        <v>#N/A</v>
      </c>
      <c r="J208" s="57" t="e">
        <f t="shared" si="43"/>
        <v>#DIV/0!</v>
      </c>
      <c r="K208" s="57" t="e">
        <f t="shared" si="37"/>
        <v>#DIV/0!</v>
      </c>
      <c r="L208" s="67" t="e">
        <f t="shared" si="33"/>
        <v>#DIV/0!</v>
      </c>
      <c r="M208" s="67" t="e">
        <f t="shared" si="34"/>
        <v>#DIV/0!</v>
      </c>
      <c r="N208" s="57" t="e">
        <f t="shared" si="38"/>
        <v>#DIV/0!</v>
      </c>
      <c r="O208" s="57" t="e">
        <f t="shared" si="39"/>
        <v>#DIV/0!</v>
      </c>
      <c r="P208" s="67" t="e">
        <f t="shared" si="40"/>
        <v>#DIV/0!</v>
      </c>
      <c r="Q208" s="67" t="e">
        <f t="shared" si="41"/>
        <v>#DIV/0!</v>
      </c>
      <c r="R208" s="57" t="e">
        <f t="shared" si="42"/>
        <v>#DIV/0!</v>
      </c>
      <c r="S208" s="68" t="str">
        <f t="shared" si="35"/>
        <v>PO</v>
      </c>
      <c r="T208" s="69" t="str">
        <f t="shared" si="36"/>
        <v>OK</v>
      </c>
    </row>
    <row r="209" spans="1:20" ht="14.25" customHeight="1" x14ac:dyDescent="0.25">
      <c r="A209" s="60" t="str">
        <f>IF(S209=MIN(S201:S224),1,"")</f>
        <v/>
      </c>
      <c r="B209" s="61"/>
      <c r="C209" s="62"/>
      <c r="D209" s="63"/>
      <c r="E209" s="64"/>
      <c r="F209" s="65"/>
      <c r="G209" s="66"/>
      <c r="H209" s="56"/>
      <c r="I209" s="67" t="e">
        <f>HLOOKUP('Operational Worksheet'!E209,$B$778:$U$780,3)</f>
        <v>#N/A</v>
      </c>
      <c r="J209" s="57" t="e">
        <f t="shared" si="43"/>
        <v>#DIV/0!</v>
      </c>
      <c r="K209" s="57" t="e">
        <f t="shared" si="37"/>
        <v>#DIV/0!</v>
      </c>
      <c r="L209" s="67" t="e">
        <f t="shared" si="33"/>
        <v>#DIV/0!</v>
      </c>
      <c r="M209" s="67" t="e">
        <f t="shared" si="34"/>
        <v>#DIV/0!</v>
      </c>
      <c r="N209" s="57" t="e">
        <f t="shared" si="38"/>
        <v>#DIV/0!</v>
      </c>
      <c r="O209" s="57" t="e">
        <f t="shared" si="39"/>
        <v>#DIV/0!</v>
      </c>
      <c r="P209" s="67" t="e">
        <f t="shared" si="40"/>
        <v>#DIV/0!</v>
      </c>
      <c r="Q209" s="67" t="e">
        <f t="shared" si="41"/>
        <v>#DIV/0!</v>
      </c>
      <c r="R209" s="57" t="e">
        <f t="shared" si="42"/>
        <v>#DIV/0!</v>
      </c>
      <c r="S209" s="68" t="str">
        <f t="shared" si="35"/>
        <v>PO</v>
      </c>
      <c r="T209" s="69" t="str">
        <f t="shared" si="36"/>
        <v>OK</v>
      </c>
    </row>
    <row r="210" spans="1:20" ht="14.25" customHeight="1" x14ac:dyDescent="0.25">
      <c r="A210" s="60" t="str">
        <f>IF(S210=MIN(S201:S224),1,"")</f>
        <v/>
      </c>
      <c r="B210" s="61"/>
      <c r="C210" s="62"/>
      <c r="D210" s="63"/>
      <c r="E210" s="64"/>
      <c r="F210" s="65"/>
      <c r="G210" s="66"/>
      <c r="H210" s="56"/>
      <c r="I210" s="67" t="e">
        <f>HLOOKUP('Operational Worksheet'!E210,$B$778:$U$780,3)</f>
        <v>#N/A</v>
      </c>
      <c r="J210" s="57" t="e">
        <f t="shared" si="43"/>
        <v>#DIV/0!</v>
      </c>
      <c r="K210" s="57" t="e">
        <f t="shared" si="37"/>
        <v>#DIV/0!</v>
      </c>
      <c r="L210" s="67" t="e">
        <f t="shared" si="33"/>
        <v>#DIV/0!</v>
      </c>
      <c r="M210" s="67" t="e">
        <f t="shared" si="34"/>
        <v>#DIV/0!</v>
      </c>
      <c r="N210" s="57" t="e">
        <f t="shared" si="38"/>
        <v>#DIV/0!</v>
      </c>
      <c r="O210" s="57" t="e">
        <f t="shared" si="39"/>
        <v>#DIV/0!</v>
      </c>
      <c r="P210" s="67" t="e">
        <f t="shared" si="40"/>
        <v>#DIV/0!</v>
      </c>
      <c r="Q210" s="67" t="e">
        <f t="shared" si="41"/>
        <v>#DIV/0!</v>
      </c>
      <c r="R210" s="57" t="e">
        <f t="shared" si="42"/>
        <v>#DIV/0!</v>
      </c>
      <c r="S210" s="68" t="str">
        <f t="shared" si="35"/>
        <v>PO</v>
      </c>
      <c r="T210" s="69" t="str">
        <f t="shared" si="36"/>
        <v>OK</v>
      </c>
    </row>
    <row r="211" spans="1:20" ht="14.25" customHeight="1" x14ac:dyDescent="0.25">
      <c r="A211" s="60" t="str">
        <f>IF(S211=MIN(S201:S224),1,"")</f>
        <v/>
      </c>
      <c r="B211" s="61"/>
      <c r="C211" s="62"/>
      <c r="D211" s="63"/>
      <c r="E211" s="64"/>
      <c r="F211" s="65"/>
      <c r="G211" s="66"/>
      <c r="H211" s="56"/>
      <c r="I211" s="67" t="e">
        <f>HLOOKUP('Operational Worksheet'!E211,$B$778:$U$780,3)</f>
        <v>#N/A</v>
      </c>
      <c r="J211" s="57" t="e">
        <f t="shared" si="43"/>
        <v>#DIV/0!</v>
      </c>
      <c r="K211" s="57" t="e">
        <f t="shared" si="37"/>
        <v>#DIV/0!</v>
      </c>
      <c r="L211" s="67" t="e">
        <f t="shared" si="33"/>
        <v>#DIV/0!</v>
      </c>
      <c r="M211" s="67" t="e">
        <f t="shared" si="34"/>
        <v>#DIV/0!</v>
      </c>
      <c r="N211" s="57" t="e">
        <f t="shared" si="38"/>
        <v>#DIV/0!</v>
      </c>
      <c r="O211" s="57" t="e">
        <f t="shared" si="39"/>
        <v>#DIV/0!</v>
      </c>
      <c r="P211" s="67" t="e">
        <f t="shared" si="40"/>
        <v>#DIV/0!</v>
      </c>
      <c r="Q211" s="67" t="e">
        <f t="shared" si="41"/>
        <v>#DIV/0!</v>
      </c>
      <c r="R211" s="57" t="e">
        <f t="shared" si="42"/>
        <v>#DIV/0!</v>
      </c>
      <c r="S211" s="68" t="str">
        <f t="shared" si="35"/>
        <v>PO</v>
      </c>
      <c r="T211" s="69" t="str">
        <f t="shared" si="36"/>
        <v>OK</v>
      </c>
    </row>
    <row r="212" spans="1:20" ht="14.25" customHeight="1" x14ac:dyDescent="0.25">
      <c r="A212" s="60" t="str">
        <f>IF(S212=MIN(S201:S224),1,"")</f>
        <v/>
      </c>
      <c r="B212" s="61"/>
      <c r="C212" s="62"/>
      <c r="D212" s="63"/>
      <c r="E212" s="64"/>
      <c r="F212" s="65"/>
      <c r="G212" s="66"/>
      <c r="H212" s="56"/>
      <c r="I212" s="67" t="e">
        <f>HLOOKUP('Operational Worksheet'!E212,$B$778:$U$780,3)</f>
        <v>#N/A</v>
      </c>
      <c r="J212" s="57" t="e">
        <f t="shared" si="43"/>
        <v>#DIV/0!</v>
      </c>
      <c r="K212" s="57" t="e">
        <f t="shared" si="37"/>
        <v>#DIV/0!</v>
      </c>
      <c r="L212" s="68" t="e">
        <f t="shared" si="33"/>
        <v>#DIV/0!</v>
      </c>
      <c r="M212" s="67" t="e">
        <f t="shared" si="34"/>
        <v>#DIV/0!</v>
      </c>
      <c r="N212" s="57" t="e">
        <f t="shared" si="38"/>
        <v>#DIV/0!</v>
      </c>
      <c r="O212" s="57" t="e">
        <f t="shared" si="39"/>
        <v>#DIV/0!</v>
      </c>
      <c r="P212" s="67" t="e">
        <f t="shared" si="40"/>
        <v>#DIV/0!</v>
      </c>
      <c r="Q212" s="67" t="e">
        <f t="shared" si="41"/>
        <v>#DIV/0!</v>
      </c>
      <c r="R212" s="57" t="e">
        <f t="shared" si="42"/>
        <v>#DIV/0!</v>
      </c>
      <c r="S212" s="68" t="str">
        <f t="shared" si="35"/>
        <v>PO</v>
      </c>
      <c r="T212" s="69" t="str">
        <f t="shared" si="36"/>
        <v>OK</v>
      </c>
    </row>
    <row r="213" spans="1:20" ht="14.25" customHeight="1" x14ac:dyDescent="0.25">
      <c r="A213" s="60" t="str">
        <f>IF(S213=MIN(S201:S224),1,"")</f>
        <v/>
      </c>
      <c r="B213" s="61"/>
      <c r="C213" s="62"/>
      <c r="D213" s="63"/>
      <c r="E213" s="64"/>
      <c r="F213" s="65"/>
      <c r="G213" s="66"/>
      <c r="H213" s="56"/>
      <c r="I213" s="67" t="e">
        <f>HLOOKUP('Operational Worksheet'!E213,$B$778:$U$780,3)</f>
        <v>#N/A</v>
      </c>
      <c r="J213" s="57" t="e">
        <f t="shared" si="43"/>
        <v>#DIV/0!</v>
      </c>
      <c r="K213" s="57" t="e">
        <f t="shared" si="37"/>
        <v>#DIV/0!</v>
      </c>
      <c r="L213" s="67" t="e">
        <f t="shared" si="33"/>
        <v>#DIV/0!</v>
      </c>
      <c r="M213" s="67" t="e">
        <f t="shared" si="34"/>
        <v>#DIV/0!</v>
      </c>
      <c r="N213" s="57" t="e">
        <f t="shared" si="38"/>
        <v>#DIV/0!</v>
      </c>
      <c r="O213" s="57" t="e">
        <f t="shared" si="39"/>
        <v>#DIV/0!</v>
      </c>
      <c r="P213" s="67" t="e">
        <f t="shared" si="40"/>
        <v>#DIV/0!</v>
      </c>
      <c r="Q213" s="67" t="e">
        <f t="shared" si="41"/>
        <v>#DIV/0!</v>
      </c>
      <c r="R213" s="57" t="e">
        <f t="shared" si="42"/>
        <v>#DIV/0!</v>
      </c>
      <c r="S213" s="68" t="str">
        <f t="shared" si="35"/>
        <v>PO</v>
      </c>
      <c r="T213" s="69" t="str">
        <f t="shared" si="36"/>
        <v>OK</v>
      </c>
    </row>
    <row r="214" spans="1:20" ht="14.25" customHeight="1" x14ac:dyDescent="0.25">
      <c r="A214" s="60" t="str">
        <f>IF(S214=MIN(S201:S224),1,"")</f>
        <v/>
      </c>
      <c r="B214" s="61"/>
      <c r="C214" s="62"/>
      <c r="D214" s="63"/>
      <c r="E214" s="64"/>
      <c r="F214" s="65"/>
      <c r="G214" s="66"/>
      <c r="H214" s="56"/>
      <c r="I214" s="67" t="e">
        <f>HLOOKUP('Operational Worksheet'!E214,$B$778:$U$780,3)</f>
        <v>#N/A</v>
      </c>
      <c r="J214" s="57" t="e">
        <f t="shared" si="43"/>
        <v>#DIV/0!</v>
      </c>
      <c r="K214" s="57" t="e">
        <f t="shared" si="37"/>
        <v>#DIV/0!</v>
      </c>
      <c r="L214" s="67" t="e">
        <f t="shared" si="33"/>
        <v>#DIV/0!</v>
      </c>
      <c r="M214" s="67" t="e">
        <f t="shared" si="34"/>
        <v>#DIV/0!</v>
      </c>
      <c r="N214" s="57" t="e">
        <f t="shared" si="38"/>
        <v>#DIV/0!</v>
      </c>
      <c r="O214" s="57" t="e">
        <f t="shared" si="39"/>
        <v>#DIV/0!</v>
      </c>
      <c r="P214" s="67" t="e">
        <f t="shared" si="40"/>
        <v>#DIV/0!</v>
      </c>
      <c r="Q214" s="67" t="e">
        <f t="shared" si="41"/>
        <v>#DIV/0!</v>
      </c>
      <c r="R214" s="57" t="e">
        <f t="shared" si="42"/>
        <v>#DIV/0!</v>
      </c>
      <c r="S214" s="68" t="str">
        <f t="shared" si="35"/>
        <v>PO</v>
      </c>
      <c r="T214" s="69" t="str">
        <f t="shared" si="36"/>
        <v>OK</v>
      </c>
    </row>
    <row r="215" spans="1:20" ht="14.25" customHeight="1" x14ac:dyDescent="0.25">
      <c r="A215" s="60" t="str">
        <f>IF(S215=MIN(S201:S224),1,"")</f>
        <v/>
      </c>
      <c r="B215" s="61"/>
      <c r="C215" s="62"/>
      <c r="D215" s="63"/>
      <c r="E215" s="64"/>
      <c r="F215" s="65"/>
      <c r="G215" s="66"/>
      <c r="H215" s="56"/>
      <c r="I215" s="67" t="e">
        <f>HLOOKUP('Operational Worksheet'!E215,$B$778:$U$780,3)</f>
        <v>#N/A</v>
      </c>
      <c r="J215" s="57" t="e">
        <f t="shared" si="43"/>
        <v>#DIV/0!</v>
      </c>
      <c r="K215" s="57" t="e">
        <f t="shared" si="37"/>
        <v>#DIV/0!</v>
      </c>
      <c r="L215" s="67" t="e">
        <f t="shared" si="33"/>
        <v>#DIV/0!</v>
      </c>
      <c r="M215" s="67" t="e">
        <f t="shared" si="34"/>
        <v>#DIV/0!</v>
      </c>
      <c r="N215" s="57" t="e">
        <f t="shared" si="38"/>
        <v>#DIV/0!</v>
      </c>
      <c r="O215" s="57" t="e">
        <f t="shared" si="39"/>
        <v>#DIV/0!</v>
      </c>
      <c r="P215" s="67" t="e">
        <f t="shared" si="40"/>
        <v>#DIV/0!</v>
      </c>
      <c r="Q215" s="67" t="e">
        <f t="shared" si="41"/>
        <v>#DIV/0!</v>
      </c>
      <c r="R215" s="57" t="e">
        <f t="shared" si="42"/>
        <v>#DIV/0!</v>
      </c>
      <c r="S215" s="68" t="str">
        <f t="shared" si="35"/>
        <v>PO</v>
      </c>
      <c r="T215" s="69" t="str">
        <f t="shared" si="36"/>
        <v>OK</v>
      </c>
    </row>
    <row r="216" spans="1:20" ht="14.25" customHeight="1" x14ac:dyDescent="0.25">
      <c r="A216" s="60" t="str">
        <f>IF(S216=MIN(S201:S224),1,"")</f>
        <v/>
      </c>
      <c r="B216" s="61"/>
      <c r="C216" s="62"/>
      <c r="D216" s="63"/>
      <c r="E216" s="64"/>
      <c r="F216" s="65"/>
      <c r="G216" s="66"/>
      <c r="H216" s="56"/>
      <c r="I216" s="67" t="e">
        <f>HLOOKUP('Operational Worksheet'!E216,$B$778:$U$780,3)</f>
        <v>#N/A</v>
      </c>
      <c r="J216" s="57" t="e">
        <f t="shared" si="43"/>
        <v>#DIV/0!</v>
      </c>
      <c r="K216" s="57" t="e">
        <f t="shared" si="37"/>
        <v>#DIV/0!</v>
      </c>
      <c r="L216" s="67" t="e">
        <f t="shared" si="33"/>
        <v>#DIV/0!</v>
      </c>
      <c r="M216" s="67" t="e">
        <f t="shared" si="34"/>
        <v>#DIV/0!</v>
      </c>
      <c r="N216" s="57" t="e">
        <f t="shared" si="38"/>
        <v>#DIV/0!</v>
      </c>
      <c r="O216" s="57" t="e">
        <f t="shared" si="39"/>
        <v>#DIV/0!</v>
      </c>
      <c r="P216" s="67" t="e">
        <f t="shared" si="40"/>
        <v>#DIV/0!</v>
      </c>
      <c r="Q216" s="67" t="e">
        <f t="shared" si="41"/>
        <v>#DIV/0!</v>
      </c>
      <c r="R216" s="57" t="e">
        <f t="shared" si="42"/>
        <v>#DIV/0!</v>
      </c>
      <c r="S216" s="68" t="str">
        <f t="shared" si="35"/>
        <v>PO</v>
      </c>
      <c r="T216" s="69" t="str">
        <f t="shared" si="36"/>
        <v>OK</v>
      </c>
    </row>
    <row r="217" spans="1:20" ht="14.25" customHeight="1" x14ac:dyDescent="0.25">
      <c r="A217" s="60" t="str">
        <f>IF(S217=MIN(S201:S224),1,"")</f>
        <v/>
      </c>
      <c r="B217" s="61"/>
      <c r="C217" s="62"/>
      <c r="D217" s="63"/>
      <c r="E217" s="64"/>
      <c r="F217" s="65"/>
      <c r="G217" s="66"/>
      <c r="H217" s="56"/>
      <c r="I217" s="67" t="e">
        <f>HLOOKUP('Operational Worksheet'!E217,$B$778:$U$780,3)</f>
        <v>#N/A</v>
      </c>
      <c r="J217" s="57" t="e">
        <f t="shared" si="43"/>
        <v>#DIV/0!</v>
      </c>
      <c r="K217" s="57" t="e">
        <f t="shared" si="37"/>
        <v>#DIV/0!</v>
      </c>
      <c r="L217" s="67" t="e">
        <f t="shared" si="33"/>
        <v>#DIV/0!</v>
      </c>
      <c r="M217" s="67" t="e">
        <f t="shared" si="34"/>
        <v>#DIV/0!</v>
      </c>
      <c r="N217" s="57" t="e">
        <f t="shared" si="38"/>
        <v>#DIV/0!</v>
      </c>
      <c r="O217" s="57" t="e">
        <f t="shared" si="39"/>
        <v>#DIV/0!</v>
      </c>
      <c r="P217" s="67" t="e">
        <f t="shared" si="40"/>
        <v>#DIV/0!</v>
      </c>
      <c r="Q217" s="67" t="e">
        <f t="shared" si="41"/>
        <v>#DIV/0!</v>
      </c>
      <c r="R217" s="57" t="e">
        <f t="shared" si="42"/>
        <v>#DIV/0!</v>
      </c>
      <c r="S217" s="68" t="str">
        <f t="shared" si="35"/>
        <v>PO</v>
      </c>
      <c r="T217" s="69" t="str">
        <f t="shared" si="36"/>
        <v>OK</v>
      </c>
    </row>
    <row r="218" spans="1:20" ht="14.25" customHeight="1" x14ac:dyDescent="0.25">
      <c r="A218" s="60" t="str">
        <f>IF(S218=MIN(S201:S224),1,"")</f>
        <v/>
      </c>
      <c r="B218" s="61"/>
      <c r="C218" s="62"/>
      <c r="D218" s="63"/>
      <c r="E218" s="64"/>
      <c r="F218" s="65"/>
      <c r="G218" s="66"/>
      <c r="H218" s="56"/>
      <c r="I218" s="67" t="e">
        <f>HLOOKUP('Operational Worksheet'!E218,$B$778:$U$780,3)</f>
        <v>#N/A</v>
      </c>
      <c r="J218" s="57" t="e">
        <f t="shared" si="43"/>
        <v>#DIV/0!</v>
      </c>
      <c r="K218" s="57" t="e">
        <f t="shared" si="37"/>
        <v>#DIV/0!</v>
      </c>
      <c r="L218" s="68" t="e">
        <f t="shared" si="33"/>
        <v>#DIV/0!</v>
      </c>
      <c r="M218" s="67" t="e">
        <f t="shared" si="34"/>
        <v>#DIV/0!</v>
      </c>
      <c r="N218" s="57" t="e">
        <f t="shared" si="38"/>
        <v>#DIV/0!</v>
      </c>
      <c r="O218" s="57" t="e">
        <f t="shared" si="39"/>
        <v>#DIV/0!</v>
      </c>
      <c r="P218" s="67" t="e">
        <f t="shared" si="40"/>
        <v>#DIV/0!</v>
      </c>
      <c r="Q218" s="67" t="e">
        <f t="shared" si="41"/>
        <v>#DIV/0!</v>
      </c>
      <c r="R218" s="57" t="e">
        <f t="shared" si="42"/>
        <v>#DIV/0!</v>
      </c>
      <c r="S218" s="68" t="str">
        <f t="shared" si="35"/>
        <v>PO</v>
      </c>
      <c r="T218" s="69" t="str">
        <f t="shared" si="36"/>
        <v>OK</v>
      </c>
    </row>
    <row r="219" spans="1:20" ht="14.25" customHeight="1" x14ac:dyDescent="0.25">
      <c r="A219" s="60" t="str">
        <f>IF(S219=MIN(S201:S224),1,"")</f>
        <v/>
      </c>
      <c r="B219" s="61"/>
      <c r="C219" s="62"/>
      <c r="D219" s="63"/>
      <c r="E219" s="64"/>
      <c r="F219" s="65"/>
      <c r="G219" s="66"/>
      <c r="H219" s="56"/>
      <c r="I219" s="67" t="e">
        <f>HLOOKUP('Operational Worksheet'!E219,$B$778:$U$780,3)</f>
        <v>#N/A</v>
      </c>
      <c r="J219" s="57" t="e">
        <f t="shared" si="43"/>
        <v>#DIV/0!</v>
      </c>
      <c r="K219" s="57" t="e">
        <f t="shared" si="37"/>
        <v>#DIV/0!</v>
      </c>
      <c r="L219" s="67" t="e">
        <f t="shared" si="33"/>
        <v>#DIV/0!</v>
      </c>
      <c r="M219" s="67" t="e">
        <f t="shared" si="34"/>
        <v>#DIV/0!</v>
      </c>
      <c r="N219" s="57" t="e">
        <f t="shared" si="38"/>
        <v>#DIV/0!</v>
      </c>
      <c r="O219" s="57" t="e">
        <f t="shared" si="39"/>
        <v>#DIV/0!</v>
      </c>
      <c r="P219" s="67" t="e">
        <f t="shared" si="40"/>
        <v>#DIV/0!</v>
      </c>
      <c r="Q219" s="67" t="e">
        <f t="shared" si="41"/>
        <v>#DIV/0!</v>
      </c>
      <c r="R219" s="57" t="e">
        <f t="shared" si="42"/>
        <v>#DIV/0!</v>
      </c>
      <c r="S219" s="68" t="str">
        <f t="shared" si="35"/>
        <v>PO</v>
      </c>
      <c r="T219" s="69" t="str">
        <f t="shared" si="36"/>
        <v>OK</v>
      </c>
    </row>
    <row r="220" spans="1:20" ht="14.25" customHeight="1" x14ac:dyDescent="0.25">
      <c r="A220" s="60" t="str">
        <f>IF(S220=MIN(S201:S224),1,"")</f>
        <v/>
      </c>
      <c r="B220" s="61"/>
      <c r="C220" s="62"/>
      <c r="D220" s="63"/>
      <c r="E220" s="64"/>
      <c r="F220" s="65"/>
      <c r="G220" s="66"/>
      <c r="H220" s="56"/>
      <c r="I220" s="67" t="e">
        <f>HLOOKUP('Operational Worksheet'!E220,$B$778:$U$780,3)</f>
        <v>#N/A</v>
      </c>
      <c r="J220" s="57" t="e">
        <f t="shared" si="43"/>
        <v>#DIV/0!</v>
      </c>
      <c r="K220" s="57" t="e">
        <f t="shared" si="37"/>
        <v>#DIV/0!</v>
      </c>
      <c r="L220" s="67" t="e">
        <f t="shared" si="33"/>
        <v>#DIV/0!</v>
      </c>
      <c r="M220" s="67" t="e">
        <f t="shared" si="34"/>
        <v>#DIV/0!</v>
      </c>
      <c r="N220" s="57" t="e">
        <f t="shared" si="38"/>
        <v>#DIV/0!</v>
      </c>
      <c r="O220" s="57" t="e">
        <f t="shared" si="39"/>
        <v>#DIV/0!</v>
      </c>
      <c r="P220" s="67" t="e">
        <f t="shared" si="40"/>
        <v>#DIV/0!</v>
      </c>
      <c r="Q220" s="67" t="e">
        <f t="shared" si="41"/>
        <v>#DIV/0!</v>
      </c>
      <c r="R220" s="57" t="e">
        <f t="shared" si="42"/>
        <v>#DIV/0!</v>
      </c>
      <c r="S220" s="68" t="str">
        <f t="shared" si="35"/>
        <v>PO</v>
      </c>
      <c r="T220" s="69" t="str">
        <f t="shared" si="36"/>
        <v>OK</v>
      </c>
    </row>
    <row r="221" spans="1:20" ht="14.25" customHeight="1" x14ac:dyDescent="0.25">
      <c r="A221" s="60" t="str">
        <f>IF(S221=MIN(S201:S224),1,"")</f>
        <v/>
      </c>
      <c r="B221" s="61"/>
      <c r="C221" s="62"/>
      <c r="D221" s="63"/>
      <c r="E221" s="64"/>
      <c r="F221" s="65"/>
      <c r="G221" s="66"/>
      <c r="H221" s="56"/>
      <c r="I221" s="67" t="e">
        <f>HLOOKUP('Operational Worksheet'!E221,$B$778:$U$780,3)</f>
        <v>#N/A</v>
      </c>
      <c r="J221" s="57" t="e">
        <f t="shared" si="43"/>
        <v>#DIV/0!</v>
      </c>
      <c r="K221" s="57" t="e">
        <f t="shared" si="37"/>
        <v>#DIV/0!</v>
      </c>
      <c r="L221" s="67" t="e">
        <f t="shared" si="33"/>
        <v>#DIV/0!</v>
      </c>
      <c r="M221" s="67" t="e">
        <f t="shared" si="34"/>
        <v>#DIV/0!</v>
      </c>
      <c r="N221" s="57" t="e">
        <f t="shared" si="38"/>
        <v>#DIV/0!</v>
      </c>
      <c r="O221" s="57" t="e">
        <f t="shared" si="39"/>
        <v>#DIV/0!</v>
      </c>
      <c r="P221" s="67" t="e">
        <f t="shared" si="40"/>
        <v>#DIV/0!</v>
      </c>
      <c r="Q221" s="67" t="e">
        <f t="shared" si="41"/>
        <v>#DIV/0!</v>
      </c>
      <c r="R221" s="57" t="e">
        <f t="shared" si="42"/>
        <v>#DIV/0!</v>
      </c>
      <c r="S221" s="68" t="str">
        <f t="shared" si="35"/>
        <v>PO</v>
      </c>
      <c r="T221" s="69" t="str">
        <f t="shared" si="36"/>
        <v>OK</v>
      </c>
    </row>
    <row r="222" spans="1:20" ht="14.25" customHeight="1" x14ac:dyDescent="0.25">
      <c r="A222" s="60" t="str">
        <f>IF(S222=MIN(S201:S224),1,"")</f>
        <v/>
      </c>
      <c r="B222" s="61"/>
      <c r="C222" s="62"/>
      <c r="D222" s="63"/>
      <c r="E222" s="64"/>
      <c r="F222" s="65"/>
      <c r="G222" s="66"/>
      <c r="H222" s="56"/>
      <c r="I222" s="67" t="e">
        <f>HLOOKUP('Operational Worksheet'!E222,$B$778:$U$780,3)</f>
        <v>#N/A</v>
      </c>
      <c r="J222" s="57" t="e">
        <f t="shared" si="43"/>
        <v>#DIV/0!</v>
      </c>
      <c r="K222" s="57" t="e">
        <f t="shared" si="37"/>
        <v>#DIV/0!</v>
      </c>
      <c r="L222" s="67" t="e">
        <f t="shared" si="33"/>
        <v>#DIV/0!</v>
      </c>
      <c r="M222" s="67" t="e">
        <f t="shared" si="34"/>
        <v>#DIV/0!</v>
      </c>
      <c r="N222" s="57" t="e">
        <f t="shared" si="38"/>
        <v>#DIV/0!</v>
      </c>
      <c r="O222" s="57" t="e">
        <f t="shared" si="39"/>
        <v>#DIV/0!</v>
      </c>
      <c r="P222" s="67" t="e">
        <f t="shared" si="40"/>
        <v>#DIV/0!</v>
      </c>
      <c r="Q222" s="67" t="e">
        <f t="shared" si="41"/>
        <v>#DIV/0!</v>
      </c>
      <c r="R222" s="57" t="e">
        <f t="shared" si="42"/>
        <v>#DIV/0!</v>
      </c>
      <c r="S222" s="68" t="str">
        <f t="shared" si="35"/>
        <v>PO</v>
      </c>
      <c r="T222" s="69" t="str">
        <f t="shared" si="36"/>
        <v>OK</v>
      </c>
    </row>
    <row r="223" spans="1:20" ht="14.25" customHeight="1" x14ac:dyDescent="0.25">
      <c r="A223" s="60" t="str">
        <f>IF(S223=MIN(S201:S224),1,"")</f>
        <v/>
      </c>
      <c r="B223" s="61"/>
      <c r="C223" s="62"/>
      <c r="D223" s="63"/>
      <c r="E223" s="64"/>
      <c r="F223" s="65"/>
      <c r="G223" s="66"/>
      <c r="H223" s="56"/>
      <c r="I223" s="67" t="e">
        <f>HLOOKUP('Operational Worksheet'!E223,$B$778:$U$780,3)</f>
        <v>#N/A</v>
      </c>
      <c r="J223" s="57" t="e">
        <f t="shared" si="43"/>
        <v>#DIV/0!</v>
      </c>
      <c r="K223" s="57" t="e">
        <f t="shared" si="37"/>
        <v>#DIV/0!</v>
      </c>
      <c r="L223" s="67" t="e">
        <f t="shared" si="33"/>
        <v>#DIV/0!</v>
      </c>
      <c r="M223" s="67" t="e">
        <f t="shared" si="34"/>
        <v>#DIV/0!</v>
      </c>
      <c r="N223" s="57" t="e">
        <f t="shared" si="38"/>
        <v>#DIV/0!</v>
      </c>
      <c r="O223" s="57" t="e">
        <f t="shared" si="39"/>
        <v>#DIV/0!</v>
      </c>
      <c r="P223" s="67" t="e">
        <f t="shared" si="40"/>
        <v>#DIV/0!</v>
      </c>
      <c r="Q223" s="67" t="e">
        <f t="shared" si="41"/>
        <v>#DIV/0!</v>
      </c>
      <c r="R223" s="57" t="e">
        <f t="shared" si="42"/>
        <v>#DIV/0!</v>
      </c>
      <c r="S223" s="68" t="str">
        <f t="shared" si="35"/>
        <v>PO</v>
      </c>
      <c r="T223" s="69" t="str">
        <f t="shared" si="36"/>
        <v>OK</v>
      </c>
    </row>
    <row r="224" spans="1:20" ht="14.25" customHeight="1" x14ac:dyDescent="0.25">
      <c r="A224" s="70" t="str">
        <f>IF(S224=MIN(S201:S224),1,"")</f>
        <v/>
      </c>
      <c r="B224" s="71"/>
      <c r="C224" s="72"/>
      <c r="D224" s="63"/>
      <c r="E224" s="64"/>
      <c r="F224" s="65"/>
      <c r="G224" s="66"/>
      <c r="H224" s="56"/>
      <c r="I224" s="73" t="e">
        <f>HLOOKUP('Operational Worksheet'!E224,$B$778:$U$780,3)</f>
        <v>#N/A</v>
      </c>
      <c r="J224" s="57" t="e">
        <f t="shared" si="43"/>
        <v>#DIV/0!</v>
      </c>
      <c r="K224" s="57" t="e">
        <f t="shared" si="37"/>
        <v>#DIV/0!</v>
      </c>
      <c r="L224" s="74" t="e">
        <f t="shared" si="33"/>
        <v>#DIV/0!</v>
      </c>
      <c r="M224" s="73" t="e">
        <f t="shared" si="34"/>
        <v>#DIV/0!</v>
      </c>
      <c r="N224" s="57" t="e">
        <f t="shared" si="38"/>
        <v>#DIV/0!</v>
      </c>
      <c r="O224" s="57" t="e">
        <f t="shared" si="39"/>
        <v>#DIV/0!</v>
      </c>
      <c r="P224" s="73" t="e">
        <f t="shared" si="40"/>
        <v>#DIV/0!</v>
      </c>
      <c r="Q224" s="73" t="e">
        <f t="shared" si="41"/>
        <v>#DIV/0!</v>
      </c>
      <c r="R224" s="57" t="e">
        <f t="shared" si="42"/>
        <v>#DIV/0!</v>
      </c>
      <c r="S224" s="74" t="str">
        <f t="shared" si="35"/>
        <v>PO</v>
      </c>
      <c r="T224" s="75" t="str">
        <f t="shared" si="36"/>
        <v>OK</v>
      </c>
    </row>
    <row r="225" spans="1:20" ht="14.25" customHeight="1" x14ac:dyDescent="0.25">
      <c r="A225" s="50" t="str">
        <f>IF(S225=MIN(S225:S248),1,"")</f>
        <v/>
      </c>
      <c r="B225" s="51"/>
      <c r="C225" s="52"/>
      <c r="D225" s="63"/>
      <c r="E225" s="64"/>
      <c r="F225" s="65"/>
      <c r="G225" s="66"/>
      <c r="H225" s="56"/>
      <c r="I225" s="57" t="e">
        <f>HLOOKUP('Operational Worksheet'!E225,$B$778:$U$780,3)</f>
        <v>#N/A</v>
      </c>
      <c r="J225" s="57" t="e">
        <f t="shared" si="43"/>
        <v>#DIV/0!</v>
      </c>
      <c r="K225" s="57" t="e">
        <f t="shared" si="37"/>
        <v>#DIV/0!</v>
      </c>
      <c r="L225" s="57" t="e">
        <f t="shared" si="33"/>
        <v>#DIV/0!</v>
      </c>
      <c r="M225" s="57" t="e">
        <f t="shared" si="34"/>
        <v>#DIV/0!</v>
      </c>
      <c r="N225" s="57" t="e">
        <f t="shared" si="38"/>
        <v>#DIV/0!</v>
      </c>
      <c r="O225" s="57" t="e">
        <f t="shared" si="39"/>
        <v>#DIV/0!</v>
      </c>
      <c r="P225" s="57" t="e">
        <f t="shared" si="40"/>
        <v>#DIV/0!</v>
      </c>
      <c r="Q225" s="57" t="e">
        <f t="shared" si="41"/>
        <v>#DIV/0!</v>
      </c>
      <c r="R225" s="57" t="e">
        <f t="shared" si="42"/>
        <v>#DIV/0!</v>
      </c>
      <c r="S225" s="58" t="str">
        <f t="shared" si="35"/>
        <v>PO</v>
      </c>
      <c r="T225" s="59" t="str">
        <f t="shared" si="36"/>
        <v>OK</v>
      </c>
    </row>
    <row r="226" spans="1:20" ht="14.25" customHeight="1" x14ac:dyDescent="0.25">
      <c r="A226" s="60" t="str">
        <f>IF(S226=MIN(S225:S248),1,"")</f>
        <v/>
      </c>
      <c r="B226" s="61"/>
      <c r="C226" s="62"/>
      <c r="D226" s="63"/>
      <c r="E226" s="64"/>
      <c r="F226" s="65"/>
      <c r="G226" s="66"/>
      <c r="H226" s="56"/>
      <c r="I226" s="67" t="e">
        <f>HLOOKUP('Operational Worksheet'!E226,$B$778:$U$780,3)</f>
        <v>#N/A</v>
      </c>
      <c r="J226" s="57" t="e">
        <f t="shared" si="43"/>
        <v>#DIV/0!</v>
      </c>
      <c r="K226" s="57" t="e">
        <f t="shared" si="37"/>
        <v>#DIV/0!</v>
      </c>
      <c r="L226" s="67" t="e">
        <f t="shared" si="33"/>
        <v>#DIV/0!</v>
      </c>
      <c r="M226" s="67" t="e">
        <f t="shared" si="34"/>
        <v>#DIV/0!</v>
      </c>
      <c r="N226" s="57" t="e">
        <f t="shared" si="38"/>
        <v>#DIV/0!</v>
      </c>
      <c r="O226" s="57" t="e">
        <f t="shared" si="39"/>
        <v>#DIV/0!</v>
      </c>
      <c r="P226" s="67" t="e">
        <f t="shared" si="40"/>
        <v>#DIV/0!</v>
      </c>
      <c r="Q226" s="67" t="e">
        <f t="shared" si="41"/>
        <v>#DIV/0!</v>
      </c>
      <c r="R226" s="57" t="e">
        <f t="shared" si="42"/>
        <v>#DIV/0!</v>
      </c>
      <c r="S226" s="68" t="str">
        <f t="shared" si="35"/>
        <v>PO</v>
      </c>
      <c r="T226" s="69" t="str">
        <f t="shared" si="36"/>
        <v>OK</v>
      </c>
    </row>
    <row r="227" spans="1:20" ht="14.25" customHeight="1" x14ac:dyDescent="0.25">
      <c r="A227" s="60" t="str">
        <f>IF(S227=MIN(S225:S248),1,"")</f>
        <v/>
      </c>
      <c r="B227" s="61"/>
      <c r="C227" s="62"/>
      <c r="D227" s="63"/>
      <c r="E227" s="64"/>
      <c r="F227" s="65"/>
      <c r="G227" s="66"/>
      <c r="H227" s="56"/>
      <c r="I227" s="67" t="e">
        <f>HLOOKUP('Operational Worksheet'!E227,$B$778:$U$780,3)</f>
        <v>#N/A</v>
      </c>
      <c r="J227" s="57" t="e">
        <f t="shared" si="43"/>
        <v>#DIV/0!</v>
      </c>
      <c r="K227" s="57" t="e">
        <f t="shared" si="37"/>
        <v>#DIV/0!</v>
      </c>
      <c r="L227" s="67" t="e">
        <f t="shared" si="33"/>
        <v>#DIV/0!</v>
      </c>
      <c r="M227" s="67" t="e">
        <f t="shared" si="34"/>
        <v>#DIV/0!</v>
      </c>
      <c r="N227" s="57" t="e">
        <f t="shared" si="38"/>
        <v>#DIV/0!</v>
      </c>
      <c r="O227" s="57" t="e">
        <f t="shared" si="39"/>
        <v>#DIV/0!</v>
      </c>
      <c r="P227" s="67" t="e">
        <f t="shared" si="40"/>
        <v>#DIV/0!</v>
      </c>
      <c r="Q227" s="67" t="e">
        <f t="shared" si="41"/>
        <v>#DIV/0!</v>
      </c>
      <c r="R227" s="57" t="e">
        <f t="shared" si="42"/>
        <v>#DIV/0!</v>
      </c>
      <c r="S227" s="68" t="str">
        <f t="shared" si="35"/>
        <v>PO</v>
      </c>
      <c r="T227" s="69" t="str">
        <f t="shared" si="36"/>
        <v>OK</v>
      </c>
    </row>
    <row r="228" spans="1:20" ht="14.25" customHeight="1" x14ac:dyDescent="0.25">
      <c r="A228" s="60" t="str">
        <f>IF(S228=MIN(S225:S248),1,"")</f>
        <v/>
      </c>
      <c r="B228" s="61"/>
      <c r="C228" s="62"/>
      <c r="D228" s="63"/>
      <c r="E228" s="64"/>
      <c r="F228" s="65"/>
      <c r="G228" s="66"/>
      <c r="H228" s="56"/>
      <c r="I228" s="67" t="e">
        <f>HLOOKUP('Operational Worksheet'!E228,$B$778:$U$780,3)</f>
        <v>#N/A</v>
      </c>
      <c r="J228" s="57" t="e">
        <f t="shared" si="43"/>
        <v>#DIV/0!</v>
      </c>
      <c r="K228" s="57" t="e">
        <f t="shared" si="37"/>
        <v>#DIV/0!</v>
      </c>
      <c r="L228" s="67" t="e">
        <f t="shared" si="33"/>
        <v>#DIV/0!</v>
      </c>
      <c r="M228" s="67" t="e">
        <f t="shared" si="34"/>
        <v>#DIV/0!</v>
      </c>
      <c r="N228" s="57" t="e">
        <f t="shared" si="38"/>
        <v>#DIV/0!</v>
      </c>
      <c r="O228" s="57" t="e">
        <f t="shared" si="39"/>
        <v>#DIV/0!</v>
      </c>
      <c r="P228" s="67" t="e">
        <f t="shared" si="40"/>
        <v>#DIV/0!</v>
      </c>
      <c r="Q228" s="67" t="e">
        <f t="shared" si="41"/>
        <v>#DIV/0!</v>
      </c>
      <c r="R228" s="57" t="e">
        <f t="shared" si="42"/>
        <v>#DIV/0!</v>
      </c>
      <c r="S228" s="68" t="str">
        <f t="shared" si="35"/>
        <v>PO</v>
      </c>
      <c r="T228" s="69" t="str">
        <f t="shared" si="36"/>
        <v>OK</v>
      </c>
    </row>
    <row r="229" spans="1:20" ht="14.25" customHeight="1" x14ac:dyDescent="0.25">
      <c r="A229" s="60" t="str">
        <f>IF(S229=MIN(S225:S248),1,"")</f>
        <v/>
      </c>
      <c r="B229" s="61"/>
      <c r="C229" s="62"/>
      <c r="D229" s="63"/>
      <c r="E229" s="64"/>
      <c r="F229" s="65"/>
      <c r="G229" s="66"/>
      <c r="H229" s="56"/>
      <c r="I229" s="67" t="e">
        <f>HLOOKUP('Operational Worksheet'!E229,$B$778:$U$780,3)</f>
        <v>#N/A</v>
      </c>
      <c r="J229" s="57" t="e">
        <f t="shared" si="43"/>
        <v>#DIV/0!</v>
      </c>
      <c r="K229" s="57" t="e">
        <f t="shared" si="37"/>
        <v>#DIV/0!</v>
      </c>
      <c r="L229" s="67" t="e">
        <f t="shared" si="33"/>
        <v>#DIV/0!</v>
      </c>
      <c r="M229" s="67" t="e">
        <f t="shared" si="34"/>
        <v>#DIV/0!</v>
      </c>
      <c r="N229" s="57" t="e">
        <f t="shared" si="38"/>
        <v>#DIV/0!</v>
      </c>
      <c r="O229" s="57" t="e">
        <f t="shared" si="39"/>
        <v>#DIV/0!</v>
      </c>
      <c r="P229" s="67" t="e">
        <f t="shared" si="40"/>
        <v>#DIV/0!</v>
      </c>
      <c r="Q229" s="67" t="e">
        <f t="shared" si="41"/>
        <v>#DIV/0!</v>
      </c>
      <c r="R229" s="57" t="e">
        <f t="shared" si="42"/>
        <v>#DIV/0!</v>
      </c>
      <c r="S229" s="68" t="str">
        <f t="shared" si="35"/>
        <v>PO</v>
      </c>
      <c r="T229" s="69" t="str">
        <f t="shared" si="36"/>
        <v>OK</v>
      </c>
    </row>
    <row r="230" spans="1:20" ht="14.25" customHeight="1" x14ac:dyDescent="0.25">
      <c r="A230" s="60" t="str">
        <f>IF(S230=MIN(S225:S248),1,"")</f>
        <v/>
      </c>
      <c r="B230" s="61"/>
      <c r="C230" s="62"/>
      <c r="D230" s="63"/>
      <c r="E230" s="64"/>
      <c r="F230" s="65"/>
      <c r="G230" s="66"/>
      <c r="H230" s="56"/>
      <c r="I230" s="67" t="e">
        <f>HLOOKUP('Operational Worksheet'!E230,$B$778:$U$780,3)</f>
        <v>#N/A</v>
      </c>
      <c r="J230" s="57" t="e">
        <f t="shared" si="43"/>
        <v>#DIV/0!</v>
      </c>
      <c r="K230" s="57" t="e">
        <f t="shared" si="37"/>
        <v>#DIV/0!</v>
      </c>
      <c r="L230" s="68" t="e">
        <f t="shared" si="33"/>
        <v>#DIV/0!</v>
      </c>
      <c r="M230" s="67" t="e">
        <f t="shared" si="34"/>
        <v>#DIV/0!</v>
      </c>
      <c r="N230" s="57" t="e">
        <f t="shared" si="38"/>
        <v>#DIV/0!</v>
      </c>
      <c r="O230" s="57" t="e">
        <f t="shared" si="39"/>
        <v>#DIV/0!</v>
      </c>
      <c r="P230" s="67" t="e">
        <f t="shared" si="40"/>
        <v>#DIV/0!</v>
      </c>
      <c r="Q230" s="67" t="e">
        <f t="shared" si="41"/>
        <v>#DIV/0!</v>
      </c>
      <c r="R230" s="57" t="e">
        <f t="shared" si="42"/>
        <v>#DIV/0!</v>
      </c>
      <c r="S230" s="68" t="str">
        <f t="shared" si="35"/>
        <v>PO</v>
      </c>
      <c r="T230" s="69" t="str">
        <f t="shared" si="36"/>
        <v>OK</v>
      </c>
    </row>
    <row r="231" spans="1:20" ht="14.25" customHeight="1" x14ac:dyDescent="0.25">
      <c r="A231" s="60" t="str">
        <f>IF(S231=MIN(S225:S248),1,"")</f>
        <v/>
      </c>
      <c r="B231" s="61"/>
      <c r="C231" s="62"/>
      <c r="D231" s="63"/>
      <c r="E231" s="64"/>
      <c r="F231" s="65"/>
      <c r="G231" s="66"/>
      <c r="H231" s="56"/>
      <c r="I231" s="67" t="e">
        <f>HLOOKUP('Operational Worksheet'!E231,$B$778:$U$780,3)</f>
        <v>#N/A</v>
      </c>
      <c r="J231" s="57" t="e">
        <f t="shared" si="43"/>
        <v>#DIV/0!</v>
      </c>
      <c r="K231" s="57" t="e">
        <f t="shared" si="37"/>
        <v>#DIV/0!</v>
      </c>
      <c r="L231" s="67" t="e">
        <f t="shared" si="33"/>
        <v>#DIV/0!</v>
      </c>
      <c r="M231" s="67" t="e">
        <f t="shared" si="34"/>
        <v>#DIV/0!</v>
      </c>
      <c r="N231" s="57" t="e">
        <f t="shared" si="38"/>
        <v>#DIV/0!</v>
      </c>
      <c r="O231" s="57" t="e">
        <f t="shared" si="39"/>
        <v>#DIV/0!</v>
      </c>
      <c r="P231" s="67" t="e">
        <f t="shared" si="40"/>
        <v>#DIV/0!</v>
      </c>
      <c r="Q231" s="67" t="e">
        <f t="shared" si="41"/>
        <v>#DIV/0!</v>
      </c>
      <c r="R231" s="57" t="e">
        <f t="shared" si="42"/>
        <v>#DIV/0!</v>
      </c>
      <c r="S231" s="68" t="str">
        <f t="shared" si="35"/>
        <v>PO</v>
      </c>
      <c r="T231" s="69" t="str">
        <f t="shared" si="36"/>
        <v>OK</v>
      </c>
    </row>
    <row r="232" spans="1:20" ht="14.25" customHeight="1" x14ac:dyDescent="0.25">
      <c r="A232" s="60" t="str">
        <f>IF(S232=MIN(S225:S248),1,"")</f>
        <v/>
      </c>
      <c r="B232" s="61"/>
      <c r="C232" s="62"/>
      <c r="D232" s="63"/>
      <c r="E232" s="64"/>
      <c r="F232" s="65"/>
      <c r="G232" s="66"/>
      <c r="H232" s="56"/>
      <c r="I232" s="67" t="e">
        <f>HLOOKUP('Operational Worksheet'!E232,$B$778:$U$780,3)</f>
        <v>#N/A</v>
      </c>
      <c r="J232" s="57" t="e">
        <f t="shared" si="43"/>
        <v>#DIV/0!</v>
      </c>
      <c r="K232" s="57" t="e">
        <f t="shared" si="37"/>
        <v>#DIV/0!</v>
      </c>
      <c r="L232" s="67" t="e">
        <f t="shared" si="33"/>
        <v>#DIV/0!</v>
      </c>
      <c r="M232" s="67" t="e">
        <f t="shared" si="34"/>
        <v>#DIV/0!</v>
      </c>
      <c r="N232" s="57" t="e">
        <f t="shared" si="38"/>
        <v>#DIV/0!</v>
      </c>
      <c r="O232" s="57" t="e">
        <f t="shared" si="39"/>
        <v>#DIV/0!</v>
      </c>
      <c r="P232" s="67" t="e">
        <f t="shared" si="40"/>
        <v>#DIV/0!</v>
      </c>
      <c r="Q232" s="67" t="e">
        <f t="shared" si="41"/>
        <v>#DIV/0!</v>
      </c>
      <c r="R232" s="57" t="e">
        <f t="shared" si="42"/>
        <v>#DIV/0!</v>
      </c>
      <c r="S232" s="68" t="str">
        <f t="shared" si="35"/>
        <v>PO</v>
      </c>
      <c r="T232" s="69" t="str">
        <f t="shared" si="36"/>
        <v>OK</v>
      </c>
    </row>
    <row r="233" spans="1:20" ht="14.25" customHeight="1" x14ac:dyDescent="0.25">
      <c r="A233" s="60" t="str">
        <f>IF(S233=MIN(S225:S248),1,"")</f>
        <v/>
      </c>
      <c r="B233" s="61"/>
      <c r="C233" s="62"/>
      <c r="D233" s="63"/>
      <c r="E233" s="64"/>
      <c r="F233" s="65"/>
      <c r="G233" s="66"/>
      <c r="H233" s="56"/>
      <c r="I233" s="67" t="e">
        <f>HLOOKUP('Operational Worksheet'!E233,$B$778:$U$780,3)</f>
        <v>#N/A</v>
      </c>
      <c r="J233" s="57" t="e">
        <f t="shared" si="43"/>
        <v>#DIV/0!</v>
      </c>
      <c r="K233" s="57" t="e">
        <f t="shared" si="37"/>
        <v>#DIV/0!</v>
      </c>
      <c r="L233" s="67" t="e">
        <f t="shared" si="33"/>
        <v>#DIV/0!</v>
      </c>
      <c r="M233" s="67" t="e">
        <f t="shared" si="34"/>
        <v>#DIV/0!</v>
      </c>
      <c r="N233" s="57" t="e">
        <f t="shared" si="38"/>
        <v>#DIV/0!</v>
      </c>
      <c r="O233" s="57" t="e">
        <f t="shared" si="39"/>
        <v>#DIV/0!</v>
      </c>
      <c r="P233" s="67" t="e">
        <f t="shared" si="40"/>
        <v>#DIV/0!</v>
      </c>
      <c r="Q233" s="67" t="e">
        <f t="shared" si="41"/>
        <v>#DIV/0!</v>
      </c>
      <c r="R233" s="57" t="e">
        <f t="shared" si="42"/>
        <v>#DIV/0!</v>
      </c>
      <c r="S233" s="68" t="str">
        <f t="shared" si="35"/>
        <v>PO</v>
      </c>
      <c r="T233" s="69" t="str">
        <f t="shared" si="36"/>
        <v>OK</v>
      </c>
    </row>
    <row r="234" spans="1:20" ht="14.25" customHeight="1" x14ac:dyDescent="0.25">
      <c r="A234" s="60" t="str">
        <f>IF(S234=MIN(S225:S248),1,"")</f>
        <v/>
      </c>
      <c r="B234" s="61"/>
      <c r="C234" s="62"/>
      <c r="D234" s="63"/>
      <c r="E234" s="64"/>
      <c r="F234" s="65"/>
      <c r="G234" s="66"/>
      <c r="H234" s="56"/>
      <c r="I234" s="67" t="e">
        <f>HLOOKUP('Operational Worksheet'!E234,$B$778:$U$780,3)</f>
        <v>#N/A</v>
      </c>
      <c r="J234" s="57" t="e">
        <f t="shared" si="43"/>
        <v>#DIV/0!</v>
      </c>
      <c r="K234" s="57" t="e">
        <f t="shared" si="37"/>
        <v>#DIV/0!</v>
      </c>
      <c r="L234" s="67" t="e">
        <f t="shared" si="33"/>
        <v>#DIV/0!</v>
      </c>
      <c r="M234" s="67" t="e">
        <f t="shared" si="34"/>
        <v>#DIV/0!</v>
      </c>
      <c r="N234" s="57" t="e">
        <f t="shared" si="38"/>
        <v>#DIV/0!</v>
      </c>
      <c r="O234" s="57" t="e">
        <f t="shared" si="39"/>
        <v>#DIV/0!</v>
      </c>
      <c r="P234" s="67" t="e">
        <f t="shared" si="40"/>
        <v>#DIV/0!</v>
      </c>
      <c r="Q234" s="67" t="e">
        <f t="shared" si="41"/>
        <v>#DIV/0!</v>
      </c>
      <c r="R234" s="57" t="e">
        <f t="shared" si="42"/>
        <v>#DIV/0!</v>
      </c>
      <c r="S234" s="68" t="str">
        <f t="shared" si="35"/>
        <v>PO</v>
      </c>
      <c r="T234" s="69" t="str">
        <f t="shared" si="36"/>
        <v>OK</v>
      </c>
    </row>
    <row r="235" spans="1:20" ht="14.25" customHeight="1" x14ac:dyDescent="0.25">
      <c r="A235" s="60" t="str">
        <f>IF(S235=MIN(S225:S248),1,"")</f>
        <v/>
      </c>
      <c r="B235" s="61"/>
      <c r="C235" s="62"/>
      <c r="D235" s="63"/>
      <c r="E235" s="64"/>
      <c r="F235" s="65"/>
      <c r="G235" s="66"/>
      <c r="H235" s="56"/>
      <c r="I235" s="67" t="e">
        <f>HLOOKUP('Operational Worksheet'!E235,$B$778:$U$780,3)</f>
        <v>#N/A</v>
      </c>
      <c r="J235" s="57" t="e">
        <f t="shared" si="43"/>
        <v>#DIV/0!</v>
      </c>
      <c r="K235" s="57" t="e">
        <f t="shared" si="37"/>
        <v>#DIV/0!</v>
      </c>
      <c r="L235" s="67" t="e">
        <f t="shared" si="33"/>
        <v>#DIV/0!</v>
      </c>
      <c r="M235" s="67" t="e">
        <f t="shared" si="34"/>
        <v>#DIV/0!</v>
      </c>
      <c r="N235" s="57" t="e">
        <f t="shared" si="38"/>
        <v>#DIV/0!</v>
      </c>
      <c r="O235" s="57" t="e">
        <f t="shared" si="39"/>
        <v>#DIV/0!</v>
      </c>
      <c r="P235" s="67" t="e">
        <f t="shared" si="40"/>
        <v>#DIV/0!</v>
      </c>
      <c r="Q235" s="67" t="e">
        <f t="shared" si="41"/>
        <v>#DIV/0!</v>
      </c>
      <c r="R235" s="57" t="e">
        <f t="shared" si="42"/>
        <v>#DIV/0!</v>
      </c>
      <c r="S235" s="68" t="str">
        <f t="shared" si="35"/>
        <v>PO</v>
      </c>
      <c r="T235" s="69" t="str">
        <f t="shared" si="36"/>
        <v>OK</v>
      </c>
    </row>
    <row r="236" spans="1:20" ht="14.25" customHeight="1" x14ac:dyDescent="0.25">
      <c r="A236" s="60" t="str">
        <f>IF(S236=MIN(S225:S248),1,"")</f>
        <v/>
      </c>
      <c r="B236" s="61"/>
      <c r="C236" s="62"/>
      <c r="D236" s="63"/>
      <c r="E236" s="64"/>
      <c r="F236" s="65"/>
      <c r="G236" s="66"/>
      <c r="H236" s="56"/>
      <c r="I236" s="67" t="e">
        <f>HLOOKUP('Operational Worksheet'!E236,$B$778:$U$780,3)</f>
        <v>#N/A</v>
      </c>
      <c r="J236" s="57" t="e">
        <f t="shared" si="43"/>
        <v>#DIV/0!</v>
      </c>
      <c r="K236" s="57" t="e">
        <f t="shared" si="37"/>
        <v>#DIV/0!</v>
      </c>
      <c r="L236" s="68" t="e">
        <f t="shared" si="33"/>
        <v>#DIV/0!</v>
      </c>
      <c r="M236" s="67" t="e">
        <f t="shared" si="34"/>
        <v>#DIV/0!</v>
      </c>
      <c r="N236" s="57" t="e">
        <f t="shared" si="38"/>
        <v>#DIV/0!</v>
      </c>
      <c r="O236" s="57" t="e">
        <f t="shared" si="39"/>
        <v>#DIV/0!</v>
      </c>
      <c r="P236" s="67" t="e">
        <f t="shared" si="40"/>
        <v>#DIV/0!</v>
      </c>
      <c r="Q236" s="67" t="e">
        <f t="shared" si="41"/>
        <v>#DIV/0!</v>
      </c>
      <c r="R236" s="57" t="e">
        <f t="shared" si="42"/>
        <v>#DIV/0!</v>
      </c>
      <c r="S236" s="68" t="str">
        <f t="shared" si="35"/>
        <v>PO</v>
      </c>
      <c r="T236" s="69" t="str">
        <f t="shared" si="36"/>
        <v>OK</v>
      </c>
    </row>
    <row r="237" spans="1:20" ht="14.25" customHeight="1" x14ac:dyDescent="0.25">
      <c r="A237" s="60" t="str">
        <f>IF(S237=MIN(S225:S248),1,"")</f>
        <v/>
      </c>
      <c r="B237" s="61"/>
      <c r="C237" s="62"/>
      <c r="D237" s="63"/>
      <c r="E237" s="64"/>
      <c r="F237" s="65"/>
      <c r="G237" s="66"/>
      <c r="H237" s="56"/>
      <c r="I237" s="67" t="e">
        <f>HLOOKUP('Operational Worksheet'!E237,$B$778:$U$780,3)</f>
        <v>#N/A</v>
      </c>
      <c r="J237" s="57" t="e">
        <f t="shared" si="43"/>
        <v>#DIV/0!</v>
      </c>
      <c r="K237" s="57" t="e">
        <f t="shared" si="37"/>
        <v>#DIV/0!</v>
      </c>
      <c r="L237" s="67" t="e">
        <f t="shared" si="33"/>
        <v>#DIV/0!</v>
      </c>
      <c r="M237" s="67" t="e">
        <f t="shared" si="34"/>
        <v>#DIV/0!</v>
      </c>
      <c r="N237" s="57" t="e">
        <f t="shared" si="38"/>
        <v>#DIV/0!</v>
      </c>
      <c r="O237" s="57" t="e">
        <f t="shared" si="39"/>
        <v>#DIV/0!</v>
      </c>
      <c r="P237" s="67" t="e">
        <f t="shared" si="40"/>
        <v>#DIV/0!</v>
      </c>
      <c r="Q237" s="67" t="e">
        <f t="shared" si="41"/>
        <v>#DIV/0!</v>
      </c>
      <c r="R237" s="57" t="e">
        <f t="shared" si="42"/>
        <v>#DIV/0!</v>
      </c>
      <c r="S237" s="68" t="str">
        <f t="shared" si="35"/>
        <v>PO</v>
      </c>
      <c r="T237" s="69" t="str">
        <f t="shared" si="36"/>
        <v>OK</v>
      </c>
    </row>
    <row r="238" spans="1:20" ht="14.25" customHeight="1" x14ac:dyDescent="0.25">
      <c r="A238" s="60" t="str">
        <f>IF(S238=MIN(S225:S248),1,"")</f>
        <v/>
      </c>
      <c r="B238" s="61"/>
      <c r="C238" s="62"/>
      <c r="D238" s="63"/>
      <c r="E238" s="64"/>
      <c r="F238" s="65"/>
      <c r="G238" s="66"/>
      <c r="H238" s="56"/>
      <c r="I238" s="67" t="e">
        <f>HLOOKUP('Operational Worksheet'!E238,$B$778:$U$780,3)</f>
        <v>#N/A</v>
      </c>
      <c r="J238" s="57" t="e">
        <f t="shared" si="43"/>
        <v>#DIV/0!</v>
      </c>
      <c r="K238" s="57" t="e">
        <f t="shared" si="37"/>
        <v>#DIV/0!</v>
      </c>
      <c r="L238" s="67" t="e">
        <f t="shared" si="33"/>
        <v>#DIV/0!</v>
      </c>
      <c r="M238" s="67" t="e">
        <f t="shared" si="34"/>
        <v>#DIV/0!</v>
      </c>
      <c r="N238" s="57" t="e">
        <f t="shared" si="38"/>
        <v>#DIV/0!</v>
      </c>
      <c r="O238" s="57" t="e">
        <f t="shared" si="39"/>
        <v>#DIV/0!</v>
      </c>
      <c r="P238" s="67" t="e">
        <f t="shared" si="40"/>
        <v>#DIV/0!</v>
      </c>
      <c r="Q238" s="67" t="e">
        <f t="shared" si="41"/>
        <v>#DIV/0!</v>
      </c>
      <c r="R238" s="57" t="e">
        <f t="shared" si="42"/>
        <v>#DIV/0!</v>
      </c>
      <c r="S238" s="68" t="str">
        <f t="shared" si="35"/>
        <v>PO</v>
      </c>
      <c r="T238" s="69" t="str">
        <f t="shared" si="36"/>
        <v>OK</v>
      </c>
    </row>
    <row r="239" spans="1:20" ht="14.25" customHeight="1" x14ac:dyDescent="0.25">
      <c r="A239" s="60" t="str">
        <f>IF(S239=MIN(S225:S248),1,"")</f>
        <v/>
      </c>
      <c r="B239" s="61"/>
      <c r="C239" s="62"/>
      <c r="D239" s="63"/>
      <c r="E239" s="64"/>
      <c r="F239" s="65"/>
      <c r="G239" s="66"/>
      <c r="H239" s="56"/>
      <c r="I239" s="67" t="e">
        <f>HLOOKUP('Operational Worksheet'!E239,$B$778:$U$780,3)</f>
        <v>#N/A</v>
      </c>
      <c r="J239" s="57" t="e">
        <f t="shared" si="43"/>
        <v>#DIV/0!</v>
      </c>
      <c r="K239" s="57" t="e">
        <f t="shared" si="37"/>
        <v>#DIV/0!</v>
      </c>
      <c r="L239" s="67" t="e">
        <f t="shared" si="33"/>
        <v>#DIV/0!</v>
      </c>
      <c r="M239" s="67" t="e">
        <f t="shared" si="34"/>
        <v>#DIV/0!</v>
      </c>
      <c r="N239" s="57" t="e">
        <f t="shared" si="38"/>
        <v>#DIV/0!</v>
      </c>
      <c r="O239" s="57" t="e">
        <f t="shared" si="39"/>
        <v>#DIV/0!</v>
      </c>
      <c r="P239" s="67" t="e">
        <f t="shared" si="40"/>
        <v>#DIV/0!</v>
      </c>
      <c r="Q239" s="67" t="e">
        <f t="shared" si="41"/>
        <v>#DIV/0!</v>
      </c>
      <c r="R239" s="57" t="e">
        <f t="shared" si="42"/>
        <v>#DIV/0!</v>
      </c>
      <c r="S239" s="68" t="str">
        <f t="shared" si="35"/>
        <v>PO</v>
      </c>
      <c r="T239" s="69" t="str">
        <f t="shared" si="36"/>
        <v>OK</v>
      </c>
    </row>
    <row r="240" spans="1:20" ht="14.25" customHeight="1" x14ac:dyDescent="0.25">
      <c r="A240" s="60" t="str">
        <f>IF(S240=MIN(S225:S248),1,"")</f>
        <v/>
      </c>
      <c r="B240" s="61"/>
      <c r="C240" s="62"/>
      <c r="D240" s="63"/>
      <c r="E240" s="64"/>
      <c r="F240" s="65"/>
      <c r="G240" s="66"/>
      <c r="H240" s="56"/>
      <c r="I240" s="67" t="e">
        <f>HLOOKUP('Operational Worksheet'!E240,$B$778:$U$780,3)</f>
        <v>#N/A</v>
      </c>
      <c r="J240" s="57" t="e">
        <f t="shared" si="43"/>
        <v>#DIV/0!</v>
      </c>
      <c r="K240" s="57" t="e">
        <f t="shared" si="37"/>
        <v>#DIV/0!</v>
      </c>
      <c r="L240" s="67" t="e">
        <f t="shared" si="33"/>
        <v>#DIV/0!</v>
      </c>
      <c r="M240" s="67" t="e">
        <f t="shared" si="34"/>
        <v>#DIV/0!</v>
      </c>
      <c r="N240" s="57" t="e">
        <f t="shared" si="38"/>
        <v>#DIV/0!</v>
      </c>
      <c r="O240" s="57" t="e">
        <f t="shared" si="39"/>
        <v>#DIV/0!</v>
      </c>
      <c r="P240" s="67" t="e">
        <f t="shared" si="40"/>
        <v>#DIV/0!</v>
      </c>
      <c r="Q240" s="67" t="e">
        <f t="shared" si="41"/>
        <v>#DIV/0!</v>
      </c>
      <c r="R240" s="57" t="e">
        <f t="shared" si="42"/>
        <v>#DIV/0!</v>
      </c>
      <c r="S240" s="68" t="str">
        <f t="shared" si="35"/>
        <v>PO</v>
      </c>
      <c r="T240" s="69" t="str">
        <f t="shared" si="36"/>
        <v>OK</v>
      </c>
    </row>
    <row r="241" spans="1:20" ht="14.25" customHeight="1" x14ac:dyDescent="0.25">
      <c r="A241" s="60" t="str">
        <f>IF(S241=MIN(S225:S248),1,"")</f>
        <v/>
      </c>
      <c r="B241" s="61"/>
      <c r="C241" s="62"/>
      <c r="D241" s="63"/>
      <c r="E241" s="64"/>
      <c r="F241" s="65"/>
      <c r="G241" s="66"/>
      <c r="H241" s="56"/>
      <c r="I241" s="67" t="e">
        <f>HLOOKUP('Operational Worksheet'!E241,$B$778:$U$780,3)</f>
        <v>#N/A</v>
      </c>
      <c r="J241" s="57" t="e">
        <f t="shared" si="43"/>
        <v>#DIV/0!</v>
      </c>
      <c r="K241" s="57" t="e">
        <f t="shared" si="37"/>
        <v>#DIV/0!</v>
      </c>
      <c r="L241" s="67" t="e">
        <f t="shared" si="33"/>
        <v>#DIV/0!</v>
      </c>
      <c r="M241" s="67" t="e">
        <f t="shared" si="34"/>
        <v>#DIV/0!</v>
      </c>
      <c r="N241" s="57" t="e">
        <f t="shared" si="38"/>
        <v>#DIV/0!</v>
      </c>
      <c r="O241" s="57" t="e">
        <f t="shared" si="39"/>
        <v>#DIV/0!</v>
      </c>
      <c r="P241" s="67" t="e">
        <f t="shared" si="40"/>
        <v>#DIV/0!</v>
      </c>
      <c r="Q241" s="67" t="e">
        <f t="shared" si="41"/>
        <v>#DIV/0!</v>
      </c>
      <c r="R241" s="57" t="e">
        <f t="shared" si="42"/>
        <v>#DIV/0!</v>
      </c>
      <c r="S241" s="68" t="str">
        <f t="shared" si="35"/>
        <v>PO</v>
      </c>
      <c r="T241" s="69" t="str">
        <f t="shared" si="36"/>
        <v>OK</v>
      </c>
    </row>
    <row r="242" spans="1:20" ht="14.25" customHeight="1" x14ac:dyDescent="0.25">
      <c r="A242" s="60" t="str">
        <f>IF(S242=MIN(S225:S248),1,"")</f>
        <v/>
      </c>
      <c r="B242" s="61"/>
      <c r="C242" s="62"/>
      <c r="D242" s="63"/>
      <c r="E242" s="64"/>
      <c r="F242" s="65"/>
      <c r="G242" s="66"/>
      <c r="H242" s="56"/>
      <c r="I242" s="67" t="e">
        <f>HLOOKUP('Operational Worksheet'!E242,$B$778:$U$780,3)</f>
        <v>#N/A</v>
      </c>
      <c r="J242" s="57" t="e">
        <f t="shared" si="43"/>
        <v>#DIV/0!</v>
      </c>
      <c r="K242" s="57" t="e">
        <f t="shared" si="37"/>
        <v>#DIV/0!</v>
      </c>
      <c r="L242" s="68" t="e">
        <f t="shared" si="33"/>
        <v>#DIV/0!</v>
      </c>
      <c r="M242" s="67" t="e">
        <f t="shared" si="34"/>
        <v>#DIV/0!</v>
      </c>
      <c r="N242" s="57" t="e">
        <f t="shared" si="38"/>
        <v>#DIV/0!</v>
      </c>
      <c r="O242" s="57" t="e">
        <f t="shared" si="39"/>
        <v>#DIV/0!</v>
      </c>
      <c r="P242" s="67" t="e">
        <f t="shared" si="40"/>
        <v>#DIV/0!</v>
      </c>
      <c r="Q242" s="67" t="e">
        <f t="shared" si="41"/>
        <v>#DIV/0!</v>
      </c>
      <c r="R242" s="57" t="e">
        <f t="shared" si="42"/>
        <v>#DIV/0!</v>
      </c>
      <c r="S242" s="68" t="str">
        <f t="shared" si="35"/>
        <v>PO</v>
      </c>
      <c r="T242" s="69" t="str">
        <f t="shared" si="36"/>
        <v>OK</v>
      </c>
    </row>
    <row r="243" spans="1:20" ht="14.25" customHeight="1" x14ac:dyDescent="0.25">
      <c r="A243" s="60" t="str">
        <f>IF(S243=MIN(S225:S248),1,"")</f>
        <v/>
      </c>
      <c r="B243" s="61"/>
      <c r="C243" s="62"/>
      <c r="D243" s="63"/>
      <c r="E243" s="64"/>
      <c r="F243" s="65"/>
      <c r="G243" s="66"/>
      <c r="H243" s="56"/>
      <c r="I243" s="67" t="e">
        <f>HLOOKUP('Operational Worksheet'!E243,$B$778:$U$780,3)</f>
        <v>#N/A</v>
      </c>
      <c r="J243" s="57" t="e">
        <f t="shared" si="43"/>
        <v>#DIV/0!</v>
      </c>
      <c r="K243" s="57" t="e">
        <f t="shared" si="37"/>
        <v>#DIV/0!</v>
      </c>
      <c r="L243" s="67" t="e">
        <f t="shared" si="33"/>
        <v>#DIV/0!</v>
      </c>
      <c r="M243" s="67" t="e">
        <f t="shared" si="34"/>
        <v>#DIV/0!</v>
      </c>
      <c r="N243" s="57" t="e">
        <f t="shared" si="38"/>
        <v>#DIV/0!</v>
      </c>
      <c r="O243" s="57" t="e">
        <f t="shared" si="39"/>
        <v>#DIV/0!</v>
      </c>
      <c r="P243" s="67" t="e">
        <f t="shared" si="40"/>
        <v>#DIV/0!</v>
      </c>
      <c r="Q243" s="67" t="e">
        <f t="shared" si="41"/>
        <v>#DIV/0!</v>
      </c>
      <c r="R243" s="57" t="e">
        <f t="shared" si="42"/>
        <v>#DIV/0!</v>
      </c>
      <c r="S243" s="68" t="str">
        <f t="shared" si="35"/>
        <v>PO</v>
      </c>
      <c r="T243" s="69" t="str">
        <f t="shared" si="36"/>
        <v>OK</v>
      </c>
    </row>
    <row r="244" spans="1:20" ht="14.25" customHeight="1" x14ac:dyDescent="0.25">
      <c r="A244" s="60" t="str">
        <f>IF(S244=MIN(S225:S248),1,"")</f>
        <v/>
      </c>
      <c r="B244" s="61"/>
      <c r="C244" s="62"/>
      <c r="D244" s="63"/>
      <c r="E244" s="64"/>
      <c r="F244" s="65"/>
      <c r="G244" s="66"/>
      <c r="H244" s="56"/>
      <c r="I244" s="67" t="e">
        <f>HLOOKUP('Operational Worksheet'!E244,$B$778:$U$780,3)</f>
        <v>#N/A</v>
      </c>
      <c r="J244" s="57" t="e">
        <f t="shared" si="43"/>
        <v>#DIV/0!</v>
      </c>
      <c r="K244" s="57" t="e">
        <f t="shared" si="37"/>
        <v>#DIV/0!</v>
      </c>
      <c r="L244" s="67" t="e">
        <f t="shared" si="33"/>
        <v>#DIV/0!</v>
      </c>
      <c r="M244" s="67" t="e">
        <f t="shared" si="34"/>
        <v>#DIV/0!</v>
      </c>
      <c r="N244" s="57" t="e">
        <f t="shared" si="38"/>
        <v>#DIV/0!</v>
      </c>
      <c r="O244" s="57" t="e">
        <f t="shared" si="39"/>
        <v>#DIV/0!</v>
      </c>
      <c r="P244" s="67" t="e">
        <f t="shared" si="40"/>
        <v>#DIV/0!</v>
      </c>
      <c r="Q244" s="67" t="e">
        <f t="shared" si="41"/>
        <v>#DIV/0!</v>
      </c>
      <c r="R244" s="57" t="e">
        <f t="shared" si="42"/>
        <v>#DIV/0!</v>
      </c>
      <c r="S244" s="68" t="str">
        <f t="shared" si="35"/>
        <v>PO</v>
      </c>
      <c r="T244" s="69" t="str">
        <f t="shared" si="36"/>
        <v>OK</v>
      </c>
    </row>
    <row r="245" spans="1:20" ht="14.25" customHeight="1" x14ac:dyDescent="0.25">
      <c r="A245" s="60" t="str">
        <f>IF(S245=MIN(S225:S248),1,"")</f>
        <v/>
      </c>
      <c r="B245" s="61"/>
      <c r="C245" s="62"/>
      <c r="D245" s="63"/>
      <c r="E245" s="64"/>
      <c r="F245" s="65"/>
      <c r="G245" s="66"/>
      <c r="H245" s="56"/>
      <c r="I245" s="67" t="e">
        <f>HLOOKUP('Operational Worksheet'!E245,$B$778:$U$780,3)</f>
        <v>#N/A</v>
      </c>
      <c r="J245" s="57" t="e">
        <f t="shared" si="43"/>
        <v>#DIV/0!</v>
      </c>
      <c r="K245" s="57" t="e">
        <f t="shared" si="37"/>
        <v>#DIV/0!</v>
      </c>
      <c r="L245" s="67" t="e">
        <f t="shared" si="33"/>
        <v>#DIV/0!</v>
      </c>
      <c r="M245" s="67" t="e">
        <f t="shared" si="34"/>
        <v>#DIV/0!</v>
      </c>
      <c r="N245" s="57" t="e">
        <f t="shared" si="38"/>
        <v>#DIV/0!</v>
      </c>
      <c r="O245" s="57" t="e">
        <f t="shared" si="39"/>
        <v>#DIV/0!</v>
      </c>
      <c r="P245" s="67" t="e">
        <f t="shared" si="40"/>
        <v>#DIV/0!</v>
      </c>
      <c r="Q245" s="67" t="e">
        <f t="shared" si="41"/>
        <v>#DIV/0!</v>
      </c>
      <c r="R245" s="57" t="e">
        <f t="shared" si="42"/>
        <v>#DIV/0!</v>
      </c>
      <c r="S245" s="68" t="str">
        <f t="shared" si="35"/>
        <v>PO</v>
      </c>
      <c r="T245" s="69" t="str">
        <f t="shared" si="36"/>
        <v>OK</v>
      </c>
    </row>
    <row r="246" spans="1:20" ht="14.25" customHeight="1" x14ac:dyDescent="0.25">
      <c r="A246" s="60" t="str">
        <f>IF(S246=MIN(S225:S248),1,"")</f>
        <v/>
      </c>
      <c r="B246" s="61"/>
      <c r="C246" s="62"/>
      <c r="D246" s="63"/>
      <c r="E246" s="64"/>
      <c r="F246" s="65"/>
      <c r="G246" s="66"/>
      <c r="H246" s="56"/>
      <c r="I246" s="67" t="e">
        <f>HLOOKUP('Operational Worksheet'!E246,$B$778:$U$780,3)</f>
        <v>#N/A</v>
      </c>
      <c r="J246" s="57" t="e">
        <f t="shared" si="43"/>
        <v>#DIV/0!</v>
      </c>
      <c r="K246" s="57" t="e">
        <f t="shared" si="37"/>
        <v>#DIV/0!</v>
      </c>
      <c r="L246" s="67" t="e">
        <f t="shared" si="33"/>
        <v>#DIV/0!</v>
      </c>
      <c r="M246" s="67" t="e">
        <f t="shared" si="34"/>
        <v>#DIV/0!</v>
      </c>
      <c r="N246" s="57" t="e">
        <f t="shared" si="38"/>
        <v>#DIV/0!</v>
      </c>
      <c r="O246" s="57" t="e">
        <f t="shared" si="39"/>
        <v>#DIV/0!</v>
      </c>
      <c r="P246" s="67" t="e">
        <f t="shared" si="40"/>
        <v>#DIV/0!</v>
      </c>
      <c r="Q246" s="67" t="e">
        <f t="shared" si="41"/>
        <v>#DIV/0!</v>
      </c>
      <c r="R246" s="57" t="e">
        <f t="shared" si="42"/>
        <v>#DIV/0!</v>
      </c>
      <c r="S246" s="68" t="str">
        <f t="shared" si="35"/>
        <v>PO</v>
      </c>
      <c r="T246" s="69" t="str">
        <f t="shared" si="36"/>
        <v>OK</v>
      </c>
    </row>
    <row r="247" spans="1:20" ht="14.25" customHeight="1" x14ac:dyDescent="0.25">
      <c r="A247" s="60" t="str">
        <f>IF(S247=MIN(S225:S248),1,"")</f>
        <v/>
      </c>
      <c r="B247" s="61"/>
      <c r="C247" s="62"/>
      <c r="D247" s="63"/>
      <c r="E247" s="64"/>
      <c r="F247" s="65"/>
      <c r="G247" s="66"/>
      <c r="H247" s="56"/>
      <c r="I247" s="67" t="e">
        <f>HLOOKUP('Operational Worksheet'!E247,$B$778:$U$780,3)</f>
        <v>#N/A</v>
      </c>
      <c r="J247" s="57" t="e">
        <f t="shared" si="43"/>
        <v>#DIV/0!</v>
      </c>
      <c r="K247" s="57" t="e">
        <f t="shared" si="37"/>
        <v>#DIV/0!</v>
      </c>
      <c r="L247" s="67" t="e">
        <f t="shared" si="33"/>
        <v>#DIV/0!</v>
      </c>
      <c r="M247" s="67" t="e">
        <f t="shared" si="34"/>
        <v>#DIV/0!</v>
      </c>
      <c r="N247" s="57" t="e">
        <f t="shared" si="38"/>
        <v>#DIV/0!</v>
      </c>
      <c r="O247" s="57" t="e">
        <f t="shared" si="39"/>
        <v>#DIV/0!</v>
      </c>
      <c r="P247" s="67" t="e">
        <f t="shared" si="40"/>
        <v>#DIV/0!</v>
      </c>
      <c r="Q247" s="67" t="e">
        <f t="shared" si="41"/>
        <v>#DIV/0!</v>
      </c>
      <c r="R247" s="57" t="e">
        <f t="shared" si="42"/>
        <v>#DIV/0!</v>
      </c>
      <c r="S247" s="68" t="str">
        <f t="shared" si="35"/>
        <v>PO</v>
      </c>
      <c r="T247" s="69" t="str">
        <f t="shared" si="36"/>
        <v>OK</v>
      </c>
    </row>
    <row r="248" spans="1:20" ht="14.25" customHeight="1" x14ac:dyDescent="0.25">
      <c r="A248" s="70" t="str">
        <f>IF(S248=MIN(S225:S248),1,"")</f>
        <v/>
      </c>
      <c r="B248" s="71"/>
      <c r="C248" s="72"/>
      <c r="D248" s="63"/>
      <c r="E248" s="64"/>
      <c r="F248" s="65"/>
      <c r="G248" s="66"/>
      <c r="H248" s="56"/>
      <c r="I248" s="73" t="e">
        <f>HLOOKUP('Operational Worksheet'!E248,$B$778:$U$780,3)</f>
        <v>#N/A</v>
      </c>
      <c r="J248" s="57" t="e">
        <f t="shared" si="43"/>
        <v>#DIV/0!</v>
      </c>
      <c r="K248" s="57" t="e">
        <f t="shared" si="37"/>
        <v>#DIV/0!</v>
      </c>
      <c r="L248" s="74" t="e">
        <f t="shared" si="33"/>
        <v>#DIV/0!</v>
      </c>
      <c r="M248" s="73" t="e">
        <f t="shared" si="34"/>
        <v>#DIV/0!</v>
      </c>
      <c r="N248" s="57" t="e">
        <f t="shared" si="38"/>
        <v>#DIV/0!</v>
      </c>
      <c r="O248" s="57" t="e">
        <f t="shared" si="39"/>
        <v>#DIV/0!</v>
      </c>
      <c r="P248" s="73" t="e">
        <f t="shared" si="40"/>
        <v>#DIV/0!</v>
      </c>
      <c r="Q248" s="73" t="e">
        <f t="shared" si="41"/>
        <v>#DIV/0!</v>
      </c>
      <c r="R248" s="57" t="e">
        <f t="shared" si="42"/>
        <v>#DIV/0!</v>
      </c>
      <c r="S248" s="74" t="str">
        <f t="shared" si="35"/>
        <v>PO</v>
      </c>
      <c r="T248" s="75" t="str">
        <f t="shared" si="36"/>
        <v>OK</v>
      </c>
    </row>
    <row r="249" spans="1:20" ht="14.25" customHeight="1" x14ac:dyDescent="0.25">
      <c r="A249" s="50" t="str">
        <f>IF(S249=MIN(S249:S272),1,"")</f>
        <v/>
      </c>
      <c r="B249" s="51"/>
      <c r="C249" s="52"/>
      <c r="D249" s="63"/>
      <c r="E249" s="64"/>
      <c r="F249" s="65"/>
      <c r="G249" s="66"/>
      <c r="H249" s="56"/>
      <c r="I249" s="57" t="e">
        <f>HLOOKUP('Operational Worksheet'!E249,$B$778:$U$780,3)</f>
        <v>#N/A</v>
      </c>
      <c r="J249" s="57" t="e">
        <f t="shared" si="43"/>
        <v>#DIV/0!</v>
      </c>
      <c r="K249" s="57" t="e">
        <f t="shared" si="37"/>
        <v>#DIV/0!</v>
      </c>
      <c r="L249" s="57" t="e">
        <f t="shared" si="33"/>
        <v>#DIV/0!</v>
      </c>
      <c r="M249" s="57" t="e">
        <f t="shared" si="34"/>
        <v>#DIV/0!</v>
      </c>
      <c r="N249" s="57" t="e">
        <f t="shared" si="38"/>
        <v>#DIV/0!</v>
      </c>
      <c r="O249" s="57" t="e">
        <f t="shared" si="39"/>
        <v>#DIV/0!</v>
      </c>
      <c r="P249" s="57" t="e">
        <f t="shared" si="40"/>
        <v>#DIV/0!</v>
      </c>
      <c r="Q249" s="57" t="e">
        <f t="shared" si="41"/>
        <v>#DIV/0!</v>
      </c>
      <c r="R249" s="57" t="e">
        <f t="shared" si="42"/>
        <v>#DIV/0!</v>
      </c>
      <c r="S249" s="58" t="str">
        <f t="shared" si="35"/>
        <v>PO</v>
      </c>
      <c r="T249" s="59" t="str">
        <f t="shared" si="36"/>
        <v>OK</v>
      </c>
    </row>
    <row r="250" spans="1:20" ht="14.25" customHeight="1" x14ac:dyDescent="0.25">
      <c r="A250" s="60" t="str">
        <f>IF(S250=MIN(S249:S272),1,"")</f>
        <v/>
      </c>
      <c r="B250" s="61"/>
      <c r="C250" s="62"/>
      <c r="D250" s="63"/>
      <c r="E250" s="64"/>
      <c r="F250" s="65"/>
      <c r="G250" s="66"/>
      <c r="H250" s="56"/>
      <c r="I250" s="67" t="e">
        <f>HLOOKUP('Operational Worksheet'!E250,$B$778:$U$780,3)</f>
        <v>#N/A</v>
      </c>
      <c r="J250" s="57" t="e">
        <f t="shared" si="43"/>
        <v>#DIV/0!</v>
      </c>
      <c r="K250" s="57" t="e">
        <f t="shared" si="37"/>
        <v>#DIV/0!</v>
      </c>
      <c r="L250" s="67" t="e">
        <f t="shared" si="33"/>
        <v>#DIV/0!</v>
      </c>
      <c r="M250" s="67" t="e">
        <f t="shared" si="34"/>
        <v>#DIV/0!</v>
      </c>
      <c r="N250" s="57" t="e">
        <f t="shared" si="38"/>
        <v>#DIV/0!</v>
      </c>
      <c r="O250" s="57" t="e">
        <f t="shared" si="39"/>
        <v>#DIV/0!</v>
      </c>
      <c r="P250" s="67" t="e">
        <f t="shared" si="40"/>
        <v>#DIV/0!</v>
      </c>
      <c r="Q250" s="67" t="e">
        <f t="shared" si="41"/>
        <v>#DIV/0!</v>
      </c>
      <c r="R250" s="57" t="e">
        <f t="shared" si="42"/>
        <v>#DIV/0!</v>
      </c>
      <c r="S250" s="68" t="str">
        <f t="shared" si="35"/>
        <v>PO</v>
      </c>
      <c r="T250" s="69" t="str">
        <f t="shared" si="36"/>
        <v>OK</v>
      </c>
    </row>
    <row r="251" spans="1:20" ht="14.25" customHeight="1" x14ac:dyDescent="0.25">
      <c r="A251" s="60" t="str">
        <f>IF(S251=MIN(S249:S272),1,"")</f>
        <v/>
      </c>
      <c r="B251" s="61"/>
      <c r="C251" s="62"/>
      <c r="D251" s="63"/>
      <c r="E251" s="64"/>
      <c r="F251" s="65"/>
      <c r="G251" s="66"/>
      <c r="H251" s="56"/>
      <c r="I251" s="67" t="e">
        <f>HLOOKUP('Operational Worksheet'!E251,$B$778:$U$780,3)</f>
        <v>#N/A</v>
      </c>
      <c r="J251" s="57" t="e">
        <f t="shared" si="43"/>
        <v>#DIV/0!</v>
      </c>
      <c r="K251" s="57" t="e">
        <f t="shared" si="37"/>
        <v>#DIV/0!</v>
      </c>
      <c r="L251" s="67" t="e">
        <f t="shared" si="33"/>
        <v>#DIV/0!</v>
      </c>
      <c r="M251" s="67" t="e">
        <f t="shared" si="34"/>
        <v>#DIV/0!</v>
      </c>
      <c r="N251" s="57" t="e">
        <f t="shared" si="38"/>
        <v>#DIV/0!</v>
      </c>
      <c r="O251" s="57" t="e">
        <f t="shared" si="39"/>
        <v>#DIV/0!</v>
      </c>
      <c r="P251" s="67" t="e">
        <f t="shared" si="40"/>
        <v>#DIV/0!</v>
      </c>
      <c r="Q251" s="67" t="e">
        <f t="shared" si="41"/>
        <v>#DIV/0!</v>
      </c>
      <c r="R251" s="57" t="e">
        <f t="shared" si="42"/>
        <v>#DIV/0!</v>
      </c>
      <c r="S251" s="68" t="str">
        <f t="shared" si="35"/>
        <v>PO</v>
      </c>
      <c r="T251" s="69" t="str">
        <f t="shared" si="36"/>
        <v>OK</v>
      </c>
    </row>
    <row r="252" spans="1:20" ht="14.25" customHeight="1" x14ac:dyDescent="0.25">
      <c r="A252" s="60" t="str">
        <f>IF(S252=MIN(S249:S272),1,"")</f>
        <v/>
      </c>
      <c r="B252" s="61"/>
      <c r="C252" s="62"/>
      <c r="D252" s="63"/>
      <c r="E252" s="64"/>
      <c r="F252" s="65"/>
      <c r="G252" s="66"/>
      <c r="H252" s="56"/>
      <c r="I252" s="67" t="e">
        <f>HLOOKUP('Operational Worksheet'!E252,$B$778:$U$780,3)</f>
        <v>#N/A</v>
      </c>
      <c r="J252" s="57" t="e">
        <f t="shared" si="43"/>
        <v>#DIV/0!</v>
      </c>
      <c r="K252" s="57" t="e">
        <f t="shared" si="37"/>
        <v>#DIV/0!</v>
      </c>
      <c r="L252" s="67" t="e">
        <f t="shared" si="33"/>
        <v>#DIV/0!</v>
      </c>
      <c r="M252" s="67" t="e">
        <f t="shared" si="34"/>
        <v>#DIV/0!</v>
      </c>
      <c r="N252" s="57" t="e">
        <f t="shared" si="38"/>
        <v>#DIV/0!</v>
      </c>
      <c r="O252" s="57" t="e">
        <f t="shared" si="39"/>
        <v>#DIV/0!</v>
      </c>
      <c r="P252" s="67" t="e">
        <f t="shared" si="40"/>
        <v>#DIV/0!</v>
      </c>
      <c r="Q252" s="67" t="e">
        <f t="shared" si="41"/>
        <v>#DIV/0!</v>
      </c>
      <c r="R252" s="57" t="e">
        <f t="shared" si="42"/>
        <v>#DIV/0!</v>
      </c>
      <c r="S252" s="68" t="str">
        <f t="shared" si="35"/>
        <v>PO</v>
      </c>
      <c r="T252" s="69" t="str">
        <f t="shared" si="36"/>
        <v>OK</v>
      </c>
    </row>
    <row r="253" spans="1:20" ht="14.25" customHeight="1" x14ac:dyDescent="0.25">
      <c r="A253" s="60" t="str">
        <f>IF(S253=MIN(S249:S272),1,"")</f>
        <v/>
      </c>
      <c r="B253" s="61"/>
      <c r="C253" s="62"/>
      <c r="D253" s="63"/>
      <c r="E253" s="64"/>
      <c r="F253" s="65"/>
      <c r="G253" s="66"/>
      <c r="H253" s="56"/>
      <c r="I253" s="67" t="e">
        <f>HLOOKUP('Operational Worksheet'!E253,$B$778:$U$780,3)</f>
        <v>#N/A</v>
      </c>
      <c r="J253" s="57" t="e">
        <f t="shared" si="43"/>
        <v>#DIV/0!</v>
      </c>
      <c r="K253" s="57" t="e">
        <f t="shared" si="37"/>
        <v>#DIV/0!</v>
      </c>
      <c r="L253" s="67" t="e">
        <f t="shared" si="33"/>
        <v>#DIV/0!</v>
      </c>
      <c r="M253" s="67" t="e">
        <f t="shared" si="34"/>
        <v>#DIV/0!</v>
      </c>
      <c r="N253" s="57" t="e">
        <f t="shared" si="38"/>
        <v>#DIV/0!</v>
      </c>
      <c r="O253" s="57" t="e">
        <f t="shared" si="39"/>
        <v>#DIV/0!</v>
      </c>
      <c r="P253" s="67" t="e">
        <f t="shared" si="40"/>
        <v>#DIV/0!</v>
      </c>
      <c r="Q253" s="67" t="e">
        <f t="shared" si="41"/>
        <v>#DIV/0!</v>
      </c>
      <c r="R253" s="57" t="e">
        <f t="shared" si="42"/>
        <v>#DIV/0!</v>
      </c>
      <c r="S253" s="68" t="str">
        <f t="shared" si="35"/>
        <v>PO</v>
      </c>
      <c r="T253" s="69" t="str">
        <f t="shared" si="36"/>
        <v>OK</v>
      </c>
    </row>
    <row r="254" spans="1:20" ht="14.25" customHeight="1" x14ac:dyDescent="0.25">
      <c r="A254" s="60" t="str">
        <f>IF(S254=MIN(S249:S272),1,"")</f>
        <v/>
      </c>
      <c r="B254" s="61"/>
      <c r="C254" s="62"/>
      <c r="D254" s="63"/>
      <c r="E254" s="64"/>
      <c r="F254" s="65"/>
      <c r="G254" s="66"/>
      <c r="H254" s="56"/>
      <c r="I254" s="67" t="e">
        <f>HLOOKUP('Operational Worksheet'!E254,$B$778:$U$780,3)</f>
        <v>#N/A</v>
      </c>
      <c r="J254" s="57" t="e">
        <f t="shared" si="43"/>
        <v>#DIV/0!</v>
      </c>
      <c r="K254" s="57" t="e">
        <f t="shared" si="37"/>
        <v>#DIV/0!</v>
      </c>
      <c r="L254" s="68" t="e">
        <f t="shared" si="33"/>
        <v>#DIV/0!</v>
      </c>
      <c r="M254" s="67" t="e">
        <f t="shared" si="34"/>
        <v>#DIV/0!</v>
      </c>
      <c r="N254" s="57" t="e">
        <f t="shared" si="38"/>
        <v>#DIV/0!</v>
      </c>
      <c r="O254" s="57" t="e">
        <f t="shared" si="39"/>
        <v>#DIV/0!</v>
      </c>
      <c r="P254" s="67" t="e">
        <f t="shared" si="40"/>
        <v>#DIV/0!</v>
      </c>
      <c r="Q254" s="67" t="e">
        <f t="shared" si="41"/>
        <v>#DIV/0!</v>
      </c>
      <c r="R254" s="57" t="e">
        <f t="shared" si="42"/>
        <v>#DIV/0!</v>
      </c>
      <c r="S254" s="68" t="str">
        <f t="shared" si="35"/>
        <v>PO</v>
      </c>
      <c r="T254" s="69" t="str">
        <f t="shared" si="36"/>
        <v>OK</v>
      </c>
    </row>
    <row r="255" spans="1:20" ht="14.25" customHeight="1" x14ac:dyDescent="0.25">
      <c r="A255" s="60" t="str">
        <f>IF(S255=MIN(S249:S272),1,"")</f>
        <v/>
      </c>
      <c r="B255" s="61"/>
      <c r="C255" s="62"/>
      <c r="D255" s="63"/>
      <c r="E255" s="64"/>
      <c r="F255" s="65"/>
      <c r="G255" s="66"/>
      <c r="H255" s="56"/>
      <c r="I255" s="67" t="e">
        <f>HLOOKUP('Operational Worksheet'!E255,$B$778:$U$780,3)</f>
        <v>#N/A</v>
      </c>
      <c r="J255" s="57" t="e">
        <f t="shared" si="43"/>
        <v>#DIV/0!</v>
      </c>
      <c r="K255" s="57" t="e">
        <f t="shared" si="37"/>
        <v>#DIV/0!</v>
      </c>
      <c r="L255" s="67" t="e">
        <f t="shared" si="33"/>
        <v>#DIV/0!</v>
      </c>
      <c r="M255" s="67" t="e">
        <f t="shared" si="34"/>
        <v>#DIV/0!</v>
      </c>
      <c r="N255" s="57" t="e">
        <f t="shared" si="38"/>
        <v>#DIV/0!</v>
      </c>
      <c r="O255" s="57" t="e">
        <f t="shared" si="39"/>
        <v>#DIV/0!</v>
      </c>
      <c r="P255" s="67" t="e">
        <f t="shared" si="40"/>
        <v>#DIV/0!</v>
      </c>
      <c r="Q255" s="67" t="e">
        <f t="shared" si="41"/>
        <v>#DIV/0!</v>
      </c>
      <c r="R255" s="57" t="e">
        <f t="shared" si="42"/>
        <v>#DIV/0!</v>
      </c>
      <c r="S255" s="68" t="str">
        <f t="shared" si="35"/>
        <v>PO</v>
      </c>
      <c r="T255" s="69" t="str">
        <f t="shared" si="36"/>
        <v>OK</v>
      </c>
    </row>
    <row r="256" spans="1:20" ht="14.25" customHeight="1" x14ac:dyDescent="0.25">
      <c r="A256" s="60" t="str">
        <f>IF(S256=MIN(S249:S272),1,"")</f>
        <v/>
      </c>
      <c r="B256" s="61"/>
      <c r="C256" s="62"/>
      <c r="D256" s="63"/>
      <c r="E256" s="64"/>
      <c r="F256" s="65"/>
      <c r="G256" s="66"/>
      <c r="H256" s="56"/>
      <c r="I256" s="67" t="e">
        <f>HLOOKUP('Operational Worksheet'!E256,$B$778:$U$780,3)</f>
        <v>#N/A</v>
      </c>
      <c r="J256" s="57" t="e">
        <f t="shared" si="43"/>
        <v>#DIV/0!</v>
      </c>
      <c r="K256" s="57" t="e">
        <f t="shared" si="37"/>
        <v>#DIV/0!</v>
      </c>
      <c r="L256" s="67" t="e">
        <f t="shared" si="33"/>
        <v>#DIV/0!</v>
      </c>
      <c r="M256" s="67" t="e">
        <f t="shared" si="34"/>
        <v>#DIV/0!</v>
      </c>
      <c r="N256" s="57" t="e">
        <f t="shared" si="38"/>
        <v>#DIV/0!</v>
      </c>
      <c r="O256" s="57" t="e">
        <f t="shared" si="39"/>
        <v>#DIV/0!</v>
      </c>
      <c r="P256" s="67" t="e">
        <f t="shared" si="40"/>
        <v>#DIV/0!</v>
      </c>
      <c r="Q256" s="67" t="e">
        <f t="shared" si="41"/>
        <v>#DIV/0!</v>
      </c>
      <c r="R256" s="57" t="e">
        <f t="shared" si="42"/>
        <v>#DIV/0!</v>
      </c>
      <c r="S256" s="68" t="str">
        <f t="shared" si="35"/>
        <v>PO</v>
      </c>
      <c r="T256" s="69" t="str">
        <f t="shared" si="36"/>
        <v>OK</v>
      </c>
    </row>
    <row r="257" spans="1:20" ht="14.25" customHeight="1" x14ac:dyDescent="0.25">
      <c r="A257" s="60" t="str">
        <f>IF(S257=MIN(S249:S272),1,"")</f>
        <v/>
      </c>
      <c r="B257" s="61"/>
      <c r="C257" s="62"/>
      <c r="D257" s="63"/>
      <c r="E257" s="64"/>
      <c r="F257" s="65"/>
      <c r="G257" s="66"/>
      <c r="H257" s="56"/>
      <c r="I257" s="67" t="e">
        <f>HLOOKUP('Operational Worksheet'!E257,$B$778:$U$780,3)</f>
        <v>#N/A</v>
      </c>
      <c r="J257" s="57" t="e">
        <f t="shared" si="43"/>
        <v>#DIV/0!</v>
      </c>
      <c r="K257" s="57" t="e">
        <f t="shared" si="37"/>
        <v>#DIV/0!</v>
      </c>
      <c r="L257" s="67" t="e">
        <f t="shared" si="33"/>
        <v>#DIV/0!</v>
      </c>
      <c r="M257" s="67" t="e">
        <f t="shared" si="34"/>
        <v>#DIV/0!</v>
      </c>
      <c r="N257" s="57" t="e">
        <f t="shared" si="38"/>
        <v>#DIV/0!</v>
      </c>
      <c r="O257" s="57" t="e">
        <f t="shared" si="39"/>
        <v>#DIV/0!</v>
      </c>
      <c r="P257" s="67" t="e">
        <f t="shared" si="40"/>
        <v>#DIV/0!</v>
      </c>
      <c r="Q257" s="67" t="e">
        <f t="shared" si="41"/>
        <v>#DIV/0!</v>
      </c>
      <c r="R257" s="57" t="e">
        <f t="shared" si="42"/>
        <v>#DIV/0!</v>
      </c>
      <c r="S257" s="68" t="str">
        <f t="shared" si="35"/>
        <v>PO</v>
      </c>
      <c r="T257" s="69" t="str">
        <f t="shared" si="36"/>
        <v>OK</v>
      </c>
    </row>
    <row r="258" spans="1:20" ht="14.25" customHeight="1" x14ac:dyDescent="0.25">
      <c r="A258" s="60" t="str">
        <f>IF(S258=MIN(S249:S272),1,"")</f>
        <v/>
      </c>
      <c r="B258" s="61"/>
      <c r="C258" s="62"/>
      <c r="D258" s="63"/>
      <c r="E258" s="64"/>
      <c r="F258" s="65"/>
      <c r="G258" s="66"/>
      <c r="H258" s="56"/>
      <c r="I258" s="67" t="e">
        <f>HLOOKUP('Operational Worksheet'!E258,$B$778:$U$780,3)</f>
        <v>#N/A</v>
      </c>
      <c r="J258" s="57" t="e">
        <f t="shared" si="43"/>
        <v>#DIV/0!</v>
      </c>
      <c r="K258" s="57" t="e">
        <f t="shared" si="37"/>
        <v>#DIV/0!</v>
      </c>
      <c r="L258" s="67" t="e">
        <f t="shared" si="33"/>
        <v>#DIV/0!</v>
      </c>
      <c r="M258" s="67" t="e">
        <f t="shared" si="34"/>
        <v>#DIV/0!</v>
      </c>
      <c r="N258" s="57" t="e">
        <f t="shared" si="38"/>
        <v>#DIV/0!</v>
      </c>
      <c r="O258" s="57" t="e">
        <f t="shared" si="39"/>
        <v>#DIV/0!</v>
      </c>
      <c r="P258" s="67" t="e">
        <f t="shared" si="40"/>
        <v>#DIV/0!</v>
      </c>
      <c r="Q258" s="67" t="e">
        <f t="shared" si="41"/>
        <v>#DIV/0!</v>
      </c>
      <c r="R258" s="57" t="e">
        <f t="shared" si="42"/>
        <v>#DIV/0!</v>
      </c>
      <c r="S258" s="68" t="str">
        <f t="shared" si="35"/>
        <v>PO</v>
      </c>
      <c r="T258" s="69" t="str">
        <f t="shared" si="36"/>
        <v>OK</v>
      </c>
    </row>
    <row r="259" spans="1:20" ht="14.25" customHeight="1" x14ac:dyDescent="0.25">
      <c r="A259" s="60" t="str">
        <f>IF(S259=MIN(S249:S272),1,"")</f>
        <v/>
      </c>
      <c r="B259" s="61"/>
      <c r="C259" s="62"/>
      <c r="D259" s="63"/>
      <c r="E259" s="64"/>
      <c r="F259" s="65"/>
      <c r="G259" s="66"/>
      <c r="H259" s="56"/>
      <c r="I259" s="67" t="e">
        <f>HLOOKUP('Operational Worksheet'!E259,$B$778:$U$780,3)</f>
        <v>#N/A</v>
      </c>
      <c r="J259" s="57" t="e">
        <f t="shared" si="43"/>
        <v>#DIV/0!</v>
      </c>
      <c r="K259" s="57" t="e">
        <f t="shared" si="37"/>
        <v>#DIV/0!</v>
      </c>
      <c r="L259" s="67" t="e">
        <f t="shared" si="33"/>
        <v>#DIV/0!</v>
      </c>
      <c r="M259" s="67" t="e">
        <f t="shared" si="34"/>
        <v>#DIV/0!</v>
      </c>
      <c r="N259" s="57" t="e">
        <f t="shared" si="38"/>
        <v>#DIV/0!</v>
      </c>
      <c r="O259" s="57" t="e">
        <f t="shared" si="39"/>
        <v>#DIV/0!</v>
      </c>
      <c r="P259" s="67" t="e">
        <f t="shared" si="40"/>
        <v>#DIV/0!</v>
      </c>
      <c r="Q259" s="67" t="e">
        <f t="shared" si="41"/>
        <v>#DIV/0!</v>
      </c>
      <c r="R259" s="57" t="e">
        <f t="shared" si="42"/>
        <v>#DIV/0!</v>
      </c>
      <c r="S259" s="68" t="str">
        <f t="shared" si="35"/>
        <v>PO</v>
      </c>
      <c r="T259" s="69" t="str">
        <f t="shared" si="36"/>
        <v>OK</v>
      </c>
    </row>
    <row r="260" spans="1:20" ht="14.25" customHeight="1" x14ac:dyDescent="0.25">
      <c r="A260" s="60" t="str">
        <f>IF(S260=MIN(S249:S272),1,"")</f>
        <v/>
      </c>
      <c r="B260" s="61"/>
      <c r="C260" s="62"/>
      <c r="D260" s="63"/>
      <c r="E260" s="64"/>
      <c r="F260" s="65"/>
      <c r="G260" s="66"/>
      <c r="H260" s="56"/>
      <c r="I260" s="67" t="e">
        <f>HLOOKUP('Operational Worksheet'!E260,$B$778:$U$780,3)</f>
        <v>#N/A</v>
      </c>
      <c r="J260" s="57" t="e">
        <f t="shared" si="43"/>
        <v>#DIV/0!</v>
      </c>
      <c r="K260" s="57" t="e">
        <f t="shared" si="37"/>
        <v>#DIV/0!</v>
      </c>
      <c r="L260" s="68" t="e">
        <f t="shared" si="33"/>
        <v>#DIV/0!</v>
      </c>
      <c r="M260" s="67" t="e">
        <f t="shared" si="34"/>
        <v>#DIV/0!</v>
      </c>
      <c r="N260" s="57" t="e">
        <f t="shared" si="38"/>
        <v>#DIV/0!</v>
      </c>
      <c r="O260" s="57" t="e">
        <f t="shared" si="39"/>
        <v>#DIV/0!</v>
      </c>
      <c r="P260" s="67" t="e">
        <f t="shared" si="40"/>
        <v>#DIV/0!</v>
      </c>
      <c r="Q260" s="67" t="e">
        <f t="shared" si="41"/>
        <v>#DIV/0!</v>
      </c>
      <c r="R260" s="57" t="e">
        <f t="shared" si="42"/>
        <v>#DIV/0!</v>
      </c>
      <c r="S260" s="68" t="str">
        <f t="shared" si="35"/>
        <v>PO</v>
      </c>
      <c r="T260" s="69" t="str">
        <f t="shared" si="36"/>
        <v>OK</v>
      </c>
    </row>
    <row r="261" spans="1:20" ht="14.25" customHeight="1" x14ac:dyDescent="0.25">
      <c r="A261" s="60" t="str">
        <f>IF(S261=MIN(S249:S272),1,"")</f>
        <v/>
      </c>
      <c r="B261" s="61"/>
      <c r="C261" s="62"/>
      <c r="D261" s="63"/>
      <c r="E261" s="64"/>
      <c r="F261" s="65"/>
      <c r="G261" s="66"/>
      <c r="H261" s="56"/>
      <c r="I261" s="67" t="e">
        <f>HLOOKUP('Operational Worksheet'!E261,$B$778:$U$780,3)</f>
        <v>#N/A</v>
      </c>
      <c r="J261" s="57" t="e">
        <f t="shared" si="43"/>
        <v>#DIV/0!</v>
      </c>
      <c r="K261" s="57" t="e">
        <f t="shared" si="37"/>
        <v>#DIV/0!</v>
      </c>
      <c r="L261" s="67" t="e">
        <f t="shared" si="33"/>
        <v>#DIV/0!</v>
      </c>
      <c r="M261" s="67" t="e">
        <f t="shared" si="34"/>
        <v>#DIV/0!</v>
      </c>
      <c r="N261" s="57" t="e">
        <f t="shared" si="38"/>
        <v>#DIV/0!</v>
      </c>
      <c r="O261" s="57" t="e">
        <f t="shared" si="39"/>
        <v>#DIV/0!</v>
      </c>
      <c r="P261" s="67" t="e">
        <f t="shared" si="40"/>
        <v>#DIV/0!</v>
      </c>
      <c r="Q261" s="67" t="e">
        <f t="shared" si="41"/>
        <v>#DIV/0!</v>
      </c>
      <c r="R261" s="57" t="e">
        <f t="shared" si="42"/>
        <v>#DIV/0!</v>
      </c>
      <c r="S261" s="68" t="str">
        <f t="shared" si="35"/>
        <v>PO</v>
      </c>
      <c r="T261" s="69" t="str">
        <f t="shared" si="36"/>
        <v>OK</v>
      </c>
    </row>
    <row r="262" spans="1:20" ht="14.25" customHeight="1" x14ac:dyDescent="0.25">
      <c r="A262" s="60" t="str">
        <f>IF(S262=MIN(S249:S272),1,"")</f>
        <v/>
      </c>
      <c r="B262" s="61"/>
      <c r="C262" s="62"/>
      <c r="D262" s="63"/>
      <c r="E262" s="64"/>
      <c r="F262" s="65"/>
      <c r="G262" s="66"/>
      <c r="H262" s="56"/>
      <c r="I262" s="67" t="e">
        <f>HLOOKUP('Operational Worksheet'!E262,$B$778:$U$780,3)</f>
        <v>#N/A</v>
      </c>
      <c r="J262" s="57" t="e">
        <f t="shared" si="43"/>
        <v>#DIV/0!</v>
      </c>
      <c r="K262" s="57" t="e">
        <f t="shared" si="37"/>
        <v>#DIV/0!</v>
      </c>
      <c r="L262" s="67" t="e">
        <f t="shared" si="33"/>
        <v>#DIV/0!</v>
      </c>
      <c r="M262" s="67" t="e">
        <f t="shared" si="34"/>
        <v>#DIV/0!</v>
      </c>
      <c r="N262" s="57" t="e">
        <f t="shared" si="38"/>
        <v>#DIV/0!</v>
      </c>
      <c r="O262" s="57" t="e">
        <f t="shared" si="39"/>
        <v>#DIV/0!</v>
      </c>
      <c r="P262" s="67" t="e">
        <f t="shared" si="40"/>
        <v>#DIV/0!</v>
      </c>
      <c r="Q262" s="67" t="e">
        <f t="shared" si="41"/>
        <v>#DIV/0!</v>
      </c>
      <c r="R262" s="57" t="e">
        <f t="shared" si="42"/>
        <v>#DIV/0!</v>
      </c>
      <c r="S262" s="68" t="str">
        <f t="shared" si="35"/>
        <v>PO</v>
      </c>
      <c r="T262" s="69" t="str">
        <f t="shared" si="36"/>
        <v>OK</v>
      </c>
    </row>
    <row r="263" spans="1:20" ht="14.25" customHeight="1" x14ac:dyDescent="0.25">
      <c r="A263" s="60" t="str">
        <f>IF(S263=MIN(S249:S272),1,"")</f>
        <v/>
      </c>
      <c r="B263" s="61"/>
      <c r="C263" s="62"/>
      <c r="D263" s="63"/>
      <c r="E263" s="64"/>
      <c r="F263" s="65"/>
      <c r="G263" s="66"/>
      <c r="H263" s="56"/>
      <c r="I263" s="67" t="e">
        <f>HLOOKUP('Operational Worksheet'!E263,$B$778:$U$780,3)</f>
        <v>#N/A</v>
      </c>
      <c r="J263" s="57" t="e">
        <f t="shared" si="43"/>
        <v>#DIV/0!</v>
      </c>
      <c r="K263" s="57" t="e">
        <f t="shared" si="37"/>
        <v>#DIV/0!</v>
      </c>
      <c r="L263" s="67" t="e">
        <f t="shared" si="33"/>
        <v>#DIV/0!</v>
      </c>
      <c r="M263" s="67" t="e">
        <f t="shared" si="34"/>
        <v>#DIV/0!</v>
      </c>
      <c r="N263" s="57" t="e">
        <f t="shared" si="38"/>
        <v>#DIV/0!</v>
      </c>
      <c r="O263" s="57" t="e">
        <f t="shared" si="39"/>
        <v>#DIV/0!</v>
      </c>
      <c r="P263" s="67" t="e">
        <f t="shared" si="40"/>
        <v>#DIV/0!</v>
      </c>
      <c r="Q263" s="67" t="e">
        <f t="shared" si="41"/>
        <v>#DIV/0!</v>
      </c>
      <c r="R263" s="57" t="e">
        <f t="shared" si="42"/>
        <v>#DIV/0!</v>
      </c>
      <c r="S263" s="68" t="str">
        <f t="shared" si="35"/>
        <v>PO</v>
      </c>
      <c r="T263" s="69" t="str">
        <f t="shared" si="36"/>
        <v>OK</v>
      </c>
    </row>
    <row r="264" spans="1:20" ht="14.25" customHeight="1" x14ac:dyDescent="0.25">
      <c r="A264" s="60" t="str">
        <f>IF(S264=MIN(S249:S272),1,"")</f>
        <v/>
      </c>
      <c r="B264" s="61"/>
      <c r="C264" s="62"/>
      <c r="D264" s="63"/>
      <c r="E264" s="64"/>
      <c r="F264" s="65"/>
      <c r="G264" s="66"/>
      <c r="H264" s="56"/>
      <c r="I264" s="67" t="e">
        <f>HLOOKUP('Operational Worksheet'!E264,$B$778:$U$780,3)</f>
        <v>#N/A</v>
      </c>
      <c r="J264" s="57" t="e">
        <f t="shared" si="43"/>
        <v>#DIV/0!</v>
      </c>
      <c r="K264" s="57" t="e">
        <f t="shared" si="37"/>
        <v>#DIV/0!</v>
      </c>
      <c r="L264" s="67" t="e">
        <f t="shared" si="33"/>
        <v>#DIV/0!</v>
      </c>
      <c r="M264" s="67" t="e">
        <f t="shared" si="34"/>
        <v>#DIV/0!</v>
      </c>
      <c r="N264" s="57" t="e">
        <f t="shared" si="38"/>
        <v>#DIV/0!</v>
      </c>
      <c r="O264" s="57" t="e">
        <f t="shared" si="39"/>
        <v>#DIV/0!</v>
      </c>
      <c r="P264" s="67" t="e">
        <f t="shared" si="40"/>
        <v>#DIV/0!</v>
      </c>
      <c r="Q264" s="67" t="e">
        <f t="shared" si="41"/>
        <v>#DIV/0!</v>
      </c>
      <c r="R264" s="57" t="e">
        <f t="shared" si="42"/>
        <v>#DIV/0!</v>
      </c>
      <c r="S264" s="68" t="str">
        <f t="shared" si="35"/>
        <v>PO</v>
      </c>
      <c r="T264" s="69" t="str">
        <f t="shared" si="36"/>
        <v>OK</v>
      </c>
    </row>
    <row r="265" spans="1:20" ht="14.25" customHeight="1" x14ac:dyDescent="0.25">
      <c r="A265" s="60" t="str">
        <f>IF(S265=MIN(S249:S272),1,"")</f>
        <v/>
      </c>
      <c r="B265" s="61"/>
      <c r="C265" s="62"/>
      <c r="D265" s="63"/>
      <c r="E265" s="64"/>
      <c r="F265" s="65"/>
      <c r="G265" s="66"/>
      <c r="H265" s="56"/>
      <c r="I265" s="67" t="e">
        <f>HLOOKUP('Operational Worksheet'!E265,$B$778:$U$780,3)</f>
        <v>#N/A</v>
      </c>
      <c r="J265" s="57" t="e">
        <f t="shared" si="43"/>
        <v>#DIV/0!</v>
      </c>
      <c r="K265" s="57" t="e">
        <f t="shared" si="37"/>
        <v>#DIV/0!</v>
      </c>
      <c r="L265" s="67" t="e">
        <f t="shared" ref="L265:L328" si="44">$G$773/D265*$I$773</f>
        <v>#DIV/0!</v>
      </c>
      <c r="M265" s="67" t="e">
        <f t="shared" ref="M265:M328" si="45">$G$774*F265/D265*$I$774</f>
        <v>#DIV/0!</v>
      </c>
      <c r="N265" s="57" t="e">
        <f t="shared" si="38"/>
        <v>#DIV/0!</v>
      </c>
      <c r="O265" s="57" t="e">
        <f t="shared" si="39"/>
        <v>#DIV/0!</v>
      </c>
      <c r="P265" s="67" t="e">
        <f t="shared" si="40"/>
        <v>#DIV/0!</v>
      </c>
      <c r="Q265" s="67" t="e">
        <f t="shared" si="41"/>
        <v>#DIV/0!</v>
      </c>
      <c r="R265" s="57" t="e">
        <f t="shared" si="42"/>
        <v>#DIV/0!</v>
      </c>
      <c r="S265" s="68" t="str">
        <f t="shared" ref="S265:S328" si="46">IF(D265&gt;0,R265/I265,"PO")</f>
        <v>PO</v>
      </c>
      <c r="T265" s="69" t="str">
        <f t="shared" ref="T265:T328" si="47">+IF(S265&gt;=1, "OK","Alarm")</f>
        <v>OK</v>
      </c>
    </row>
    <row r="266" spans="1:20" ht="14.25" customHeight="1" x14ac:dyDescent="0.25">
      <c r="A266" s="60" t="str">
        <f>IF(S266=MIN(S249:S272),1,"")</f>
        <v/>
      </c>
      <c r="B266" s="61"/>
      <c r="C266" s="62"/>
      <c r="D266" s="63"/>
      <c r="E266" s="64"/>
      <c r="F266" s="65"/>
      <c r="G266" s="66"/>
      <c r="H266" s="56"/>
      <c r="I266" s="67" t="e">
        <f>HLOOKUP('Operational Worksheet'!E266,$B$778:$U$780,3)</f>
        <v>#N/A</v>
      </c>
      <c r="J266" s="57" t="e">
        <f t="shared" si="43"/>
        <v>#DIV/0!</v>
      </c>
      <c r="K266" s="57" t="e">
        <f t="shared" ref="K266:K329" si="48">IF(H266&lt;&gt;0,$G$770/D266*$I$770+$G$771*H266/D266*$I$771,$G$772/D266*$I$772)</f>
        <v>#DIV/0!</v>
      </c>
      <c r="L266" s="68" t="e">
        <f t="shared" si="44"/>
        <v>#DIV/0!</v>
      </c>
      <c r="M266" s="67" t="e">
        <f t="shared" si="45"/>
        <v>#DIV/0!</v>
      </c>
      <c r="N266" s="57" t="e">
        <f t="shared" ref="N266:N329" si="49">J266*$G266</f>
        <v>#DIV/0!</v>
      </c>
      <c r="O266" s="57" t="e">
        <f t="shared" ref="O266:O329" si="50">K266*$G266</f>
        <v>#DIV/0!</v>
      </c>
      <c r="P266" s="67" t="e">
        <f t="shared" ref="P266:P329" si="51">L266*$G266</f>
        <v>#DIV/0!</v>
      </c>
      <c r="Q266" s="67" t="e">
        <f t="shared" ref="Q266:Q329" si="52">M266*$G266</f>
        <v>#DIV/0!</v>
      </c>
      <c r="R266" s="57" t="e">
        <f t="shared" ref="R266:R329" si="53">N266+O266+P266+Q266</f>
        <v>#DIV/0!</v>
      </c>
      <c r="S266" s="68" t="str">
        <f t="shared" si="46"/>
        <v>PO</v>
      </c>
      <c r="T266" s="69" t="str">
        <f t="shared" si="47"/>
        <v>OK</v>
      </c>
    </row>
    <row r="267" spans="1:20" ht="14.25" customHeight="1" x14ac:dyDescent="0.25">
      <c r="A267" s="60" t="str">
        <f>IF(S267=MIN(S249:S272),1,"")</f>
        <v/>
      </c>
      <c r="B267" s="61"/>
      <c r="C267" s="62"/>
      <c r="D267" s="63"/>
      <c r="E267" s="64"/>
      <c r="F267" s="65"/>
      <c r="G267" s="66"/>
      <c r="H267" s="56"/>
      <c r="I267" s="67" t="e">
        <f>HLOOKUP('Operational Worksheet'!E267,$B$778:$U$780,3)</f>
        <v>#N/A</v>
      </c>
      <c r="J267" s="57" t="e">
        <f t="shared" ref="J267:J330" si="54">$G$768/D267*$I$768</f>
        <v>#DIV/0!</v>
      </c>
      <c r="K267" s="57" t="e">
        <f t="shared" si="48"/>
        <v>#DIV/0!</v>
      </c>
      <c r="L267" s="67" t="e">
        <f t="shared" si="44"/>
        <v>#DIV/0!</v>
      </c>
      <c r="M267" s="67" t="e">
        <f t="shared" si="45"/>
        <v>#DIV/0!</v>
      </c>
      <c r="N267" s="57" t="e">
        <f t="shared" si="49"/>
        <v>#DIV/0!</v>
      </c>
      <c r="O267" s="57" t="e">
        <f t="shared" si="50"/>
        <v>#DIV/0!</v>
      </c>
      <c r="P267" s="67" t="e">
        <f t="shared" si="51"/>
        <v>#DIV/0!</v>
      </c>
      <c r="Q267" s="67" t="e">
        <f t="shared" si="52"/>
        <v>#DIV/0!</v>
      </c>
      <c r="R267" s="57" t="e">
        <f t="shared" si="53"/>
        <v>#DIV/0!</v>
      </c>
      <c r="S267" s="68" t="str">
        <f t="shared" si="46"/>
        <v>PO</v>
      </c>
      <c r="T267" s="69" t="str">
        <f t="shared" si="47"/>
        <v>OK</v>
      </c>
    </row>
    <row r="268" spans="1:20" ht="14.25" customHeight="1" x14ac:dyDescent="0.25">
      <c r="A268" s="60" t="str">
        <f>IF(S268=MIN(S249:S272),1,"")</f>
        <v/>
      </c>
      <c r="B268" s="61"/>
      <c r="C268" s="62"/>
      <c r="D268" s="63"/>
      <c r="E268" s="64"/>
      <c r="F268" s="65"/>
      <c r="G268" s="66"/>
      <c r="H268" s="56"/>
      <c r="I268" s="67" t="e">
        <f>HLOOKUP('Operational Worksheet'!E268,$B$778:$U$780,3)</f>
        <v>#N/A</v>
      </c>
      <c r="J268" s="57" t="e">
        <f t="shared" si="54"/>
        <v>#DIV/0!</v>
      </c>
      <c r="K268" s="57" t="e">
        <f t="shared" si="48"/>
        <v>#DIV/0!</v>
      </c>
      <c r="L268" s="67" t="e">
        <f t="shared" si="44"/>
        <v>#DIV/0!</v>
      </c>
      <c r="M268" s="67" t="e">
        <f t="shared" si="45"/>
        <v>#DIV/0!</v>
      </c>
      <c r="N268" s="57" t="e">
        <f t="shared" si="49"/>
        <v>#DIV/0!</v>
      </c>
      <c r="O268" s="57" t="e">
        <f t="shared" si="50"/>
        <v>#DIV/0!</v>
      </c>
      <c r="P268" s="67" t="e">
        <f t="shared" si="51"/>
        <v>#DIV/0!</v>
      </c>
      <c r="Q268" s="67" t="e">
        <f t="shared" si="52"/>
        <v>#DIV/0!</v>
      </c>
      <c r="R268" s="57" t="e">
        <f t="shared" si="53"/>
        <v>#DIV/0!</v>
      </c>
      <c r="S268" s="68" t="str">
        <f t="shared" si="46"/>
        <v>PO</v>
      </c>
      <c r="T268" s="69" t="str">
        <f t="shared" si="47"/>
        <v>OK</v>
      </c>
    </row>
    <row r="269" spans="1:20" ht="14.25" customHeight="1" x14ac:dyDescent="0.25">
      <c r="A269" s="60" t="str">
        <f>IF(S269=MIN(S249:S272),1,"")</f>
        <v/>
      </c>
      <c r="B269" s="61"/>
      <c r="C269" s="62"/>
      <c r="D269" s="63"/>
      <c r="E269" s="64"/>
      <c r="F269" s="65"/>
      <c r="G269" s="66"/>
      <c r="H269" s="56"/>
      <c r="I269" s="67" t="e">
        <f>HLOOKUP('Operational Worksheet'!E269,$B$778:$U$780,3)</f>
        <v>#N/A</v>
      </c>
      <c r="J269" s="57" t="e">
        <f t="shared" si="54"/>
        <v>#DIV/0!</v>
      </c>
      <c r="K269" s="57" t="e">
        <f t="shared" si="48"/>
        <v>#DIV/0!</v>
      </c>
      <c r="L269" s="67" t="e">
        <f t="shared" si="44"/>
        <v>#DIV/0!</v>
      </c>
      <c r="M269" s="67" t="e">
        <f t="shared" si="45"/>
        <v>#DIV/0!</v>
      </c>
      <c r="N269" s="57" t="e">
        <f t="shared" si="49"/>
        <v>#DIV/0!</v>
      </c>
      <c r="O269" s="57" t="e">
        <f t="shared" si="50"/>
        <v>#DIV/0!</v>
      </c>
      <c r="P269" s="67" t="e">
        <f t="shared" si="51"/>
        <v>#DIV/0!</v>
      </c>
      <c r="Q269" s="67" t="e">
        <f t="shared" si="52"/>
        <v>#DIV/0!</v>
      </c>
      <c r="R269" s="57" t="e">
        <f t="shared" si="53"/>
        <v>#DIV/0!</v>
      </c>
      <c r="S269" s="68" t="str">
        <f t="shared" si="46"/>
        <v>PO</v>
      </c>
      <c r="T269" s="69" t="str">
        <f t="shared" si="47"/>
        <v>OK</v>
      </c>
    </row>
    <row r="270" spans="1:20" ht="14.25" customHeight="1" x14ac:dyDescent="0.25">
      <c r="A270" s="60" t="str">
        <f>IF(S270=MIN(S249:S272),1,"")</f>
        <v/>
      </c>
      <c r="B270" s="61"/>
      <c r="C270" s="62"/>
      <c r="D270" s="63"/>
      <c r="E270" s="64"/>
      <c r="F270" s="65"/>
      <c r="G270" s="66"/>
      <c r="H270" s="56"/>
      <c r="I270" s="67" t="e">
        <f>HLOOKUP('Operational Worksheet'!E270,$B$778:$U$780,3)</f>
        <v>#N/A</v>
      </c>
      <c r="J270" s="57" t="e">
        <f t="shared" si="54"/>
        <v>#DIV/0!</v>
      </c>
      <c r="K270" s="57" t="e">
        <f t="shared" si="48"/>
        <v>#DIV/0!</v>
      </c>
      <c r="L270" s="67" t="e">
        <f t="shared" si="44"/>
        <v>#DIV/0!</v>
      </c>
      <c r="M270" s="67" t="e">
        <f t="shared" si="45"/>
        <v>#DIV/0!</v>
      </c>
      <c r="N270" s="57" t="e">
        <f t="shared" si="49"/>
        <v>#DIV/0!</v>
      </c>
      <c r="O270" s="57" t="e">
        <f t="shared" si="50"/>
        <v>#DIV/0!</v>
      </c>
      <c r="P270" s="67" t="e">
        <f t="shared" si="51"/>
        <v>#DIV/0!</v>
      </c>
      <c r="Q270" s="67" t="e">
        <f t="shared" si="52"/>
        <v>#DIV/0!</v>
      </c>
      <c r="R270" s="57" t="e">
        <f t="shared" si="53"/>
        <v>#DIV/0!</v>
      </c>
      <c r="S270" s="68" t="str">
        <f t="shared" si="46"/>
        <v>PO</v>
      </c>
      <c r="T270" s="69" t="str">
        <f t="shared" si="47"/>
        <v>OK</v>
      </c>
    </row>
    <row r="271" spans="1:20" ht="14.25" customHeight="1" x14ac:dyDescent="0.25">
      <c r="A271" s="60" t="str">
        <f>IF(S271=MIN(S249:S272),1,"")</f>
        <v/>
      </c>
      <c r="B271" s="61"/>
      <c r="C271" s="62"/>
      <c r="D271" s="63"/>
      <c r="E271" s="64"/>
      <c r="F271" s="65"/>
      <c r="G271" s="66"/>
      <c r="H271" s="56"/>
      <c r="I271" s="67" t="e">
        <f>HLOOKUP('Operational Worksheet'!E271,$B$778:$U$780,3)</f>
        <v>#N/A</v>
      </c>
      <c r="J271" s="57" t="e">
        <f t="shared" si="54"/>
        <v>#DIV/0!</v>
      </c>
      <c r="K271" s="57" t="e">
        <f t="shared" si="48"/>
        <v>#DIV/0!</v>
      </c>
      <c r="L271" s="67" t="e">
        <f t="shared" si="44"/>
        <v>#DIV/0!</v>
      </c>
      <c r="M271" s="67" t="e">
        <f t="shared" si="45"/>
        <v>#DIV/0!</v>
      </c>
      <c r="N271" s="57" t="e">
        <f t="shared" si="49"/>
        <v>#DIV/0!</v>
      </c>
      <c r="O271" s="57" t="e">
        <f t="shared" si="50"/>
        <v>#DIV/0!</v>
      </c>
      <c r="P271" s="67" t="e">
        <f t="shared" si="51"/>
        <v>#DIV/0!</v>
      </c>
      <c r="Q271" s="67" t="e">
        <f t="shared" si="52"/>
        <v>#DIV/0!</v>
      </c>
      <c r="R271" s="57" t="e">
        <f t="shared" si="53"/>
        <v>#DIV/0!</v>
      </c>
      <c r="S271" s="68" t="str">
        <f t="shared" si="46"/>
        <v>PO</v>
      </c>
      <c r="T271" s="69" t="str">
        <f t="shared" si="47"/>
        <v>OK</v>
      </c>
    </row>
    <row r="272" spans="1:20" ht="14.25" customHeight="1" x14ac:dyDescent="0.25">
      <c r="A272" s="70" t="str">
        <f>IF(S272=MIN(S249:S272),1,"")</f>
        <v/>
      </c>
      <c r="B272" s="71"/>
      <c r="C272" s="72"/>
      <c r="D272" s="63"/>
      <c r="E272" s="64"/>
      <c r="F272" s="65"/>
      <c r="G272" s="66"/>
      <c r="H272" s="56"/>
      <c r="I272" s="73" t="e">
        <f>HLOOKUP('Operational Worksheet'!E272,$B$778:$U$780,3)</f>
        <v>#N/A</v>
      </c>
      <c r="J272" s="57" t="e">
        <f t="shared" si="54"/>
        <v>#DIV/0!</v>
      </c>
      <c r="K272" s="57" t="e">
        <f t="shared" si="48"/>
        <v>#DIV/0!</v>
      </c>
      <c r="L272" s="74" t="e">
        <f t="shared" si="44"/>
        <v>#DIV/0!</v>
      </c>
      <c r="M272" s="73" t="e">
        <f t="shared" si="45"/>
        <v>#DIV/0!</v>
      </c>
      <c r="N272" s="57" t="e">
        <f t="shared" si="49"/>
        <v>#DIV/0!</v>
      </c>
      <c r="O272" s="57" t="e">
        <f t="shared" si="50"/>
        <v>#DIV/0!</v>
      </c>
      <c r="P272" s="73" t="e">
        <f t="shared" si="51"/>
        <v>#DIV/0!</v>
      </c>
      <c r="Q272" s="73" t="e">
        <f t="shared" si="52"/>
        <v>#DIV/0!</v>
      </c>
      <c r="R272" s="57" t="e">
        <f t="shared" si="53"/>
        <v>#DIV/0!</v>
      </c>
      <c r="S272" s="74" t="str">
        <f t="shared" si="46"/>
        <v>PO</v>
      </c>
      <c r="T272" s="75" t="str">
        <f t="shared" si="47"/>
        <v>OK</v>
      </c>
    </row>
    <row r="273" spans="1:20" ht="14.25" customHeight="1" x14ac:dyDescent="0.25">
      <c r="A273" s="50" t="str">
        <f>IF(S273=MIN(S273:S296),1,"")</f>
        <v/>
      </c>
      <c r="B273" s="51"/>
      <c r="C273" s="52"/>
      <c r="D273" s="63"/>
      <c r="E273" s="64"/>
      <c r="F273" s="65"/>
      <c r="G273" s="66"/>
      <c r="H273" s="56"/>
      <c r="I273" s="57" t="e">
        <f>HLOOKUP('Operational Worksheet'!E273,$B$778:$U$780,3)</f>
        <v>#N/A</v>
      </c>
      <c r="J273" s="57" t="e">
        <f t="shared" si="54"/>
        <v>#DIV/0!</v>
      </c>
      <c r="K273" s="57" t="e">
        <f t="shared" si="48"/>
        <v>#DIV/0!</v>
      </c>
      <c r="L273" s="57" t="e">
        <f t="shared" si="44"/>
        <v>#DIV/0!</v>
      </c>
      <c r="M273" s="57" t="e">
        <f t="shared" si="45"/>
        <v>#DIV/0!</v>
      </c>
      <c r="N273" s="57" t="e">
        <f t="shared" si="49"/>
        <v>#DIV/0!</v>
      </c>
      <c r="O273" s="57" t="e">
        <f t="shared" si="50"/>
        <v>#DIV/0!</v>
      </c>
      <c r="P273" s="57" t="e">
        <f t="shared" si="51"/>
        <v>#DIV/0!</v>
      </c>
      <c r="Q273" s="57" t="e">
        <f t="shared" si="52"/>
        <v>#DIV/0!</v>
      </c>
      <c r="R273" s="57" t="e">
        <f t="shared" si="53"/>
        <v>#DIV/0!</v>
      </c>
      <c r="S273" s="58" t="str">
        <f t="shared" si="46"/>
        <v>PO</v>
      </c>
      <c r="T273" s="59" t="str">
        <f t="shared" si="47"/>
        <v>OK</v>
      </c>
    </row>
    <row r="274" spans="1:20" ht="14.25" customHeight="1" x14ac:dyDescent="0.25">
      <c r="A274" s="60" t="str">
        <f>IF(S274=MIN(S273:S296),1,"")</f>
        <v/>
      </c>
      <c r="B274" s="61"/>
      <c r="C274" s="62"/>
      <c r="D274" s="63"/>
      <c r="E274" s="64"/>
      <c r="F274" s="65"/>
      <c r="G274" s="66"/>
      <c r="H274" s="56"/>
      <c r="I274" s="67" t="e">
        <f>HLOOKUP('Operational Worksheet'!E274,$B$778:$U$780,3)</f>
        <v>#N/A</v>
      </c>
      <c r="J274" s="57" t="e">
        <f t="shared" si="54"/>
        <v>#DIV/0!</v>
      </c>
      <c r="K274" s="57" t="e">
        <f t="shared" si="48"/>
        <v>#DIV/0!</v>
      </c>
      <c r="L274" s="67" t="e">
        <f t="shared" si="44"/>
        <v>#DIV/0!</v>
      </c>
      <c r="M274" s="67" t="e">
        <f t="shared" si="45"/>
        <v>#DIV/0!</v>
      </c>
      <c r="N274" s="57" t="e">
        <f t="shared" si="49"/>
        <v>#DIV/0!</v>
      </c>
      <c r="O274" s="57" t="e">
        <f t="shared" si="50"/>
        <v>#DIV/0!</v>
      </c>
      <c r="P274" s="67" t="e">
        <f t="shared" si="51"/>
        <v>#DIV/0!</v>
      </c>
      <c r="Q274" s="67" t="e">
        <f t="shared" si="52"/>
        <v>#DIV/0!</v>
      </c>
      <c r="R274" s="57" t="e">
        <f t="shared" si="53"/>
        <v>#DIV/0!</v>
      </c>
      <c r="S274" s="68" t="str">
        <f t="shared" si="46"/>
        <v>PO</v>
      </c>
      <c r="T274" s="69" t="str">
        <f t="shared" si="47"/>
        <v>OK</v>
      </c>
    </row>
    <row r="275" spans="1:20" ht="14.25" customHeight="1" x14ac:dyDescent="0.25">
      <c r="A275" s="60" t="str">
        <f>IF(S275=MIN(S273:S296),1,"")</f>
        <v/>
      </c>
      <c r="B275" s="61"/>
      <c r="C275" s="62"/>
      <c r="D275" s="63"/>
      <c r="E275" s="64"/>
      <c r="F275" s="65"/>
      <c r="G275" s="66"/>
      <c r="H275" s="56"/>
      <c r="I275" s="67" t="e">
        <f>HLOOKUP('Operational Worksheet'!E275,$B$778:$U$780,3)</f>
        <v>#N/A</v>
      </c>
      <c r="J275" s="57" t="e">
        <f t="shared" si="54"/>
        <v>#DIV/0!</v>
      </c>
      <c r="K275" s="57" t="e">
        <f t="shared" si="48"/>
        <v>#DIV/0!</v>
      </c>
      <c r="L275" s="67" t="e">
        <f t="shared" si="44"/>
        <v>#DIV/0!</v>
      </c>
      <c r="M275" s="67" t="e">
        <f t="shared" si="45"/>
        <v>#DIV/0!</v>
      </c>
      <c r="N275" s="57" t="e">
        <f t="shared" si="49"/>
        <v>#DIV/0!</v>
      </c>
      <c r="O275" s="57" t="e">
        <f t="shared" si="50"/>
        <v>#DIV/0!</v>
      </c>
      <c r="P275" s="67" t="e">
        <f t="shared" si="51"/>
        <v>#DIV/0!</v>
      </c>
      <c r="Q275" s="67" t="e">
        <f t="shared" si="52"/>
        <v>#DIV/0!</v>
      </c>
      <c r="R275" s="57" t="e">
        <f t="shared" si="53"/>
        <v>#DIV/0!</v>
      </c>
      <c r="S275" s="68" t="str">
        <f t="shared" si="46"/>
        <v>PO</v>
      </c>
      <c r="T275" s="69" t="str">
        <f t="shared" si="47"/>
        <v>OK</v>
      </c>
    </row>
    <row r="276" spans="1:20" ht="14.25" customHeight="1" x14ac:dyDescent="0.25">
      <c r="A276" s="60" t="str">
        <f>IF(S276=MIN(S273:S296),1,"")</f>
        <v/>
      </c>
      <c r="B276" s="61"/>
      <c r="C276" s="62"/>
      <c r="D276" s="63"/>
      <c r="E276" s="64"/>
      <c r="F276" s="65"/>
      <c r="G276" s="66"/>
      <c r="H276" s="56"/>
      <c r="I276" s="67" t="e">
        <f>HLOOKUP('Operational Worksheet'!E276,$B$778:$U$780,3)</f>
        <v>#N/A</v>
      </c>
      <c r="J276" s="57" t="e">
        <f t="shared" si="54"/>
        <v>#DIV/0!</v>
      </c>
      <c r="K276" s="57" t="e">
        <f t="shared" si="48"/>
        <v>#DIV/0!</v>
      </c>
      <c r="L276" s="67" t="e">
        <f t="shared" si="44"/>
        <v>#DIV/0!</v>
      </c>
      <c r="M276" s="67" t="e">
        <f t="shared" si="45"/>
        <v>#DIV/0!</v>
      </c>
      <c r="N276" s="57" t="e">
        <f t="shared" si="49"/>
        <v>#DIV/0!</v>
      </c>
      <c r="O276" s="57" t="e">
        <f t="shared" si="50"/>
        <v>#DIV/0!</v>
      </c>
      <c r="P276" s="67" t="e">
        <f t="shared" si="51"/>
        <v>#DIV/0!</v>
      </c>
      <c r="Q276" s="67" t="e">
        <f t="shared" si="52"/>
        <v>#DIV/0!</v>
      </c>
      <c r="R276" s="57" t="e">
        <f t="shared" si="53"/>
        <v>#DIV/0!</v>
      </c>
      <c r="S276" s="68" t="str">
        <f t="shared" si="46"/>
        <v>PO</v>
      </c>
      <c r="T276" s="69" t="str">
        <f t="shared" si="47"/>
        <v>OK</v>
      </c>
    </row>
    <row r="277" spans="1:20" ht="14.25" customHeight="1" x14ac:dyDescent="0.25">
      <c r="A277" s="60" t="str">
        <f>IF(S277=MIN(S273:S296),1,"")</f>
        <v/>
      </c>
      <c r="B277" s="61"/>
      <c r="C277" s="62"/>
      <c r="D277" s="63"/>
      <c r="E277" s="64"/>
      <c r="F277" s="65"/>
      <c r="G277" s="66"/>
      <c r="H277" s="56"/>
      <c r="I277" s="67" t="e">
        <f>HLOOKUP('Operational Worksheet'!E277,$B$778:$U$780,3)</f>
        <v>#N/A</v>
      </c>
      <c r="J277" s="57" t="e">
        <f t="shared" si="54"/>
        <v>#DIV/0!</v>
      </c>
      <c r="K277" s="57" t="e">
        <f t="shared" si="48"/>
        <v>#DIV/0!</v>
      </c>
      <c r="L277" s="67" t="e">
        <f t="shared" si="44"/>
        <v>#DIV/0!</v>
      </c>
      <c r="M277" s="67" t="e">
        <f t="shared" si="45"/>
        <v>#DIV/0!</v>
      </c>
      <c r="N277" s="57" t="e">
        <f t="shared" si="49"/>
        <v>#DIV/0!</v>
      </c>
      <c r="O277" s="57" t="e">
        <f t="shared" si="50"/>
        <v>#DIV/0!</v>
      </c>
      <c r="P277" s="67" t="e">
        <f t="shared" si="51"/>
        <v>#DIV/0!</v>
      </c>
      <c r="Q277" s="67" t="e">
        <f t="shared" si="52"/>
        <v>#DIV/0!</v>
      </c>
      <c r="R277" s="57" t="e">
        <f t="shared" si="53"/>
        <v>#DIV/0!</v>
      </c>
      <c r="S277" s="68" t="str">
        <f t="shared" si="46"/>
        <v>PO</v>
      </c>
      <c r="T277" s="69" t="str">
        <f t="shared" si="47"/>
        <v>OK</v>
      </c>
    </row>
    <row r="278" spans="1:20" ht="14.25" customHeight="1" x14ac:dyDescent="0.25">
      <c r="A278" s="60" t="str">
        <f>IF(S278=MIN(S273:S296),1,"")</f>
        <v/>
      </c>
      <c r="B278" s="61"/>
      <c r="C278" s="62"/>
      <c r="D278" s="63"/>
      <c r="E278" s="64"/>
      <c r="F278" s="65"/>
      <c r="G278" s="66"/>
      <c r="H278" s="56"/>
      <c r="I278" s="67" t="e">
        <f>HLOOKUP('Operational Worksheet'!E278,$B$778:$U$780,3)</f>
        <v>#N/A</v>
      </c>
      <c r="J278" s="57" t="e">
        <f t="shared" si="54"/>
        <v>#DIV/0!</v>
      </c>
      <c r="K278" s="57" t="e">
        <f t="shared" si="48"/>
        <v>#DIV/0!</v>
      </c>
      <c r="L278" s="68" t="e">
        <f t="shared" si="44"/>
        <v>#DIV/0!</v>
      </c>
      <c r="M278" s="67" t="e">
        <f t="shared" si="45"/>
        <v>#DIV/0!</v>
      </c>
      <c r="N278" s="57" t="e">
        <f t="shared" si="49"/>
        <v>#DIV/0!</v>
      </c>
      <c r="O278" s="57" t="e">
        <f t="shared" si="50"/>
        <v>#DIV/0!</v>
      </c>
      <c r="P278" s="67" t="e">
        <f t="shared" si="51"/>
        <v>#DIV/0!</v>
      </c>
      <c r="Q278" s="67" t="e">
        <f t="shared" si="52"/>
        <v>#DIV/0!</v>
      </c>
      <c r="R278" s="57" t="e">
        <f t="shared" si="53"/>
        <v>#DIV/0!</v>
      </c>
      <c r="S278" s="68" t="str">
        <f t="shared" si="46"/>
        <v>PO</v>
      </c>
      <c r="T278" s="69" t="str">
        <f t="shared" si="47"/>
        <v>OK</v>
      </c>
    </row>
    <row r="279" spans="1:20" ht="14.25" customHeight="1" x14ac:dyDescent="0.25">
      <c r="A279" s="60" t="str">
        <f>IF(S279=MIN(S273:S296),1,"")</f>
        <v/>
      </c>
      <c r="B279" s="61"/>
      <c r="C279" s="62"/>
      <c r="D279" s="63"/>
      <c r="E279" s="64"/>
      <c r="F279" s="65"/>
      <c r="G279" s="66"/>
      <c r="H279" s="56"/>
      <c r="I279" s="67" t="e">
        <f>HLOOKUP('Operational Worksheet'!E279,$B$778:$U$780,3)</f>
        <v>#N/A</v>
      </c>
      <c r="J279" s="57" t="e">
        <f t="shared" si="54"/>
        <v>#DIV/0!</v>
      </c>
      <c r="K279" s="57" t="e">
        <f t="shared" si="48"/>
        <v>#DIV/0!</v>
      </c>
      <c r="L279" s="67" t="e">
        <f t="shared" si="44"/>
        <v>#DIV/0!</v>
      </c>
      <c r="M279" s="67" t="e">
        <f t="shared" si="45"/>
        <v>#DIV/0!</v>
      </c>
      <c r="N279" s="57" t="e">
        <f t="shared" si="49"/>
        <v>#DIV/0!</v>
      </c>
      <c r="O279" s="57" t="e">
        <f t="shared" si="50"/>
        <v>#DIV/0!</v>
      </c>
      <c r="P279" s="67" t="e">
        <f t="shared" si="51"/>
        <v>#DIV/0!</v>
      </c>
      <c r="Q279" s="67" t="e">
        <f t="shared" si="52"/>
        <v>#DIV/0!</v>
      </c>
      <c r="R279" s="57" t="e">
        <f t="shared" si="53"/>
        <v>#DIV/0!</v>
      </c>
      <c r="S279" s="68" t="str">
        <f t="shared" si="46"/>
        <v>PO</v>
      </c>
      <c r="T279" s="69" t="str">
        <f t="shared" si="47"/>
        <v>OK</v>
      </c>
    </row>
    <row r="280" spans="1:20" ht="14.25" customHeight="1" x14ac:dyDescent="0.25">
      <c r="A280" s="60" t="str">
        <f>IF(S280=MIN(S273:S296),1,"")</f>
        <v/>
      </c>
      <c r="B280" s="61"/>
      <c r="C280" s="62"/>
      <c r="D280" s="63"/>
      <c r="E280" s="64"/>
      <c r="F280" s="65"/>
      <c r="G280" s="66"/>
      <c r="H280" s="56"/>
      <c r="I280" s="67" t="e">
        <f>HLOOKUP('Operational Worksheet'!E280,$B$778:$U$780,3)</f>
        <v>#N/A</v>
      </c>
      <c r="J280" s="57" t="e">
        <f t="shared" si="54"/>
        <v>#DIV/0!</v>
      </c>
      <c r="K280" s="57" t="e">
        <f t="shared" si="48"/>
        <v>#DIV/0!</v>
      </c>
      <c r="L280" s="67" t="e">
        <f t="shared" si="44"/>
        <v>#DIV/0!</v>
      </c>
      <c r="M280" s="67" t="e">
        <f t="shared" si="45"/>
        <v>#DIV/0!</v>
      </c>
      <c r="N280" s="57" t="e">
        <f t="shared" si="49"/>
        <v>#DIV/0!</v>
      </c>
      <c r="O280" s="57" t="e">
        <f t="shared" si="50"/>
        <v>#DIV/0!</v>
      </c>
      <c r="P280" s="67" t="e">
        <f t="shared" si="51"/>
        <v>#DIV/0!</v>
      </c>
      <c r="Q280" s="67" t="e">
        <f t="shared" si="52"/>
        <v>#DIV/0!</v>
      </c>
      <c r="R280" s="57" t="e">
        <f t="shared" si="53"/>
        <v>#DIV/0!</v>
      </c>
      <c r="S280" s="68" t="str">
        <f t="shared" si="46"/>
        <v>PO</v>
      </c>
      <c r="T280" s="69" t="str">
        <f t="shared" si="47"/>
        <v>OK</v>
      </c>
    </row>
    <row r="281" spans="1:20" ht="14.25" customHeight="1" x14ac:dyDescent="0.25">
      <c r="A281" s="60" t="str">
        <f>IF(S281=MIN(S273:S296),1,"")</f>
        <v/>
      </c>
      <c r="B281" s="61"/>
      <c r="C281" s="62"/>
      <c r="D281" s="63"/>
      <c r="E281" s="64"/>
      <c r="F281" s="65"/>
      <c r="G281" s="66"/>
      <c r="H281" s="56"/>
      <c r="I281" s="67" t="e">
        <f>HLOOKUP('Operational Worksheet'!E281,$B$778:$U$780,3)</f>
        <v>#N/A</v>
      </c>
      <c r="J281" s="57" t="e">
        <f t="shared" si="54"/>
        <v>#DIV/0!</v>
      </c>
      <c r="K281" s="57" t="e">
        <f t="shared" si="48"/>
        <v>#DIV/0!</v>
      </c>
      <c r="L281" s="67" t="e">
        <f t="shared" si="44"/>
        <v>#DIV/0!</v>
      </c>
      <c r="M281" s="67" t="e">
        <f t="shared" si="45"/>
        <v>#DIV/0!</v>
      </c>
      <c r="N281" s="57" t="e">
        <f t="shared" si="49"/>
        <v>#DIV/0!</v>
      </c>
      <c r="O281" s="57" t="e">
        <f t="shared" si="50"/>
        <v>#DIV/0!</v>
      </c>
      <c r="P281" s="67" t="e">
        <f t="shared" si="51"/>
        <v>#DIV/0!</v>
      </c>
      <c r="Q281" s="67" t="e">
        <f t="shared" si="52"/>
        <v>#DIV/0!</v>
      </c>
      <c r="R281" s="57" t="e">
        <f t="shared" si="53"/>
        <v>#DIV/0!</v>
      </c>
      <c r="S281" s="68" t="str">
        <f t="shared" si="46"/>
        <v>PO</v>
      </c>
      <c r="T281" s="69" t="str">
        <f t="shared" si="47"/>
        <v>OK</v>
      </c>
    </row>
    <row r="282" spans="1:20" ht="14.25" customHeight="1" x14ac:dyDescent="0.25">
      <c r="A282" s="60" t="str">
        <f>IF(S282=MIN(S273:S296),1,"")</f>
        <v/>
      </c>
      <c r="B282" s="61"/>
      <c r="C282" s="62"/>
      <c r="D282" s="63"/>
      <c r="E282" s="64"/>
      <c r="F282" s="65"/>
      <c r="G282" s="66"/>
      <c r="H282" s="56"/>
      <c r="I282" s="67" t="e">
        <f>HLOOKUP('Operational Worksheet'!E282,$B$778:$U$780,3)</f>
        <v>#N/A</v>
      </c>
      <c r="J282" s="57" t="e">
        <f t="shared" si="54"/>
        <v>#DIV/0!</v>
      </c>
      <c r="K282" s="57" t="e">
        <f t="shared" si="48"/>
        <v>#DIV/0!</v>
      </c>
      <c r="L282" s="67" t="e">
        <f t="shared" si="44"/>
        <v>#DIV/0!</v>
      </c>
      <c r="M282" s="67" t="e">
        <f t="shared" si="45"/>
        <v>#DIV/0!</v>
      </c>
      <c r="N282" s="57" t="e">
        <f t="shared" si="49"/>
        <v>#DIV/0!</v>
      </c>
      <c r="O282" s="57" t="e">
        <f t="shared" si="50"/>
        <v>#DIV/0!</v>
      </c>
      <c r="P282" s="67" t="e">
        <f t="shared" si="51"/>
        <v>#DIV/0!</v>
      </c>
      <c r="Q282" s="67" t="e">
        <f t="shared" si="52"/>
        <v>#DIV/0!</v>
      </c>
      <c r="R282" s="57" t="e">
        <f t="shared" si="53"/>
        <v>#DIV/0!</v>
      </c>
      <c r="S282" s="68" t="str">
        <f t="shared" si="46"/>
        <v>PO</v>
      </c>
      <c r="T282" s="69" t="str">
        <f t="shared" si="47"/>
        <v>OK</v>
      </c>
    </row>
    <row r="283" spans="1:20" ht="14.25" customHeight="1" x14ac:dyDescent="0.25">
      <c r="A283" s="60" t="str">
        <f>IF(S283=MIN(S273:S296),1,"")</f>
        <v/>
      </c>
      <c r="B283" s="61"/>
      <c r="C283" s="62"/>
      <c r="D283" s="63"/>
      <c r="E283" s="64"/>
      <c r="F283" s="65"/>
      <c r="G283" s="66"/>
      <c r="H283" s="56"/>
      <c r="I283" s="67" t="e">
        <f>HLOOKUP('Operational Worksheet'!E283,$B$778:$U$780,3)</f>
        <v>#N/A</v>
      </c>
      <c r="J283" s="57" t="e">
        <f t="shared" si="54"/>
        <v>#DIV/0!</v>
      </c>
      <c r="K283" s="57" t="e">
        <f t="shared" si="48"/>
        <v>#DIV/0!</v>
      </c>
      <c r="L283" s="67" t="e">
        <f t="shared" si="44"/>
        <v>#DIV/0!</v>
      </c>
      <c r="M283" s="67" t="e">
        <f t="shared" si="45"/>
        <v>#DIV/0!</v>
      </c>
      <c r="N283" s="57" t="e">
        <f t="shared" si="49"/>
        <v>#DIV/0!</v>
      </c>
      <c r="O283" s="57" t="e">
        <f t="shared" si="50"/>
        <v>#DIV/0!</v>
      </c>
      <c r="P283" s="67" t="e">
        <f t="shared" si="51"/>
        <v>#DIV/0!</v>
      </c>
      <c r="Q283" s="67" t="e">
        <f t="shared" si="52"/>
        <v>#DIV/0!</v>
      </c>
      <c r="R283" s="57" t="e">
        <f t="shared" si="53"/>
        <v>#DIV/0!</v>
      </c>
      <c r="S283" s="68" t="str">
        <f t="shared" si="46"/>
        <v>PO</v>
      </c>
      <c r="T283" s="69" t="str">
        <f t="shared" si="47"/>
        <v>OK</v>
      </c>
    </row>
    <row r="284" spans="1:20" ht="14.25" customHeight="1" x14ac:dyDescent="0.25">
      <c r="A284" s="60" t="str">
        <f>IF(S284=MIN(S273:S296),1,"")</f>
        <v/>
      </c>
      <c r="B284" s="61"/>
      <c r="C284" s="62"/>
      <c r="D284" s="63"/>
      <c r="E284" s="64"/>
      <c r="F284" s="65"/>
      <c r="G284" s="66"/>
      <c r="H284" s="56"/>
      <c r="I284" s="67" t="e">
        <f>HLOOKUP('Operational Worksheet'!E284,$B$778:$U$780,3)</f>
        <v>#N/A</v>
      </c>
      <c r="J284" s="57" t="e">
        <f t="shared" si="54"/>
        <v>#DIV/0!</v>
      </c>
      <c r="K284" s="57" t="e">
        <f t="shared" si="48"/>
        <v>#DIV/0!</v>
      </c>
      <c r="L284" s="68" t="e">
        <f t="shared" si="44"/>
        <v>#DIV/0!</v>
      </c>
      <c r="M284" s="67" t="e">
        <f t="shared" si="45"/>
        <v>#DIV/0!</v>
      </c>
      <c r="N284" s="57" t="e">
        <f t="shared" si="49"/>
        <v>#DIV/0!</v>
      </c>
      <c r="O284" s="57" t="e">
        <f t="shared" si="50"/>
        <v>#DIV/0!</v>
      </c>
      <c r="P284" s="67" t="e">
        <f t="shared" si="51"/>
        <v>#DIV/0!</v>
      </c>
      <c r="Q284" s="67" t="e">
        <f t="shared" si="52"/>
        <v>#DIV/0!</v>
      </c>
      <c r="R284" s="57" t="e">
        <f t="shared" si="53"/>
        <v>#DIV/0!</v>
      </c>
      <c r="S284" s="68" t="str">
        <f t="shared" si="46"/>
        <v>PO</v>
      </c>
      <c r="T284" s="69" t="str">
        <f t="shared" si="47"/>
        <v>OK</v>
      </c>
    </row>
    <row r="285" spans="1:20" ht="14.25" customHeight="1" x14ac:dyDescent="0.25">
      <c r="A285" s="60" t="str">
        <f>IF(S285=MIN(S273:S296),1,"")</f>
        <v/>
      </c>
      <c r="B285" s="61"/>
      <c r="C285" s="62"/>
      <c r="D285" s="63"/>
      <c r="E285" s="64"/>
      <c r="F285" s="65"/>
      <c r="G285" s="66"/>
      <c r="H285" s="56"/>
      <c r="I285" s="67" t="e">
        <f>HLOOKUP('Operational Worksheet'!E285,$B$778:$U$780,3)</f>
        <v>#N/A</v>
      </c>
      <c r="J285" s="57" t="e">
        <f t="shared" si="54"/>
        <v>#DIV/0!</v>
      </c>
      <c r="K285" s="57" t="e">
        <f t="shared" si="48"/>
        <v>#DIV/0!</v>
      </c>
      <c r="L285" s="67" t="e">
        <f t="shared" si="44"/>
        <v>#DIV/0!</v>
      </c>
      <c r="M285" s="67" t="e">
        <f t="shared" si="45"/>
        <v>#DIV/0!</v>
      </c>
      <c r="N285" s="57" t="e">
        <f t="shared" si="49"/>
        <v>#DIV/0!</v>
      </c>
      <c r="O285" s="57" t="e">
        <f t="shared" si="50"/>
        <v>#DIV/0!</v>
      </c>
      <c r="P285" s="67" t="e">
        <f t="shared" si="51"/>
        <v>#DIV/0!</v>
      </c>
      <c r="Q285" s="67" t="e">
        <f t="shared" si="52"/>
        <v>#DIV/0!</v>
      </c>
      <c r="R285" s="57" t="e">
        <f t="shared" si="53"/>
        <v>#DIV/0!</v>
      </c>
      <c r="S285" s="68" t="str">
        <f t="shared" si="46"/>
        <v>PO</v>
      </c>
      <c r="T285" s="69" t="str">
        <f t="shared" si="47"/>
        <v>OK</v>
      </c>
    </row>
    <row r="286" spans="1:20" ht="14.25" customHeight="1" x14ac:dyDescent="0.25">
      <c r="A286" s="60" t="str">
        <f>IF(S286=MIN(S273:S296),1,"")</f>
        <v/>
      </c>
      <c r="B286" s="61"/>
      <c r="C286" s="62"/>
      <c r="D286" s="63"/>
      <c r="E286" s="64"/>
      <c r="F286" s="65"/>
      <c r="G286" s="66"/>
      <c r="H286" s="56"/>
      <c r="I286" s="67" t="e">
        <f>HLOOKUP('Operational Worksheet'!E286,$B$778:$U$780,3)</f>
        <v>#N/A</v>
      </c>
      <c r="J286" s="57" t="e">
        <f t="shared" si="54"/>
        <v>#DIV/0!</v>
      </c>
      <c r="K286" s="57" t="e">
        <f t="shared" si="48"/>
        <v>#DIV/0!</v>
      </c>
      <c r="L286" s="67" t="e">
        <f t="shared" si="44"/>
        <v>#DIV/0!</v>
      </c>
      <c r="M286" s="67" t="e">
        <f t="shared" si="45"/>
        <v>#DIV/0!</v>
      </c>
      <c r="N286" s="57" t="e">
        <f t="shared" si="49"/>
        <v>#DIV/0!</v>
      </c>
      <c r="O286" s="57" t="e">
        <f t="shared" si="50"/>
        <v>#DIV/0!</v>
      </c>
      <c r="P286" s="67" t="e">
        <f t="shared" si="51"/>
        <v>#DIV/0!</v>
      </c>
      <c r="Q286" s="67" t="e">
        <f t="shared" si="52"/>
        <v>#DIV/0!</v>
      </c>
      <c r="R286" s="57" t="e">
        <f t="shared" si="53"/>
        <v>#DIV/0!</v>
      </c>
      <c r="S286" s="68" t="str">
        <f t="shared" si="46"/>
        <v>PO</v>
      </c>
      <c r="T286" s="69" t="str">
        <f t="shared" si="47"/>
        <v>OK</v>
      </c>
    </row>
    <row r="287" spans="1:20" ht="14.25" customHeight="1" x14ac:dyDescent="0.25">
      <c r="A287" s="60" t="str">
        <f>IF(S287=MIN(S273:S296),1,"")</f>
        <v/>
      </c>
      <c r="B287" s="61"/>
      <c r="C287" s="62"/>
      <c r="D287" s="63"/>
      <c r="E287" s="64"/>
      <c r="F287" s="65"/>
      <c r="G287" s="66"/>
      <c r="H287" s="56"/>
      <c r="I287" s="67" t="e">
        <f>HLOOKUP('Operational Worksheet'!E287,$B$778:$U$780,3)</f>
        <v>#N/A</v>
      </c>
      <c r="J287" s="57" t="e">
        <f t="shared" si="54"/>
        <v>#DIV/0!</v>
      </c>
      <c r="K287" s="57" t="e">
        <f t="shared" si="48"/>
        <v>#DIV/0!</v>
      </c>
      <c r="L287" s="67" t="e">
        <f t="shared" si="44"/>
        <v>#DIV/0!</v>
      </c>
      <c r="M287" s="67" t="e">
        <f t="shared" si="45"/>
        <v>#DIV/0!</v>
      </c>
      <c r="N287" s="57" t="e">
        <f t="shared" si="49"/>
        <v>#DIV/0!</v>
      </c>
      <c r="O287" s="57" t="e">
        <f t="shared" si="50"/>
        <v>#DIV/0!</v>
      </c>
      <c r="P287" s="67" t="e">
        <f t="shared" si="51"/>
        <v>#DIV/0!</v>
      </c>
      <c r="Q287" s="67" t="e">
        <f t="shared" si="52"/>
        <v>#DIV/0!</v>
      </c>
      <c r="R287" s="57" t="e">
        <f t="shared" si="53"/>
        <v>#DIV/0!</v>
      </c>
      <c r="S287" s="68" t="str">
        <f t="shared" si="46"/>
        <v>PO</v>
      </c>
      <c r="T287" s="69" t="str">
        <f t="shared" si="47"/>
        <v>OK</v>
      </c>
    </row>
    <row r="288" spans="1:20" ht="14.25" customHeight="1" x14ac:dyDescent="0.25">
      <c r="A288" s="60" t="str">
        <f>IF(S288=MIN(S273:S296),1,"")</f>
        <v/>
      </c>
      <c r="B288" s="61"/>
      <c r="C288" s="62"/>
      <c r="D288" s="63"/>
      <c r="E288" s="64"/>
      <c r="F288" s="65"/>
      <c r="G288" s="66"/>
      <c r="H288" s="56"/>
      <c r="I288" s="67" t="e">
        <f>HLOOKUP('Operational Worksheet'!E288,$B$778:$U$780,3)</f>
        <v>#N/A</v>
      </c>
      <c r="J288" s="57" t="e">
        <f t="shared" si="54"/>
        <v>#DIV/0!</v>
      </c>
      <c r="K288" s="57" t="e">
        <f t="shared" si="48"/>
        <v>#DIV/0!</v>
      </c>
      <c r="L288" s="67" t="e">
        <f t="shared" si="44"/>
        <v>#DIV/0!</v>
      </c>
      <c r="M288" s="67" t="e">
        <f t="shared" si="45"/>
        <v>#DIV/0!</v>
      </c>
      <c r="N288" s="57" t="e">
        <f t="shared" si="49"/>
        <v>#DIV/0!</v>
      </c>
      <c r="O288" s="57" t="e">
        <f t="shared" si="50"/>
        <v>#DIV/0!</v>
      </c>
      <c r="P288" s="67" t="e">
        <f t="shared" si="51"/>
        <v>#DIV/0!</v>
      </c>
      <c r="Q288" s="67" t="e">
        <f t="shared" si="52"/>
        <v>#DIV/0!</v>
      </c>
      <c r="R288" s="57" t="e">
        <f t="shared" si="53"/>
        <v>#DIV/0!</v>
      </c>
      <c r="S288" s="68" t="str">
        <f t="shared" si="46"/>
        <v>PO</v>
      </c>
      <c r="T288" s="69" t="str">
        <f t="shared" si="47"/>
        <v>OK</v>
      </c>
    </row>
    <row r="289" spans="1:20" ht="14.25" customHeight="1" x14ac:dyDescent="0.25">
      <c r="A289" s="60" t="str">
        <f>IF(S289=MIN(S273:S296),1,"")</f>
        <v/>
      </c>
      <c r="B289" s="61"/>
      <c r="C289" s="62"/>
      <c r="D289" s="63"/>
      <c r="E289" s="64"/>
      <c r="F289" s="65"/>
      <c r="G289" s="66"/>
      <c r="H289" s="56"/>
      <c r="I289" s="67" t="e">
        <f>HLOOKUP('Operational Worksheet'!E289,$B$778:$U$780,3)</f>
        <v>#N/A</v>
      </c>
      <c r="J289" s="57" t="e">
        <f t="shared" si="54"/>
        <v>#DIV/0!</v>
      </c>
      <c r="K289" s="57" t="e">
        <f t="shared" si="48"/>
        <v>#DIV/0!</v>
      </c>
      <c r="L289" s="67" t="e">
        <f t="shared" si="44"/>
        <v>#DIV/0!</v>
      </c>
      <c r="M289" s="67" t="e">
        <f t="shared" si="45"/>
        <v>#DIV/0!</v>
      </c>
      <c r="N289" s="57" t="e">
        <f t="shared" si="49"/>
        <v>#DIV/0!</v>
      </c>
      <c r="O289" s="57" t="e">
        <f t="shared" si="50"/>
        <v>#DIV/0!</v>
      </c>
      <c r="P289" s="67" t="e">
        <f t="shared" si="51"/>
        <v>#DIV/0!</v>
      </c>
      <c r="Q289" s="67" t="e">
        <f t="shared" si="52"/>
        <v>#DIV/0!</v>
      </c>
      <c r="R289" s="57" t="e">
        <f t="shared" si="53"/>
        <v>#DIV/0!</v>
      </c>
      <c r="S289" s="68" t="str">
        <f t="shared" si="46"/>
        <v>PO</v>
      </c>
      <c r="T289" s="69" t="str">
        <f t="shared" si="47"/>
        <v>OK</v>
      </c>
    </row>
    <row r="290" spans="1:20" ht="14.25" customHeight="1" x14ac:dyDescent="0.25">
      <c r="A290" s="60" t="str">
        <f>IF(S290=MIN(S273:S296),1,"")</f>
        <v/>
      </c>
      <c r="B290" s="61"/>
      <c r="C290" s="62"/>
      <c r="D290" s="63"/>
      <c r="E290" s="64"/>
      <c r="F290" s="65"/>
      <c r="G290" s="66"/>
      <c r="H290" s="56"/>
      <c r="I290" s="67" t="e">
        <f>HLOOKUP('Operational Worksheet'!E290,$B$778:$U$780,3)</f>
        <v>#N/A</v>
      </c>
      <c r="J290" s="57" t="e">
        <f t="shared" si="54"/>
        <v>#DIV/0!</v>
      </c>
      <c r="K290" s="57" t="e">
        <f t="shared" si="48"/>
        <v>#DIV/0!</v>
      </c>
      <c r="L290" s="68" t="e">
        <f t="shared" si="44"/>
        <v>#DIV/0!</v>
      </c>
      <c r="M290" s="67" t="e">
        <f t="shared" si="45"/>
        <v>#DIV/0!</v>
      </c>
      <c r="N290" s="57" t="e">
        <f t="shared" si="49"/>
        <v>#DIV/0!</v>
      </c>
      <c r="O290" s="57" t="e">
        <f t="shared" si="50"/>
        <v>#DIV/0!</v>
      </c>
      <c r="P290" s="67" t="e">
        <f t="shared" si="51"/>
        <v>#DIV/0!</v>
      </c>
      <c r="Q290" s="67" t="e">
        <f t="shared" si="52"/>
        <v>#DIV/0!</v>
      </c>
      <c r="R290" s="57" t="e">
        <f t="shared" si="53"/>
        <v>#DIV/0!</v>
      </c>
      <c r="S290" s="68" t="str">
        <f t="shared" si="46"/>
        <v>PO</v>
      </c>
      <c r="T290" s="69" t="str">
        <f t="shared" si="47"/>
        <v>OK</v>
      </c>
    </row>
    <row r="291" spans="1:20" ht="14.25" customHeight="1" x14ac:dyDescent="0.25">
      <c r="A291" s="60" t="str">
        <f>IF(S291=MIN(S273:S296),1,"")</f>
        <v/>
      </c>
      <c r="B291" s="61"/>
      <c r="C291" s="62"/>
      <c r="D291" s="63"/>
      <c r="E291" s="64"/>
      <c r="F291" s="65"/>
      <c r="G291" s="66"/>
      <c r="H291" s="56"/>
      <c r="I291" s="67" t="e">
        <f>HLOOKUP('Operational Worksheet'!E291,$B$778:$U$780,3)</f>
        <v>#N/A</v>
      </c>
      <c r="J291" s="57" t="e">
        <f t="shared" si="54"/>
        <v>#DIV/0!</v>
      </c>
      <c r="K291" s="57" t="e">
        <f t="shared" si="48"/>
        <v>#DIV/0!</v>
      </c>
      <c r="L291" s="67" t="e">
        <f t="shared" si="44"/>
        <v>#DIV/0!</v>
      </c>
      <c r="M291" s="67" t="e">
        <f t="shared" si="45"/>
        <v>#DIV/0!</v>
      </c>
      <c r="N291" s="57" t="e">
        <f t="shared" si="49"/>
        <v>#DIV/0!</v>
      </c>
      <c r="O291" s="57" t="e">
        <f t="shared" si="50"/>
        <v>#DIV/0!</v>
      </c>
      <c r="P291" s="67" t="e">
        <f t="shared" si="51"/>
        <v>#DIV/0!</v>
      </c>
      <c r="Q291" s="67" t="e">
        <f t="shared" si="52"/>
        <v>#DIV/0!</v>
      </c>
      <c r="R291" s="57" t="e">
        <f t="shared" si="53"/>
        <v>#DIV/0!</v>
      </c>
      <c r="S291" s="68" t="str">
        <f t="shared" si="46"/>
        <v>PO</v>
      </c>
      <c r="T291" s="69" t="str">
        <f t="shared" si="47"/>
        <v>OK</v>
      </c>
    </row>
    <row r="292" spans="1:20" ht="14.25" customHeight="1" x14ac:dyDescent="0.25">
      <c r="A292" s="60" t="str">
        <f>IF(S292=MIN(S273:S296),1,"")</f>
        <v/>
      </c>
      <c r="B292" s="61"/>
      <c r="C292" s="62"/>
      <c r="D292" s="63"/>
      <c r="E292" s="64"/>
      <c r="F292" s="65"/>
      <c r="G292" s="66"/>
      <c r="H292" s="56"/>
      <c r="I292" s="67" t="e">
        <f>HLOOKUP('Operational Worksheet'!E292,$B$778:$U$780,3)</f>
        <v>#N/A</v>
      </c>
      <c r="J292" s="57" t="e">
        <f t="shared" si="54"/>
        <v>#DIV/0!</v>
      </c>
      <c r="K292" s="57" t="e">
        <f t="shared" si="48"/>
        <v>#DIV/0!</v>
      </c>
      <c r="L292" s="67" t="e">
        <f t="shared" si="44"/>
        <v>#DIV/0!</v>
      </c>
      <c r="M292" s="67" t="e">
        <f t="shared" si="45"/>
        <v>#DIV/0!</v>
      </c>
      <c r="N292" s="57" t="e">
        <f t="shared" si="49"/>
        <v>#DIV/0!</v>
      </c>
      <c r="O292" s="57" t="e">
        <f t="shared" si="50"/>
        <v>#DIV/0!</v>
      </c>
      <c r="P292" s="67" t="e">
        <f t="shared" si="51"/>
        <v>#DIV/0!</v>
      </c>
      <c r="Q292" s="67" t="e">
        <f t="shared" si="52"/>
        <v>#DIV/0!</v>
      </c>
      <c r="R292" s="57" t="e">
        <f t="shared" si="53"/>
        <v>#DIV/0!</v>
      </c>
      <c r="S292" s="68" t="str">
        <f t="shared" si="46"/>
        <v>PO</v>
      </c>
      <c r="T292" s="69" t="str">
        <f t="shared" si="47"/>
        <v>OK</v>
      </c>
    </row>
    <row r="293" spans="1:20" ht="14.25" customHeight="1" x14ac:dyDescent="0.25">
      <c r="A293" s="60" t="str">
        <f>IF(S293=MIN(S273:S296),1,"")</f>
        <v/>
      </c>
      <c r="B293" s="61"/>
      <c r="C293" s="62"/>
      <c r="D293" s="63"/>
      <c r="E293" s="64"/>
      <c r="F293" s="65"/>
      <c r="G293" s="66"/>
      <c r="H293" s="56"/>
      <c r="I293" s="67" t="e">
        <f>HLOOKUP('Operational Worksheet'!E293,$B$778:$U$780,3)</f>
        <v>#N/A</v>
      </c>
      <c r="J293" s="57" t="e">
        <f t="shared" si="54"/>
        <v>#DIV/0!</v>
      </c>
      <c r="K293" s="57" t="e">
        <f t="shared" si="48"/>
        <v>#DIV/0!</v>
      </c>
      <c r="L293" s="67" t="e">
        <f t="shared" si="44"/>
        <v>#DIV/0!</v>
      </c>
      <c r="M293" s="67" t="e">
        <f t="shared" si="45"/>
        <v>#DIV/0!</v>
      </c>
      <c r="N293" s="57" t="e">
        <f t="shared" si="49"/>
        <v>#DIV/0!</v>
      </c>
      <c r="O293" s="57" t="e">
        <f t="shared" si="50"/>
        <v>#DIV/0!</v>
      </c>
      <c r="P293" s="67" t="e">
        <f t="shared" si="51"/>
        <v>#DIV/0!</v>
      </c>
      <c r="Q293" s="67" t="e">
        <f t="shared" si="52"/>
        <v>#DIV/0!</v>
      </c>
      <c r="R293" s="57" t="e">
        <f t="shared" si="53"/>
        <v>#DIV/0!</v>
      </c>
      <c r="S293" s="68" t="str">
        <f t="shared" si="46"/>
        <v>PO</v>
      </c>
      <c r="T293" s="69" t="str">
        <f t="shared" si="47"/>
        <v>OK</v>
      </c>
    </row>
    <row r="294" spans="1:20" ht="14.25" customHeight="1" x14ac:dyDescent="0.25">
      <c r="A294" s="60" t="str">
        <f>IF(S294=MIN(S273:S296),1,"")</f>
        <v/>
      </c>
      <c r="B294" s="61"/>
      <c r="C294" s="62"/>
      <c r="D294" s="63"/>
      <c r="E294" s="64"/>
      <c r="F294" s="65"/>
      <c r="G294" s="66"/>
      <c r="H294" s="56"/>
      <c r="I294" s="67" t="e">
        <f>HLOOKUP('Operational Worksheet'!E294,$B$778:$U$780,3)</f>
        <v>#N/A</v>
      </c>
      <c r="J294" s="57" t="e">
        <f t="shared" si="54"/>
        <v>#DIV/0!</v>
      </c>
      <c r="K294" s="57" t="e">
        <f t="shared" si="48"/>
        <v>#DIV/0!</v>
      </c>
      <c r="L294" s="67" t="e">
        <f t="shared" si="44"/>
        <v>#DIV/0!</v>
      </c>
      <c r="M294" s="67" t="e">
        <f t="shared" si="45"/>
        <v>#DIV/0!</v>
      </c>
      <c r="N294" s="57" t="e">
        <f t="shared" si="49"/>
        <v>#DIV/0!</v>
      </c>
      <c r="O294" s="57" t="e">
        <f t="shared" si="50"/>
        <v>#DIV/0!</v>
      </c>
      <c r="P294" s="67" t="e">
        <f t="shared" si="51"/>
        <v>#DIV/0!</v>
      </c>
      <c r="Q294" s="67" t="e">
        <f t="shared" si="52"/>
        <v>#DIV/0!</v>
      </c>
      <c r="R294" s="57" t="e">
        <f t="shared" si="53"/>
        <v>#DIV/0!</v>
      </c>
      <c r="S294" s="68" t="str">
        <f t="shared" si="46"/>
        <v>PO</v>
      </c>
      <c r="T294" s="69" t="str">
        <f t="shared" si="47"/>
        <v>OK</v>
      </c>
    </row>
    <row r="295" spans="1:20" ht="14.25" customHeight="1" x14ac:dyDescent="0.25">
      <c r="A295" s="60" t="str">
        <f>IF(S295=MIN(S273:S296),1,"")</f>
        <v/>
      </c>
      <c r="B295" s="61"/>
      <c r="C295" s="62"/>
      <c r="D295" s="63"/>
      <c r="E295" s="64"/>
      <c r="F295" s="65"/>
      <c r="G295" s="66"/>
      <c r="H295" s="56"/>
      <c r="I295" s="67" t="e">
        <f>HLOOKUP('Operational Worksheet'!E295,$B$778:$U$780,3)</f>
        <v>#N/A</v>
      </c>
      <c r="J295" s="57" t="e">
        <f t="shared" si="54"/>
        <v>#DIV/0!</v>
      </c>
      <c r="K295" s="57" t="e">
        <f t="shared" si="48"/>
        <v>#DIV/0!</v>
      </c>
      <c r="L295" s="67" t="e">
        <f t="shared" si="44"/>
        <v>#DIV/0!</v>
      </c>
      <c r="M295" s="67" t="e">
        <f t="shared" si="45"/>
        <v>#DIV/0!</v>
      </c>
      <c r="N295" s="57" t="e">
        <f t="shared" si="49"/>
        <v>#DIV/0!</v>
      </c>
      <c r="O295" s="57" t="e">
        <f t="shared" si="50"/>
        <v>#DIV/0!</v>
      </c>
      <c r="P295" s="67" t="e">
        <f t="shared" si="51"/>
        <v>#DIV/0!</v>
      </c>
      <c r="Q295" s="67" t="e">
        <f t="shared" si="52"/>
        <v>#DIV/0!</v>
      </c>
      <c r="R295" s="57" t="e">
        <f t="shared" si="53"/>
        <v>#DIV/0!</v>
      </c>
      <c r="S295" s="68" t="str">
        <f t="shared" si="46"/>
        <v>PO</v>
      </c>
      <c r="T295" s="69" t="str">
        <f t="shared" si="47"/>
        <v>OK</v>
      </c>
    </row>
    <row r="296" spans="1:20" ht="14.25" customHeight="1" x14ac:dyDescent="0.25">
      <c r="A296" s="70" t="str">
        <f>IF(S296=MIN(S273:S296),1,"")</f>
        <v/>
      </c>
      <c r="B296" s="71"/>
      <c r="C296" s="72"/>
      <c r="D296" s="63"/>
      <c r="E296" s="64"/>
      <c r="F296" s="65"/>
      <c r="G296" s="66"/>
      <c r="H296" s="56"/>
      <c r="I296" s="73" t="e">
        <f>HLOOKUP('Operational Worksheet'!E296,$B$778:$U$780,3)</f>
        <v>#N/A</v>
      </c>
      <c r="J296" s="57" t="e">
        <f t="shared" si="54"/>
        <v>#DIV/0!</v>
      </c>
      <c r="K296" s="57" t="e">
        <f t="shared" si="48"/>
        <v>#DIV/0!</v>
      </c>
      <c r="L296" s="74" t="e">
        <f t="shared" si="44"/>
        <v>#DIV/0!</v>
      </c>
      <c r="M296" s="73" t="e">
        <f t="shared" si="45"/>
        <v>#DIV/0!</v>
      </c>
      <c r="N296" s="57" t="e">
        <f t="shared" si="49"/>
        <v>#DIV/0!</v>
      </c>
      <c r="O296" s="57" t="e">
        <f t="shared" si="50"/>
        <v>#DIV/0!</v>
      </c>
      <c r="P296" s="73" t="e">
        <f t="shared" si="51"/>
        <v>#DIV/0!</v>
      </c>
      <c r="Q296" s="73" t="e">
        <f t="shared" si="52"/>
        <v>#DIV/0!</v>
      </c>
      <c r="R296" s="57" t="e">
        <f t="shared" si="53"/>
        <v>#DIV/0!</v>
      </c>
      <c r="S296" s="74" t="str">
        <f t="shared" si="46"/>
        <v>PO</v>
      </c>
      <c r="T296" s="75" t="str">
        <f t="shared" si="47"/>
        <v>OK</v>
      </c>
    </row>
    <row r="297" spans="1:20" ht="14.25" customHeight="1" x14ac:dyDescent="0.25">
      <c r="A297" s="50" t="str">
        <f>IF(S297=MIN(S297:S320),1,"")</f>
        <v/>
      </c>
      <c r="B297" s="51"/>
      <c r="C297" s="52"/>
      <c r="D297" s="63"/>
      <c r="E297" s="64"/>
      <c r="F297" s="65"/>
      <c r="G297" s="66"/>
      <c r="H297" s="56"/>
      <c r="I297" s="57" t="e">
        <f>HLOOKUP('Operational Worksheet'!E297,$B$778:$U$780,3)</f>
        <v>#N/A</v>
      </c>
      <c r="J297" s="57" t="e">
        <f t="shared" si="54"/>
        <v>#DIV/0!</v>
      </c>
      <c r="K297" s="57" t="e">
        <f t="shared" si="48"/>
        <v>#DIV/0!</v>
      </c>
      <c r="L297" s="57" t="e">
        <f t="shared" si="44"/>
        <v>#DIV/0!</v>
      </c>
      <c r="M297" s="57" t="e">
        <f t="shared" si="45"/>
        <v>#DIV/0!</v>
      </c>
      <c r="N297" s="57" t="e">
        <f t="shared" si="49"/>
        <v>#DIV/0!</v>
      </c>
      <c r="O297" s="57" t="e">
        <f t="shared" si="50"/>
        <v>#DIV/0!</v>
      </c>
      <c r="P297" s="57" t="e">
        <f t="shared" si="51"/>
        <v>#DIV/0!</v>
      </c>
      <c r="Q297" s="57" t="e">
        <f t="shared" si="52"/>
        <v>#DIV/0!</v>
      </c>
      <c r="R297" s="57" t="e">
        <f t="shared" si="53"/>
        <v>#DIV/0!</v>
      </c>
      <c r="S297" s="58" t="str">
        <f t="shared" si="46"/>
        <v>PO</v>
      </c>
      <c r="T297" s="59" t="str">
        <f t="shared" si="47"/>
        <v>OK</v>
      </c>
    </row>
    <row r="298" spans="1:20" ht="14.25" customHeight="1" x14ac:dyDescent="0.25">
      <c r="A298" s="60" t="str">
        <f>IF(S298=MIN(S297:S320),1,"")</f>
        <v/>
      </c>
      <c r="B298" s="61"/>
      <c r="C298" s="62"/>
      <c r="D298" s="63"/>
      <c r="E298" s="64"/>
      <c r="F298" s="65"/>
      <c r="G298" s="66"/>
      <c r="H298" s="56"/>
      <c r="I298" s="67" t="e">
        <f>HLOOKUP('Operational Worksheet'!E298,$B$778:$U$780,3)</f>
        <v>#N/A</v>
      </c>
      <c r="J298" s="57" t="e">
        <f t="shared" si="54"/>
        <v>#DIV/0!</v>
      </c>
      <c r="K298" s="57" t="e">
        <f t="shared" si="48"/>
        <v>#DIV/0!</v>
      </c>
      <c r="L298" s="67" t="e">
        <f t="shared" si="44"/>
        <v>#DIV/0!</v>
      </c>
      <c r="M298" s="67" t="e">
        <f t="shared" si="45"/>
        <v>#DIV/0!</v>
      </c>
      <c r="N298" s="57" t="e">
        <f t="shared" si="49"/>
        <v>#DIV/0!</v>
      </c>
      <c r="O298" s="57" t="e">
        <f t="shared" si="50"/>
        <v>#DIV/0!</v>
      </c>
      <c r="P298" s="67" t="e">
        <f t="shared" si="51"/>
        <v>#DIV/0!</v>
      </c>
      <c r="Q298" s="67" t="e">
        <f t="shared" si="52"/>
        <v>#DIV/0!</v>
      </c>
      <c r="R298" s="57" t="e">
        <f t="shared" si="53"/>
        <v>#DIV/0!</v>
      </c>
      <c r="S298" s="68" t="str">
        <f t="shared" si="46"/>
        <v>PO</v>
      </c>
      <c r="T298" s="69" t="str">
        <f t="shared" si="47"/>
        <v>OK</v>
      </c>
    </row>
    <row r="299" spans="1:20" ht="14.25" customHeight="1" x14ac:dyDescent="0.25">
      <c r="A299" s="60" t="str">
        <f>IF(S299=MIN(S297:S320),1,"")</f>
        <v/>
      </c>
      <c r="B299" s="61"/>
      <c r="C299" s="62"/>
      <c r="D299" s="63"/>
      <c r="E299" s="64"/>
      <c r="F299" s="65"/>
      <c r="G299" s="66"/>
      <c r="H299" s="56"/>
      <c r="I299" s="67" t="e">
        <f>HLOOKUP('Operational Worksheet'!E299,$B$778:$U$780,3)</f>
        <v>#N/A</v>
      </c>
      <c r="J299" s="57" t="e">
        <f t="shared" si="54"/>
        <v>#DIV/0!</v>
      </c>
      <c r="K299" s="57" t="e">
        <f t="shared" si="48"/>
        <v>#DIV/0!</v>
      </c>
      <c r="L299" s="67" t="e">
        <f t="shared" si="44"/>
        <v>#DIV/0!</v>
      </c>
      <c r="M299" s="67" t="e">
        <f t="shared" si="45"/>
        <v>#DIV/0!</v>
      </c>
      <c r="N299" s="57" t="e">
        <f t="shared" si="49"/>
        <v>#DIV/0!</v>
      </c>
      <c r="O299" s="57" t="e">
        <f t="shared" si="50"/>
        <v>#DIV/0!</v>
      </c>
      <c r="P299" s="67" t="e">
        <f t="shared" si="51"/>
        <v>#DIV/0!</v>
      </c>
      <c r="Q299" s="67" t="e">
        <f t="shared" si="52"/>
        <v>#DIV/0!</v>
      </c>
      <c r="R299" s="57" t="e">
        <f t="shared" si="53"/>
        <v>#DIV/0!</v>
      </c>
      <c r="S299" s="68" t="str">
        <f t="shared" si="46"/>
        <v>PO</v>
      </c>
      <c r="T299" s="69" t="str">
        <f t="shared" si="47"/>
        <v>OK</v>
      </c>
    </row>
    <row r="300" spans="1:20" ht="14.25" customHeight="1" x14ac:dyDescent="0.25">
      <c r="A300" s="60" t="str">
        <f>IF(S300=MIN(S297:S320),1,"")</f>
        <v/>
      </c>
      <c r="B300" s="61"/>
      <c r="C300" s="62"/>
      <c r="D300" s="63"/>
      <c r="E300" s="64"/>
      <c r="F300" s="65"/>
      <c r="G300" s="66"/>
      <c r="H300" s="56"/>
      <c r="I300" s="67" t="e">
        <f>HLOOKUP('Operational Worksheet'!E300,$B$778:$U$780,3)</f>
        <v>#N/A</v>
      </c>
      <c r="J300" s="57" t="e">
        <f t="shared" si="54"/>
        <v>#DIV/0!</v>
      </c>
      <c r="K300" s="57" t="e">
        <f t="shared" si="48"/>
        <v>#DIV/0!</v>
      </c>
      <c r="L300" s="67" t="e">
        <f t="shared" si="44"/>
        <v>#DIV/0!</v>
      </c>
      <c r="M300" s="67" t="e">
        <f t="shared" si="45"/>
        <v>#DIV/0!</v>
      </c>
      <c r="N300" s="57" t="e">
        <f t="shared" si="49"/>
        <v>#DIV/0!</v>
      </c>
      <c r="O300" s="57" t="e">
        <f t="shared" si="50"/>
        <v>#DIV/0!</v>
      </c>
      <c r="P300" s="67" t="e">
        <f t="shared" si="51"/>
        <v>#DIV/0!</v>
      </c>
      <c r="Q300" s="67" t="e">
        <f t="shared" si="52"/>
        <v>#DIV/0!</v>
      </c>
      <c r="R300" s="57" t="e">
        <f t="shared" si="53"/>
        <v>#DIV/0!</v>
      </c>
      <c r="S300" s="68" t="str">
        <f t="shared" si="46"/>
        <v>PO</v>
      </c>
      <c r="T300" s="69" t="str">
        <f t="shared" si="47"/>
        <v>OK</v>
      </c>
    </row>
    <row r="301" spans="1:20" ht="14.25" customHeight="1" x14ac:dyDescent="0.25">
      <c r="A301" s="60" t="str">
        <f>IF(S301=MIN(S297:S320),1,"")</f>
        <v/>
      </c>
      <c r="B301" s="61"/>
      <c r="C301" s="62"/>
      <c r="D301" s="63"/>
      <c r="E301" s="64"/>
      <c r="F301" s="65"/>
      <c r="G301" s="66"/>
      <c r="H301" s="56"/>
      <c r="I301" s="67" t="e">
        <f>HLOOKUP('Operational Worksheet'!E301,$B$778:$U$780,3)</f>
        <v>#N/A</v>
      </c>
      <c r="J301" s="57" t="e">
        <f t="shared" si="54"/>
        <v>#DIV/0!</v>
      </c>
      <c r="K301" s="57" t="e">
        <f t="shared" si="48"/>
        <v>#DIV/0!</v>
      </c>
      <c r="L301" s="67" t="e">
        <f t="shared" si="44"/>
        <v>#DIV/0!</v>
      </c>
      <c r="M301" s="67" t="e">
        <f t="shared" si="45"/>
        <v>#DIV/0!</v>
      </c>
      <c r="N301" s="57" t="e">
        <f t="shared" si="49"/>
        <v>#DIV/0!</v>
      </c>
      <c r="O301" s="57" t="e">
        <f t="shared" si="50"/>
        <v>#DIV/0!</v>
      </c>
      <c r="P301" s="67" t="e">
        <f t="shared" si="51"/>
        <v>#DIV/0!</v>
      </c>
      <c r="Q301" s="67" t="e">
        <f t="shared" si="52"/>
        <v>#DIV/0!</v>
      </c>
      <c r="R301" s="57" t="e">
        <f t="shared" si="53"/>
        <v>#DIV/0!</v>
      </c>
      <c r="S301" s="68" t="str">
        <f t="shared" si="46"/>
        <v>PO</v>
      </c>
      <c r="T301" s="69" t="str">
        <f t="shared" si="47"/>
        <v>OK</v>
      </c>
    </row>
    <row r="302" spans="1:20" ht="14.25" customHeight="1" x14ac:dyDescent="0.25">
      <c r="A302" s="60" t="str">
        <f>IF(S302=MIN(S297:S320),1,"")</f>
        <v/>
      </c>
      <c r="B302" s="61"/>
      <c r="C302" s="62"/>
      <c r="D302" s="63"/>
      <c r="E302" s="64"/>
      <c r="F302" s="65"/>
      <c r="G302" s="66"/>
      <c r="H302" s="56"/>
      <c r="I302" s="67" t="e">
        <f>HLOOKUP('Operational Worksheet'!E302,$B$778:$U$780,3)</f>
        <v>#N/A</v>
      </c>
      <c r="J302" s="57" t="e">
        <f t="shared" si="54"/>
        <v>#DIV/0!</v>
      </c>
      <c r="K302" s="57" t="e">
        <f t="shared" si="48"/>
        <v>#DIV/0!</v>
      </c>
      <c r="L302" s="68" t="e">
        <f t="shared" si="44"/>
        <v>#DIV/0!</v>
      </c>
      <c r="M302" s="67" t="e">
        <f t="shared" si="45"/>
        <v>#DIV/0!</v>
      </c>
      <c r="N302" s="57" t="e">
        <f t="shared" si="49"/>
        <v>#DIV/0!</v>
      </c>
      <c r="O302" s="57" t="e">
        <f t="shared" si="50"/>
        <v>#DIV/0!</v>
      </c>
      <c r="P302" s="67" t="e">
        <f t="shared" si="51"/>
        <v>#DIV/0!</v>
      </c>
      <c r="Q302" s="67" t="e">
        <f t="shared" si="52"/>
        <v>#DIV/0!</v>
      </c>
      <c r="R302" s="57" t="e">
        <f t="shared" si="53"/>
        <v>#DIV/0!</v>
      </c>
      <c r="S302" s="68" t="str">
        <f t="shared" si="46"/>
        <v>PO</v>
      </c>
      <c r="T302" s="69" t="str">
        <f t="shared" si="47"/>
        <v>OK</v>
      </c>
    </row>
    <row r="303" spans="1:20" ht="14.25" customHeight="1" x14ac:dyDescent="0.25">
      <c r="A303" s="60" t="str">
        <f>IF(S303=MIN(S297:S320),1,"")</f>
        <v/>
      </c>
      <c r="B303" s="61"/>
      <c r="C303" s="62"/>
      <c r="D303" s="63"/>
      <c r="E303" s="64"/>
      <c r="F303" s="65"/>
      <c r="G303" s="66"/>
      <c r="H303" s="56"/>
      <c r="I303" s="67" t="e">
        <f>HLOOKUP('Operational Worksheet'!E303,$B$778:$U$780,3)</f>
        <v>#N/A</v>
      </c>
      <c r="J303" s="57" t="e">
        <f t="shared" si="54"/>
        <v>#DIV/0!</v>
      </c>
      <c r="K303" s="57" t="e">
        <f t="shared" si="48"/>
        <v>#DIV/0!</v>
      </c>
      <c r="L303" s="67" t="e">
        <f t="shared" si="44"/>
        <v>#DIV/0!</v>
      </c>
      <c r="M303" s="67" t="e">
        <f t="shared" si="45"/>
        <v>#DIV/0!</v>
      </c>
      <c r="N303" s="57" t="e">
        <f t="shared" si="49"/>
        <v>#DIV/0!</v>
      </c>
      <c r="O303" s="57" t="e">
        <f t="shared" si="50"/>
        <v>#DIV/0!</v>
      </c>
      <c r="P303" s="67" t="e">
        <f t="shared" si="51"/>
        <v>#DIV/0!</v>
      </c>
      <c r="Q303" s="67" t="e">
        <f t="shared" si="52"/>
        <v>#DIV/0!</v>
      </c>
      <c r="R303" s="57" t="e">
        <f t="shared" si="53"/>
        <v>#DIV/0!</v>
      </c>
      <c r="S303" s="68" t="str">
        <f t="shared" si="46"/>
        <v>PO</v>
      </c>
      <c r="T303" s="69" t="str">
        <f t="shared" si="47"/>
        <v>OK</v>
      </c>
    </row>
    <row r="304" spans="1:20" ht="14.25" customHeight="1" x14ac:dyDescent="0.25">
      <c r="A304" s="60" t="str">
        <f>IF(S304=MIN(S297:S320),1,"")</f>
        <v/>
      </c>
      <c r="B304" s="61"/>
      <c r="C304" s="62"/>
      <c r="D304" s="63"/>
      <c r="E304" s="64"/>
      <c r="F304" s="65"/>
      <c r="G304" s="66"/>
      <c r="H304" s="56"/>
      <c r="I304" s="67" t="e">
        <f>HLOOKUP('Operational Worksheet'!E304,$B$778:$U$780,3)</f>
        <v>#N/A</v>
      </c>
      <c r="J304" s="57" t="e">
        <f t="shared" si="54"/>
        <v>#DIV/0!</v>
      </c>
      <c r="K304" s="57" t="e">
        <f t="shared" si="48"/>
        <v>#DIV/0!</v>
      </c>
      <c r="L304" s="67" t="e">
        <f t="shared" si="44"/>
        <v>#DIV/0!</v>
      </c>
      <c r="M304" s="67" t="e">
        <f t="shared" si="45"/>
        <v>#DIV/0!</v>
      </c>
      <c r="N304" s="57" t="e">
        <f t="shared" si="49"/>
        <v>#DIV/0!</v>
      </c>
      <c r="O304" s="57" t="e">
        <f t="shared" si="50"/>
        <v>#DIV/0!</v>
      </c>
      <c r="P304" s="67" t="e">
        <f t="shared" si="51"/>
        <v>#DIV/0!</v>
      </c>
      <c r="Q304" s="67" t="e">
        <f t="shared" si="52"/>
        <v>#DIV/0!</v>
      </c>
      <c r="R304" s="57" t="e">
        <f t="shared" si="53"/>
        <v>#DIV/0!</v>
      </c>
      <c r="S304" s="68" t="str">
        <f t="shared" si="46"/>
        <v>PO</v>
      </c>
      <c r="T304" s="69" t="str">
        <f t="shared" si="47"/>
        <v>OK</v>
      </c>
    </row>
    <row r="305" spans="1:20" ht="14.25" customHeight="1" x14ac:dyDescent="0.25">
      <c r="A305" s="60" t="str">
        <f>IF(S305=MIN(S297:S320),1,"")</f>
        <v/>
      </c>
      <c r="B305" s="61"/>
      <c r="C305" s="62"/>
      <c r="D305" s="63"/>
      <c r="E305" s="64"/>
      <c r="F305" s="65"/>
      <c r="G305" s="66"/>
      <c r="H305" s="56"/>
      <c r="I305" s="67" t="e">
        <f>HLOOKUP('Operational Worksheet'!E305,$B$778:$U$780,3)</f>
        <v>#N/A</v>
      </c>
      <c r="J305" s="57" t="e">
        <f t="shared" si="54"/>
        <v>#DIV/0!</v>
      </c>
      <c r="K305" s="57" t="e">
        <f t="shared" si="48"/>
        <v>#DIV/0!</v>
      </c>
      <c r="L305" s="67" t="e">
        <f t="shared" si="44"/>
        <v>#DIV/0!</v>
      </c>
      <c r="M305" s="67" t="e">
        <f t="shared" si="45"/>
        <v>#DIV/0!</v>
      </c>
      <c r="N305" s="57" t="e">
        <f t="shared" si="49"/>
        <v>#DIV/0!</v>
      </c>
      <c r="O305" s="57" t="e">
        <f t="shared" si="50"/>
        <v>#DIV/0!</v>
      </c>
      <c r="P305" s="67" t="e">
        <f t="shared" si="51"/>
        <v>#DIV/0!</v>
      </c>
      <c r="Q305" s="67" t="e">
        <f t="shared" si="52"/>
        <v>#DIV/0!</v>
      </c>
      <c r="R305" s="57" t="e">
        <f t="shared" si="53"/>
        <v>#DIV/0!</v>
      </c>
      <c r="S305" s="68" t="str">
        <f t="shared" si="46"/>
        <v>PO</v>
      </c>
      <c r="T305" s="69" t="str">
        <f t="shared" si="47"/>
        <v>OK</v>
      </c>
    </row>
    <row r="306" spans="1:20" ht="14.25" customHeight="1" x14ac:dyDescent="0.25">
      <c r="A306" s="60" t="str">
        <f>IF(S306=MIN(S297:S320),1,"")</f>
        <v/>
      </c>
      <c r="B306" s="61"/>
      <c r="C306" s="62"/>
      <c r="D306" s="63"/>
      <c r="E306" s="64"/>
      <c r="F306" s="65"/>
      <c r="G306" s="66"/>
      <c r="H306" s="56"/>
      <c r="I306" s="67" t="e">
        <f>HLOOKUP('Operational Worksheet'!E306,$B$778:$U$780,3)</f>
        <v>#N/A</v>
      </c>
      <c r="J306" s="57" t="e">
        <f t="shared" si="54"/>
        <v>#DIV/0!</v>
      </c>
      <c r="K306" s="57" t="e">
        <f t="shared" si="48"/>
        <v>#DIV/0!</v>
      </c>
      <c r="L306" s="67" t="e">
        <f t="shared" si="44"/>
        <v>#DIV/0!</v>
      </c>
      <c r="M306" s="67" t="e">
        <f t="shared" si="45"/>
        <v>#DIV/0!</v>
      </c>
      <c r="N306" s="57" t="e">
        <f t="shared" si="49"/>
        <v>#DIV/0!</v>
      </c>
      <c r="O306" s="57" t="e">
        <f t="shared" si="50"/>
        <v>#DIV/0!</v>
      </c>
      <c r="P306" s="67" t="e">
        <f t="shared" si="51"/>
        <v>#DIV/0!</v>
      </c>
      <c r="Q306" s="67" t="e">
        <f t="shared" si="52"/>
        <v>#DIV/0!</v>
      </c>
      <c r="R306" s="57" t="e">
        <f t="shared" si="53"/>
        <v>#DIV/0!</v>
      </c>
      <c r="S306" s="68" t="str">
        <f t="shared" si="46"/>
        <v>PO</v>
      </c>
      <c r="T306" s="69" t="str">
        <f t="shared" si="47"/>
        <v>OK</v>
      </c>
    </row>
    <row r="307" spans="1:20" ht="14.25" customHeight="1" x14ac:dyDescent="0.25">
      <c r="A307" s="60" t="str">
        <f>IF(S307=MIN(S297:S320),1,"")</f>
        <v/>
      </c>
      <c r="B307" s="61"/>
      <c r="C307" s="62"/>
      <c r="D307" s="63"/>
      <c r="E307" s="64"/>
      <c r="F307" s="65"/>
      <c r="G307" s="66"/>
      <c r="H307" s="56"/>
      <c r="I307" s="67" t="e">
        <f>HLOOKUP('Operational Worksheet'!E307,$B$778:$U$780,3)</f>
        <v>#N/A</v>
      </c>
      <c r="J307" s="57" t="e">
        <f t="shared" si="54"/>
        <v>#DIV/0!</v>
      </c>
      <c r="K307" s="57" t="e">
        <f t="shared" si="48"/>
        <v>#DIV/0!</v>
      </c>
      <c r="L307" s="67" t="e">
        <f t="shared" si="44"/>
        <v>#DIV/0!</v>
      </c>
      <c r="M307" s="67" t="e">
        <f t="shared" si="45"/>
        <v>#DIV/0!</v>
      </c>
      <c r="N307" s="57" t="e">
        <f t="shared" si="49"/>
        <v>#DIV/0!</v>
      </c>
      <c r="O307" s="57" t="e">
        <f t="shared" si="50"/>
        <v>#DIV/0!</v>
      </c>
      <c r="P307" s="67" t="e">
        <f t="shared" si="51"/>
        <v>#DIV/0!</v>
      </c>
      <c r="Q307" s="67" t="e">
        <f t="shared" si="52"/>
        <v>#DIV/0!</v>
      </c>
      <c r="R307" s="57" t="e">
        <f t="shared" si="53"/>
        <v>#DIV/0!</v>
      </c>
      <c r="S307" s="68" t="str">
        <f t="shared" si="46"/>
        <v>PO</v>
      </c>
      <c r="T307" s="69" t="str">
        <f t="shared" si="47"/>
        <v>OK</v>
      </c>
    </row>
    <row r="308" spans="1:20" ht="14.25" customHeight="1" x14ac:dyDescent="0.25">
      <c r="A308" s="60" t="str">
        <f>IF(S308=MIN(S297:S320),1,"")</f>
        <v/>
      </c>
      <c r="B308" s="61"/>
      <c r="C308" s="62"/>
      <c r="D308" s="63"/>
      <c r="E308" s="64"/>
      <c r="F308" s="65"/>
      <c r="G308" s="66"/>
      <c r="H308" s="56"/>
      <c r="I308" s="67" t="e">
        <f>HLOOKUP('Operational Worksheet'!E308,$B$778:$U$780,3)</f>
        <v>#N/A</v>
      </c>
      <c r="J308" s="57" t="e">
        <f t="shared" si="54"/>
        <v>#DIV/0!</v>
      </c>
      <c r="K308" s="57" t="e">
        <f t="shared" si="48"/>
        <v>#DIV/0!</v>
      </c>
      <c r="L308" s="68" t="e">
        <f t="shared" si="44"/>
        <v>#DIV/0!</v>
      </c>
      <c r="M308" s="67" t="e">
        <f t="shared" si="45"/>
        <v>#DIV/0!</v>
      </c>
      <c r="N308" s="57" t="e">
        <f t="shared" si="49"/>
        <v>#DIV/0!</v>
      </c>
      <c r="O308" s="57" t="e">
        <f t="shared" si="50"/>
        <v>#DIV/0!</v>
      </c>
      <c r="P308" s="67" t="e">
        <f t="shared" si="51"/>
        <v>#DIV/0!</v>
      </c>
      <c r="Q308" s="67" t="e">
        <f t="shared" si="52"/>
        <v>#DIV/0!</v>
      </c>
      <c r="R308" s="57" t="e">
        <f t="shared" si="53"/>
        <v>#DIV/0!</v>
      </c>
      <c r="S308" s="68" t="str">
        <f t="shared" si="46"/>
        <v>PO</v>
      </c>
      <c r="T308" s="69" t="str">
        <f t="shared" si="47"/>
        <v>OK</v>
      </c>
    </row>
    <row r="309" spans="1:20" ht="14.25" customHeight="1" x14ac:dyDescent="0.25">
      <c r="A309" s="60" t="str">
        <f>IF(S309=MIN(S297:S320),1,"")</f>
        <v/>
      </c>
      <c r="B309" s="61"/>
      <c r="C309" s="62"/>
      <c r="D309" s="63"/>
      <c r="E309" s="64"/>
      <c r="F309" s="65"/>
      <c r="G309" s="66"/>
      <c r="H309" s="56"/>
      <c r="I309" s="67" t="e">
        <f>HLOOKUP('Operational Worksheet'!E309,$B$778:$U$780,3)</f>
        <v>#N/A</v>
      </c>
      <c r="J309" s="57" t="e">
        <f t="shared" si="54"/>
        <v>#DIV/0!</v>
      </c>
      <c r="K309" s="57" t="e">
        <f t="shared" si="48"/>
        <v>#DIV/0!</v>
      </c>
      <c r="L309" s="67" t="e">
        <f t="shared" si="44"/>
        <v>#DIV/0!</v>
      </c>
      <c r="M309" s="67" t="e">
        <f t="shared" si="45"/>
        <v>#DIV/0!</v>
      </c>
      <c r="N309" s="57" t="e">
        <f t="shared" si="49"/>
        <v>#DIV/0!</v>
      </c>
      <c r="O309" s="57" t="e">
        <f t="shared" si="50"/>
        <v>#DIV/0!</v>
      </c>
      <c r="P309" s="67" t="e">
        <f t="shared" si="51"/>
        <v>#DIV/0!</v>
      </c>
      <c r="Q309" s="67" t="e">
        <f t="shared" si="52"/>
        <v>#DIV/0!</v>
      </c>
      <c r="R309" s="57" t="e">
        <f t="shared" si="53"/>
        <v>#DIV/0!</v>
      </c>
      <c r="S309" s="68" t="str">
        <f t="shared" si="46"/>
        <v>PO</v>
      </c>
      <c r="T309" s="69" t="str">
        <f t="shared" si="47"/>
        <v>OK</v>
      </c>
    </row>
    <row r="310" spans="1:20" ht="14.25" customHeight="1" x14ac:dyDescent="0.25">
      <c r="A310" s="60" t="str">
        <f>IF(S310=MIN(S297:S320),1,"")</f>
        <v/>
      </c>
      <c r="B310" s="61"/>
      <c r="C310" s="62"/>
      <c r="D310" s="63"/>
      <c r="E310" s="64"/>
      <c r="F310" s="65"/>
      <c r="G310" s="66"/>
      <c r="H310" s="56"/>
      <c r="I310" s="67" t="e">
        <f>HLOOKUP('Operational Worksheet'!E310,$B$778:$U$780,3)</f>
        <v>#N/A</v>
      </c>
      <c r="J310" s="57" t="e">
        <f t="shared" si="54"/>
        <v>#DIV/0!</v>
      </c>
      <c r="K310" s="57" t="e">
        <f t="shared" si="48"/>
        <v>#DIV/0!</v>
      </c>
      <c r="L310" s="67" t="e">
        <f t="shared" si="44"/>
        <v>#DIV/0!</v>
      </c>
      <c r="M310" s="67" t="e">
        <f t="shared" si="45"/>
        <v>#DIV/0!</v>
      </c>
      <c r="N310" s="57" t="e">
        <f t="shared" si="49"/>
        <v>#DIV/0!</v>
      </c>
      <c r="O310" s="57" t="e">
        <f t="shared" si="50"/>
        <v>#DIV/0!</v>
      </c>
      <c r="P310" s="67" t="e">
        <f t="shared" si="51"/>
        <v>#DIV/0!</v>
      </c>
      <c r="Q310" s="67" t="e">
        <f t="shared" si="52"/>
        <v>#DIV/0!</v>
      </c>
      <c r="R310" s="57" t="e">
        <f t="shared" si="53"/>
        <v>#DIV/0!</v>
      </c>
      <c r="S310" s="68" t="str">
        <f t="shared" si="46"/>
        <v>PO</v>
      </c>
      <c r="T310" s="69" t="str">
        <f t="shared" si="47"/>
        <v>OK</v>
      </c>
    </row>
    <row r="311" spans="1:20" ht="14.25" customHeight="1" x14ac:dyDescent="0.25">
      <c r="A311" s="60" t="str">
        <f>IF(S311=MIN(S297:S320),1,"")</f>
        <v/>
      </c>
      <c r="B311" s="61"/>
      <c r="C311" s="62"/>
      <c r="D311" s="63"/>
      <c r="E311" s="64"/>
      <c r="F311" s="65"/>
      <c r="G311" s="66"/>
      <c r="H311" s="56"/>
      <c r="I311" s="67" t="e">
        <f>HLOOKUP('Operational Worksheet'!E311,$B$778:$U$780,3)</f>
        <v>#N/A</v>
      </c>
      <c r="J311" s="57" t="e">
        <f t="shared" si="54"/>
        <v>#DIV/0!</v>
      </c>
      <c r="K311" s="57" t="e">
        <f t="shared" si="48"/>
        <v>#DIV/0!</v>
      </c>
      <c r="L311" s="67" t="e">
        <f t="shared" si="44"/>
        <v>#DIV/0!</v>
      </c>
      <c r="M311" s="67" t="e">
        <f t="shared" si="45"/>
        <v>#DIV/0!</v>
      </c>
      <c r="N311" s="57" t="e">
        <f t="shared" si="49"/>
        <v>#DIV/0!</v>
      </c>
      <c r="O311" s="57" t="e">
        <f t="shared" si="50"/>
        <v>#DIV/0!</v>
      </c>
      <c r="P311" s="67" t="e">
        <f t="shared" si="51"/>
        <v>#DIV/0!</v>
      </c>
      <c r="Q311" s="67" t="e">
        <f t="shared" si="52"/>
        <v>#DIV/0!</v>
      </c>
      <c r="R311" s="57" t="e">
        <f t="shared" si="53"/>
        <v>#DIV/0!</v>
      </c>
      <c r="S311" s="68" t="str">
        <f t="shared" si="46"/>
        <v>PO</v>
      </c>
      <c r="T311" s="69" t="str">
        <f t="shared" si="47"/>
        <v>OK</v>
      </c>
    </row>
    <row r="312" spans="1:20" ht="14.25" customHeight="1" x14ac:dyDescent="0.25">
      <c r="A312" s="60" t="str">
        <f>IF(S312=MIN(S297:S320),1,"")</f>
        <v/>
      </c>
      <c r="B312" s="61"/>
      <c r="C312" s="62"/>
      <c r="D312" s="63"/>
      <c r="E312" s="64"/>
      <c r="F312" s="65"/>
      <c r="G312" s="66"/>
      <c r="H312" s="56"/>
      <c r="I312" s="67" t="e">
        <f>HLOOKUP('Operational Worksheet'!E312,$B$778:$U$780,3)</f>
        <v>#N/A</v>
      </c>
      <c r="J312" s="57" t="e">
        <f t="shared" si="54"/>
        <v>#DIV/0!</v>
      </c>
      <c r="K312" s="57" t="e">
        <f t="shared" si="48"/>
        <v>#DIV/0!</v>
      </c>
      <c r="L312" s="67" t="e">
        <f t="shared" si="44"/>
        <v>#DIV/0!</v>
      </c>
      <c r="M312" s="67" t="e">
        <f t="shared" si="45"/>
        <v>#DIV/0!</v>
      </c>
      <c r="N312" s="57" t="e">
        <f t="shared" si="49"/>
        <v>#DIV/0!</v>
      </c>
      <c r="O312" s="57" t="e">
        <f t="shared" si="50"/>
        <v>#DIV/0!</v>
      </c>
      <c r="P312" s="67" t="e">
        <f t="shared" si="51"/>
        <v>#DIV/0!</v>
      </c>
      <c r="Q312" s="67" t="e">
        <f t="shared" si="52"/>
        <v>#DIV/0!</v>
      </c>
      <c r="R312" s="57" t="e">
        <f t="shared" si="53"/>
        <v>#DIV/0!</v>
      </c>
      <c r="S312" s="68" t="str">
        <f t="shared" si="46"/>
        <v>PO</v>
      </c>
      <c r="T312" s="69" t="str">
        <f t="shared" si="47"/>
        <v>OK</v>
      </c>
    </row>
    <row r="313" spans="1:20" ht="14.25" customHeight="1" x14ac:dyDescent="0.25">
      <c r="A313" s="60" t="str">
        <f>IF(S313=MIN(S297:S320),1,"")</f>
        <v/>
      </c>
      <c r="B313" s="61"/>
      <c r="C313" s="62"/>
      <c r="D313" s="63"/>
      <c r="E313" s="64"/>
      <c r="F313" s="65"/>
      <c r="G313" s="66"/>
      <c r="H313" s="56"/>
      <c r="I313" s="67" t="e">
        <f>HLOOKUP('Operational Worksheet'!E313,$B$778:$U$780,3)</f>
        <v>#N/A</v>
      </c>
      <c r="J313" s="57" t="e">
        <f t="shared" si="54"/>
        <v>#DIV/0!</v>
      </c>
      <c r="K313" s="57" t="e">
        <f t="shared" si="48"/>
        <v>#DIV/0!</v>
      </c>
      <c r="L313" s="67" t="e">
        <f t="shared" si="44"/>
        <v>#DIV/0!</v>
      </c>
      <c r="M313" s="67" t="e">
        <f t="shared" si="45"/>
        <v>#DIV/0!</v>
      </c>
      <c r="N313" s="57" t="e">
        <f t="shared" si="49"/>
        <v>#DIV/0!</v>
      </c>
      <c r="O313" s="57" t="e">
        <f t="shared" si="50"/>
        <v>#DIV/0!</v>
      </c>
      <c r="P313" s="67" t="e">
        <f t="shared" si="51"/>
        <v>#DIV/0!</v>
      </c>
      <c r="Q313" s="67" t="e">
        <f t="shared" si="52"/>
        <v>#DIV/0!</v>
      </c>
      <c r="R313" s="57" t="e">
        <f t="shared" si="53"/>
        <v>#DIV/0!</v>
      </c>
      <c r="S313" s="68" t="str">
        <f t="shared" si="46"/>
        <v>PO</v>
      </c>
      <c r="T313" s="69" t="str">
        <f t="shared" si="47"/>
        <v>OK</v>
      </c>
    </row>
    <row r="314" spans="1:20" ht="14.25" customHeight="1" x14ac:dyDescent="0.25">
      <c r="A314" s="60" t="str">
        <f>IF(S314=MIN(S297:S320),1,"")</f>
        <v/>
      </c>
      <c r="B314" s="61"/>
      <c r="C314" s="62"/>
      <c r="D314" s="63"/>
      <c r="E314" s="64"/>
      <c r="F314" s="65"/>
      <c r="G314" s="66"/>
      <c r="H314" s="56"/>
      <c r="I314" s="67" t="e">
        <f>HLOOKUP('Operational Worksheet'!E314,$B$778:$U$780,3)</f>
        <v>#N/A</v>
      </c>
      <c r="J314" s="57" t="e">
        <f t="shared" si="54"/>
        <v>#DIV/0!</v>
      </c>
      <c r="K314" s="57" t="e">
        <f t="shared" si="48"/>
        <v>#DIV/0!</v>
      </c>
      <c r="L314" s="68" t="e">
        <f t="shared" si="44"/>
        <v>#DIV/0!</v>
      </c>
      <c r="M314" s="67" t="e">
        <f t="shared" si="45"/>
        <v>#DIV/0!</v>
      </c>
      <c r="N314" s="57" t="e">
        <f t="shared" si="49"/>
        <v>#DIV/0!</v>
      </c>
      <c r="O314" s="57" t="e">
        <f t="shared" si="50"/>
        <v>#DIV/0!</v>
      </c>
      <c r="P314" s="67" t="e">
        <f t="shared" si="51"/>
        <v>#DIV/0!</v>
      </c>
      <c r="Q314" s="67" t="e">
        <f t="shared" si="52"/>
        <v>#DIV/0!</v>
      </c>
      <c r="R314" s="57" t="e">
        <f t="shared" si="53"/>
        <v>#DIV/0!</v>
      </c>
      <c r="S314" s="68" t="str">
        <f t="shared" si="46"/>
        <v>PO</v>
      </c>
      <c r="T314" s="69" t="str">
        <f t="shared" si="47"/>
        <v>OK</v>
      </c>
    </row>
    <row r="315" spans="1:20" ht="14.25" customHeight="1" x14ac:dyDescent="0.25">
      <c r="A315" s="60" t="str">
        <f>IF(S315=MIN(S297:S320),1,"")</f>
        <v/>
      </c>
      <c r="B315" s="61"/>
      <c r="C315" s="62"/>
      <c r="D315" s="63"/>
      <c r="E315" s="64"/>
      <c r="F315" s="65"/>
      <c r="G315" s="66"/>
      <c r="H315" s="56"/>
      <c r="I315" s="67" t="e">
        <f>HLOOKUP('Operational Worksheet'!E315,$B$778:$U$780,3)</f>
        <v>#N/A</v>
      </c>
      <c r="J315" s="57" t="e">
        <f t="shared" si="54"/>
        <v>#DIV/0!</v>
      </c>
      <c r="K315" s="57" t="e">
        <f t="shared" si="48"/>
        <v>#DIV/0!</v>
      </c>
      <c r="L315" s="67" t="e">
        <f t="shared" si="44"/>
        <v>#DIV/0!</v>
      </c>
      <c r="M315" s="67" t="e">
        <f t="shared" si="45"/>
        <v>#DIV/0!</v>
      </c>
      <c r="N315" s="57" t="e">
        <f t="shared" si="49"/>
        <v>#DIV/0!</v>
      </c>
      <c r="O315" s="57" t="e">
        <f t="shared" si="50"/>
        <v>#DIV/0!</v>
      </c>
      <c r="P315" s="67" t="e">
        <f t="shared" si="51"/>
        <v>#DIV/0!</v>
      </c>
      <c r="Q315" s="67" t="e">
        <f t="shared" si="52"/>
        <v>#DIV/0!</v>
      </c>
      <c r="R315" s="57" t="e">
        <f t="shared" si="53"/>
        <v>#DIV/0!</v>
      </c>
      <c r="S315" s="68" t="str">
        <f t="shared" si="46"/>
        <v>PO</v>
      </c>
      <c r="T315" s="69" t="str">
        <f t="shared" si="47"/>
        <v>OK</v>
      </c>
    </row>
    <row r="316" spans="1:20" ht="14.25" customHeight="1" x14ac:dyDescent="0.25">
      <c r="A316" s="60" t="str">
        <f>IF(S316=MIN(S297:S320),1,"")</f>
        <v/>
      </c>
      <c r="B316" s="61"/>
      <c r="C316" s="62"/>
      <c r="D316" s="63"/>
      <c r="E316" s="64"/>
      <c r="F316" s="65"/>
      <c r="G316" s="66"/>
      <c r="H316" s="56"/>
      <c r="I316" s="67" t="e">
        <f>HLOOKUP('Operational Worksheet'!E316,$B$778:$U$780,3)</f>
        <v>#N/A</v>
      </c>
      <c r="J316" s="57" t="e">
        <f t="shared" si="54"/>
        <v>#DIV/0!</v>
      </c>
      <c r="K316" s="57" t="e">
        <f t="shared" si="48"/>
        <v>#DIV/0!</v>
      </c>
      <c r="L316" s="67" t="e">
        <f t="shared" si="44"/>
        <v>#DIV/0!</v>
      </c>
      <c r="M316" s="67" t="e">
        <f t="shared" si="45"/>
        <v>#DIV/0!</v>
      </c>
      <c r="N316" s="57" t="e">
        <f t="shared" si="49"/>
        <v>#DIV/0!</v>
      </c>
      <c r="O316" s="57" t="e">
        <f t="shared" si="50"/>
        <v>#DIV/0!</v>
      </c>
      <c r="P316" s="67" t="e">
        <f t="shared" si="51"/>
        <v>#DIV/0!</v>
      </c>
      <c r="Q316" s="67" t="e">
        <f t="shared" si="52"/>
        <v>#DIV/0!</v>
      </c>
      <c r="R316" s="57" t="e">
        <f t="shared" si="53"/>
        <v>#DIV/0!</v>
      </c>
      <c r="S316" s="68" t="str">
        <f t="shared" si="46"/>
        <v>PO</v>
      </c>
      <c r="T316" s="69" t="str">
        <f t="shared" si="47"/>
        <v>OK</v>
      </c>
    </row>
    <row r="317" spans="1:20" ht="14.25" customHeight="1" x14ac:dyDescent="0.25">
      <c r="A317" s="60" t="str">
        <f>IF(S317=MIN(S297:S320),1,"")</f>
        <v/>
      </c>
      <c r="B317" s="61"/>
      <c r="C317" s="62"/>
      <c r="D317" s="63"/>
      <c r="E317" s="64"/>
      <c r="F317" s="65"/>
      <c r="G317" s="66"/>
      <c r="H317" s="56"/>
      <c r="I317" s="67" t="e">
        <f>HLOOKUP('Operational Worksheet'!E317,$B$778:$U$780,3)</f>
        <v>#N/A</v>
      </c>
      <c r="J317" s="57" t="e">
        <f t="shared" si="54"/>
        <v>#DIV/0!</v>
      </c>
      <c r="K317" s="57" t="e">
        <f t="shared" si="48"/>
        <v>#DIV/0!</v>
      </c>
      <c r="L317" s="67" t="e">
        <f t="shared" si="44"/>
        <v>#DIV/0!</v>
      </c>
      <c r="M317" s="67" t="e">
        <f t="shared" si="45"/>
        <v>#DIV/0!</v>
      </c>
      <c r="N317" s="57" t="e">
        <f t="shared" si="49"/>
        <v>#DIV/0!</v>
      </c>
      <c r="O317" s="57" t="e">
        <f t="shared" si="50"/>
        <v>#DIV/0!</v>
      </c>
      <c r="P317" s="67" t="e">
        <f t="shared" si="51"/>
        <v>#DIV/0!</v>
      </c>
      <c r="Q317" s="67" t="e">
        <f t="shared" si="52"/>
        <v>#DIV/0!</v>
      </c>
      <c r="R317" s="57" t="e">
        <f t="shared" si="53"/>
        <v>#DIV/0!</v>
      </c>
      <c r="S317" s="68" t="str">
        <f t="shared" si="46"/>
        <v>PO</v>
      </c>
      <c r="T317" s="69" t="str">
        <f t="shared" si="47"/>
        <v>OK</v>
      </c>
    </row>
    <row r="318" spans="1:20" ht="14.25" customHeight="1" x14ac:dyDescent="0.25">
      <c r="A318" s="60" t="str">
        <f>IF(S318=MIN(S297:S320),1,"")</f>
        <v/>
      </c>
      <c r="B318" s="61"/>
      <c r="C318" s="62"/>
      <c r="D318" s="63"/>
      <c r="E318" s="64"/>
      <c r="F318" s="65"/>
      <c r="G318" s="66"/>
      <c r="H318" s="56"/>
      <c r="I318" s="67" t="e">
        <f>HLOOKUP('Operational Worksheet'!E318,$B$778:$U$780,3)</f>
        <v>#N/A</v>
      </c>
      <c r="J318" s="57" t="e">
        <f t="shared" si="54"/>
        <v>#DIV/0!</v>
      </c>
      <c r="K318" s="57" t="e">
        <f t="shared" si="48"/>
        <v>#DIV/0!</v>
      </c>
      <c r="L318" s="67" t="e">
        <f t="shared" si="44"/>
        <v>#DIV/0!</v>
      </c>
      <c r="M318" s="67" t="e">
        <f t="shared" si="45"/>
        <v>#DIV/0!</v>
      </c>
      <c r="N318" s="57" t="e">
        <f t="shared" si="49"/>
        <v>#DIV/0!</v>
      </c>
      <c r="O318" s="57" t="e">
        <f t="shared" si="50"/>
        <v>#DIV/0!</v>
      </c>
      <c r="P318" s="67" t="e">
        <f t="shared" si="51"/>
        <v>#DIV/0!</v>
      </c>
      <c r="Q318" s="67" t="e">
        <f t="shared" si="52"/>
        <v>#DIV/0!</v>
      </c>
      <c r="R318" s="57" t="e">
        <f t="shared" si="53"/>
        <v>#DIV/0!</v>
      </c>
      <c r="S318" s="68" t="str">
        <f t="shared" si="46"/>
        <v>PO</v>
      </c>
      <c r="T318" s="69" t="str">
        <f t="shared" si="47"/>
        <v>OK</v>
      </c>
    </row>
    <row r="319" spans="1:20" ht="14.25" customHeight="1" x14ac:dyDescent="0.25">
      <c r="A319" s="60" t="str">
        <f>IF(S319=MIN(S297:S320),1,"")</f>
        <v/>
      </c>
      <c r="B319" s="61"/>
      <c r="C319" s="62"/>
      <c r="D319" s="63"/>
      <c r="E319" s="64"/>
      <c r="F319" s="65"/>
      <c r="G319" s="66"/>
      <c r="H319" s="56"/>
      <c r="I319" s="67" t="e">
        <f>HLOOKUP('Operational Worksheet'!E319,$B$778:$U$780,3)</f>
        <v>#N/A</v>
      </c>
      <c r="J319" s="57" t="e">
        <f t="shared" si="54"/>
        <v>#DIV/0!</v>
      </c>
      <c r="K319" s="57" t="e">
        <f t="shared" si="48"/>
        <v>#DIV/0!</v>
      </c>
      <c r="L319" s="67" t="e">
        <f t="shared" si="44"/>
        <v>#DIV/0!</v>
      </c>
      <c r="M319" s="67" t="e">
        <f t="shared" si="45"/>
        <v>#DIV/0!</v>
      </c>
      <c r="N319" s="57" t="e">
        <f t="shared" si="49"/>
        <v>#DIV/0!</v>
      </c>
      <c r="O319" s="57" t="e">
        <f t="shared" si="50"/>
        <v>#DIV/0!</v>
      </c>
      <c r="P319" s="67" t="e">
        <f t="shared" si="51"/>
        <v>#DIV/0!</v>
      </c>
      <c r="Q319" s="67" t="e">
        <f t="shared" si="52"/>
        <v>#DIV/0!</v>
      </c>
      <c r="R319" s="57" t="e">
        <f t="shared" si="53"/>
        <v>#DIV/0!</v>
      </c>
      <c r="S319" s="68" t="str">
        <f t="shared" si="46"/>
        <v>PO</v>
      </c>
      <c r="T319" s="69" t="str">
        <f t="shared" si="47"/>
        <v>OK</v>
      </c>
    </row>
    <row r="320" spans="1:20" ht="14.25" customHeight="1" x14ac:dyDescent="0.25">
      <c r="A320" s="70" t="str">
        <f>IF(S320=MIN(S297:S320),1,"")</f>
        <v/>
      </c>
      <c r="B320" s="71"/>
      <c r="C320" s="72"/>
      <c r="D320" s="63"/>
      <c r="E320" s="64"/>
      <c r="F320" s="65"/>
      <c r="G320" s="66"/>
      <c r="H320" s="56"/>
      <c r="I320" s="73" t="e">
        <f>HLOOKUP('Operational Worksheet'!E320,$B$778:$U$780,3)</f>
        <v>#N/A</v>
      </c>
      <c r="J320" s="57" t="e">
        <f t="shared" si="54"/>
        <v>#DIV/0!</v>
      </c>
      <c r="K320" s="57" t="e">
        <f t="shared" si="48"/>
        <v>#DIV/0!</v>
      </c>
      <c r="L320" s="74" t="e">
        <f t="shared" si="44"/>
        <v>#DIV/0!</v>
      </c>
      <c r="M320" s="73" t="e">
        <f t="shared" si="45"/>
        <v>#DIV/0!</v>
      </c>
      <c r="N320" s="57" t="e">
        <f t="shared" si="49"/>
        <v>#DIV/0!</v>
      </c>
      <c r="O320" s="57" t="e">
        <f t="shared" si="50"/>
        <v>#DIV/0!</v>
      </c>
      <c r="P320" s="73" t="e">
        <f t="shared" si="51"/>
        <v>#DIV/0!</v>
      </c>
      <c r="Q320" s="73" t="e">
        <f t="shared" si="52"/>
        <v>#DIV/0!</v>
      </c>
      <c r="R320" s="57" t="e">
        <f t="shared" si="53"/>
        <v>#DIV/0!</v>
      </c>
      <c r="S320" s="74" t="str">
        <f t="shared" si="46"/>
        <v>PO</v>
      </c>
      <c r="T320" s="75" t="str">
        <f t="shared" si="47"/>
        <v>OK</v>
      </c>
    </row>
    <row r="321" spans="1:20" ht="14.25" customHeight="1" x14ac:dyDescent="0.25">
      <c r="A321" s="50" t="str">
        <f>IF(S321=MIN(S321:S344),1,"")</f>
        <v/>
      </c>
      <c r="B321" s="51"/>
      <c r="C321" s="52"/>
      <c r="D321" s="63"/>
      <c r="E321" s="64"/>
      <c r="F321" s="65"/>
      <c r="G321" s="66"/>
      <c r="H321" s="56"/>
      <c r="I321" s="57" t="e">
        <f>HLOOKUP('Operational Worksheet'!E321,$B$778:$U$780,3)</f>
        <v>#N/A</v>
      </c>
      <c r="J321" s="57" t="e">
        <f t="shared" si="54"/>
        <v>#DIV/0!</v>
      </c>
      <c r="K321" s="57" t="e">
        <f t="shared" si="48"/>
        <v>#DIV/0!</v>
      </c>
      <c r="L321" s="57" t="e">
        <f t="shared" si="44"/>
        <v>#DIV/0!</v>
      </c>
      <c r="M321" s="57" t="e">
        <f t="shared" si="45"/>
        <v>#DIV/0!</v>
      </c>
      <c r="N321" s="57" t="e">
        <f t="shared" si="49"/>
        <v>#DIV/0!</v>
      </c>
      <c r="O321" s="57" t="e">
        <f t="shared" si="50"/>
        <v>#DIV/0!</v>
      </c>
      <c r="P321" s="57" t="e">
        <f t="shared" si="51"/>
        <v>#DIV/0!</v>
      </c>
      <c r="Q321" s="57" t="e">
        <f t="shared" si="52"/>
        <v>#DIV/0!</v>
      </c>
      <c r="R321" s="57" t="e">
        <f t="shared" si="53"/>
        <v>#DIV/0!</v>
      </c>
      <c r="S321" s="58" t="str">
        <f t="shared" si="46"/>
        <v>PO</v>
      </c>
      <c r="T321" s="59" t="str">
        <f t="shared" si="47"/>
        <v>OK</v>
      </c>
    </row>
    <row r="322" spans="1:20" ht="14.25" customHeight="1" x14ac:dyDescent="0.25">
      <c r="A322" s="60" t="str">
        <f>IF(S322=MIN(S321:S344),1,"")</f>
        <v/>
      </c>
      <c r="B322" s="61"/>
      <c r="C322" s="62"/>
      <c r="D322" s="63"/>
      <c r="E322" s="64"/>
      <c r="F322" s="65"/>
      <c r="G322" s="66"/>
      <c r="H322" s="56"/>
      <c r="I322" s="67" t="e">
        <f>HLOOKUP('Operational Worksheet'!E322,$B$778:$U$780,3)</f>
        <v>#N/A</v>
      </c>
      <c r="J322" s="57" t="e">
        <f t="shared" si="54"/>
        <v>#DIV/0!</v>
      </c>
      <c r="K322" s="57" t="e">
        <f t="shared" si="48"/>
        <v>#DIV/0!</v>
      </c>
      <c r="L322" s="67" t="e">
        <f t="shared" si="44"/>
        <v>#DIV/0!</v>
      </c>
      <c r="M322" s="67" t="e">
        <f t="shared" si="45"/>
        <v>#DIV/0!</v>
      </c>
      <c r="N322" s="57" t="e">
        <f t="shared" si="49"/>
        <v>#DIV/0!</v>
      </c>
      <c r="O322" s="57" t="e">
        <f t="shared" si="50"/>
        <v>#DIV/0!</v>
      </c>
      <c r="P322" s="67" t="e">
        <f t="shared" si="51"/>
        <v>#DIV/0!</v>
      </c>
      <c r="Q322" s="67" t="e">
        <f t="shared" si="52"/>
        <v>#DIV/0!</v>
      </c>
      <c r="R322" s="57" t="e">
        <f t="shared" si="53"/>
        <v>#DIV/0!</v>
      </c>
      <c r="S322" s="68" t="str">
        <f t="shared" si="46"/>
        <v>PO</v>
      </c>
      <c r="T322" s="69" t="str">
        <f t="shared" si="47"/>
        <v>OK</v>
      </c>
    </row>
    <row r="323" spans="1:20" ht="14.25" customHeight="1" x14ac:dyDescent="0.25">
      <c r="A323" s="60" t="str">
        <f>IF(S323=MIN(S321:S344),1,"")</f>
        <v/>
      </c>
      <c r="B323" s="61"/>
      <c r="C323" s="62"/>
      <c r="D323" s="63"/>
      <c r="E323" s="64"/>
      <c r="F323" s="65"/>
      <c r="G323" s="66"/>
      <c r="H323" s="56"/>
      <c r="I323" s="67" t="e">
        <f>HLOOKUP('Operational Worksheet'!E323,$B$778:$U$780,3)</f>
        <v>#N/A</v>
      </c>
      <c r="J323" s="57" t="e">
        <f t="shared" si="54"/>
        <v>#DIV/0!</v>
      </c>
      <c r="K323" s="57" t="e">
        <f t="shared" si="48"/>
        <v>#DIV/0!</v>
      </c>
      <c r="L323" s="67" t="e">
        <f t="shared" si="44"/>
        <v>#DIV/0!</v>
      </c>
      <c r="M323" s="67" t="e">
        <f t="shared" si="45"/>
        <v>#DIV/0!</v>
      </c>
      <c r="N323" s="57" t="e">
        <f t="shared" si="49"/>
        <v>#DIV/0!</v>
      </c>
      <c r="O323" s="57" t="e">
        <f t="shared" si="50"/>
        <v>#DIV/0!</v>
      </c>
      <c r="P323" s="67" t="e">
        <f t="shared" si="51"/>
        <v>#DIV/0!</v>
      </c>
      <c r="Q323" s="67" t="e">
        <f t="shared" si="52"/>
        <v>#DIV/0!</v>
      </c>
      <c r="R323" s="57" t="e">
        <f t="shared" si="53"/>
        <v>#DIV/0!</v>
      </c>
      <c r="S323" s="68" t="str">
        <f t="shared" si="46"/>
        <v>PO</v>
      </c>
      <c r="T323" s="69" t="str">
        <f t="shared" si="47"/>
        <v>OK</v>
      </c>
    </row>
    <row r="324" spans="1:20" ht="14.25" customHeight="1" x14ac:dyDescent="0.25">
      <c r="A324" s="60" t="str">
        <f>IF(S324=MIN(S321:S344),1,"")</f>
        <v/>
      </c>
      <c r="B324" s="61"/>
      <c r="C324" s="62"/>
      <c r="D324" s="63"/>
      <c r="E324" s="64"/>
      <c r="F324" s="65"/>
      <c r="G324" s="66"/>
      <c r="H324" s="56"/>
      <c r="I324" s="67" t="e">
        <f>HLOOKUP('Operational Worksheet'!E324,$B$778:$U$780,3)</f>
        <v>#N/A</v>
      </c>
      <c r="J324" s="57" t="e">
        <f t="shared" si="54"/>
        <v>#DIV/0!</v>
      </c>
      <c r="K324" s="57" t="e">
        <f t="shared" si="48"/>
        <v>#DIV/0!</v>
      </c>
      <c r="L324" s="67" t="e">
        <f t="shared" si="44"/>
        <v>#DIV/0!</v>
      </c>
      <c r="M324" s="67" t="e">
        <f t="shared" si="45"/>
        <v>#DIV/0!</v>
      </c>
      <c r="N324" s="57" t="e">
        <f t="shared" si="49"/>
        <v>#DIV/0!</v>
      </c>
      <c r="O324" s="57" t="e">
        <f t="shared" si="50"/>
        <v>#DIV/0!</v>
      </c>
      <c r="P324" s="67" t="e">
        <f t="shared" si="51"/>
        <v>#DIV/0!</v>
      </c>
      <c r="Q324" s="67" t="e">
        <f t="shared" si="52"/>
        <v>#DIV/0!</v>
      </c>
      <c r="R324" s="57" t="e">
        <f t="shared" si="53"/>
        <v>#DIV/0!</v>
      </c>
      <c r="S324" s="68" t="str">
        <f t="shared" si="46"/>
        <v>PO</v>
      </c>
      <c r="T324" s="69" t="str">
        <f t="shared" si="47"/>
        <v>OK</v>
      </c>
    </row>
    <row r="325" spans="1:20" ht="14.25" customHeight="1" x14ac:dyDescent="0.25">
      <c r="A325" s="60" t="str">
        <f>IF(S325=MIN(S321:S344),1,"")</f>
        <v/>
      </c>
      <c r="B325" s="61"/>
      <c r="C325" s="62"/>
      <c r="D325" s="63"/>
      <c r="E325" s="64"/>
      <c r="F325" s="65"/>
      <c r="G325" s="66"/>
      <c r="H325" s="56"/>
      <c r="I325" s="67" t="e">
        <f>HLOOKUP('Operational Worksheet'!E325,$B$778:$U$780,3)</f>
        <v>#N/A</v>
      </c>
      <c r="J325" s="57" t="e">
        <f t="shared" si="54"/>
        <v>#DIV/0!</v>
      </c>
      <c r="K325" s="57" t="e">
        <f t="shared" si="48"/>
        <v>#DIV/0!</v>
      </c>
      <c r="L325" s="67" t="e">
        <f t="shared" si="44"/>
        <v>#DIV/0!</v>
      </c>
      <c r="M325" s="67" t="e">
        <f t="shared" si="45"/>
        <v>#DIV/0!</v>
      </c>
      <c r="N325" s="57" t="e">
        <f t="shared" si="49"/>
        <v>#DIV/0!</v>
      </c>
      <c r="O325" s="57" t="e">
        <f t="shared" si="50"/>
        <v>#DIV/0!</v>
      </c>
      <c r="P325" s="67" t="e">
        <f t="shared" si="51"/>
        <v>#DIV/0!</v>
      </c>
      <c r="Q325" s="67" t="e">
        <f t="shared" si="52"/>
        <v>#DIV/0!</v>
      </c>
      <c r="R325" s="57" t="e">
        <f t="shared" si="53"/>
        <v>#DIV/0!</v>
      </c>
      <c r="S325" s="68" t="str">
        <f t="shared" si="46"/>
        <v>PO</v>
      </c>
      <c r="T325" s="69" t="str">
        <f t="shared" si="47"/>
        <v>OK</v>
      </c>
    </row>
    <row r="326" spans="1:20" ht="14.25" customHeight="1" x14ac:dyDescent="0.25">
      <c r="A326" s="60" t="str">
        <f>IF(S326=MIN(S321:S344),1,"")</f>
        <v/>
      </c>
      <c r="B326" s="61"/>
      <c r="C326" s="62"/>
      <c r="D326" s="63"/>
      <c r="E326" s="64"/>
      <c r="F326" s="65"/>
      <c r="G326" s="66"/>
      <c r="H326" s="56"/>
      <c r="I326" s="67" t="e">
        <f>HLOOKUP('Operational Worksheet'!E326,$B$778:$U$780,3)</f>
        <v>#N/A</v>
      </c>
      <c r="J326" s="57" t="e">
        <f t="shared" si="54"/>
        <v>#DIV/0!</v>
      </c>
      <c r="K326" s="57" t="e">
        <f t="shared" si="48"/>
        <v>#DIV/0!</v>
      </c>
      <c r="L326" s="68" t="e">
        <f t="shared" si="44"/>
        <v>#DIV/0!</v>
      </c>
      <c r="M326" s="67" t="e">
        <f t="shared" si="45"/>
        <v>#DIV/0!</v>
      </c>
      <c r="N326" s="57" t="e">
        <f t="shared" si="49"/>
        <v>#DIV/0!</v>
      </c>
      <c r="O326" s="57" t="e">
        <f t="shared" si="50"/>
        <v>#DIV/0!</v>
      </c>
      <c r="P326" s="67" t="e">
        <f t="shared" si="51"/>
        <v>#DIV/0!</v>
      </c>
      <c r="Q326" s="67" t="e">
        <f t="shared" si="52"/>
        <v>#DIV/0!</v>
      </c>
      <c r="R326" s="57" t="e">
        <f t="shared" si="53"/>
        <v>#DIV/0!</v>
      </c>
      <c r="S326" s="68" t="str">
        <f t="shared" si="46"/>
        <v>PO</v>
      </c>
      <c r="T326" s="69" t="str">
        <f t="shared" si="47"/>
        <v>OK</v>
      </c>
    </row>
    <row r="327" spans="1:20" ht="14.25" customHeight="1" x14ac:dyDescent="0.25">
      <c r="A327" s="60" t="str">
        <f>IF(S327=MIN(S321:S344),1,"")</f>
        <v/>
      </c>
      <c r="B327" s="61"/>
      <c r="C327" s="62"/>
      <c r="D327" s="63"/>
      <c r="E327" s="64"/>
      <c r="F327" s="65"/>
      <c r="G327" s="66"/>
      <c r="H327" s="56"/>
      <c r="I327" s="67" t="e">
        <f>HLOOKUP('Operational Worksheet'!E327,$B$778:$U$780,3)</f>
        <v>#N/A</v>
      </c>
      <c r="J327" s="57" t="e">
        <f t="shared" si="54"/>
        <v>#DIV/0!</v>
      </c>
      <c r="K327" s="57" t="e">
        <f t="shared" si="48"/>
        <v>#DIV/0!</v>
      </c>
      <c r="L327" s="67" t="e">
        <f t="shared" si="44"/>
        <v>#DIV/0!</v>
      </c>
      <c r="M327" s="67" t="e">
        <f t="shared" si="45"/>
        <v>#DIV/0!</v>
      </c>
      <c r="N327" s="57" t="e">
        <f t="shared" si="49"/>
        <v>#DIV/0!</v>
      </c>
      <c r="O327" s="57" t="e">
        <f t="shared" si="50"/>
        <v>#DIV/0!</v>
      </c>
      <c r="P327" s="67" t="e">
        <f t="shared" si="51"/>
        <v>#DIV/0!</v>
      </c>
      <c r="Q327" s="67" t="e">
        <f t="shared" si="52"/>
        <v>#DIV/0!</v>
      </c>
      <c r="R327" s="57" t="e">
        <f t="shared" si="53"/>
        <v>#DIV/0!</v>
      </c>
      <c r="S327" s="68" t="str">
        <f t="shared" si="46"/>
        <v>PO</v>
      </c>
      <c r="T327" s="69" t="str">
        <f t="shared" si="47"/>
        <v>OK</v>
      </c>
    </row>
    <row r="328" spans="1:20" ht="14.25" customHeight="1" x14ac:dyDescent="0.25">
      <c r="A328" s="60" t="str">
        <f>IF(S328=MIN(S321:S344),1,"")</f>
        <v/>
      </c>
      <c r="B328" s="61"/>
      <c r="C328" s="62"/>
      <c r="D328" s="63"/>
      <c r="E328" s="64"/>
      <c r="F328" s="65"/>
      <c r="G328" s="66"/>
      <c r="H328" s="56"/>
      <c r="I328" s="67" t="e">
        <f>HLOOKUP('Operational Worksheet'!E328,$B$778:$U$780,3)</f>
        <v>#N/A</v>
      </c>
      <c r="J328" s="57" t="e">
        <f t="shared" si="54"/>
        <v>#DIV/0!</v>
      </c>
      <c r="K328" s="57" t="e">
        <f t="shared" si="48"/>
        <v>#DIV/0!</v>
      </c>
      <c r="L328" s="67" t="e">
        <f t="shared" si="44"/>
        <v>#DIV/0!</v>
      </c>
      <c r="M328" s="67" t="e">
        <f t="shared" si="45"/>
        <v>#DIV/0!</v>
      </c>
      <c r="N328" s="57" t="e">
        <f t="shared" si="49"/>
        <v>#DIV/0!</v>
      </c>
      <c r="O328" s="57" t="e">
        <f t="shared" si="50"/>
        <v>#DIV/0!</v>
      </c>
      <c r="P328" s="67" t="e">
        <f t="shared" si="51"/>
        <v>#DIV/0!</v>
      </c>
      <c r="Q328" s="67" t="e">
        <f t="shared" si="52"/>
        <v>#DIV/0!</v>
      </c>
      <c r="R328" s="57" t="e">
        <f t="shared" si="53"/>
        <v>#DIV/0!</v>
      </c>
      <c r="S328" s="68" t="str">
        <f t="shared" si="46"/>
        <v>PO</v>
      </c>
      <c r="T328" s="69" t="str">
        <f t="shared" si="47"/>
        <v>OK</v>
      </c>
    </row>
    <row r="329" spans="1:20" ht="14.25" customHeight="1" x14ac:dyDescent="0.25">
      <c r="A329" s="60" t="str">
        <f>IF(S329=MIN(S321:S344),1,"")</f>
        <v/>
      </c>
      <c r="B329" s="61"/>
      <c r="C329" s="62"/>
      <c r="D329" s="63"/>
      <c r="E329" s="64"/>
      <c r="F329" s="65"/>
      <c r="G329" s="66"/>
      <c r="H329" s="56"/>
      <c r="I329" s="67" t="e">
        <f>HLOOKUP('Operational Worksheet'!E329,$B$778:$U$780,3)</f>
        <v>#N/A</v>
      </c>
      <c r="J329" s="57" t="e">
        <f t="shared" si="54"/>
        <v>#DIV/0!</v>
      </c>
      <c r="K329" s="57" t="e">
        <f t="shared" si="48"/>
        <v>#DIV/0!</v>
      </c>
      <c r="L329" s="67" t="e">
        <f t="shared" ref="L329:L392" si="55">$G$773/D329*$I$773</f>
        <v>#DIV/0!</v>
      </c>
      <c r="M329" s="67" t="e">
        <f t="shared" ref="M329:M392" si="56">$G$774*F329/D329*$I$774</f>
        <v>#DIV/0!</v>
      </c>
      <c r="N329" s="57" t="e">
        <f t="shared" si="49"/>
        <v>#DIV/0!</v>
      </c>
      <c r="O329" s="57" t="e">
        <f t="shared" si="50"/>
        <v>#DIV/0!</v>
      </c>
      <c r="P329" s="67" t="e">
        <f t="shared" si="51"/>
        <v>#DIV/0!</v>
      </c>
      <c r="Q329" s="67" t="e">
        <f t="shared" si="52"/>
        <v>#DIV/0!</v>
      </c>
      <c r="R329" s="57" t="e">
        <f t="shared" si="53"/>
        <v>#DIV/0!</v>
      </c>
      <c r="S329" s="68" t="str">
        <f t="shared" ref="S329:S392" si="57">IF(D329&gt;0,R329/I329,"PO")</f>
        <v>PO</v>
      </c>
      <c r="T329" s="69" t="str">
        <f t="shared" ref="T329:T392" si="58">+IF(S329&gt;=1, "OK","Alarm")</f>
        <v>OK</v>
      </c>
    </row>
    <row r="330" spans="1:20" ht="14.25" customHeight="1" x14ac:dyDescent="0.25">
      <c r="A330" s="60" t="str">
        <f>IF(S330=MIN(S321:S344),1,"")</f>
        <v/>
      </c>
      <c r="B330" s="61"/>
      <c r="C330" s="62"/>
      <c r="D330" s="63"/>
      <c r="E330" s="64"/>
      <c r="F330" s="65"/>
      <c r="G330" s="66"/>
      <c r="H330" s="56"/>
      <c r="I330" s="67" t="e">
        <f>HLOOKUP('Operational Worksheet'!E330,$B$778:$U$780,3)</f>
        <v>#N/A</v>
      </c>
      <c r="J330" s="57" t="e">
        <f t="shared" si="54"/>
        <v>#DIV/0!</v>
      </c>
      <c r="K330" s="57" t="e">
        <f t="shared" ref="K330:K393" si="59">IF(H330&lt;&gt;0,$G$770/D330*$I$770+$G$771*H330/D330*$I$771,$G$772/D330*$I$772)</f>
        <v>#DIV/0!</v>
      </c>
      <c r="L330" s="67" t="e">
        <f t="shared" si="55"/>
        <v>#DIV/0!</v>
      </c>
      <c r="M330" s="67" t="e">
        <f t="shared" si="56"/>
        <v>#DIV/0!</v>
      </c>
      <c r="N330" s="57" t="e">
        <f t="shared" ref="N330:N393" si="60">J330*$G330</f>
        <v>#DIV/0!</v>
      </c>
      <c r="O330" s="57" t="e">
        <f t="shared" ref="O330:O393" si="61">K330*$G330</f>
        <v>#DIV/0!</v>
      </c>
      <c r="P330" s="67" t="e">
        <f t="shared" ref="P330:P393" si="62">L330*$G330</f>
        <v>#DIV/0!</v>
      </c>
      <c r="Q330" s="67" t="e">
        <f t="shared" ref="Q330:Q393" si="63">M330*$G330</f>
        <v>#DIV/0!</v>
      </c>
      <c r="R330" s="57" t="e">
        <f t="shared" ref="R330:R393" si="64">N330+O330+P330+Q330</f>
        <v>#DIV/0!</v>
      </c>
      <c r="S330" s="68" t="str">
        <f t="shared" si="57"/>
        <v>PO</v>
      </c>
      <c r="T330" s="69" t="str">
        <f t="shared" si="58"/>
        <v>OK</v>
      </c>
    </row>
    <row r="331" spans="1:20" ht="14.25" customHeight="1" x14ac:dyDescent="0.25">
      <c r="A331" s="60" t="str">
        <f>IF(S331=MIN(S321:S344),1,"")</f>
        <v/>
      </c>
      <c r="B331" s="61"/>
      <c r="C331" s="62"/>
      <c r="D331" s="63"/>
      <c r="E331" s="64"/>
      <c r="F331" s="65"/>
      <c r="G331" s="66"/>
      <c r="H331" s="56"/>
      <c r="I331" s="67" t="e">
        <f>HLOOKUP('Operational Worksheet'!E331,$B$778:$U$780,3)</f>
        <v>#N/A</v>
      </c>
      <c r="J331" s="57" t="e">
        <f t="shared" ref="J331:J394" si="65">$G$768/D331*$I$768</f>
        <v>#DIV/0!</v>
      </c>
      <c r="K331" s="57" t="e">
        <f t="shared" si="59"/>
        <v>#DIV/0!</v>
      </c>
      <c r="L331" s="67" t="e">
        <f t="shared" si="55"/>
        <v>#DIV/0!</v>
      </c>
      <c r="M331" s="67" t="e">
        <f t="shared" si="56"/>
        <v>#DIV/0!</v>
      </c>
      <c r="N331" s="57" t="e">
        <f t="shared" si="60"/>
        <v>#DIV/0!</v>
      </c>
      <c r="O331" s="57" t="e">
        <f t="shared" si="61"/>
        <v>#DIV/0!</v>
      </c>
      <c r="P331" s="67" t="e">
        <f t="shared" si="62"/>
        <v>#DIV/0!</v>
      </c>
      <c r="Q331" s="67" t="e">
        <f t="shared" si="63"/>
        <v>#DIV/0!</v>
      </c>
      <c r="R331" s="57" t="e">
        <f t="shared" si="64"/>
        <v>#DIV/0!</v>
      </c>
      <c r="S331" s="68" t="str">
        <f t="shared" si="57"/>
        <v>PO</v>
      </c>
      <c r="T331" s="69" t="str">
        <f t="shared" si="58"/>
        <v>OK</v>
      </c>
    </row>
    <row r="332" spans="1:20" ht="14.25" customHeight="1" x14ac:dyDescent="0.25">
      <c r="A332" s="60" t="str">
        <f>IF(S332=MIN(S321:S344),1,"")</f>
        <v/>
      </c>
      <c r="B332" s="61"/>
      <c r="C332" s="62"/>
      <c r="D332" s="63"/>
      <c r="E332" s="64"/>
      <c r="F332" s="65"/>
      <c r="G332" s="66"/>
      <c r="H332" s="56"/>
      <c r="I332" s="67" t="e">
        <f>HLOOKUP('Operational Worksheet'!E332,$B$778:$U$780,3)</f>
        <v>#N/A</v>
      </c>
      <c r="J332" s="57" t="e">
        <f t="shared" si="65"/>
        <v>#DIV/0!</v>
      </c>
      <c r="K332" s="57" t="e">
        <f t="shared" si="59"/>
        <v>#DIV/0!</v>
      </c>
      <c r="L332" s="68" t="e">
        <f t="shared" si="55"/>
        <v>#DIV/0!</v>
      </c>
      <c r="M332" s="67" t="e">
        <f t="shared" si="56"/>
        <v>#DIV/0!</v>
      </c>
      <c r="N332" s="57" t="e">
        <f t="shared" si="60"/>
        <v>#DIV/0!</v>
      </c>
      <c r="O332" s="57" t="e">
        <f t="shared" si="61"/>
        <v>#DIV/0!</v>
      </c>
      <c r="P332" s="67" t="e">
        <f t="shared" si="62"/>
        <v>#DIV/0!</v>
      </c>
      <c r="Q332" s="67" t="e">
        <f t="shared" si="63"/>
        <v>#DIV/0!</v>
      </c>
      <c r="R332" s="57" t="e">
        <f t="shared" si="64"/>
        <v>#DIV/0!</v>
      </c>
      <c r="S332" s="68" t="str">
        <f t="shared" si="57"/>
        <v>PO</v>
      </c>
      <c r="T332" s="69" t="str">
        <f t="shared" si="58"/>
        <v>OK</v>
      </c>
    </row>
    <row r="333" spans="1:20" ht="14.25" customHeight="1" x14ac:dyDescent="0.25">
      <c r="A333" s="60" t="str">
        <f>IF(S333=MIN(S321:S344),1,"")</f>
        <v/>
      </c>
      <c r="B333" s="61"/>
      <c r="C333" s="62"/>
      <c r="D333" s="63"/>
      <c r="E333" s="64"/>
      <c r="F333" s="65"/>
      <c r="G333" s="66"/>
      <c r="H333" s="56"/>
      <c r="I333" s="67" t="e">
        <f>HLOOKUP('Operational Worksheet'!E333,$B$778:$U$780,3)</f>
        <v>#N/A</v>
      </c>
      <c r="J333" s="57" t="e">
        <f t="shared" si="65"/>
        <v>#DIV/0!</v>
      </c>
      <c r="K333" s="57" t="e">
        <f t="shared" si="59"/>
        <v>#DIV/0!</v>
      </c>
      <c r="L333" s="67" t="e">
        <f t="shared" si="55"/>
        <v>#DIV/0!</v>
      </c>
      <c r="M333" s="67" t="e">
        <f t="shared" si="56"/>
        <v>#DIV/0!</v>
      </c>
      <c r="N333" s="57" t="e">
        <f t="shared" si="60"/>
        <v>#DIV/0!</v>
      </c>
      <c r="O333" s="57" t="e">
        <f t="shared" si="61"/>
        <v>#DIV/0!</v>
      </c>
      <c r="P333" s="67" t="e">
        <f t="shared" si="62"/>
        <v>#DIV/0!</v>
      </c>
      <c r="Q333" s="67" t="e">
        <f t="shared" si="63"/>
        <v>#DIV/0!</v>
      </c>
      <c r="R333" s="57" t="e">
        <f t="shared" si="64"/>
        <v>#DIV/0!</v>
      </c>
      <c r="S333" s="68" t="str">
        <f t="shared" si="57"/>
        <v>PO</v>
      </c>
      <c r="T333" s="69" t="str">
        <f t="shared" si="58"/>
        <v>OK</v>
      </c>
    </row>
    <row r="334" spans="1:20" ht="14.25" customHeight="1" x14ac:dyDescent="0.25">
      <c r="A334" s="60" t="str">
        <f>IF(S334=MIN(S321:S344),1,"")</f>
        <v/>
      </c>
      <c r="B334" s="61"/>
      <c r="C334" s="62"/>
      <c r="D334" s="63"/>
      <c r="E334" s="64"/>
      <c r="F334" s="65"/>
      <c r="G334" s="66"/>
      <c r="H334" s="56"/>
      <c r="I334" s="67" t="e">
        <f>HLOOKUP('Operational Worksheet'!E334,$B$778:$U$780,3)</f>
        <v>#N/A</v>
      </c>
      <c r="J334" s="57" t="e">
        <f t="shared" si="65"/>
        <v>#DIV/0!</v>
      </c>
      <c r="K334" s="57" t="e">
        <f t="shared" si="59"/>
        <v>#DIV/0!</v>
      </c>
      <c r="L334" s="67" t="e">
        <f t="shared" si="55"/>
        <v>#DIV/0!</v>
      </c>
      <c r="M334" s="67" t="e">
        <f t="shared" si="56"/>
        <v>#DIV/0!</v>
      </c>
      <c r="N334" s="57" t="e">
        <f t="shared" si="60"/>
        <v>#DIV/0!</v>
      </c>
      <c r="O334" s="57" t="e">
        <f t="shared" si="61"/>
        <v>#DIV/0!</v>
      </c>
      <c r="P334" s="67" t="e">
        <f t="shared" si="62"/>
        <v>#DIV/0!</v>
      </c>
      <c r="Q334" s="67" t="e">
        <f t="shared" si="63"/>
        <v>#DIV/0!</v>
      </c>
      <c r="R334" s="57" t="e">
        <f t="shared" si="64"/>
        <v>#DIV/0!</v>
      </c>
      <c r="S334" s="68" t="str">
        <f t="shared" si="57"/>
        <v>PO</v>
      </c>
      <c r="T334" s="69" t="str">
        <f t="shared" si="58"/>
        <v>OK</v>
      </c>
    </row>
    <row r="335" spans="1:20" ht="14.25" customHeight="1" x14ac:dyDescent="0.25">
      <c r="A335" s="60" t="str">
        <f>IF(S335=MIN(S321:S344),1,"")</f>
        <v/>
      </c>
      <c r="B335" s="61"/>
      <c r="C335" s="62"/>
      <c r="D335" s="63"/>
      <c r="E335" s="64"/>
      <c r="F335" s="65"/>
      <c r="G335" s="66"/>
      <c r="H335" s="56"/>
      <c r="I335" s="67" t="e">
        <f>HLOOKUP('Operational Worksheet'!E335,$B$778:$U$780,3)</f>
        <v>#N/A</v>
      </c>
      <c r="J335" s="57" t="e">
        <f t="shared" si="65"/>
        <v>#DIV/0!</v>
      </c>
      <c r="K335" s="57" t="e">
        <f t="shared" si="59"/>
        <v>#DIV/0!</v>
      </c>
      <c r="L335" s="67" t="e">
        <f t="shared" si="55"/>
        <v>#DIV/0!</v>
      </c>
      <c r="M335" s="67" t="e">
        <f t="shared" si="56"/>
        <v>#DIV/0!</v>
      </c>
      <c r="N335" s="57" t="e">
        <f t="shared" si="60"/>
        <v>#DIV/0!</v>
      </c>
      <c r="O335" s="57" t="e">
        <f t="shared" si="61"/>
        <v>#DIV/0!</v>
      </c>
      <c r="P335" s="67" t="e">
        <f t="shared" si="62"/>
        <v>#DIV/0!</v>
      </c>
      <c r="Q335" s="67" t="e">
        <f t="shared" si="63"/>
        <v>#DIV/0!</v>
      </c>
      <c r="R335" s="57" t="e">
        <f t="shared" si="64"/>
        <v>#DIV/0!</v>
      </c>
      <c r="S335" s="68" t="str">
        <f t="shared" si="57"/>
        <v>PO</v>
      </c>
      <c r="T335" s="69" t="str">
        <f t="shared" si="58"/>
        <v>OK</v>
      </c>
    </row>
    <row r="336" spans="1:20" ht="14.25" customHeight="1" x14ac:dyDescent="0.25">
      <c r="A336" s="60" t="str">
        <f>IF(S336=MIN(S321:S344),1,"")</f>
        <v/>
      </c>
      <c r="B336" s="61"/>
      <c r="C336" s="62"/>
      <c r="D336" s="63"/>
      <c r="E336" s="64"/>
      <c r="F336" s="65"/>
      <c r="G336" s="66"/>
      <c r="H336" s="56"/>
      <c r="I336" s="67" t="e">
        <f>HLOOKUP('Operational Worksheet'!E336,$B$778:$U$780,3)</f>
        <v>#N/A</v>
      </c>
      <c r="J336" s="57" t="e">
        <f t="shared" si="65"/>
        <v>#DIV/0!</v>
      </c>
      <c r="K336" s="57" t="e">
        <f t="shared" si="59"/>
        <v>#DIV/0!</v>
      </c>
      <c r="L336" s="67" t="e">
        <f t="shared" si="55"/>
        <v>#DIV/0!</v>
      </c>
      <c r="M336" s="67" t="e">
        <f t="shared" si="56"/>
        <v>#DIV/0!</v>
      </c>
      <c r="N336" s="57" t="e">
        <f t="shared" si="60"/>
        <v>#DIV/0!</v>
      </c>
      <c r="O336" s="57" t="e">
        <f t="shared" si="61"/>
        <v>#DIV/0!</v>
      </c>
      <c r="P336" s="67" t="e">
        <f t="shared" si="62"/>
        <v>#DIV/0!</v>
      </c>
      <c r="Q336" s="67" t="e">
        <f t="shared" si="63"/>
        <v>#DIV/0!</v>
      </c>
      <c r="R336" s="57" t="e">
        <f t="shared" si="64"/>
        <v>#DIV/0!</v>
      </c>
      <c r="S336" s="68" t="str">
        <f t="shared" si="57"/>
        <v>PO</v>
      </c>
      <c r="T336" s="69" t="str">
        <f t="shared" si="58"/>
        <v>OK</v>
      </c>
    </row>
    <row r="337" spans="1:20" ht="14.25" customHeight="1" x14ac:dyDescent="0.25">
      <c r="A337" s="60" t="str">
        <f>IF(S337=MIN(S321:S344),1,"")</f>
        <v/>
      </c>
      <c r="B337" s="61"/>
      <c r="C337" s="62"/>
      <c r="D337" s="63"/>
      <c r="E337" s="64"/>
      <c r="F337" s="65"/>
      <c r="G337" s="66"/>
      <c r="H337" s="56"/>
      <c r="I337" s="67" t="e">
        <f>HLOOKUP('Operational Worksheet'!E337,$B$778:$U$780,3)</f>
        <v>#N/A</v>
      </c>
      <c r="J337" s="57" t="e">
        <f t="shared" si="65"/>
        <v>#DIV/0!</v>
      </c>
      <c r="K337" s="57" t="e">
        <f t="shared" si="59"/>
        <v>#DIV/0!</v>
      </c>
      <c r="L337" s="67" t="e">
        <f t="shared" si="55"/>
        <v>#DIV/0!</v>
      </c>
      <c r="M337" s="67" t="e">
        <f t="shared" si="56"/>
        <v>#DIV/0!</v>
      </c>
      <c r="N337" s="57" t="e">
        <f t="shared" si="60"/>
        <v>#DIV/0!</v>
      </c>
      <c r="O337" s="57" t="e">
        <f t="shared" si="61"/>
        <v>#DIV/0!</v>
      </c>
      <c r="P337" s="67" t="e">
        <f t="shared" si="62"/>
        <v>#DIV/0!</v>
      </c>
      <c r="Q337" s="67" t="e">
        <f t="shared" si="63"/>
        <v>#DIV/0!</v>
      </c>
      <c r="R337" s="57" t="e">
        <f t="shared" si="64"/>
        <v>#DIV/0!</v>
      </c>
      <c r="S337" s="68" t="str">
        <f t="shared" si="57"/>
        <v>PO</v>
      </c>
      <c r="T337" s="69" t="str">
        <f t="shared" si="58"/>
        <v>OK</v>
      </c>
    </row>
    <row r="338" spans="1:20" ht="14.25" customHeight="1" x14ac:dyDescent="0.25">
      <c r="A338" s="60" t="str">
        <f>IF(S338=MIN(S321:S344),1,"")</f>
        <v/>
      </c>
      <c r="B338" s="61"/>
      <c r="C338" s="62"/>
      <c r="D338" s="63"/>
      <c r="E338" s="64"/>
      <c r="F338" s="65"/>
      <c r="G338" s="66"/>
      <c r="H338" s="56"/>
      <c r="I338" s="67" t="e">
        <f>HLOOKUP('Operational Worksheet'!E338,$B$778:$U$780,3)</f>
        <v>#N/A</v>
      </c>
      <c r="J338" s="57" t="e">
        <f t="shared" si="65"/>
        <v>#DIV/0!</v>
      </c>
      <c r="K338" s="57" t="e">
        <f t="shared" si="59"/>
        <v>#DIV/0!</v>
      </c>
      <c r="L338" s="68" t="e">
        <f t="shared" si="55"/>
        <v>#DIV/0!</v>
      </c>
      <c r="M338" s="67" t="e">
        <f t="shared" si="56"/>
        <v>#DIV/0!</v>
      </c>
      <c r="N338" s="57" t="e">
        <f t="shared" si="60"/>
        <v>#DIV/0!</v>
      </c>
      <c r="O338" s="57" t="e">
        <f t="shared" si="61"/>
        <v>#DIV/0!</v>
      </c>
      <c r="P338" s="67" t="e">
        <f t="shared" si="62"/>
        <v>#DIV/0!</v>
      </c>
      <c r="Q338" s="67" t="e">
        <f t="shared" si="63"/>
        <v>#DIV/0!</v>
      </c>
      <c r="R338" s="57" t="e">
        <f t="shared" si="64"/>
        <v>#DIV/0!</v>
      </c>
      <c r="S338" s="68" t="str">
        <f t="shared" si="57"/>
        <v>PO</v>
      </c>
      <c r="T338" s="69" t="str">
        <f t="shared" si="58"/>
        <v>OK</v>
      </c>
    </row>
    <row r="339" spans="1:20" ht="14.25" customHeight="1" x14ac:dyDescent="0.25">
      <c r="A339" s="60" t="str">
        <f>IF(S339=MIN(S321:S344),1,"")</f>
        <v/>
      </c>
      <c r="B339" s="61"/>
      <c r="C339" s="62"/>
      <c r="D339" s="63"/>
      <c r="E339" s="64"/>
      <c r="F339" s="65"/>
      <c r="G339" s="66"/>
      <c r="H339" s="56"/>
      <c r="I339" s="67" t="e">
        <f>HLOOKUP('Operational Worksheet'!E339,$B$778:$U$780,3)</f>
        <v>#N/A</v>
      </c>
      <c r="J339" s="57" t="e">
        <f t="shared" si="65"/>
        <v>#DIV/0!</v>
      </c>
      <c r="K339" s="57" t="e">
        <f t="shared" si="59"/>
        <v>#DIV/0!</v>
      </c>
      <c r="L339" s="67" t="e">
        <f t="shared" si="55"/>
        <v>#DIV/0!</v>
      </c>
      <c r="M339" s="67" t="e">
        <f t="shared" si="56"/>
        <v>#DIV/0!</v>
      </c>
      <c r="N339" s="57" t="e">
        <f t="shared" si="60"/>
        <v>#DIV/0!</v>
      </c>
      <c r="O339" s="57" t="e">
        <f t="shared" si="61"/>
        <v>#DIV/0!</v>
      </c>
      <c r="P339" s="67" t="e">
        <f t="shared" si="62"/>
        <v>#DIV/0!</v>
      </c>
      <c r="Q339" s="67" t="e">
        <f t="shared" si="63"/>
        <v>#DIV/0!</v>
      </c>
      <c r="R339" s="57" t="e">
        <f t="shared" si="64"/>
        <v>#DIV/0!</v>
      </c>
      <c r="S339" s="68" t="str">
        <f t="shared" si="57"/>
        <v>PO</v>
      </c>
      <c r="T339" s="69" t="str">
        <f t="shared" si="58"/>
        <v>OK</v>
      </c>
    </row>
    <row r="340" spans="1:20" ht="14.25" customHeight="1" x14ac:dyDescent="0.25">
      <c r="A340" s="60" t="str">
        <f>IF(S340=MIN(S321:S344),1,"")</f>
        <v/>
      </c>
      <c r="B340" s="61"/>
      <c r="C340" s="62"/>
      <c r="D340" s="63"/>
      <c r="E340" s="64"/>
      <c r="F340" s="65"/>
      <c r="G340" s="66"/>
      <c r="H340" s="56"/>
      <c r="I340" s="67" t="e">
        <f>HLOOKUP('Operational Worksheet'!E340,$B$778:$U$780,3)</f>
        <v>#N/A</v>
      </c>
      <c r="J340" s="57" t="e">
        <f t="shared" si="65"/>
        <v>#DIV/0!</v>
      </c>
      <c r="K340" s="57" t="e">
        <f t="shared" si="59"/>
        <v>#DIV/0!</v>
      </c>
      <c r="L340" s="67" t="e">
        <f t="shared" si="55"/>
        <v>#DIV/0!</v>
      </c>
      <c r="M340" s="67" t="e">
        <f t="shared" si="56"/>
        <v>#DIV/0!</v>
      </c>
      <c r="N340" s="57" t="e">
        <f t="shared" si="60"/>
        <v>#DIV/0!</v>
      </c>
      <c r="O340" s="57" t="e">
        <f t="shared" si="61"/>
        <v>#DIV/0!</v>
      </c>
      <c r="P340" s="67" t="e">
        <f t="shared" si="62"/>
        <v>#DIV/0!</v>
      </c>
      <c r="Q340" s="67" t="e">
        <f t="shared" si="63"/>
        <v>#DIV/0!</v>
      </c>
      <c r="R340" s="57" t="e">
        <f t="shared" si="64"/>
        <v>#DIV/0!</v>
      </c>
      <c r="S340" s="68" t="str">
        <f t="shared" si="57"/>
        <v>PO</v>
      </c>
      <c r="T340" s="69" t="str">
        <f t="shared" si="58"/>
        <v>OK</v>
      </c>
    </row>
    <row r="341" spans="1:20" ht="14.25" customHeight="1" x14ac:dyDescent="0.25">
      <c r="A341" s="60" t="str">
        <f>IF(S341=MIN(S321:S344),1,"")</f>
        <v/>
      </c>
      <c r="B341" s="61"/>
      <c r="C341" s="62"/>
      <c r="D341" s="63"/>
      <c r="E341" s="64"/>
      <c r="F341" s="65"/>
      <c r="G341" s="66"/>
      <c r="H341" s="56"/>
      <c r="I341" s="67" t="e">
        <f>HLOOKUP('Operational Worksheet'!E341,$B$778:$U$780,3)</f>
        <v>#N/A</v>
      </c>
      <c r="J341" s="57" t="e">
        <f t="shared" si="65"/>
        <v>#DIV/0!</v>
      </c>
      <c r="K341" s="57" t="e">
        <f t="shared" si="59"/>
        <v>#DIV/0!</v>
      </c>
      <c r="L341" s="67" t="e">
        <f t="shared" si="55"/>
        <v>#DIV/0!</v>
      </c>
      <c r="M341" s="67" t="e">
        <f t="shared" si="56"/>
        <v>#DIV/0!</v>
      </c>
      <c r="N341" s="57" t="e">
        <f t="shared" si="60"/>
        <v>#DIV/0!</v>
      </c>
      <c r="O341" s="57" t="e">
        <f t="shared" si="61"/>
        <v>#DIV/0!</v>
      </c>
      <c r="P341" s="67" t="e">
        <f t="shared" si="62"/>
        <v>#DIV/0!</v>
      </c>
      <c r="Q341" s="67" t="e">
        <f t="shared" si="63"/>
        <v>#DIV/0!</v>
      </c>
      <c r="R341" s="57" t="e">
        <f t="shared" si="64"/>
        <v>#DIV/0!</v>
      </c>
      <c r="S341" s="68" t="str">
        <f t="shared" si="57"/>
        <v>PO</v>
      </c>
      <c r="T341" s="69" t="str">
        <f t="shared" si="58"/>
        <v>OK</v>
      </c>
    </row>
    <row r="342" spans="1:20" ht="14.25" customHeight="1" x14ac:dyDescent="0.25">
      <c r="A342" s="60" t="str">
        <f>IF(S342=MIN(S321:S344),1,"")</f>
        <v/>
      </c>
      <c r="B342" s="61"/>
      <c r="C342" s="62"/>
      <c r="D342" s="63"/>
      <c r="E342" s="64"/>
      <c r="F342" s="65"/>
      <c r="G342" s="66"/>
      <c r="H342" s="56"/>
      <c r="I342" s="67" t="e">
        <f>HLOOKUP('Operational Worksheet'!E342,$B$778:$U$780,3)</f>
        <v>#N/A</v>
      </c>
      <c r="J342" s="57" t="e">
        <f t="shared" si="65"/>
        <v>#DIV/0!</v>
      </c>
      <c r="K342" s="57" t="e">
        <f t="shared" si="59"/>
        <v>#DIV/0!</v>
      </c>
      <c r="L342" s="67" t="e">
        <f t="shared" si="55"/>
        <v>#DIV/0!</v>
      </c>
      <c r="M342" s="67" t="e">
        <f t="shared" si="56"/>
        <v>#DIV/0!</v>
      </c>
      <c r="N342" s="57" t="e">
        <f t="shared" si="60"/>
        <v>#DIV/0!</v>
      </c>
      <c r="O342" s="57" t="e">
        <f t="shared" si="61"/>
        <v>#DIV/0!</v>
      </c>
      <c r="P342" s="67" t="e">
        <f t="shared" si="62"/>
        <v>#DIV/0!</v>
      </c>
      <c r="Q342" s="67" t="e">
        <f t="shared" si="63"/>
        <v>#DIV/0!</v>
      </c>
      <c r="R342" s="57" t="e">
        <f t="shared" si="64"/>
        <v>#DIV/0!</v>
      </c>
      <c r="S342" s="68" t="str">
        <f t="shared" si="57"/>
        <v>PO</v>
      </c>
      <c r="T342" s="69" t="str">
        <f t="shared" si="58"/>
        <v>OK</v>
      </c>
    </row>
    <row r="343" spans="1:20" ht="14.25" customHeight="1" x14ac:dyDescent="0.25">
      <c r="A343" s="60" t="str">
        <f>IF(S343=MIN(S321:S344),1,"")</f>
        <v/>
      </c>
      <c r="B343" s="61"/>
      <c r="C343" s="62"/>
      <c r="D343" s="63"/>
      <c r="E343" s="64"/>
      <c r="F343" s="65"/>
      <c r="G343" s="66"/>
      <c r="H343" s="56"/>
      <c r="I343" s="67" t="e">
        <f>HLOOKUP('Operational Worksheet'!E343,$B$778:$U$780,3)</f>
        <v>#N/A</v>
      </c>
      <c r="J343" s="57" t="e">
        <f t="shared" si="65"/>
        <v>#DIV/0!</v>
      </c>
      <c r="K343" s="57" t="e">
        <f t="shared" si="59"/>
        <v>#DIV/0!</v>
      </c>
      <c r="L343" s="67" t="e">
        <f t="shared" si="55"/>
        <v>#DIV/0!</v>
      </c>
      <c r="M343" s="67" t="e">
        <f t="shared" si="56"/>
        <v>#DIV/0!</v>
      </c>
      <c r="N343" s="57" t="e">
        <f t="shared" si="60"/>
        <v>#DIV/0!</v>
      </c>
      <c r="O343" s="57" t="e">
        <f t="shared" si="61"/>
        <v>#DIV/0!</v>
      </c>
      <c r="P343" s="67" t="e">
        <f t="shared" si="62"/>
        <v>#DIV/0!</v>
      </c>
      <c r="Q343" s="67" t="e">
        <f t="shared" si="63"/>
        <v>#DIV/0!</v>
      </c>
      <c r="R343" s="57" t="e">
        <f t="shared" si="64"/>
        <v>#DIV/0!</v>
      </c>
      <c r="S343" s="68" t="str">
        <f t="shared" si="57"/>
        <v>PO</v>
      </c>
      <c r="T343" s="69" t="str">
        <f t="shared" si="58"/>
        <v>OK</v>
      </c>
    </row>
    <row r="344" spans="1:20" ht="14.25" customHeight="1" x14ac:dyDescent="0.25">
      <c r="A344" s="70" t="str">
        <f>IF(S344=MIN(S321:S344),1,"")</f>
        <v/>
      </c>
      <c r="B344" s="71"/>
      <c r="C344" s="72"/>
      <c r="D344" s="63"/>
      <c r="E344" s="64"/>
      <c r="F344" s="65"/>
      <c r="G344" s="66"/>
      <c r="H344" s="56"/>
      <c r="I344" s="73" t="e">
        <f>HLOOKUP('Operational Worksheet'!E344,$B$778:$U$780,3)</f>
        <v>#N/A</v>
      </c>
      <c r="J344" s="57" t="e">
        <f t="shared" si="65"/>
        <v>#DIV/0!</v>
      </c>
      <c r="K344" s="57" t="e">
        <f t="shared" si="59"/>
        <v>#DIV/0!</v>
      </c>
      <c r="L344" s="74" t="e">
        <f t="shared" si="55"/>
        <v>#DIV/0!</v>
      </c>
      <c r="M344" s="73" t="e">
        <f t="shared" si="56"/>
        <v>#DIV/0!</v>
      </c>
      <c r="N344" s="57" t="e">
        <f t="shared" si="60"/>
        <v>#DIV/0!</v>
      </c>
      <c r="O344" s="57" t="e">
        <f t="shared" si="61"/>
        <v>#DIV/0!</v>
      </c>
      <c r="P344" s="73" t="e">
        <f t="shared" si="62"/>
        <v>#DIV/0!</v>
      </c>
      <c r="Q344" s="73" t="e">
        <f t="shared" si="63"/>
        <v>#DIV/0!</v>
      </c>
      <c r="R344" s="57" t="e">
        <f t="shared" si="64"/>
        <v>#DIV/0!</v>
      </c>
      <c r="S344" s="74" t="str">
        <f t="shared" si="57"/>
        <v>PO</v>
      </c>
      <c r="T344" s="75" t="str">
        <f t="shared" si="58"/>
        <v>OK</v>
      </c>
    </row>
    <row r="345" spans="1:20" ht="14.25" customHeight="1" x14ac:dyDescent="0.25">
      <c r="A345" s="50" t="str">
        <f>IF(S345=MIN(S345:S368),1,"")</f>
        <v/>
      </c>
      <c r="B345" s="51"/>
      <c r="C345" s="52"/>
      <c r="D345" s="63"/>
      <c r="E345" s="64"/>
      <c r="F345" s="65"/>
      <c r="G345" s="66"/>
      <c r="H345" s="56"/>
      <c r="I345" s="57" t="e">
        <f>HLOOKUP('Operational Worksheet'!E345,$B$778:$U$780,3)</f>
        <v>#N/A</v>
      </c>
      <c r="J345" s="57" t="e">
        <f t="shared" si="65"/>
        <v>#DIV/0!</v>
      </c>
      <c r="K345" s="57" t="e">
        <f t="shared" si="59"/>
        <v>#DIV/0!</v>
      </c>
      <c r="L345" s="57" t="e">
        <f t="shared" si="55"/>
        <v>#DIV/0!</v>
      </c>
      <c r="M345" s="57" t="e">
        <f t="shared" si="56"/>
        <v>#DIV/0!</v>
      </c>
      <c r="N345" s="57" t="e">
        <f t="shared" si="60"/>
        <v>#DIV/0!</v>
      </c>
      <c r="O345" s="57" t="e">
        <f t="shared" si="61"/>
        <v>#DIV/0!</v>
      </c>
      <c r="P345" s="57" t="e">
        <f t="shared" si="62"/>
        <v>#DIV/0!</v>
      </c>
      <c r="Q345" s="57" t="e">
        <f t="shared" si="63"/>
        <v>#DIV/0!</v>
      </c>
      <c r="R345" s="57" t="e">
        <f t="shared" si="64"/>
        <v>#DIV/0!</v>
      </c>
      <c r="S345" s="58" t="str">
        <f t="shared" si="57"/>
        <v>PO</v>
      </c>
      <c r="T345" s="59" t="str">
        <f t="shared" si="58"/>
        <v>OK</v>
      </c>
    </row>
    <row r="346" spans="1:20" ht="14.25" customHeight="1" x14ac:dyDescent="0.25">
      <c r="A346" s="60" t="str">
        <f>IF(S346=MIN(S345:S368),1,"")</f>
        <v/>
      </c>
      <c r="B346" s="61"/>
      <c r="C346" s="62"/>
      <c r="D346" s="63"/>
      <c r="E346" s="64"/>
      <c r="F346" s="65"/>
      <c r="G346" s="66"/>
      <c r="H346" s="56"/>
      <c r="I346" s="67" t="e">
        <f>HLOOKUP('Operational Worksheet'!E346,$B$778:$U$780,3)</f>
        <v>#N/A</v>
      </c>
      <c r="J346" s="57" t="e">
        <f t="shared" si="65"/>
        <v>#DIV/0!</v>
      </c>
      <c r="K346" s="57" t="e">
        <f t="shared" si="59"/>
        <v>#DIV/0!</v>
      </c>
      <c r="L346" s="67" t="e">
        <f t="shared" si="55"/>
        <v>#DIV/0!</v>
      </c>
      <c r="M346" s="67" t="e">
        <f t="shared" si="56"/>
        <v>#DIV/0!</v>
      </c>
      <c r="N346" s="57" t="e">
        <f t="shared" si="60"/>
        <v>#DIV/0!</v>
      </c>
      <c r="O346" s="57" t="e">
        <f t="shared" si="61"/>
        <v>#DIV/0!</v>
      </c>
      <c r="P346" s="67" t="e">
        <f t="shared" si="62"/>
        <v>#DIV/0!</v>
      </c>
      <c r="Q346" s="67" t="e">
        <f t="shared" si="63"/>
        <v>#DIV/0!</v>
      </c>
      <c r="R346" s="57" t="e">
        <f t="shared" si="64"/>
        <v>#DIV/0!</v>
      </c>
      <c r="S346" s="68" t="str">
        <f t="shared" si="57"/>
        <v>PO</v>
      </c>
      <c r="T346" s="69" t="str">
        <f t="shared" si="58"/>
        <v>OK</v>
      </c>
    </row>
    <row r="347" spans="1:20" ht="14.25" customHeight="1" x14ac:dyDescent="0.25">
      <c r="A347" s="60" t="str">
        <f>IF(S347=MIN(S345:S368),1,"")</f>
        <v/>
      </c>
      <c r="B347" s="61"/>
      <c r="C347" s="62"/>
      <c r="D347" s="63"/>
      <c r="E347" s="64"/>
      <c r="F347" s="65"/>
      <c r="G347" s="66"/>
      <c r="H347" s="56"/>
      <c r="I347" s="67" t="e">
        <f>HLOOKUP('Operational Worksheet'!E347,$B$778:$U$780,3)</f>
        <v>#N/A</v>
      </c>
      <c r="J347" s="57" t="e">
        <f t="shared" si="65"/>
        <v>#DIV/0!</v>
      </c>
      <c r="K347" s="57" t="e">
        <f t="shared" si="59"/>
        <v>#DIV/0!</v>
      </c>
      <c r="L347" s="67" t="e">
        <f t="shared" si="55"/>
        <v>#DIV/0!</v>
      </c>
      <c r="M347" s="67" t="e">
        <f t="shared" si="56"/>
        <v>#DIV/0!</v>
      </c>
      <c r="N347" s="57" t="e">
        <f t="shared" si="60"/>
        <v>#DIV/0!</v>
      </c>
      <c r="O347" s="57" t="e">
        <f t="shared" si="61"/>
        <v>#DIV/0!</v>
      </c>
      <c r="P347" s="67" t="e">
        <f t="shared" si="62"/>
        <v>#DIV/0!</v>
      </c>
      <c r="Q347" s="67" t="e">
        <f t="shared" si="63"/>
        <v>#DIV/0!</v>
      </c>
      <c r="R347" s="57" t="e">
        <f t="shared" si="64"/>
        <v>#DIV/0!</v>
      </c>
      <c r="S347" s="68" t="str">
        <f t="shared" si="57"/>
        <v>PO</v>
      </c>
      <c r="T347" s="69" t="str">
        <f t="shared" si="58"/>
        <v>OK</v>
      </c>
    </row>
    <row r="348" spans="1:20" ht="14.25" customHeight="1" x14ac:dyDescent="0.25">
      <c r="A348" s="60" t="str">
        <f>IF(S348=MIN(S345:S368),1,"")</f>
        <v/>
      </c>
      <c r="B348" s="61"/>
      <c r="C348" s="62"/>
      <c r="D348" s="63"/>
      <c r="E348" s="64"/>
      <c r="F348" s="65"/>
      <c r="G348" s="66"/>
      <c r="H348" s="56"/>
      <c r="I348" s="67" t="e">
        <f>HLOOKUP('Operational Worksheet'!E348,$B$778:$U$780,3)</f>
        <v>#N/A</v>
      </c>
      <c r="J348" s="57" t="e">
        <f t="shared" si="65"/>
        <v>#DIV/0!</v>
      </c>
      <c r="K348" s="57" t="e">
        <f t="shared" si="59"/>
        <v>#DIV/0!</v>
      </c>
      <c r="L348" s="67" t="e">
        <f t="shared" si="55"/>
        <v>#DIV/0!</v>
      </c>
      <c r="M348" s="67" t="e">
        <f t="shared" si="56"/>
        <v>#DIV/0!</v>
      </c>
      <c r="N348" s="57" t="e">
        <f t="shared" si="60"/>
        <v>#DIV/0!</v>
      </c>
      <c r="O348" s="57" t="e">
        <f t="shared" si="61"/>
        <v>#DIV/0!</v>
      </c>
      <c r="P348" s="67" t="e">
        <f t="shared" si="62"/>
        <v>#DIV/0!</v>
      </c>
      <c r="Q348" s="67" t="e">
        <f t="shared" si="63"/>
        <v>#DIV/0!</v>
      </c>
      <c r="R348" s="57" t="e">
        <f t="shared" si="64"/>
        <v>#DIV/0!</v>
      </c>
      <c r="S348" s="68" t="str">
        <f t="shared" si="57"/>
        <v>PO</v>
      </c>
      <c r="T348" s="69" t="str">
        <f t="shared" si="58"/>
        <v>OK</v>
      </c>
    </row>
    <row r="349" spans="1:20" ht="14.25" customHeight="1" x14ac:dyDescent="0.25">
      <c r="A349" s="60" t="str">
        <f>IF(S349=MIN(S345:S368),1,"")</f>
        <v/>
      </c>
      <c r="B349" s="61"/>
      <c r="C349" s="62"/>
      <c r="D349" s="63"/>
      <c r="E349" s="64"/>
      <c r="F349" s="65"/>
      <c r="G349" s="66"/>
      <c r="H349" s="56"/>
      <c r="I349" s="67" t="e">
        <f>HLOOKUP('Operational Worksheet'!E349,$B$778:$U$780,3)</f>
        <v>#N/A</v>
      </c>
      <c r="J349" s="57" t="e">
        <f t="shared" si="65"/>
        <v>#DIV/0!</v>
      </c>
      <c r="K349" s="57" t="e">
        <f t="shared" si="59"/>
        <v>#DIV/0!</v>
      </c>
      <c r="L349" s="67" t="e">
        <f t="shared" si="55"/>
        <v>#DIV/0!</v>
      </c>
      <c r="M349" s="67" t="e">
        <f t="shared" si="56"/>
        <v>#DIV/0!</v>
      </c>
      <c r="N349" s="57" t="e">
        <f t="shared" si="60"/>
        <v>#DIV/0!</v>
      </c>
      <c r="O349" s="57" t="e">
        <f t="shared" si="61"/>
        <v>#DIV/0!</v>
      </c>
      <c r="P349" s="67" t="e">
        <f t="shared" si="62"/>
        <v>#DIV/0!</v>
      </c>
      <c r="Q349" s="67" t="e">
        <f t="shared" si="63"/>
        <v>#DIV/0!</v>
      </c>
      <c r="R349" s="57" t="e">
        <f t="shared" si="64"/>
        <v>#DIV/0!</v>
      </c>
      <c r="S349" s="68" t="str">
        <f t="shared" si="57"/>
        <v>PO</v>
      </c>
      <c r="T349" s="69" t="str">
        <f t="shared" si="58"/>
        <v>OK</v>
      </c>
    </row>
    <row r="350" spans="1:20" ht="14.25" customHeight="1" x14ac:dyDescent="0.25">
      <c r="A350" s="60" t="str">
        <f>IF(S350=MIN(S345:S368),1,"")</f>
        <v/>
      </c>
      <c r="B350" s="61"/>
      <c r="C350" s="62"/>
      <c r="D350" s="63"/>
      <c r="E350" s="64"/>
      <c r="F350" s="65"/>
      <c r="G350" s="66"/>
      <c r="H350" s="56"/>
      <c r="I350" s="67" t="e">
        <f>HLOOKUP('Operational Worksheet'!E350,$B$778:$U$780,3)</f>
        <v>#N/A</v>
      </c>
      <c r="J350" s="57" t="e">
        <f t="shared" si="65"/>
        <v>#DIV/0!</v>
      </c>
      <c r="K350" s="57" t="e">
        <f t="shared" si="59"/>
        <v>#DIV/0!</v>
      </c>
      <c r="L350" s="68" t="e">
        <f t="shared" si="55"/>
        <v>#DIV/0!</v>
      </c>
      <c r="M350" s="67" t="e">
        <f t="shared" si="56"/>
        <v>#DIV/0!</v>
      </c>
      <c r="N350" s="57" t="e">
        <f t="shared" si="60"/>
        <v>#DIV/0!</v>
      </c>
      <c r="O350" s="57" t="e">
        <f t="shared" si="61"/>
        <v>#DIV/0!</v>
      </c>
      <c r="P350" s="67" t="e">
        <f t="shared" si="62"/>
        <v>#DIV/0!</v>
      </c>
      <c r="Q350" s="67" t="e">
        <f t="shared" si="63"/>
        <v>#DIV/0!</v>
      </c>
      <c r="R350" s="57" t="e">
        <f t="shared" si="64"/>
        <v>#DIV/0!</v>
      </c>
      <c r="S350" s="68" t="str">
        <f t="shared" si="57"/>
        <v>PO</v>
      </c>
      <c r="T350" s="69" t="str">
        <f t="shared" si="58"/>
        <v>OK</v>
      </c>
    </row>
    <row r="351" spans="1:20" ht="14.25" customHeight="1" x14ac:dyDescent="0.25">
      <c r="A351" s="60" t="str">
        <f>IF(S351=MIN(S345:S368),1,"")</f>
        <v/>
      </c>
      <c r="B351" s="61"/>
      <c r="C351" s="62"/>
      <c r="D351" s="63"/>
      <c r="E351" s="64"/>
      <c r="F351" s="65"/>
      <c r="G351" s="66"/>
      <c r="H351" s="56"/>
      <c r="I351" s="67" t="e">
        <f>HLOOKUP('Operational Worksheet'!E351,$B$778:$U$780,3)</f>
        <v>#N/A</v>
      </c>
      <c r="J351" s="57" t="e">
        <f t="shared" si="65"/>
        <v>#DIV/0!</v>
      </c>
      <c r="K351" s="57" t="e">
        <f t="shared" si="59"/>
        <v>#DIV/0!</v>
      </c>
      <c r="L351" s="67" t="e">
        <f t="shared" si="55"/>
        <v>#DIV/0!</v>
      </c>
      <c r="M351" s="67" t="e">
        <f t="shared" si="56"/>
        <v>#DIV/0!</v>
      </c>
      <c r="N351" s="57" t="e">
        <f t="shared" si="60"/>
        <v>#DIV/0!</v>
      </c>
      <c r="O351" s="57" t="e">
        <f t="shared" si="61"/>
        <v>#DIV/0!</v>
      </c>
      <c r="P351" s="67" t="e">
        <f t="shared" si="62"/>
        <v>#DIV/0!</v>
      </c>
      <c r="Q351" s="67" t="e">
        <f t="shared" si="63"/>
        <v>#DIV/0!</v>
      </c>
      <c r="R351" s="57" t="e">
        <f t="shared" si="64"/>
        <v>#DIV/0!</v>
      </c>
      <c r="S351" s="68" t="str">
        <f t="shared" si="57"/>
        <v>PO</v>
      </c>
      <c r="T351" s="69" t="str">
        <f t="shared" si="58"/>
        <v>OK</v>
      </c>
    </row>
    <row r="352" spans="1:20" ht="14.25" customHeight="1" x14ac:dyDescent="0.25">
      <c r="A352" s="60" t="str">
        <f>IF(S352=MIN(S345:S368),1,"")</f>
        <v/>
      </c>
      <c r="B352" s="61"/>
      <c r="C352" s="62"/>
      <c r="D352" s="63"/>
      <c r="E352" s="64"/>
      <c r="F352" s="65"/>
      <c r="G352" s="66"/>
      <c r="H352" s="56"/>
      <c r="I352" s="67" t="e">
        <f>HLOOKUP('Operational Worksheet'!E352,$B$778:$U$780,3)</f>
        <v>#N/A</v>
      </c>
      <c r="J352" s="57" t="e">
        <f t="shared" si="65"/>
        <v>#DIV/0!</v>
      </c>
      <c r="K352" s="57" t="e">
        <f t="shared" si="59"/>
        <v>#DIV/0!</v>
      </c>
      <c r="L352" s="67" t="e">
        <f t="shared" si="55"/>
        <v>#DIV/0!</v>
      </c>
      <c r="M352" s="67" t="e">
        <f t="shared" si="56"/>
        <v>#DIV/0!</v>
      </c>
      <c r="N352" s="57" t="e">
        <f t="shared" si="60"/>
        <v>#DIV/0!</v>
      </c>
      <c r="O352" s="57" t="e">
        <f t="shared" si="61"/>
        <v>#DIV/0!</v>
      </c>
      <c r="P352" s="67" t="e">
        <f t="shared" si="62"/>
        <v>#DIV/0!</v>
      </c>
      <c r="Q352" s="67" t="e">
        <f t="shared" si="63"/>
        <v>#DIV/0!</v>
      </c>
      <c r="R352" s="57" t="e">
        <f t="shared" si="64"/>
        <v>#DIV/0!</v>
      </c>
      <c r="S352" s="68" t="str">
        <f t="shared" si="57"/>
        <v>PO</v>
      </c>
      <c r="T352" s="69" t="str">
        <f t="shared" si="58"/>
        <v>OK</v>
      </c>
    </row>
    <row r="353" spans="1:20" ht="14.25" customHeight="1" x14ac:dyDescent="0.25">
      <c r="A353" s="60" t="str">
        <f>IF(S353=MIN(S345:S368),1,"")</f>
        <v/>
      </c>
      <c r="B353" s="61"/>
      <c r="C353" s="62"/>
      <c r="D353" s="63"/>
      <c r="E353" s="64"/>
      <c r="F353" s="65"/>
      <c r="G353" s="66"/>
      <c r="H353" s="56"/>
      <c r="I353" s="67" t="e">
        <f>HLOOKUP('Operational Worksheet'!E353,$B$778:$U$780,3)</f>
        <v>#N/A</v>
      </c>
      <c r="J353" s="57" t="e">
        <f t="shared" si="65"/>
        <v>#DIV/0!</v>
      </c>
      <c r="K353" s="57" t="e">
        <f t="shared" si="59"/>
        <v>#DIV/0!</v>
      </c>
      <c r="L353" s="67" t="e">
        <f t="shared" si="55"/>
        <v>#DIV/0!</v>
      </c>
      <c r="M353" s="67" t="e">
        <f t="shared" si="56"/>
        <v>#DIV/0!</v>
      </c>
      <c r="N353" s="57" t="e">
        <f t="shared" si="60"/>
        <v>#DIV/0!</v>
      </c>
      <c r="O353" s="57" t="e">
        <f t="shared" si="61"/>
        <v>#DIV/0!</v>
      </c>
      <c r="P353" s="67" t="e">
        <f t="shared" si="62"/>
        <v>#DIV/0!</v>
      </c>
      <c r="Q353" s="67" t="e">
        <f t="shared" si="63"/>
        <v>#DIV/0!</v>
      </c>
      <c r="R353" s="57" t="e">
        <f t="shared" si="64"/>
        <v>#DIV/0!</v>
      </c>
      <c r="S353" s="68" t="str">
        <f t="shared" si="57"/>
        <v>PO</v>
      </c>
      <c r="T353" s="69" t="str">
        <f t="shared" si="58"/>
        <v>OK</v>
      </c>
    </row>
    <row r="354" spans="1:20" ht="14.25" customHeight="1" x14ac:dyDescent="0.25">
      <c r="A354" s="60" t="str">
        <f>IF(S354=MIN(S345:S368),1,"")</f>
        <v/>
      </c>
      <c r="B354" s="61"/>
      <c r="C354" s="62"/>
      <c r="D354" s="63"/>
      <c r="E354" s="64"/>
      <c r="F354" s="65"/>
      <c r="G354" s="66"/>
      <c r="H354" s="56"/>
      <c r="I354" s="67" t="e">
        <f>HLOOKUP('Operational Worksheet'!E354,$B$778:$U$780,3)</f>
        <v>#N/A</v>
      </c>
      <c r="J354" s="57" t="e">
        <f t="shared" si="65"/>
        <v>#DIV/0!</v>
      </c>
      <c r="K354" s="57" t="e">
        <f t="shared" si="59"/>
        <v>#DIV/0!</v>
      </c>
      <c r="L354" s="67" t="e">
        <f t="shared" si="55"/>
        <v>#DIV/0!</v>
      </c>
      <c r="M354" s="67" t="e">
        <f t="shared" si="56"/>
        <v>#DIV/0!</v>
      </c>
      <c r="N354" s="57" t="e">
        <f t="shared" si="60"/>
        <v>#DIV/0!</v>
      </c>
      <c r="O354" s="57" t="e">
        <f t="shared" si="61"/>
        <v>#DIV/0!</v>
      </c>
      <c r="P354" s="67" t="e">
        <f t="shared" si="62"/>
        <v>#DIV/0!</v>
      </c>
      <c r="Q354" s="67" t="e">
        <f t="shared" si="63"/>
        <v>#DIV/0!</v>
      </c>
      <c r="R354" s="57" t="e">
        <f t="shared" si="64"/>
        <v>#DIV/0!</v>
      </c>
      <c r="S354" s="68" t="str">
        <f t="shared" si="57"/>
        <v>PO</v>
      </c>
      <c r="T354" s="69" t="str">
        <f t="shared" si="58"/>
        <v>OK</v>
      </c>
    </row>
    <row r="355" spans="1:20" ht="14.25" customHeight="1" x14ac:dyDescent="0.25">
      <c r="A355" s="60" t="str">
        <f>IF(S355=MIN(S345:S368),1,"")</f>
        <v/>
      </c>
      <c r="B355" s="61"/>
      <c r="C355" s="62"/>
      <c r="D355" s="63"/>
      <c r="E355" s="64"/>
      <c r="F355" s="65"/>
      <c r="G355" s="66"/>
      <c r="H355" s="56"/>
      <c r="I355" s="67" t="e">
        <f>HLOOKUP('Operational Worksheet'!E355,$B$778:$U$780,3)</f>
        <v>#N/A</v>
      </c>
      <c r="J355" s="57" t="e">
        <f t="shared" si="65"/>
        <v>#DIV/0!</v>
      </c>
      <c r="K355" s="57" t="e">
        <f t="shared" si="59"/>
        <v>#DIV/0!</v>
      </c>
      <c r="L355" s="67" t="e">
        <f t="shared" si="55"/>
        <v>#DIV/0!</v>
      </c>
      <c r="M355" s="67" t="e">
        <f t="shared" si="56"/>
        <v>#DIV/0!</v>
      </c>
      <c r="N355" s="57" t="e">
        <f t="shared" si="60"/>
        <v>#DIV/0!</v>
      </c>
      <c r="O355" s="57" t="e">
        <f t="shared" si="61"/>
        <v>#DIV/0!</v>
      </c>
      <c r="P355" s="67" t="e">
        <f t="shared" si="62"/>
        <v>#DIV/0!</v>
      </c>
      <c r="Q355" s="67" t="e">
        <f t="shared" si="63"/>
        <v>#DIV/0!</v>
      </c>
      <c r="R355" s="57" t="e">
        <f t="shared" si="64"/>
        <v>#DIV/0!</v>
      </c>
      <c r="S355" s="68" t="str">
        <f t="shared" si="57"/>
        <v>PO</v>
      </c>
      <c r="T355" s="69" t="str">
        <f t="shared" si="58"/>
        <v>OK</v>
      </c>
    </row>
    <row r="356" spans="1:20" ht="14.25" customHeight="1" x14ac:dyDescent="0.25">
      <c r="A356" s="60" t="str">
        <f>IF(S356=MIN(S345:S368),1,"")</f>
        <v/>
      </c>
      <c r="B356" s="61"/>
      <c r="C356" s="62"/>
      <c r="D356" s="63"/>
      <c r="E356" s="64"/>
      <c r="F356" s="65"/>
      <c r="G356" s="66"/>
      <c r="H356" s="56"/>
      <c r="I356" s="67" t="e">
        <f>HLOOKUP('Operational Worksheet'!E356,$B$778:$U$780,3)</f>
        <v>#N/A</v>
      </c>
      <c r="J356" s="57" t="e">
        <f t="shared" si="65"/>
        <v>#DIV/0!</v>
      </c>
      <c r="K356" s="57" t="e">
        <f t="shared" si="59"/>
        <v>#DIV/0!</v>
      </c>
      <c r="L356" s="68" t="e">
        <f t="shared" si="55"/>
        <v>#DIV/0!</v>
      </c>
      <c r="M356" s="67" t="e">
        <f t="shared" si="56"/>
        <v>#DIV/0!</v>
      </c>
      <c r="N356" s="57" t="e">
        <f t="shared" si="60"/>
        <v>#DIV/0!</v>
      </c>
      <c r="O356" s="57" t="e">
        <f t="shared" si="61"/>
        <v>#DIV/0!</v>
      </c>
      <c r="P356" s="67" t="e">
        <f t="shared" si="62"/>
        <v>#DIV/0!</v>
      </c>
      <c r="Q356" s="67" t="e">
        <f t="shared" si="63"/>
        <v>#DIV/0!</v>
      </c>
      <c r="R356" s="57" t="e">
        <f t="shared" si="64"/>
        <v>#DIV/0!</v>
      </c>
      <c r="S356" s="68" t="str">
        <f t="shared" si="57"/>
        <v>PO</v>
      </c>
      <c r="T356" s="69" t="str">
        <f t="shared" si="58"/>
        <v>OK</v>
      </c>
    </row>
    <row r="357" spans="1:20" ht="14.25" customHeight="1" x14ac:dyDescent="0.25">
      <c r="A357" s="60" t="str">
        <f>IF(S357=MIN(S345:S368),1,"")</f>
        <v/>
      </c>
      <c r="B357" s="61"/>
      <c r="C357" s="62"/>
      <c r="D357" s="63"/>
      <c r="E357" s="64"/>
      <c r="F357" s="65"/>
      <c r="G357" s="66"/>
      <c r="H357" s="56"/>
      <c r="I357" s="67" t="e">
        <f>HLOOKUP('Operational Worksheet'!E357,$B$778:$U$780,3)</f>
        <v>#N/A</v>
      </c>
      <c r="J357" s="57" t="e">
        <f t="shared" si="65"/>
        <v>#DIV/0!</v>
      </c>
      <c r="K357" s="57" t="e">
        <f t="shared" si="59"/>
        <v>#DIV/0!</v>
      </c>
      <c r="L357" s="67" t="e">
        <f t="shared" si="55"/>
        <v>#DIV/0!</v>
      </c>
      <c r="M357" s="67" t="e">
        <f t="shared" si="56"/>
        <v>#DIV/0!</v>
      </c>
      <c r="N357" s="57" t="e">
        <f t="shared" si="60"/>
        <v>#DIV/0!</v>
      </c>
      <c r="O357" s="57" t="e">
        <f t="shared" si="61"/>
        <v>#DIV/0!</v>
      </c>
      <c r="P357" s="67" t="e">
        <f t="shared" si="62"/>
        <v>#DIV/0!</v>
      </c>
      <c r="Q357" s="67" t="e">
        <f t="shared" si="63"/>
        <v>#DIV/0!</v>
      </c>
      <c r="R357" s="57" t="e">
        <f t="shared" si="64"/>
        <v>#DIV/0!</v>
      </c>
      <c r="S357" s="68" t="str">
        <f t="shared" si="57"/>
        <v>PO</v>
      </c>
      <c r="T357" s="69" t="str">
        <f t="shared" si="58"/>
        <v>OK</v>
      </c>
    </row>
    <row r="358" spans="1:20" ht="14.25" customHeight="1" x14ac:dyDescent="0.25">
      <c r="A358" s="60" t="str">
        <f>IF(S358=MIN(S345:S368),1,"")</f>
        <v/>
      </c>
      <c r="B358" s="61"/>
      <c r="C358" s="62"/>
      <c r="D358" s="63"/>
      <c r="E358" s="64"/>
      <c r="F358" s="65"/>
      <c r="G358" s="66"/>
      <c r="H358" s="56"/>
      <c r="I358" s="67" t="e">
        <f>HLOOKUP('Operational Worksheet'!E358,$B$778:$U$780,3)</f>
        <v>#N/A</v>
      </c>
      <c r="J358" s="57" t="e">
        <f t="shared" si="65"/>
        <v>#DIV/0!</v>
      </c>
      <c r="K358" s="57" t="e">
        <f t="shared" si="59"/>
        <v>#DIV/0!</v>
      </c>
      <c r="L358" s="67" t="e">
        <f t="shared" si="55"/>
        <v>#DIV/0!</v>
      </c>
      <c r="M358" s="67" t="e">
        <f t="shared" si="56"/>
        <v>#DIV/0!</v>
      </c>
      <c r="N358" s="57" t="e">
        <f t="shared" si="60"/>
        <v>#DIV/0!</v>
      </c>
      <c r="O358" s="57" t="e">
        <f t="shared" si="61"/>
        <v>#DIV/0!</v>
      </c>
      <c r="P358" s="67" t="e">
        <f t="shared" si="62"/>
        <v>#DIV/0!</v>
      </c>
      <c r="Q358" s="67" t="e">
        <f t="shared" si="63"/>
        <v>#DIV/0!</v>
      </c>
      <c r="R358" s="57" t="e">
        <f t="shared" si="64"/>
        <v>#DIV/0!</v>
      </c>
      <c r="S358" s="68" t="str">
        <f t="shared" si="57"/>
        <v>PO</v>
      </c>
      <c r="T358" s="69" t="str">
        <f t="shared" si="58"/>
        <v>OK</v>
      </c>
    </row>
    <row r="359" spans="1:20" ht="14.25" customHeight="1" x14ac:dyDescent="0.25">
      <c r="A359" s="60" t="str">
        <f>IF(S359=MIN(S345:S368),1,"")</f>
        <v/>
      </c>
      <c r="B359" s="61"/>
      <c r="C359" s="62"/>
      <c r="D359" s="63"/>
      <c r="E359" s="64"/>
      <c r="F359" s="65"/>
      <c r="G359" s="66"/>
      <c r="H359" s="56"/>
      <c r="I359" s="67" t="e">
        <f>HLOOKUP('Operational Worksheet'!E359,$B$778:$U$780,3)</f>
        <v>#N/A</v>
      </c>
      <c r="J359" s="57" t="e">
        <f t="shared" si="65"/>
        <v>#DIV/0!</v>
      </c>
      <c r="K359" s="57" t="e">
        <f t="shared" si="59"/>
        <v>#DIV/0!</v>
      </c>
      <c r="L359" s="67" t="e">
        <f t="shared" si="55"/>
        <v>#DIV/0!</v>
      </c>
      <c r="M359" s="67" t="e">
        <f t="shared" si="56"/>
        <v>#DIV/0!</v>
      </c>
      <c r="N359" s="57" t="e">
        <f t="shared" si="60"/>
        <v>#DIV/0!</v>
      </c>
      <c r="O359" s="57" t="e">
        <f t="shared" si="61"/>
        <v>#DIV/0!</v>
      </c>
      <c r="P359" s="67" t="e">
        <f t="shared" si="62"/>
        <v>#DIV/0!</v>
      </c>
      <c r="Q359" s="67" t="e">
        <f t="shared" si="63"/>
        <v>#DIV/0!</v>
      </c>
      <c r="R359" s="57" t="e">
        <f t="shared" si="64"/>
        <v>#DIV/0!</v>
      </c>
      <c r="S359" s="68" t="str">
        <f t="shared" si="57"/>
        <v>PO</v>
      </c>
      <c r="T359" s="69" t="str">
        <f t="shared" si="58"/>
        <v>OK</v>
      </c>
    </row>
    <row r="360" spans="1:20" ht="14.25" customHeight="1" x14ac:dyDescent="0.25">
      <c r="A360" s="60" t="str">
        <f>IF(S360=MIN(S345:S368),1,"")</f>
        <v/>
      </c>
      <c r="B360" s="61"/>
      <c r="C360" s="62"/>
      <c r="D360" s="63"/>
      <c r="E360" s="64"/>
      <c r="F360" s="65"/>
      <c r="G360" s="66"/>
      <c r="H360" s="56"/>
      <c r="I360" s="67" t="e">
        <f>HLOOKUP('Operational Worksheet'!E360,$B$778:$U$780,3)</f>
        <v>#N/A</v>
      </c>
      <c r="J360" s="57" t="e">
        <f t="shared" si="65"/>
        <v>#DIV/0!</v>
      </c>
      <c r="K360" s="57" t="e">
        <f t="shared" si="59"/>
        <v>#DIV/0!</v>
      </c>
      <c r="L360" s="67" t="e">
        <f t="shared" si="55"/>
        <v>#DIV/0!</v>
      </c>
      <c r="M360" s="67" t="e">
        <f t="shared" si="56"/>
        <v>#DIV/0!</v>
      </c>
      <c r="N360" s="57" t="e">
        <f t="shared" si="60"/>
        <v>#DIV/0!</v>
      </c>
      <c r="O360" s="57" t="e">
        <f t="shared" si="61"/>
        <v>#DIV/0!</v>
      </c>
      <c r="P360" s="67" t="e">
        <f t="shared" si="62"/>
        <v>#DIV/0!</v>
      </c>
      <c r="Q360" s="67" t="e">
        <f t="shared" si="63"/>
        <v>#DIV/0!</v>
      </c>
      <c r="R360" s="57" t="e">
        <f t="shared" si="64"/>
        <v>#DIV/0!</v>
      </c>
      <c r="S360" s="68" t="str">
        <f t="shared" si="57"/>
        <v>PO</v>
      </c>
      <c r="T360" s="69" t="str">
        <f t="shared" si="58"/>
        <v>OK</v>
      </c>
    </row>
    <row r="361" spans="1:20" ht="14.25" customHeight="1" x14ac:dyDescent="0.25">
      <c r="A361" s="60" t="str">
        <f>IF(S361=MIN(S345:S368),1,"")</f>
        <v/>
      </c>
      <c r="B361" s="61"/>
      <c r="C361" s="62"/>
      <c r="D361" s="63"/>
      <c r="E361" s="64"/>
      <c r="F361" s="65"/>
      <c r="G361" s="66"/>
      <c r="H361" s="56"/>
      <c r="I361" s="67" t="e">
        <f>HLOOKUP('Operational Worksheet'!E361,$B$778:$U$780,3)</f>
        <v>#N/A</v>
      </c>
      <c r="J361" s="57" t="e">
        <f t="shared" si="65"/>
        <v>#DIV/0!</v>
      </c>
      <c r="K361" s="57" t="e">
        <f t="shared" si="59"/>
        <v>#DIV/0!</v>
      </c>
      <c r="L361" s="67" t="e">
        <f t="shared" si="55"/>
        <v>#DIV/0!</v>
      </c>
      <c r="M361" s="67" t="e">
        <f t="shared" si="56"/>
        <v>#DIV/0!</v>
      </c>
      <c r="N361" s="57" t="e">
        <f t="shared" si="60"/>
        <v>#DIV/0!</v>
      </c>
      <c r="O361" s="57" t="e">
        <f t="shared" si="61"/>
        <v>#DIV/0!</v>
      </c>
      <c r="P361" s="67" t="e">
        <f t="shared" si="62"/>
        <v>#DIV/0!</v>
      </c>
      <c r="Q361" s="67" t="e">
        <f t="shared" si="63"/>
        <v>#DIV/0!</v>
      </c>
      <c r="R361" s="57" t="e">
        <f t="shared" si="64"/>
        <v>#DIV/0!</v>
      </c>
      <c r="S361" s="68" t="str">
        <f t="shared" si="57"/>
        <v>PO</v>
      </c>
      <c r="T361" s="69" t="str">
        <f t="shared" si="58"/>
        <v>OK</v>
      </c>
    </row>
    <row r="362" spans="1:20" ht="14.25" customHeight="1" x14ac:dyDescent="0.25">
      <c r="A362" s="60" t="str">
        <f>IF(S362=MIN(S345:S368),1,"")</f>
        <v/>
      </c>
      <c r="B362" s="61"/>
      <c r="C362" s="62"/>
      <c r="D362" s="63"/>
      <c r="E362" s="64"/>
      <c r="F362" s="65"/>
      <c r="G362" s="66"/>
      <c r="H362" s="56"/>
      <c r="I362" s="67" t="e">
        <f>HLOOKUP('Operational Worksheet'!E362,$B$778:$U$780,3)</f>
        <v>#N/A</v>
      </c>
      <c r="J362" s="57" t="e">
        <f t="shared" si="65"/>
        <v>#DIV/0!</v>
      </c>
      <c r="K362" s="57" t="e">
        <f t="shared" si="59"/>
        <v>#DIV/0!</v>
      </c>
      <c r="L362" s="68" t="e">
        <f t="shared" si="55"/>
        <v>#DIV/0!</v>
      </c>
      <c r="M362" s="67" t="e">
        <f t="shared" si="56"/>
        <v>#DIV/0!</v>
      </c>
      <c r="N362" s="57" t="e">
        <f t="shared" si="60"/>
        <v>#DIV/0!</v>
      </c>
      <c r="O362" s="57" t="e">
        <f t="shared" si="61"/>
        <v>#DIV/0!</v>
      </c>
      <c r="P362" s="67" t="e">
        <f t="shared" si="62"/>
        <v>#DIV/0!</v>
      </c>
      <c r="Q362" s="67" t="e">
        <f t="shared" si="63"/>
        <v>#DIV/0!</v>
      </c>
      <c r="R362" s="57" t="e">
        <f t="shared" si="64"/>
        <v>#DIV/0!</v>
      </c>
      <c r="S362" s="68" t="str">
        <f t="shared" si="57"/>
        <v>PO</v>
      </c>
      <c r="T362" s="69" t="str">
        <f t="shared" si="58"/>
        <v>OK</v>
      </c>
    </row>
    <row r="363" spans="1:20" ht="14.25" customHeight="1" x14ac:dyDescent="0.25">
      <c r="A363" s="60" t="str">
        <f>IF(S363=MIN(S345:S368),1,"")</f>
        <v/>
      </c>
      <c r="B363" s="61"/>
      <c r="C363" s="62"/>
      <c r="D363" s="63"/>
      <c r="E363" s="64"/>
      <c r="F363" s="65"/>
      <c r="G363" s="66"/>
      <c r="H363" s="56"/>
      <c r="I363" s="67" t="e">
        <f>HLOOKUP('Operational Worksheet'!E363,$B$778:$U$780,3)</f>
        <v>#N/A</v>
      </c>
      <c r="J363" s="57" t="e">
        <f t="shared" si="65"/>
        <v>#DIV/0!</v>
      </c>
      <c r="K363" s="57" t="e">
        <f t="shared" si="59"/>
        <v>#DIV/0!</v>
      </c>
      <c r="L363" s="67" t="e">
        <f t="shared" si="55"/>
        <v>#DIV/0!</v>
      </c>
      <c r="M363" s="67" t="e">
        <f t="shared" si="56"/>
        <v>#DIV/0!</v>
      </c>
      <c r="N363" s="57" t="e">
        <f t="shared" si="60"/>
        <v>#DIV/0!</v>
      </c>
      <c r="O363" s="57" t="e">
        <f t="shared" si="61"/>
        <v>#DIV/0!</v>
      </c>
      <c r="P363" s="67" t="e">
        <f t="shared" si="62"/>
        <v>#DIV/0!</v>
      </c>
      <c r="Q363" s="67" t="e">
        <f t="shared" si="63"/>
        <v>#DIV/0!</v>
      </c>
      <c r="R363" s="57" t="e">
        <f t="shared" si="64"/>
        <v>#DIV/0!</v>
      </c>
      <c r="S363" s="68" t="str">
        <f t="shared" si="57"/>
        <v>PO</v>
      </c>
      <c r="T363" s="69" t="str">
        <f t="shared" si="58"/>
        <v>OK</v>
      </c>
    </row>
    <row r="364" spans="1:20" ht="14.25" customHeight="1" x14ac:dyDescent="0.25">
      <c r="A364" s="60" t="str">
        <f>IF(S364=MIN(S345:S368),1,"")</f>
        <v/>
      </c>
      <c r="B364" s="61"/>
      <c r="C364" s="62"/>
      <c r="D364" s="63"/>
      <c r="E364" s="64"/>
      <c r="F364" s="65"/>
      <c r="G364" s="66"/>
      <c r="H364" s="56"/>
      <c r="I364" s="67" t="e">
        <f>HLOOKUP('Operational Worksheet'!E364,$B$778:$U$780,3)</f>
        <v>#N/A</v>
      </c>
      <c r="J364" s="57" t="e">
        <f t="shared" si="65"/>
        <v>#DIV/0!</v>
      </c>
      <c r="K364" s="57" t="e">
        <f t="shared" si="59"/>
        <v>#DIV/0!</v>
      </c>
      <c r="L364" s="67" t="e">
        <f t="shared" si="55"/>
        <v>#DIV/0!</v>
      </c>
      <c r="M364" s="67" t="e">
        <f t="shared" si="56"/>
        <v>#DIV/0!</v>
      </c>
      <c r="N364" s="57" t="e">
        <f t="shared" si="60"/>
        <v>#DIV/0!</v>
      </c>
      <c r="O364" s="57" t="e">
        <f t="shared" si="61"/>
        <v>#DIV/0!</v>
      </c>
      <c r="P364" s="67" t="e">
        <f t="shared" si="62"/>
        <v>#DIV/0!</v>
      </c>
      <c r="Q364" s="67" t="e">
        <f t="shared" si="63"/>
        <v>#DIV/0!</v>
      </c>
      <c r="R364" s="57" t="e">
        <f t="shared" si="64"/>
        <v>#DIV/0!</v>
      </c>
      <c r="S364" s="68" t="str">
        <f t="shared" si="57"/>
        <v>PO</v>
      </c>
      <c r="T364" s="69" t="str">
        <f t="shared" si="58"/>
        <v>OK</v>
      </c>
    </row>
    <row r="365" spans="1:20" ht="14.25" customHeight="1" x14ac:dyDescent="0.25">
      <c r="A365" s="60" t="str">
        <f>IF(S365=MIN(S345:S368),1,"")</f>
        <v/>
      </c>
      <c r="B365" s="61"/>
      <c r="C365" s="62"/>
      <c r="D365" s="63"/>
      <c r="E365" s="64"/>
      <c r="F365" s="65"/>
      <c r="G365" s="66"/>
      <c r="H365" s="56"/>
      <c r="I365" s="67" t="e">
        <f>HLOOKUP('Operational Worksheet'!E365,$B$778:$U$780,3)</f>
        <v>#N/A</v>
      </c>
      <c r="J365" s="57" t="e">
        <f t="shared" si="65"/>
        <v>#DIV/0!</v>
      </c>
      <c r="K365" s="57" t="e">
        <f t="shared" si="59"/>
        <v>#DIV/0!</v>
      </c>
      <c r="L365" s="67" t="e">
        <f t="shared" si="55"/>
        <v>#DIV/0!</v>
      </c>
      <c r="M365" s="67" t="e">
        <f t="shared" si="56"/>
        <v>#DIV/0!</v>
      </c>
      <c r="N365" s="57" t="e">
        <f t="shared" si="60"/>
        <v>#DIV/0!</v>
      </c>
      <c r="O365" s="57" t="e">
        <f t="shared" si="61"/>
        <v>#DIV/0!</v>
      </c>
      <c r="P365" s="67" t="e">
        <f t="shared" si="62"/>
        <v>#DIV/0!</v>
      </c>
      <c r="Q365" s="67" t="e">
        <f t="shared" si="63"/>
        <v>#DIV/0!</v>
      </c>
      <c r="R365" s="57" t="e">
        <f t="shared" si="64"/>
        <v>#DIV/0!</v>
      </c>
      <c r="S365" s="68" t="str">
        <f t="shared" si="57"/>
        <v>PO</v>
      </c>
      <c r="T365" s="69" t="str">
        <f t="shared" si="58"/>
        <v>OK</v>
      </c>
    </row>
    <row r="366" spans="1:20" ht="14.25" customHeight="1" x14ac:dyDescent="0.25">
      <c r="A366" s="60" t="str">
        <f>IF(S366=MIN(S345:S368),1,"")</f>
        <v/>
      </c>
      <c r="B366" s="61"/>
      <c r="C366" s="62"/>
      <c r="D366" s="63"/>
      <c r="E366" s="64"/>
      <c r="F366" s="65"/>
      <c r="G366" s="66"/>
      <c r="H366" s="56"/>
      <c r="I366" s="67" t="e">
        <f>HLOOKUP('Operational Worksheet'!E366,$B$778:$U$780,3)</f>
        <v>#N/A</v>
      </c>
      <c r="J366" s="57" t="e">
        <f t="shared" si="65"/>
        <v>#DIV/0!</v>
      </c>
      <c r="K366" s="57" t="e">
        <f t="shared" si="59"/>
        <v>#DIV/0!</v>
      </c>
      <c r="L366" s="67" t="e">
        <f t="shared" si="55"/>
        <v>#DIV/0!</v>
      </c>
      <c r="M366" s="67" t="e">
        <f t="shared" si="56"/>
        <v>#DIV/0!</v>
      </c>
      <c r="N366" s="57" t="e">
        <f t="shared" si="60"/>
        <v>#DIV/0!</v>
      </c>
      <c r="O366" s="57" t="e">
        <f t="shared" si="61"/>
        <v>#DIV/0!</v>
      </c>
      <c r="P366" s="67" t="e">
        <f t="shared" si="62"/>
        <v>#DIV/0!</v>
      </c>
      <c r="Q366" s="67" t="e">
        <f t="shared" si="63"/>
        <v>#DIV/0!</v>
      </c>
      <c r="R366" s="57" t="e">
        <f t="shared" si="64"/>
        <v>#DIV/0!</v>
      </c>
      <c r="S366" s="68" t="str">
        <f t="shared" si="57"/>
        <v>PO</v>
      </c>
      <c r="T366" s="69" t="str">
        <f t="shared" si="58"/>
        <v>OK</v>
      </c>
    </row>
    <row r="367" spans="1:20" ht="14.25" customHeight="1" x14ac:dyDescent="0.25">
      <c r="A367" s="60" t="str">
        <f>IF(S367=MIN(S345:S368),1,"")</f>
        <v/>
      </c>
      <c r="B367" s="61"/>
      <c r="C367" s="62"/>
      <c r="D367" s="63"/>
      <c r="E367" s="64"/>
      <c r="F367" s="65"/>
      <c r="G367" s="66"/>
      <c r="H367" s="56"/>
      <c r="I367" s="67" t="e">
        <f>HLOOKUP('Operational Worksheet'!E367,$B$778:$U$780,3)</f>
        <v>#N/A</v>
      </c>
      <c r="J367" s="57" t="e">
        <f t="shared" si="65"/>
        <v>#DIV/0!</v>
      </c>
      <c r="K367" s="57" t="e">
        <f t="shared" si="59"/>
        <v>#DIV/0!</v>
      </c>
      <c r="L367" s="67" t="e">
        <f t="shared" si="55"/>
        <v>#DIV/0!</v>
      </c>
      <c r="M367" s="67" t="e">
        <f t="shared" si="56"/>
        <v>#DIV/0!</v>
      </c>
      <c r="N367" s="57" t="e">
        <f t="shared" si="60"/>
        <v>#DIV/0!</v>
      </c>
      <c r="O367" s="57" t="e">
        <f t="shared" si="61"/>
        <v>#DIV/0!</v>
      </c>
      <c r="P367" s="67" t="e">
        <f t="shared" si="62"/>
        <v>#DIV/0!</v>
      </c>
      <c r="Q367" s="67" t="e">
        <f t="shared" si="63"/>
        <v>#DIV/0!</v>
      </c>
      <c r="R367" s="57" t="e">
        <f t="shared" si="64"/>
        <v>#DIV/0!</v>
      </c>
      <c r="S367" s="68" t="str">
        <f t="shared" si="57"/>
        <v>PO</v>
      </c>
      <c r="T367" s="69" t="str">
        <f t="shared" si="58"/>
        <v>OK</v>
      </c>
    </row>
    <row r="368" spans="1:20" ht="14.25" customHeight="1" x14ac:dyDescent="0.25">
      <c r="A368" s="70" t="str">
        <f>IF(S368=MIN(S345:S368),1,"")</f>
        <v/>
      </c>
      <c r="B368" s="71"/>
      <c r="C368" s="72"/>
      <c r="D368" s="63"/>
      <c r="E368" s="64"/>
      <c r="F368" s="65"/>
      <c r="G368" s="66"/>
      <c r="H368" s="56"/>
      <c r="I368" s="73" t="e">
        <f>HLOOKUP('Operational Worksheet'!E368,$B$778:$U$780,3)</f>
        <v>#N/A</v>
      </c>
      <c r="J368" s="57" t="e">
        <f t="shared" si="65"/>
        <v>#DIV/0!</v>
      </c>
      <c r="K368" s="57" t="e">
        <f t="shared" si="59"/>
        <v>#DIV/0!</v>
      </c>
      <c r="L368" s="74" t="e">
        <f t="shared" si="55"/>
        <v>#DIV/0!</v>
      </c>
      <c r="M368" s="73" t="e">
        <f t="shared" si="56"/>
        <v>#DIV/0!</v>
      </c>
      <c r="N368" s="57" t="e">
        <f t="shared" si="60"/>
        <v>#DIV/0!</v>
      </c>
      <c r="O368" s="57" t="e">
        <f t="shared" si="61"/>
        <v>#DIV/0!</v>
      </c>
      <c r="P368" s="73" t="e">
        <f t="shared" si="62"/>
        <v>#DIV/0!</v>
      </c>
      <c r="Q368" s="73" t="e">
        <f t="shared" si="63"/>
        <v>#DIV/0!</v>
      </c>
      <c r="R368" s="57" t="e">
        <f t="shared" si="64"/>
        <v>#DIV/0!</v>
      </c>
      <c r="S368" s="74" t="str">
        <f t="shared" si="57"/>
        <v>PO</v>
      </c>
      <c r="T368" s="75" t="str">
        <f t="shared" si="58"/>
        <v>OK</v>
      </c>
    </row>
    <row r="369" spans="1:20" ht="14.25" customHeight="1" x14ac:dyDescent="0.25">
      <c r="A369" s="50" t="str">
        <f>IF(S369=MIN(S369:S392),1,"")</f>
        <v/>
      </c>
      <c r="B369" s="51"/>
      <c r="C369" s="52"/>
      <c r="D369" s="63"/>
      <c r="E369" s="64"/>
      <c r="F369" s="65"/>
      <c r="G369" s="66"/>
      <c r="H369" s="56"/>
      <c r="I369" s="57" t="e">
        <f>HLOOKUP('Operational Worksheet'!E369,$B$778:$U$780,3)</f>
        <v>#N/A</v>
      </c>
      <c r="J369" s="57" t="e">
        <f t="shared" si="65"/>
        <v>#DIV/0!</v>
      </c>
      <c r="K369" s="57" t="e">
        <f t="shared" si="59"/>
        <v>#DIV/0!</v>
      </c>
      <c r="L369" s="57" t="e">
        <f t="shared" si="55"/>
        <v>#DIV/0!</v>
      </c>
      <c r="M369" s="57" t="e">
        <f t="shared" si="56"/>
        <v>#DIV/0!</v>
      </c>
      <c r="N369" s="57" t="e">
        <f t="shared" si="60"/>
        <v>#DIV/0!</v>
      </c>
      <c r="O369" s="57" t="e">
        <f t="shared" si="61"/>
        <v>#DIV/0!</v>
      </c>
      <c r="P369" s="57" t="e">
        <f t="shared" si="62"/>
        <v>#DIV/0!</v>
      </c>
      <c r="Q369" s="57" t="e">
        <f t="shared" si="63"/>
        <v>#DIV/0!</v>
      </c>
      <c r="R369" s="57" t="e">
        <f t="shared" si="64"/>
        <v>#DIV/0!</v>
      </c>
      <c r="S369" s="58" t="str">
        <f t="shared" si="57"/>
        <v>PO</v>
      </c>
      <c r="T369" s="59" t="str">
        <f t="shared" si="58"/>
        <v>OK</v>
      </c>
    </row>
    <row r="370" spans="1:20" ht="14.25" customHeight="1" x14ac:dyDescent="0.25">
      <c r="A370" s="60" t="str">
        <f>IF(S370=MIN(S369:S392),1,"")</f>
        <v/>
      </c>
      <c r="B370" s="61"/>
      <c r="C370" s="62"/>
      <c r="D370" s="63"/>
      <c r="E370" s="64"/>
      <c r="F370" s="65"/>
      <c r="G370" s="66"/>
      <c r="H370" s="56"/>
      <c r="I370" s="67" t="e">
        <f>HLOOKUP('Operational Worksheet'!E370,$B$778:$U$780,3)</f>
        <v>#N/A</v>
      </c>
      <c r="J370" s="57" t="e">
        <f t="shared" si="65"/>
        <v>#DIV/0!</v>
      </c>
      <c r="K370" s="57" t="e">
        <f t="shared" si="59"/>
        <v>#DIV/0!</v>
      </c>
      <c r="L370" s="67" t="e">
        <f t="shared" si="55"/>
        <v>#DIV/0!</v>
      </c>
      <c r="M370" s="67" t="e">
        <f t="shared" si="56"/>
        <v>#DIV/0!</v>
      </c>
      <c r="N370" s="57" t="e">
        <f t="shared" si="60"/>
        <v>#DIV/0!</v>
      </c>
      <c r="O370" s="57" t="e">
        <f t="shared" si="61"/>
        <v>#DIV/0!</v>
      </c>
      <c r="P370" s="67" t="e">
        <f t="shared" si="62"/>
        <v>#DIV/0!</v>
      </c>
      <c r="Q370" s="67" t="e">
        <f t="shared" si="63"/>
        <v>#DIV/0!</v>
      </c>
      <c r="R370" s="57" t="e">
        <f t="shared" si="64"/>
        <v>#DIV/0!</v>
      </c>
      <c r="S370" s="68" t="str">
        <f t="shared" si="57"/>
        <v>PO</v>
      </c>
      <c r="T370" s="69" t="str">
        <f t="shared" si="58"/>
        <v>OK</v>
      </c>
    </row>
    <row r="371" spans="1:20" ht="14.25" customHeight="1" x14ac:dyDescent="0.25">
      <c r="A371" s="60" t="str">
        <f>IF(S371=MIN(S369:S392),1,"")</f>
        <v/>
      </c>
      <c r="B371" s="61"/>
      <c r="C371" s="62"/>
      <c r="D371" s="63"/>
      <c r="E371" s="64"/>
      <c r="F371" s="65"/>
      <c r="G371" s="66"/>
      <c r="H371" s="56"/>
      <c r="I371" s="67" t="e">
        <f>HLOOKUP('Operational Worksheet'!E371,$B$778:$U$780,3)</f>
        <v>#N/A</v>
      </c>
      <c r="J371" s="57" t="e">
        <f t="shared" si="65"/>
        <v>#DIV/0!</v>
      </c>
      <c r="K371" s="57" t="e">
        <f t="shared" si="59"/>
        <v>#DIV/0!</v>
      </c>
      <c r="L371" s="67" t="e">
        <f t="shared" si="55"/>
        <v>#DIV/0!</v>
      </c>
      <c r="M371" s="67" t="e">
        <f t="shared" si="56"/>
        <v>#DIV/0!</v>
      </c>
      <c r="N371" s="57" t="e">
        <f t="shared" si="60"/>
        <v>#DIV/0!</v>
      </c>
      <c r="O371" s="57" t="e">
        <f t="shared" si="61"/>
        <v>#DIV/0!</v>
      </c>
      <c r="P371" s="67" t="e">
        <f t="shared" si="62"/>
        <v>#DIV/0!</v>
      </c>
      <c r="Q371" s="67" t="e">
        <f t="shared" si="63"/>
        <v>#DIV/0!</v>
      </c>
      <c r="R371" s="57" t="e">
        <f t="shared" si="64"/>
        <v>#DIV/0!</v>
      </c>
      <c r="S371" s="68" t="str">
        <f t="shared" si="57"/>
        <v>PO</v>
      </c>
      <c r="T371" s="69" t="str">
        <f t="shared" si="58"/>
        <v>OK</v>
      </c>
    </row>
    <row r="372" spans="1:20" ht="14.25" customHeight="1" x14ac:dyDescent="0.25">
      <c r="A372" s="60" t="str">
        <f>IF(S372=MIN(S369:S392),1,"")</f>
        <v/>
      </c>
      <c r="B372" s="61"/>
      <c r="C372" s="62"/>
      <c r="D372" s="63"/>
      <c r="E372" s="64"/>
      <c r="F372" s="65"/>
      <c r="G372" s="66"/>
      <c r="H372" s="56"/>
      <c r="I372" s="67" t="e">
        <f>HLOOKUP('Operational Worksheet'!E372,$B$778:$U$780,3)</f>
        <v>#N/A</v>
      </c>
      <c r="J372" s="57" t="e">
        <f t="shared" si="65"/>
        <v>#DIV/0!</v>
      </c>
      <c r="K372" s="57" t="e">
        <f t="shared" si="59"/>
        <v>#DIV/0!</v>
      </c>
      <c r="L372" s="67" t="e">
        <f t="shared" si="55"/>
        <v>#DIV/0!</v>
      </c>
      <c r="M372" s="67" t="e">
        <f t="shared" si="56"/>
        <v>#DIV/0!</v>
      </c>
      <c r="N372" s="57" t="e">
        <f t="shared" si="60"/>
        <v>#DIV/0!</v>
      </c>
      <c r="O372" s="57" t="e">
        <f t="shared" si="61"/>
        <v>#DIV/0!</v>
      </c>
      <c r="P372" s="67" t="e">
        <f t="shared" si="62"/>
        <v>#DIV/0!</v>
      </c>
      <c r="Q372" s="67" t="e">
        <f t="shared" si="63"/>
        <v>#DIV/0!</v>
      </c>
      <c r="R372" s="57" t="e">
        <f t="shared" si="64"/>
        <v>#DIV/0!</v>
      </c>
      <c r="S372" s="68" t="str">
        <f t="shared" si="57"/>
        <v>PO</v>
      </c>
      <c r="T372" s="69" t="str">
        <f t="shared" si="58"/>
        <v>OK</v>
      </c>
    </row>
    <row r="373" spans="1:20" ht="14.25" customHeight="1" x14ac:dyDescent="0.25">
      <c r="A373" s="60" t="str">
        <f>IF(S373=MIN(S369:S392),1,"")</f>
        <v/>
      </c>
      <c r="B373" s="61"/>
      <c r="C373" s="62"/>
      <c r="D373" s="63"/>
      <c r="E373" s="64"/>
      <c r="F373" s="65"/>
      <c r="G373" s="66"/>
      <c r="H373" s="56"/>
      <c r="I373" s="67" t="e">
        <f>HLOOKUP('Operational Worksheet'!E373,$B$778:$U$780,3)</f>
        <v>#N/A</v>
      </c>
      <c r="J373" s="57" t="e">
        <f t="shared" si="65"/>
        <v>#DIV/0!</v>
      </c>
      <c r="K373" s="57" t="e">
        <f t="shared" si="59"/>
        <v>#DIV/0!</v>
      </c>
      <c r="L373" s="67" t="e">
        <f t="shared" si="55"/>
        <v>#DIV/0!</v>
      </c>
      <c r="M373" s="67" t="e">
        <f t="shared" si="56"/>
        <v>#DIV/0!</v>
      </c>
      <c r="N373" s="57" t="e">
        <f t="shared" si="60"/>
        <v>#DIV/0!</v>
      </c>
      <c r="O373" s="57" t="e">
        <f t="shared" si="61"/>
        <v>#DIV/0!</v>
      </c>
      <c r="P373" s="67" t="e">
        <f t="shared" si="62"/>
        <v>#DIV/0!</v>
      </c>
      <c r="Q373" s="67" t="e">
        <f t="shared" si="63"/>
        <v>#DIV/0!</v>
      </c>
      <c r="R373" s="57" t="e">
        <f t="shared" si="64"/>
        <v>#DIV/0!</v>
      </c>
      <c r="S373" s="68" t="str">
        <f t="shared" si="57"/>
        <v>PO</v>
      </c>
      <c r="T373" s="69" t="str">
        <f t="shared" si="58"/>
        <v>OK</v>
      </c>
    </row>
    <row r="374" spans="1:20" ht="14.25" customHeight="1" x14ac:dyDescent="0.25">
      <c r="A374" s="60" t="str">
        <f>IF(S374=MIN(S369:S392),1,"")</f>
        <v/>
      </c>
      <c r="B374" s="61"/>
      <c r="C374" s="62"/>
      <c r="D374" s="63"/>
      <c r="E374" s="64"/>
      <c r="F374" s="65"/>
      <c r="G374" s="66"/>
      <c r="H374" s="56"/>
      <c r="I374" s="67" t="e">
        <f>HLOOKUP('Operational Worksheet'!E374,$B$778:$U$780,3)</f>
        <v>#N/A</v>
      </c>
      <c r="J374" s="57" t="e">
        <f t="shared" si="65"/>
        <v>#DIV/0!</v>
      </c>
      <c r="K374" s="57" t="e">
        <f t="shared" si="59"/>
        <v>#DIV/0!</v>
      </c>
      <c r="L374" s="68" t="e">
        <f t="shared" si="55"/>
        <v>#DIV/0!</v>
      </c>
      <c r="M374" s="67" t="e">
        <f t="shared" si="56"/>
        <v>#DIV/0!</v>
      </c>
      <c r="N374" s="57" t="e">
        <f t="shared" si="60"/>
        <v>#DIV/0!</v>
      </c>
      <c r="O374" s="57" t="e">
        <f t="shared" si="61"/>
        <v>#DIV/0!</v>
      </c>
      <c r="P374" s="67" t="e">
        <f t="shared" si="62"/>
        <v>#DIV/0!</v>
      </c>
      <c r="Q374" s="67" t="e">
        <f t="shared" si="63"/>
        <v>#DIV/0!</v>
      </c>
      <c r="R374" s="57" t="e">
        <f t="shared" si="64"/>
        <v>#DIV/0!</v>
      </c>
      <c r="S374" s="68" t="str">
        <f t="shared" si="57"/>
        <v>PO</v>
      </c>
      <c r="T374" s="69" t="str">
        <f t="shared" si="58"/>
        <v>OK</v>
      </c>
    </row>
    <row r="375" spans="1:20" ht="14.25" customHeight="1" x14ac:dyDescent="0.25">
      <c r="A375" s="60" t="str">
        <f>IF(S375=MIN(S369:S392),1,"")</f>
        <v/>
      </c>
      <c r="B375" s="61"/>
      <c r="C375" s="62"/>
      <c r="D375" s="63"/>
      <c r="E375" s="64"/>
      <c r="F375" s="65"/>
      <c r="G375" s="66"/>
      <c r="H375" s="56"/>
      <c r="I375" s="67" t="e">
        <f>HLOOKUP('Operational Worksheet'!E375,$B$778:$U$780,3)</f>
        <v>#N/A</v>
      </c>
      <c r="J375" s="57" t="e">
        <f t="shared" si="65"/>
        <v>#DIV/0!</v>
      </c>
      <c r="K375" s="57" t="e">
        <f t="shared" si="59"/>
        <v>#DIV/0!</v>
      </c>
      <c r="L375" s="67" t="e">
        <f t="shared" si="55"/>
        <v>#DIV/0!</v>
      </c>
      <c r="M375" s="67" t="e">
        <f t="shared" si="56"/>
        <v>#DIV/0!</v>
      </c>
      <c r="N375" s="57" t="e">
        <f t="shared" si="60"/>
        <v>#DIV/0!</v>
      </c>
      <c r="O375" s="57" t="e">
        <f t="shared" si="61"/>
        <v>#DIV/0!</v>
      </c>
      <c r="P375" s="67" t="e">
        <f t="shared" si="62"/>
        <v>#DIV/0!</v>
      </c>
      <c r="Q375" s="67" t="e">
        <f t="shared" si="63"/>
        <v>#DIV/0!</v>
      </c>
      <c r="R375" s="57" t="e">
        <f t="shared" si="64"/>
        <v>#DIV/0!</v>
      </c>
      <c r="S375" s="68" t="str">
        <f t="shared" si="57"/>
        <v>PO</v>
      </c>
      <c r="T375" s="69" t="str">
        <f t="shared" si="58"/>
        <v>OK</v>
      </c>
    </row>
    <row r="376" spans="1:20" ht="14.25" customHeight="1" x14ac:dyDescent="0.25">
      <c r="A376" s="60" t="str">
        <f>IF(S376=MIN(S369:S392),1,"")</f>
        <v/>
      </c>
      <c r="B376" s="61"/>
      <c r="C376" s="62"/>
      <c r="D376" s="63"/>
      <c r="E376" s="64"/>
      <c r="F376" s="65"/>
      <c r="G376" s="66"/>
      <c r="H376" s="56"/>
      <c r="I376" s="67" t="e">
        <f>HLOOKUP('Operational Worksheet'!E376,$B$778:$U$780,3)</f>
        <v>#N/A</v>
      </c>
      <c r="J376" s="57" t="e">
        <f t="shared" si="65"/>
        <v>#DIV/0!</v>
      </c>
      <c r="K376" s="57" t="e">
        <f t="shared" si="59"/>
        <v>#DIV/0!</v>
      </c>
      <c r="L376" s="67" t="e">
        <f t="shared" si="55"/>
        <v>#DIV/0!</v>
      </c>
      <c r="M376" s="67" t="e">
        <f t="shared" si="56"/>
        <v>#DIV/0!</v>
      </c>
      <c r="N376" s="57" t="e">
        <f t="shared" si="60"/>
        <v>#DIV/0!</v>
      </c>
      <c r="O376" s="57" t="e">
        <f t="shared" si="61"/>
        <v>#DIV/0!</v>
      </c>
      <c r="P376" s="67" t="e">
        <f t="shared" si="62"/>
        <v>#DIV/0!</v>
      </c>
      <c r="Q376" s="67" t="e">
        <f t="shared" si="63"/>
        <v>#DIV/0!</v>
      </c>
      <c r="R376" s="57" t="e">
        <f t="shared" si="64"/>
        <v>#DIV/0!</v>
      </c>
      <c r="S376" s="68" t="str">
        <f t="shared" si="57"/>
        <v>PO</v>
      </c>
      <c r="T376" s="69" t="str">
        <f t="shared" si="58"/>
        <v>OK</v>
      </c>
    </row>
    <row r="377" spans="1:20" ht="14.25" customHeight="1" x14ac:dyDescent="0.25">
      <c r="A377" s="60" t="str">
        <f>IF(S377=MIN(S369:S392),1,"")</f>
        <v/>
      </c>
      <c r="B377" s="61"/>
      <c r="C377" s="62"/>
      <c r="D377" s="63"/>
      <c r="E377" s="64"/>
      <c r="F377" s="65"/>
      <c r="G377" s="66"/>
      <c r="H377" s="56"/>
      <c r="I377" s="67" t="e">
        <f>HLOOKUP('Operational Worksheet'!E377,$B$778:$U$780,3)</f>
        <v>#N/A</v>
      </c>
      <c r="J377" s="57" t="e">
        <f t="shared" si="65"/>
        <v>#DIV/0!</v>
      </c>
      <c r="K377" s="57" t="e">
        <f t="shared" si="59"/>
        <v>#DIV/0!</v>
      </c>
      <c r="L377" s="67" t="e">
        <f t="shared" si="55"/>
        <v>#DIV/0!</v>
      </c>
      <c r="M377" s="67" t="e">
        <f t="shared" si="56"/>
        <v>#DIV/0!</v>
      </c>
      <c r="N377" s="57" t="e">
        <f t="shared" si="60"/>
        <v>#DIV/0!</v>
      </c>
      <c r="O377" s="57" t="e">
        <f t="shared" si="61"/>
        <v>#DIV/0!</v>
      </c>
      <c r="P377" s="67" t="e">
        <f t="shared" si="62"/>
        <v>#DIV/0!</v>
      </c>
      <c r="Q377" s="67" t="e">
        <f t="shared" si="63"/>
        <v>#DIV/0!</v>
      </c>
      <c r="R377" s="57" t="e">
        <f t="shared" si="64"/>
        <v>#DIV/0!</v>
      </c>
      <c r="S377" s="68" t="str">
        <f t="shared" si="57"/>
        <v>PO</v>
      </c>
      <c r="T377" s="69" t="str">
        <f t="shared" si="58"/>
        <v>OK</v>
      </c>
    </row>
    <row r="378" spans="1:20" ht="14.25" customHeight="1" x14ac:dyDescent="0.25">
      <c r="A378" s="60" t="str">
        <f>IF(S378=MIN(S369:S392),1,"")</f>
        <v/>
      </c>
      <c r="B378" s="61"/>
      <c r="C378" s="62"/>
      <c r="D378" s="63"/>
      <c r="E378" s="64"/>
      <c r="F378" s="65"/>
      <c r="G378" s="66"/>
      <c r="H378" s="56"/>
      <c r="I378" s="67" t="e">
        <f>HLOOKUP('Operational Worksheet'!E378,$B$778:$U$780,3)</f>
        <v>#N/A</v>
      </c>
      <c r="J378" s="57" t="e">
        <f t="shared" si="65"/>
        <v>#DIV/0!</v>
      </c>
      <c r="K378" s="57" t="e">
        <f t="shared" si="59"/>
        <v>#DIV/0!</v>
      </c>
      <c r="L378" s="67" t="e">
        <f t="shared" si="55"/>
        <v>#DIV/0!</v>
      </c>
      <c r="M378" s="67" t="e">
        <f t="shared" si="56"/>
        <v>#DIV/0!</v>
      </c>
      <c r="N378" s="57" t="e">
        <f t="shared" si="60"/>
        <v>#DIV/0!</v>
      </c>
      <c r="O378" s="57" t="e">
        <f t="shared" si="61"/>
        <v>#DIV/0!</v>
      </c>
      <c r="P378" s="67" t="e">
        <f t="shared" si="62"/>
        <v>#DIV/0!</v>
      </c>
      <c r="Q378" s="67" t="e">
        <f t="shared" si="63"/>
        <v>#DIV/0!</v>
      </c>
      <c r="R378" s="57" t="e">
        <f t="shared" si="64"/>
        <v>#DIV/0!</v>
      </c>
      <c r="S378" s="68" t="str">
        <f t="shared" si="57"/>
        <v>PO</v>
      </c>
      <c r="T378" s="69" t="str">
        <f t="shared" si="58"/>
        <v>OK</v>
      </c>
    </row>
    <row r="379" spans="1:20" ht="14.25" customHeight="1" x14ac:dyDescent="0.25">
      <c r="A379" s="60" t="str">
        <f>IF(S379=MIN(S369:S392),1,"")</f>
        <v/>
      </c>
      <c r="B379" s="61"/>
      <c r="C379" s="62"/>
      <c r="D379" s="63"/>
      <c r="E379" s="64"/>
      <c r="F379" s="65"/>
      <c r="G379" s="66"/>
      <c r="H379" s="56"/>
      <c r="I379" s="67" t="e">
        <f>HLOOKUP('Operational Worksheet'!E379,$B$778:$U$780,3)</f>
        <v>#N/A</v>
      </c>
      <c r="J379" s="57" t="e">
        <f t="shared" si="65"/>
        <v>#DIV/0!</v>
      </c>
      <c r="K379" s="57" t="e">
        <f t="shared" si="59"/>
        <v>#DIV/0!</v>
      </c>
      <c r="L379" s="67" t="e">
        <f t="shared" si="55"/>
        <v>#DIV/0!</v>
      </c>
      <c r="M379" s="67" t="e">
        <f t="shared" si="56"/>
        <v>#DIV/0!</v>
      </c>
      <c r="N379" s="57" t="e">
        <f t="shared" si="60"/>
        <v>#DIV/0!</v>
      </c>
      <c r="O379" s="57" t="e">
        <f t="shared" si="61"/>
        <v>#DIV/0!</v>
      </c>
      <c r="P379" s="67" t="e">
        <f t="shared" si="62"/>
        <v>#DIV/0!</v>
      </c>
      <c r="Q379" s="67" t="e">
        <f t="shared" si="63"/>
        <v>#DIV/0!</v>
      </c>
      <c r="R379" s="57" t="e">
        <f t="shared" si="64"/>
        <v>#DIV/0!</v>
      </c>
      <c r="S379" s="68" t="str">
        <f t="shared" si="57"/>
        <v>PO</v>
      </c>
      <c r="T379" s="69" t="str">
        <f t="shared" si="58"/>
        <v>OK</v>
      </c>
    </row>
    <row r="380" spans="1:20" ht="14.25" customHeight="1" x14ac:dyDescent="0.25">
      <c r="A380" s="60" t="str">
        <f>IF(S380=MIN(S369:S392),1,"")</f>
        <v/>
      </c>
      <c r="B380" s="61"/>
      <c r="C380" s="62"/>
      <c r="D380" s="63"/>
      <c r="E380" s="64"/>
      <c r="F380" s="65"/>
      <c r="G380" s="66"/>
      <c r="H380" s="56"/>
      <c r="I380" s="67" t="e">
        <f>HLOOKUP('Operational Worksheet'!E380,$B$778:$U$780,3)</f>
        <v>#N/A</v>
      </c>
      <c r="J380" s="57" t="e">
        <f t="shared" si="65"/>
        <v>#DIV/0!</v>
      </c>
      <c r="K380" s="57" t="e">
        <f t="shared" si="59"/>
        <v>#DIV/0!</v>
      </c>
      <c r="L380" s="68" t="e">
        <f t="shared" si="55"/>
        <v>#DIV/0!</v>
      </c>
      <c r="M380" s="67" t="e">
        <f t="shared" si="56"/>
        <v>#DIV/0!</v>
      </c>
      <c r="N380" s="57" t="e">
        <f t="shared" si="60"/>
        <v>#DIV/0!</v>
      </c>
      <c r="O380" s="57" t="e">
        <f t="shared" si="61"/>
        <v>#DIV/0!</v>
      </c>
      <c r="P380" s="67" t="e">
        <f t="shared" si="62"/>
        <v>#DIV/0!</v>
      </c>
      <c r="Q380" s="67" t="e">
        <f t="shared" si="63"/>
        <v>#DIV/0!</v>
      </c>
      <c r="R380" s="57" t="e">
        <f t="shared" si="64"/>
        <v>#DIV/0!</v>
      </c>
      <c r="S380" s="68" t="str">
        <f t="shared" si="57"/>
        <v>PO</v>
      </c>
      <c r="T380" s="69" t="str">
        <f t="shared" si="58"/>
        <v>OK</v>
      </c>
    </row>
    <row r="381" spans="1:20" ht="14.25" customHeight="1" x14ac:dyDescent="0.25">
      <c r="A381" s="60" t="str">
        <f>IF(S381=MIN(S369:S392),1,"")</f>
        <v/>
      </c>
      <c r="B381" s="61"/>
      <c r="C381" s="62"/>
      <c r="D381" s="63"/>
      <c r="E381" s="64"/>
      <c r="F381" s="65"/>
      <c r="G381" s="66"/>
      <c r="H381" s="56"/>
      <c r="I381" s="67" t="e">
        <f>HLOOKUP('Operational Worksheet'!E381,$B$778:$U$780,3)</f>
        <v>#N/A</v>
      </c>
      <c r="J381" s="57" t="e">
        <f t="shared" si="65"/>
        <v>#DIV/0!</v>
      </c>
      <c r="K381" s="57" t="e">
        <f t="shared" si="59"/>
        <v>#DIV/0!</v>
      </c>
      <c r="L381" s="67" t="e">
        <f t="shared" si="55"/>
        <v>#DIV/0!</v>
      </c>
      <c r="M381" s="67" t="e">
        <f t="shared" si="56"/>
        <v>#DIV/0!</v>
      </c>
      <c r="N381" s="57" t="e">
        <f t="shared" si="60"/>
        <v>#DIV/0!</v>
      </c>
      <c r="O381" s="57" t="e">
        <f t="shared" si="61"/>
        <v>#DIV/0!</v>
      </c>
      <c r="P381" s="67" t="e">
        <f t="shared" si="62"/>
        <v>#DIV/0!</v>
      </c>
      <c r="Q381" s="67" t="e">
        <f t="shared" si="63"/>
        <v>#DIV/0!</v>
      </c>
      <c r="R381" s="57" t="e">
        <f t="shared" si="64"/>
        <v>#DIV/0!</v>
      </c>
      <c r="S381" s="68" t="str">
        <f t="shared" si="57"/>
        <v>PO</v>
      </c>
      <c r="T381" s="69" t="str">
        <f t="shared" si="58"/>
        <v>OK</v>
      </c>
    </row>
    <row r="382" spans="1:20" ht="14.25" customHeight="1" x14ac:dyDescent="0.25">
      <c r="A382" s="60" t="str">
        <f>IF(S382=MIN(S369:S392),1,"")</f>
        <v/>
      </c>
      <c r="B382" s="61"/>
      <c r="C382" s="62"/>
      <c r="D382" s="63"/>
      <c r="E382" s="64"/>
      <c r="F382" s="65"/>
      <c r="G382" s="66"/>
      <c r="H382" s="56"/>
      <c r="I382" s="67" t="e">
        <f>HLOOKUP('Operational Worksheet'!E382,$B$778:$U$780,3)</f>
        <v>#N/A</v>
      </c>
      <c r="J382" s="57" t="e">
        <f t="shared" si="65"/>
        <v>#DIV/0!</v>
      </c>
      <c r="K382" s="57" t="e">
        <f t="shared" si="59"/>
        <v>#DIV/0!</v>
      </c>
      <c r="L382" s="67" t="e">
        <f t="shared" si="55"/>
        <v>#DIV/0!</v>
      </c>
      <c r="M382" s="67" t="e">
        <f t="shared" si="56"/>
        <v>#DIV/0!</v>
      </c>
      <c r="N382" s="57" t="e">
        <f t="shared" si="60"/>
        <v>#DIV/0!</v>
      </c>
      <c r="O382" s="57" t="e">
        <f t="shared" si="61"/>
        <v>#DIV/0!</v>
      </c>
      <c r="P382" s="67" t="e">
        <f t="shared" si="62"/>
        <v>#DIV/0!</v>
      </c>
      <c r="Q382" s="67" t="e">
        <f t="shared" si="63"/>
        <v>#DIV/0!</v>
      </c>
      <c r="R382" s="57" t="e">
        <f t="shared" si="64"/>
        <v>#DIV/0!</v>
      </c>
      <c r="S382" s="68" t="str">
        <f t="shared" si="57"/>
        <v>PO</v>
      </c>
      <c r="T382" s="69" t="str">
        <f t="shared" si="58"/>
        <v>OK</v>
      </c>
    </row>
    <row r="383" spans="1:20" ht="14.25" customHeight="1" x14ac:dyDescent="0.25">
      <c r="A383" s="60" t="str">
        <f>IF(S383=MIN(S369:S392),1,"")</f>
        <v/>
      </c>
      <c r="B383" s="61"/>
      <c r="C383" s="62"/>
      <c r="D383" s="63"/>
      <c r="E383" s="64"/>
      <c r="F383" s="65"/>
      <c r="G383" s="66"/>
      <c r="H383" s="56"/>
      <c r="I383" s="67" t="e">
        <f>HLOOKUP('Operational Worksheet'!E383,$B$778:$U$780,3)</f>
        <v>#N/A</v>
      </c>
      <c r="J383" s="57" t="e">
        <f t="shared" si="65"/>
        <v>#DIV/0!</v>
      </c>
      <c r="K383" s="57" t="e">
        <f t="shared" si="59"/>
        <v>#DIV/0!</v>
      </c>
      <c r="L383" s="67" t="e">
        <f t="shared" si="55"/>
        <v>#DIV/0!</v>
      </c>
      <c r="M383" s="67" t="e">
        <f t="shared" si="56"/>
        <v>#DIV/0!</v>
      </c>
      <c r="N383" s="57" t="e">
        <f t="shared" si="60"/>
        <v>#DIV/0!</v>
      </c>
      <c r="O383" s="57" t="e">
        <f t="shared" si="61"/>
        <v>#DIV/0!</v>
      </c>
      <c r="P383" s="67" t="e">
        <f t="shared" si="62"/>
        <v>#DIV/0!</v>
      </c>
      <c r="Q383" s="67" t="e">
        <f t="shared" si="63"/>
        <v>#DIV/0!</v>
      </c>
      <c r="R383" s="57" t="e">
        <f t="shared" si="64"/>
        <v>#DIV/0!</v>
      </c>
      <c r="S383" s="68" t="str">
        <f t="shared" si="57"/>
        <v>PO</v>
      </c>
      <c r="T383" s="69" t="str">
        <f t="shared" si="58"/>
        <v>OK</v>
      </c>
    </row>
    <row r="384" spans="1:20" ht="14.25" customHeight="1" x14ac:dyDescent="0.25">
      <c r="A384" s="60" t="str">
        <f>IF(S384=MIN(S369:S392),1,"")</f>
        <v/>
      </c>
      <c r="B384" s="61"/>
      <c r="C384" s="62"/>
      <c r="D384" s="63"/>
      <c r="E384" s="64"/>
      <c r="F384" s="65"/>
      <c r="G384" s="66"/>
      <c r="H384" s="56"/>
      <c r="I384" s="67" t="e">
        <f>HLOOKUP('Operational Worksheet'!E384,$B$778:$U$780,3)</f>
        <v>#N/A</v>
      </c>
      <c r="J384" s="57" t="e">
        <f t="shared" si="65"/>
        <v>#DIV/0!</v>
      </c>
      <c r="K384" s="57" t="e">
        <f t="shared" si="59"/>
        <v>#DIV/0!</v>
      </c>
      <c r="L384" s="67" t="e">
        <f t="shared" si="55"/>
        <v>#DIV/0!</v>
      </c>
      <c r="M384" s="67" t="e">
        <f t="shared" si="56"/>
        <v>#DIV/0!</v>
      </c>
      <c r="N384" s="57" t="e">
        <f t="shared" si="60"/>
        <v>#DIV/0!</v>
      </c>
      <c r="O384" s="57" t="e">
        <f t="shared" si="61"/>
        <v>#DIV/0!</v>
      </c>
      <c r="P384" s="67" t="e">
        <f t="shared" si="62"/>
        <v>#DIV/0!</v>
      </c>
      <c r="Q384" s="67" t="e">
        <f t="shared" si="63"/>
        <v>#DIV/0!</v>
      </c>
      <c r="R384" s="57" t="e">
        <f t="shared" si="64"/>
        <v>#DIV/0!</v>
      </c>
      <c r="S384" s="68" t="str">
        <f t="shared" si="57"/>
        <v>PO</v>
      </c>
      <c r="T384" s="69" t="str">
        <f t="shared" si="58"/>
        <v>OK</v>
      </c>
    </row>
    <row r="385" spans="1:20" ht="14.25" customHeight="1" x14ac:dyDescent="0.25">
      <c r="A385" s="60" t="str">
        <f>IF(S385=MIN(S369:S392),1,"")</f>
        <v/>
      </c>
      <c r="B385" s="61"/>
      <c r="C385" s="62"/>
      <c r="D385" s="63"/>
      <c r="E385" s="64"/>
      <c r="F385" s="65"/>
      <c r="G385" s="66"/>
      <c r="H385" s="56"/>
      <c r="I385" s="67" t="e">
        <f>HLOOKUP('Operational Worksheet'!E385,$B$778:$U$780,3)</f>
        <v>#N/A</v>
      </c>
      <c r="J385" s="57" t="e">
        <f t="shared" si="65"/>
        <v>#DIV/0!</v>
      </c>
      <c r="K385" s="57" t="e">
        <f t="shared" si="59"/>
        <v>#DIV/0!</v>
      </c>
      <c r="L385" s="67" t="e">
        <f t="shared" si="55"/>
        <v>#DIV/0!</v>
      </c>
      <c r="M385" s="67" t="e">
        <f t="shared" si="56"/>
        <v>#DIV/0!</v>
      </c>
      <c r="N385" s="57" t="e">
        <f t="shared" si="60"/>
        <v>#DIV/0!</v>
      </c>
      <c r="O385" s="57" t="e">
        <f t="shared" si="61"/>
        <v>#DIV/0!</v>
      </c>
      <c r="P385" s="67" t="e">
        <f t="shared" si="62"/>
        <v>#DIV/0!</v>
      </c>
      <c r="Q385" s="67" t="e">
        <f t="shared" si="63"/>
        <v>#DIV/0!</v>
      </c>
      <c r="R385" s="57" t="e">
        <f t="shared" si="64"/>
        <v>#DIV/0!</v>
      </c>
      <c r="S385" s="68" t="str">
        <f t="shared" si="57"/>
        <v>PO</v>
      </c>
      <c r="T385" s="69" t="str">
        <f t="shared" si="58"/>
        <v>OK</v>
      </c>
    </row>
    <row r="386" spans="1:20" ht="14.25" customHeight="1" x14ac:dyDescent="0.25">
      <c r="A386" s="60" t="str">
        <f>IF(S386=MIN(S369:S392),1,"")</f>
        <v/>
      </c>
      <c r="B386" s="61"/>
      <c r="C386" s="62"/>
      <c r="D386" s="63"/>
      <c r="E386" s="64"/>
      <c r="F386" s="65"/>
      <c r="G386" s="66"/>
      <c r="H386" s="56"/>
      <c r="I386" s="67" t="e">
        <f>HLOOKUP('Operational Worksheet'!E386,$B$778:$U$780,3)</f>
        <v>#N/A</v>
      </c>
      <c r="J386" s="57" t="e">
        <f t="shared" si="65"/>
        <v>#DIV/0!</v>
      </c>
      <c r="K386" s="57" t="e">
        <f t="shared" si="59"/>
        <v>#DIV/0!</v>
      </c>
      <c r="L386" s="68" t="e">
        <f t="shared" si="55"/>
        <v>#DIV/0!</v>
      </c>
      <c r="M386" s="67" t="e">
        <f t="shared" si="56"/>
        <v>#DIV/0!</v>
      </c>
      <c r="N386" s="57" t="e">
        <f t="shared" si="60"/>
        <v>#DIV/0!</v>
      </c>
      <c r="O386" s="57" t="e">
        <f t="shared" si="61"/>
        <v>#DIV/0!</v>
      </c>
      <c r="P386" s="67" t="e">
        <f t="shared" si="62"/>
        <v>#DIV/0!</v>
      </c>
      <c r="Q386" s="67" t="e">
        <f t="shared" si="63"/>
        <v>#DIV/0!</v>
      </c>
      <c r="R386" s="57" t="e">
        <f t="shared" si="64"/>
        <v>#DIV/0!</v>
      </c>
      <c r="S386" s="68" t="str">
        <f t="shared" si="57"/>
        <v>PO</v>
      </c>
      <c r="T386" s="69" t="str">
        <f t="shared" si="58"/>
        <v>OK</v>
      </c>
    </row>
    <row r="387" spans="1:20" ht="14.25" customHeight="1" x14ac:dyDescent="0.25">
      <c r="A387" s="60" t="str">
        <f>IF(S387=MIN(S369:S392),1,"")</f>
        <v/>
      </c>
      <c r="B387" s="61"/>
      <c r="C387" s="62"/>
      <c r="D387" s="63"/>
      <c r="E387" s="64"/>
      <c r="F387" s="65"/>
      <c r="G387" s="66"/>
      <c r="H387" s="56"/>
      <c r="I387" s="67" t="e">
        <f>HLOOKUP('Operational Worksheet'!E387,$B$778:$U$780,3)</f>
        <v>#N/A</v>
      </c>
      <c r="J387" s="57" t="e">
        <f t="shared" si="65"/>
        <v>#DIV/0!</v>
      </c>
      <c r="K387" s="57" t="e">
        <f t="shared" si="59"/>
        <v>#DIV/0!</v>
      </c>
      <c r="L387" s="67" t="e">
        <f t="shared" si="55"/>
        <v>#DIV/0!</v>
      </c>
      <c r="M387" s="67" t="e">
        <f t="shared" si="56"/>
        <v>#DIV/0!</v>
      </c>
      <c r="N387" s="57" t="e">
        <f t="shared" si="60"/>
        <v>#DIV/0!</v>
      </c>
      <c r="O387" s="57" t="e">
        <f t="shared" si="61"/>
        <v>#DIV/0!</v>
      </c>
      <c r="P387" s="67" t="e">
        <f t="shared" si="62"/>
        <v>#DIV/0!</v>
      </c>
      <c r="Q387" s="67" t="e">
        <f t="shared" si="63"/>
        <v>#DIV/0!</v>
      </c>
      <c r="R387" s="57" t="e">
        <f t="shared" si="64"/>
        <v>#DIV/0!</v>
      </c>
      <c r="S387" s="68" t="str">
        <f t="shared" si="57"/>
        <v>PO</v>
      </c>
      <c r="T387" s="69" t="str">
        <f t="shared" si="58"/>
        <v>OK</v>
      </c>
    </row>
    <row r="388" spans="1:20" ht="14.25" customHeight="1" x14ac:dyDescent="0.25">
      <c r="A388" s="60" t="str">
        <f>IF(S388=MIN(S369:S392),1,"")</f>
        <v/>
      </c>
      <c r="B388" s="61"/>
      <c r="C388" s="62"/>
      <c r="D388" s="63"/>
      <c r="E388" s="64"/>
      <c r="F388" s="65"/>
      <c r="G388" s="66"/>
      <c r="H388" s="56"/>
      <c r="I388" s="67" t="e">
        <f>HLOOKUP('Operational Worksheet'!E388,$B$778:$U$780,3)</f>
        <v>#N/A</v>
      </c>
      <c r="J388" s="57" t="e">
        <f t="shared" si="65"/>
        <v>#DIV/0!</v>
      </c>
      <c r="K388" s="57" t="e">
        <f t="shared" si="59"/>
        <v>#DIV/0!</v>
      </c>
      <c r="L388" s="67" t="e">
        <f t="shared" si="55"/>
        <v>#DIV/0!</v>
      </c>
      <c r="M388" s="67" t="e">
        <f t="shared" si="56"/>
        <v>#DIV/0!</v>
      </c>
      <c r="N388" s="57" t="e">
        <f t="shared" si="60"/>
        <v>#DIV/0!</v>
      </c>
      <c r="O388" s="57" t="e">
        <f t="shared" si="61"/>
        <v>#DIV/0!</v>
      </c>
      <c r="P388" s="67" t="e">
        <f t="shared" si="62"/>
        <v>#DIV/0!</v>
      </c>
      <c r="Q388" s="67" t="e">
        <f t="shared" si="63"/>
        <v>#DIV/0!</v>
      </c>
      <c r="R388" s="57" t="e">
        <f t="shared" si="64"/>
        <v>#DIV/0!</v>
      </c>
      <c r="S388" s="68" t="str">
        <f t="shared" si="57"/>
        <v>PO</v>
      </c>
      <c r="T388" s="69" t="str">
        <f t="shared" si="58"/>
        <v>OK</v>
      </c>
    </row>
    <row r="389" spans="1:20" ht="14.25" customHeight="1" x14ac:dyDescent="0.25">
      <c r="A389" s="60" t="str">
        <f>IF(S389=MIN(S369:S392),1,"")</f>
        <v/>
      </c>
      <c r="B389" s="61"/>
      <c r="C389" s="62"/>
      <c r="D389" s="63"/>
      <c r="E389" s="64"/>
      <c r="F389" s="65"/>
      <c r="G389" s="66"/>
      <c r="H389" s="56"/>
      <c r="I389" s="67" t="e">
        <f>HLOOKUP('Operational Worksheet'!E389,$B$778:$U$780,3)</f>
        <v>#N/A</v>
      </c>
      <c r="J389" s="57" t="e">
        <f t="shared" si="65"/>
        <v>#DIV/0!</v>
      </c>
      <c r="K389" s="57" t="e">
        <f t="shared" si="59"/>
        <v>#DIV/0!</v>
      </c>
      <c r="L389" s="67" t="e">
        <f t="shared" si="55"/>
        <v>#DIV/0!</v>
      </c>
      <c r="M389" s="67" t="e">
        <f t="shared" si="56"/>
        <v>#DIV/0!</v>
      </c>
      <c r="N389" s="57" t="e">
        <f t="shared" si="60"/>
        <v>#DIV/0!</v>
      </c>
      <c r="O389" s="57" t="e">
        <f t="shared" si="61"/>
        <v>#DIV/0!</v>
      </c>
      <c r="P389" s="67" t="e">
        <f t="shared" si="62"/>
        <v>#DIV/0!</v>
      </c>
      <c r="Q389" s="67" t="e">
        <f t="shared" si="63"/>
        <v>#DIV/0!</v>
      </c>
      <c r="R389" s="57" t="e">
        <f t="shared" si="64"/>
        <v>#DIV/0!</v>
      </c>
      <c r="S389" s="68" t="str">
        <f t="shared" si="57"/>
        <v>PO</v>
      </c>
      <c r="T389" s="69" t="str">
        <f t="shared" si="58"/>
        <v>OK</v>
      </c>
    </row>
    <row r="390" spans="1:20" ht="14.25" customHeight="1" x14ac:dyDescent="0.25">
      <c r="A390" s="60" t="str">
        <f>IF(S390=MIN(S369:S392),1,"")</f>
        <v/>
      </c>
      <c r="B390" s="61"/>
      <c r="C390" s="62"/>
      <c r="D390" s="63"/>
      <c r="E390" s="64"/>
      <c r="F390" s="65"/>
      <c r="G390" s="66"/>
      <c r="H390" s="56"/>
      <c r="I390" s="67" t="e">
        <f>HLOOKUP('Operational Worksheet'!E390,$B$778:$U$780,3)</f>
        <v>#N/A</v>
      </c>
      <c r="J390" s="57" t="e">
        <f t="shared" si="65"/>
        <v>#DIV/0!</v>
      </c>
      <c r="K390" s="57" t="e">
        <f t="shared" si="59"/>
        <v>#DIV/0!</v>
      </c>
      <c r="L390" s="67" t="e">
        <f t="shared" si="55"/>
        <v>#DIV/0!</v>
      </c>
      <c r="M390" s="67" t="e">
        <f t="shared" si="56"/>
        <v>#DIV/0!</v>
      </c>
      <c r="N390" s="57" t="e">
        <f t="shared" si="60"/>
        <v>#DIV/0!</v>
      </c>
      <c r="O390" s="57" t="e">
        <f t="shared" si="61"/>
        <v>#DIV/0!</v>
      </c>
      <c r="P390" s="67" t="e">
        <f t="shared" si="62"/>
        <v>#DIV/0!</v>
      </c>
      <c r="Q390" s="67" t="e">
        <f t="shared" si="63"/>
        <v>#DIV/0!</v>
      </c>
      <c r="R390" s="57" t="e">
        <f t="shared" si="64"/>
        <v>#DIV/0!</v>
      </c>
      <c r="S390" s="68" t="str">
        <f t="shared" si="57"/>
        <v>PO</v>
      </c>
      <c r="T390" s="69" t="str">
        <f t="shared" si="58"/>
        <v>OK</v>
      </c>
    </row>
    <row r="391" spans="1:20" ht="14.25" customHeight="1" x14ac:dyDescent="0.25">
      <c r="A391" s="60" t="str">
        <f>IF(S391=MIN(S369:S392),1,"")</f>
        <v/>
      </c>
      <c r="B391" s="61"/>
      <c r="C391" s="62"/>
      <c r="D391" s="63"/>
      <c r="E391" s="64"/>
      <c r="F391" s="65"/>
      <c r="G391" s="66"/>
      <c r="H391" s="56"/>
      <c r="I391" s="67" t="e">
        <f>HLOOKUP('Operational Worksheet'!E391,$B$778:$U$780,3)</f>
        <v>#N/A</v>
      </c>
      <c r="J391" s="57" t="e">
        <f t="shared" si="65"/>
        <v>#DIV/0!</v>
      </c>
      <c r="K391" s="57" t="e">
        <f t="shared" si="59"/>
        <v>#DIV/0!</v>
      </c>
      <c r="L391" s="67" t="e">
        <f t="shared" si="55"/>
        <v>#DIV/0!</v>
      </c>
      <c r="M391" s="67" t="e">
        <f t="shared" si="56"/>
        <v>#DIV/0!</v>
      </c>
      <c r="N391" s="57" t="e">
        <f t="shared" si="60"/>
        <v>#DIV/0!</v>
      </c>
      <c r="O391" s="57" t="e">
        <f t="shared" si="61"/>
        <v>#DIV/0!</v>
      </c>
      <c r="P391" s="67" t="e">
        <f t="shared" si="62"/>
        <v>#DIV/0!</v>
      </c>
      <c r="Q391" s="67" t="e">
        <f t="shared" si="63"/>
        <v>#DIV/0!</v>
      </c>
      <c r="R391" s="57" t="e">
        <f t="shared" si="64"/>
        <v>#DIV/0!</v>
      </c>
      <c r="S391" s="68" t="str">
        <f t="shared" si="57"/>
        <v>PO</v>
      </c>
      <c r="T391" s="69" t="str">
        <f t="shared" si="58"/>
        <v>OK</v>
      </c>
    </row>
    <row r="392" spans="1:20" ht="14.25" customHeight="1" x14ac:dyDescent="0.25">
      <c r="A392" s="70" t="str">
        <f>IF(S392=MIN(S369:S392),1,"")</f>
        <v/>
      </c>
      <c r="B392" s="71"/>
      <c r="C392" s="72"/>
      <c r="D392" s="63"/>
      <c r="E392" s="64"/>
      <c r="F392" s="65"/>
      <c r="G392" s="66"/>
      <c r="H392" s="56"/>
      <c r="I392" s="73" t="e">
        <f>HLOOKUP('Operational Worksheet'!E392,$B$778:$U$780,3)</f>
        <v>#N/A</v>
      </c>
      <c r="J392" s="57" t="e">
        <f t="shared" si="65"/>
        <v>#DIV/0!</v>
      </c>
      <c r="K392" s="57" t="e">
        <f t="shared" si="59"/>
        <v>#DIV/0!</v>
      </c>
      <c r="L392" s="74" t="e">
        <f t="shared" si="55"/>
        <v>#DIV/0!</v>
      </c>
      <c r="M392" s="73" t="e">
        <f t="shared" si="56"/>
        <v>#DIV/0!</v>
      </c>
      <c r="N392" s="57" t="e">
        <f t="shared" si="60"/>
        <v>#DIV/0!</v>
      </c>
      <c r="O392" s="57" t="e">
        <f t="shared" si="61"/>
        <v>#DIV/0!</v>
      </c>
      <c r="P392" s="73" t="e">
        <f t="shared" si="62"/>
        <v>#DIV/0!</v>
      </c>
      <c r="Q392" s="73" t="e">
        <f t="shared" si="63"/>
        <v>#DIV/0!</v>
      </c>
      <c r="R392" s="57" t="e">
        <f t="shared" si="64"/>
        <v>#DIV/0!</v>
      </c>
      <c r="S392" s="74" t="str">
        <f t="shared" si="57"/>
        <v>PO</v>
      </c>
      <c r="T392" s="75" t="str">
        <f t="shared" si="58"/>
        <v>OK</v>
      </c>
    </row>
    <row r="393" spans="1:20" ht="14.25" customHeight="1" x14ac:dyDescent="0.25">
      <c r="A393" s="50" t="str">
        <f>IF(S393=MIN(S393:S416),1,"")</f>
        <v/>
      </c>
      <c r="B393" s="51"/>
      <c r="C393" s="52"/>
      <c r="D393" s="63"/>
      <c r="E393" s="64"/>
      <c r="F393" s="65"/>
      <c r="G393" s="66"/>
      <c r="H393" s="56"/>
      <c r="I393" s="57" t="e">
        <f>HLOOKUP('Operational Worksheet'!E393,$B$778:$U$780,3)</f>
        <v>#N/A</v>
      </c>
      <c r="J393" s="57" t="e">
        <f t="shared" si="65"/>
        <v>#DIV/0!</v>
      </c>
      <c r="K393" s="57" t="e">
        <f t="shared" si="59"/>
        <v>#DIV/0!</v>
      </c>
      <c r="L393" s="57" t="e">
        <f t="shared" ref="L393:L456" si="66">$G$773/D393*$I$773</f>
        <v>#DIV/0!</v>
      </c>
      <c r="M393" s="57" t="e">
        <f t="shared" ref="M393:M456" si="67">$G$774*F393/D393*$I$774</f>
        <v>#DIV/0!</v>
      </c>
      <c r="N393" s="57" t="e">
        <f t="shared" si="60"/>
        <v>#DIV/0!</v>
      </c>
      <c r="O393" s="57" t="e">
        <f t="shared" si="61"/>
        <v>#DIV/0!</v>
      </c>
      <c r="P393" s="57" t="e">
        <f t="shared" si="62"/>
        <v>#DIV/0!</v>
      </c>
      <c r="Q393" s="57" t="e">
        <f t="shared" si="63"/>
        <v>#DIV/0!</v>
      </c>
      <c r="R393" s="57" t="e">
        <f t="shared" si="64"/>
        <v>#DIV/0!</v>
      </c>
      <c r="S393" s="58" t="str">
        <f t="shared" ref="S393:S456" si="68">IF(D393&gt;0,R393/I393,"PO")</f>
        <v>PO</v>
      </c>
      <c r="T393" s="59" t="str">
        <f t="shared" ref="T393:T456" si="69">+IF(S393&gt;=1, "OK","Alarm")</f>
        <v>OK</v>
      </c>
    </row>
    <row r="394" spans="1:20" ht="14.25" customHeight="1" x14ac:dyDescent="0.25">
      <c r="A394" s="60" t="str">
        <f>IF(S394=MIN(S393:S416),1,"")</f>
        <v/>
      </c>
      <c r="B394" s="61"/>
      <c r="C394" s="62"/>
      <c r="D394" s="63"/>
      <c r="E394" s="64"/>
      <c r="F394" s="65"/>
      <c r="G394" s="66"/>
      <c r="H394" s="56"/>
      <c r="I394" s="67" t="e">
        <f>HLOOKUP('Operational Worksheet'!E394,$B$778:$U$780,3)</f>
        <v>#N/A</v>
      </c>
      <c r="J394" s="57" t="e">
        <f t="shared" si="65"/>
        <v>#DIV/0!</v>
      </c>
      <c r="K394" s="57" t="e">
        <f t="shared" ref="K394:K457" si="70">IF(H394&lt;&gt;0,$G$770/D394*$I$770+$G$771*H394/D394*$I$771,$G$772/D394*$I$772)</f>
        <v>#DIV/0!</v>
      </c>
      <c r="L394" s="67" t="e">
        <f t="shared" si="66"/>
        <v>#DIV/0!</v>
      </c>
      <c r="M394" s="67" t="e">
        <f t="shared" si="67"/>
        <v>#DIV/0!</v>
      </c>
      <c r="N394" s="57" t="e">
        <f t="shared" ref="N394:N457" si="71">J394*$G394</f>
        <v>#DIV/0!</v>
      </c>
      <c r="O394" s="57" t="e">
        <f t="shared" ref="O394:O457" si="72">K394*$G394</f>
        <v>#DIV/0!</v>
      </c>
      <c r="P394" s="67" t="e">
        <f t="shared" ref="P394:P457" si="73">L394*$G394</f>
        <v>#DIV/0!</v>
      </c>
      <c r="Q394" s="67" t="e">
        <f t="shared" ref="Q394:Q457" si="74">M394*$G394</f>
        <v>#DIV/0!</v>
      </c>
      <c r="R394" s="57" t="e">
        <f t="shared" ref="R394:R457" si="75">N394+O394+P394+Q394</f>
        <v>#DIV/0!</v>
      </c>
      <c r="S394" s="68" t="str">
        <f t="shared" si="68"/>
        <v>PO</v>
      </c>
      <c r="T394" s="69" t="str">
        <f t="shared" si="69"/>
        <v>OK</v>
      </c>
    </row>
    <row r="395" spans="1:20" ht="14.25" customHeight="1" x14ac:dyDescent="0.25">
      <c r="A395" s="60" t="str">
        <f>IF(S395=MIN(S393:S416),1,"")</f>
        <v/>
      </c>
      <c r="B395" s="61"/>
      <c r="C395" s="62"/>
      <c r="D395" s="63"/>
      <c r="E395" s="64"/>
      <c r="F395" s="65"/>
      <c r="G395" s="66"/>
      <c r="H395" s="56"/>
      <c r="I395" s="67" t="e">
        <f>HLOOKUP('Operational Worksheet'!E395,$B$778:$U$780,3)</f>
        <v>#N/A</v>
      </c>
      <c r="J395" s="57" t="e">
        <f t="shared" ref="J395:J458" si="76">$G$768/D395*$I$768</f>
        <v>#DIV/0!</v>
      </c>
      <c r="K395" s="57" t="e">
        <f t="shared" si="70"/>
        <v>#DIV/0!</v>
      </c>
      <c r="L395" s="67" t="e">
        <f t="shared" si="66"/>
        <v>#DIV/0!</v>
      </c>
      <c r="M395" s="67" t="e">
        <f t="shared" si="67"/>
        <v>#DIV/0!</v>
      </c>
      <c r="N395" s="57" t="e">
        <f t="shared" si="71"/>
        <v>#DIV/0!</v>
      </c>
      <c r="O395" s="57" t="e">
        <f t="shared" si="72"/>
        <v>#DIV/0!</v>
      </c>
      <c r="P395" s="67" t="e">
        <f t="shared" si="73"/>
        <v>#DIV/0!</v>
      </c>
      <c r="Q395" s="67" t="e">
        <f t="shared" si="74"/>
        <v>#DIV/0!</v>
      </c>
      <c r="R395" s="57" t="e">
        <f t="shared" si="75"/>
        <v>#DIV/0!</v>
      </c>
      <c r="S395" s="68" t="str">
        <f t="shared" si="68"/>
        <v>PO</v>
      </c>
      <c r="T395" s="69" t="str">
        <f t="shared" si="69"/>
        <v>OK</v>
      </c>
    </row>
    <row r="396" spans="1:20" ht="14.25" customHeight="1" x14ac:dyDescent="0.25">
      <c r="A396" s="60" t="str">
        <f>IF(S396=MIN(S393:S416),1,"")</f>
        <v/>
      </c>
      <c r="B396" s="61"/>
      <c r="C396" s="62"/>
      <c r="D396" s="63"/>
      <c r="E396" s="64"/>
      <c r="F396" s="65"/>
      <c r="G396" s="66"/>
      <c r="H396" s="56"/>
      <c r="I396" s="67" t="e">
        <f>HLOOKUP('Operational Worksheet'!E396,$B$778:$U$780,3)</f>
        <v>#N/A</v>
      </c>
      <c r="J396" s="57" t="e">
        <f t="shared" si="76"/>
        <v>#DIV/0!</v>
      </c>
      <c r="K396" s="57" t="e">
        <f t="shared" si="70"/>
        <v>#DIV/0!</v>
      </c>
      <c r="L396" s="67" t="e">
        <f t="shared" si="66"/>
        <v>#DIV/0!</v>
      </c>
      <c r="M396" s="67" t="e">
        <f t="shared" si="67"/>
        <v>#DIV/0!</v>
      </c>
      <c r="N396" s="57" t="e">
        <f t="shared" si="71"/>
        <v>#DIV/0!</v>
      </c>
      <c r="O396" s="57" t="e">
        <f t="shared" si="72"/>
        <v>#DIV/0!</v>
      </c>
      <c r="P396" s="67" t="e">
        <f t="shared" si="73"/>
        <v>#DIV/0!</v>
      </c>
      <c r="Q396" s="67" t="e">
        <f t="shared" si="74"/>
        <v>#DIV/0!</v>
      </c>
      <c r="R396" s="57" t="e">
        <f t="shared" si="75"/>
        <v>#DIV/0!</v>
      </c>
      <c r="S396" s="68" t="str">
        <f t="shared" si="68"/>
        <v>PO</v>
      </c>
      <c r="T396" s="69" t="str">
        <f t="shared" si="69"/>
        <v>OK</v>
      </c>
    </row>
    <row r="397" spans="1:20" ht="14.25" customHeight="1" x14ac:dyDescent="0.25">
      <c r="A397" s="60" t="str">
        <f>IF(S397=MIN(S393:S416),1,"")</f>
        <v/>
      </c>
      <c r="B397" s="61"/>
      <c r="C397" s="62"/>
      <c r="D397" s="63"/>
      <c r="E397" s="64"/>
      <c r="F397" s="65"/>
      <c r="G397" s="66"/>
      <c r="H397" s="56"/>
      <c r="I397" s="67" t="e">
        <f>HLOOKUP('Operational Worksheet'!E397,$B$778:$U$780,3)</f>
        <v>#N/A</v>
      </c>
      <c r="J397" s="57" t="e">
        <f t="shared" si="76"/>
        <v>#DIV/0!</v>
      </c>
      <c r="K397" s="57" t="e">
        <f t="shared" si="70"/>
        <v>#DIV/0!</v>
      </c>
      <c r="L397" s="67" t="e">
        <f t="shared" si="66"/>
        <v>#DIV/0!</v>
      </c>
      <c r="M397" s="67" t="e">
        <f t="shared" si="67"/>
        <v>#DIV/0!</v>
      </c>
      <c r="N397" s="57" t="e">
        <f t="shared" si="71"/>
        <v>#DIV/0!</v>
      </c>
      <c r="O397" s="57" t="e">
        <f t="shared" si="72"/>
        <v>#DIV/0!</v>
      </c>
      <c r="P397" s="67" t="e">
        <f t="shared" si="73"/>
        <v>#DIV/0!</v>
      </c>
      <c r="Q397" s="67" t="e">
        <f t="shared" si="74"/>
        <v>#DIV/0!</v>
      </c>
      <c r="R397" s="57" t="e">
        <f t="shared" si="75"/>
        <v>#DIV/0!</v>
      </c>
      <c r="S397" s="68" t="str">
        <f t="shared" si="68"/>
        <v>PO</v>
      </c>
      <c r="T397" s="69" t="str">
        <f t="shared" si="69"/>
        <v>OK</v>
      </c>
    </row>
    <row r="398" spans="1:20" ht="14.25" customHeight="1" x14ac:dyDescent="0.25">
      <c r="A398" s="60" t="str">
        <f>IF(S398=MIN(S393:S416),1,"")</f>
        <v/>
      </c>
      <c r="B398" s="61"/>
      <c r="C398" s="62"/>
      <c r="D398" s="63"/>
      <c r="E398" s="64"/>
      <c r="F398" s="65"/>
      <c r="G398" s="66"/>
      <c r="H398" s="56"/>
      <c r="I398" s="67" t="e">
        <f>HLOOKUP('Operational Worksheet'!E398,$B$778:$U$780,3)</f>
        <v>#N/A</v>
      </c>
      <c r="J398" s="57" t="e">
        <f t="shared" si="76"/>
        <v>#DIV/0!</v>
      </c>
      <c r="K398" s="57" t="e">
        <f t="shared" si="70"/>
        <v>#DIV/0!</v>
      </c>
      <c r="L398" s="68" t="e">
        <f t="shared" si="66"/>
        <v>#DIV/0!</v>
      </c>
      <c r="M398" s="67" t="e">
        <f t="shared" si="67"/>
        <v>#DIV/0!</v>
      </c>
      <c r="N398" s="57" t="e">
        <f t="shared" si="71"/>
        <v>#DIV/0!</v>
      </c>
      <c r="O398" s="57" t="e">
        <f t="shared" si="72"/>
        <v>#DIV/0!</v>
      </c>
      <c r="P398" s="67" t="e">
        <f t="shared" si="73"/>
        <v>#DIV/0!</v>
      </c>
      <c r="Q398" s="67" t="e">
        <f t="shared" si="74"/>
        <v>#DIV/0!</v>
      </c>
      <c r="R398" s="57" t="e">
        <f t="shared" si="75"/>
        <v>#DIV/0!</v>
      </c>
      <c r="S398" s="68" t="str">
        <f t="shared" si="68"/>
        <v>PO</v>
      </c>
      <c r="T398" s="69" t="str">
        <f t="shared" si="69"/>
        <v>OK</v>
      </c>
    </row>
    <row r="399" spans="1:20" ht="14.25" customHeight="1" x14ac:dyDescent="0.25">
      <c r="A399" s="60" t="str">
        <f>IF(S399=MIN(S393:S416),1,"")</f>
        <v/>
      </c>
      <c r="B399" s="61"/>
      <c r="C399" s="62"/>
      <c r="D399" s="63"/>
      <c r="E399" s="64"/>
      <c r="F399" s="65"/>
      <c r="G399" s="66"/>
      <c r="H399" s="56"/>
      <c r="I399" s="67" t="e">
        <f>HLOOKUP('Operational Worksheet'!E399,$B$778:$U$780,3)</f>
        <v>#N/A</v>
      </c>
      <c r="J399" s="57" t="e">
        <f t="shared" si="76"/>
        <v>#DIV/0!</v>
      </c>
      <c r="K399" s="57" t="e">
        <f t="shared" si="70"/>
        <v>#DIV/0!</v>
      </c>
      <c r="L399" s="67" t="e">
        <f t="shared" si="66"/>
        <v>#DIV/0!</v>
      </c>
      <c r="M399" s="67" t="e">
        <f t="shared" si="67"/>
        <v>#DIV/0!</v>
      </c>
      <c r="N399" s="57" t="e">
        <f t="shared" si="71"/>
        <v>#DIV/0!</v>
      </c>
      <c r="O399" s="57" t="e">
        <f t="shared" si="72"/>
        <v>#DIV/0!</v>
      </c>
      <c r="P399" s="67" t="e">
        <f t="shared" si="73"/>
        <v>#DIV/0!</v>
      </c>
      <c r="Q399" s="67" t="e">
        <f t="shared" si="74"/>
        <v>#DIV/0!</v>
      </c>
      <c r="R399" s="57" t="e">
        <f t="shared" si="75"/>
        <v>#DIV/0!</v>
      </c>
      <c r="S399" s="68" t="str">
        <f t="shared" si="68"/>
        <v>PO</v>
      </c>
      <c r="T399" s="69" t="str">
        <f t="shared" si="69"/>
        <v>OK</v>
      </c>
    </row>
    <row r="400" spans="1:20" ht="14.25" customHeight="1" x14ac:dyDescent="0.25">
      <c r="A400" s="60" t="str">
        <f>IF(S400=MIN(S393:S416),1,"")</f>
        <v/>
      </c>
      <c r="B400" s="61"/>
      <c r="C400" s="62"/>
      <c r="D400" s="63"/>
      <c r="E400" s="64"/>
      <c r="F400" s="65"/>
      <c r="G400" s="66"/>
      <c r="H400" s="56"/>
      <c r="I400" s="67" t="e">
        <f>HLOOKUP('Operational Worksheet'!E400,$B$778:$U$780,3)</f>
        <v>#N/A</v>
      </c>
      <c r="J400" s="57" t="e">
        <f t="shared" si="76"/>
        <v>#DIV/0!</v>
      </c>
      <c r="K400" s="57" t="e">
        <f t="shared" si="70"/>
        <v>#DIV/0!</v>
      </c>
      <c r="L400" s="67" t="e">
        <f t="shared" si="66"/>
        <v>#DIV/0!</v>
      </c>
      <c r="M400" s="67" t="e">
        <f t="shared" si="67"/>
        <v>#DIV/0!</v>
      </c>
      <c r="N400" s="57" t="e">
        <f t="shared" si="71"/>
        <v>#DIV/0!</v>
      </c>
      <c r="O400" s="57" t="e">
        <f t="shared" si="72"/>
        <v>#DIV/0!</v>
      </c>
      <c r="P400" s="67" t="e">
        <f t="shared" si="73"/>
        <v>#DIV/0!</v>
      </c>
      <c r="Q400" s="67" t="e">
        <f t="shared" si="74"/>
        <v>#DIV/0!</v>
      </c>
      <c r="R400" s="57" t="e">
        <f t="shared" si="75"/>
        <v>#DIV/0!</v>
      </c>
      <c r="S400" s="68" t="str">
        <f t="shared" si="68"/>
        <v>PO</v>
      </c>
      <c r="T400" s="69" t="str">
        <f t="shared" si="69"/>
        <v>OK</v>
      </c>
    </row>
    <row r="401" spans="1:20" ht="14.25" customHeight="1" x14ac:dyDescent="0.25">
      <c r="A401" s="60" t="str">
        <f>IF(S401=MIN(S393:S416),1,"")</f>
        <v/>
      </c>
      <c r="B401" s="61"/>
      <c r="C401" s="62"/>
      <c r="D401" s="63"/>
      <c r="E401" s="64"/>
      <c r="F401" s="65"/>
      <c r="G401" s="66"/>
      <c r="H401" s="56"/>
      <c r="I401" s="67" t="e">
        <f>HLOOKUP('Operational Worksheet'!E401,$B$778:$U$780,3)</f>
        <v>#N/A</v>
      </c>
      <c r="J401" s="57" t="e">
        <f t="shared" si="76"/>
        <v>#DIV/0!</v>
      </c>
      <c r="K401" s="57" t="e">
        <f t="shared" si="70"/>
        <v>#DIV/0!</v>
      </c>
      <c r="L401" s="67" t="e">
        <f t="shared" si="66"/>
        <v>#DIV/0!</v>
      </c>
      <c r="M401" s="67" t="e">
        <f t="shared" si="67"/>
        <v>#DIV/0!</v>
      </c>
      <c r="N401" s="57" t="e">
        <f t="shared" si="71"/>
        <v>#DIV/0!</v>
      </c>
      <c r="O401" s="57" t="e">
        <f t="shared" si="72"/>
        <v>#DIV/0!</v>
      </c>
      <c r="P401" s="67" t="e">
        <f t="shared" si="73"/>
        <v>#DIV/0!</v>
      </c>
      <c r="Q401" s="67" t="e">
        <f t="shared" si="74"/>
        <v>#DIV/0!</v>
      </c>
      <c r="R401" s="57" t="e">
        <f t="shared" si="75"/>
        <v>#DIV/0!</v>
      </c>
      <c r="S401" s="68" t="str">
        <f t="shared" si="68"/>
        <v>PO</v>
      </c>
      <c r="T401" s="69" t="str">
        <f t="shared" si="69"/>
        <v>OK</v>
      </c>
    </row>
    <row r="402" spans="1:20" ht="14.25" customHeight="1" x14ac:dyDescent="0.25">
      <c r="A402" s="60" t="str">
        <f>IF(S402=MIN(S393:S416),1,"")</f>
        <v/>
      </c>
      <c r="B402" s="61"/>
      <c r="C402" s="62"/>
      <c r="D402" s="63"/>
      <c r="E402" s="64"/>
      <c r="F402" s="65"/>
      <c r="G402" s="66"/>
      <c r="H402" s="56"/>
      <c r="I402" s="67" t="e">
        <f>HLOOKUP('Operational Worksheet'!E402,$B$778:$U$780,3)</f>
        <v>#N/A</v>
      </c>
      <c r="J402" s="57" t="e">
        <f t="shared" si="76"/>
        <v>#DIV/0!</v>
      </c>
      <c r="K402" s="57" t="e">
        <f t="shared" si="70"/>
        <v>#DIV/0!</v>
      </c>
      <c r="L402" s="67" t="e">
        <f t="shared" si="66"/>
        <v>#DIV/0!</v>
      </c>
      <c r="M402" s="67" t="e">
        <f t="shared" si="67"/>
        <v>#DIV/0!</v>
      </c>
      <c r="N402" s="57" t="e">
        <f t="shared" si="71"/>
        <v>#DIV/0!</v>
      </c>
      <c r="O402" s="57" t="e">
        <f t="shared" si="72"/>
        <v>#DIV/0!</v>
      </c>
      <c r="P402" s="67" t="e">
        <f t="shared" si="73"/>
        <v>#DIV/0!</v>
      </c>
      <c r="Q402" s="67" t="e">
        <f t="shared" si="74"/>
        <v>#DIV/0!</v>
      </c>
      <c r="R402" s="57" t="e">
        <f t="shared" si="75"/>
        <v>#DIV/0!</v>
      </c>
      <c r="S402" s="68" t="str">
        <f t="shared" si="68"/>
        <v>PO</v>
      </c>
      <c r="T402" s="69" t="str">
        <f t="shared" si="69"/>
        <v>OK</v>
      </c>
    </row>
    <row r="403" spans="1:20" ht="14.25" customHeight="1" x14ac:dyDescent="0.25">
      <c r="A403" s="60" t="str">
        <f>IF(S403=MIN(S393:S416),1,"")</f>
        <v/>
      </c>
      <c r="B403" s="61"/>
      <c r="C403" s="62"/>
      <c r="D403" s="63"/>
      <c r="E403" s="64"/>
      <c r="F403" s="65"/>
      <c r="G403" s="66"/>
      <c r="H403" s="56"/>
      <c r="I403" s="67" t="e">
        <f>HLOOKUP('Operational Worksheet'!E403,$B$778:$U$780,3)</f>
        <v>#N/A</v>
      </c>
      <c r="J403" s="57" t="e">
        <f t="shared" si="76"/>
        <v>#DIV/0!</v>
      </c>
      <c r="K403" s="57" t="e">
        <f t="shared" si="70"/>
        <v>#DIV/0!</v>
      </c>
      <c r="L403" s="67" t="e">
        <f t="shared" si="66"/>
        <v>#DIV/0!</v>
      </c>
      <c r="M403" s="67" t="e">
        <f t="shared" si="67"/>
        <v>#DIV/0!</v>
      </c>
      <c r="N403" s="57" t="e">
        <f t="shared" si="71"/>
        <v>#DIV/0!</v>
      </c>
      <c r="O403" s="57" t="e">
        <f t="shared" si="72"/>
        <v>#DIV/0!</v>
      </c>
      <c r="P403" s="67" t="e">
        <f t="shared" si="73"/>
        <v>#DIV/0!</v>
      </c>
      <c r="Q403" s="67" t="e">
        <f t="shared" si="74"/>
        <v>#DIV/0!</v>
      </c>
      <c r="R403" s="57" t="e">
        <f t="shared" si="75"/>
        <v>#DIV/0!</v>
      </c>
      <c r="S403" s="68" t="str">
        <f t="shared" si="68"/>
        <v>PO</v>
      </c>
      <c r="T403" s="69" t="str">
        <f t="shared" si="69"/>
        <v>OK</v>
      </c>
    </row>
    <row r="404" spans="1:20" ht="14.25" customHeight="1" x14ac:dyDescent="0.25">
      <c r="A404" s="60" t="str">
        <f>IF(S404=MIN(S393:S416),1,"")</f>
        <v/>
      </c>
      <c r="B404" s="61"/>
      <c r="C404" s="62"/>
      <c r="D404" s="63"/>
      <c r="E404" s="64"/>
      <c r="F404" s="65"/>
      <c r="G404" s="66"/>
      <c r="H404" s="56"/>
      <c r="I404" s="67" t="e">
        <f>HLOOKUP('Operational Worksheet'!E404,$B$778:$U$780,3)</f>
        <v>#N/A</v>
      </c>
      <c r="J404" s="57" t="e">
        <f t="shared" si="76"/>
        <v>#DIV/0!</v>
      </c>
      <c r="K404" s="57" t="e">
        <f t="shared" si="70"/>
        <v>#DIV/0!</v>
      </c>
      <c r="L404" s="68" t="e">
        <f t="shared" si="66"/>
        <v>#DIV/0!</v>
      </c>
      <c r="M404" s="67" t="e">
        <f t="shared" si="67"/>
        <v>#DIV/0!</v>
      </c>
      <c r="N404" s="57" t="e">
        <f t="shared" si="71"/>
        <v>#DIV/0!</v>
      </c>
      <c r="O404" s="57" t="e">
        <f t="shared" si="72"/>
        <v>#DIV/0!</v>
      </c>
      <c r="P404" s="67" t="e">
        <f t="shared" si="73"/>
        <v>#DIV/0!</v>
      </c>
      <c r="Q404" s="67" t="e">
        <f t="shared" si="74"/>
        <v>#DIV/0!</v>
      </c>
      <c r="R404" s="57" t="e">
        <f t="shared" si="75"/>
        <v>#DIV/0!</v>
      </c>
      <c r="S404" s="68" t="str">
        <f t="shared" si="68"/>
        <v>PO</v>
      </c>
      <c r="T404" s="69" t="str">
        <f t="shared" si="69"/>
        <v>OK</v>
      </c>
    </row>
    <row r="405" spans="1:20" ht="14.25" customHeight="1" x14ac:dyDescent="0.25">
      <c r="A405" s="60" t="str">
        <f>IF(S405=MIN(S393:S416),1,"")</f>
        <v/>
      </c>
      <c r="B405" s="61"/>
      <c r="C405" s="62"/>
      <c r="D405" s="63"/>
      <c r="E405" s="64"/>
      <c r="F405" s="65"/>
      <c r="G405" s="66"/>
      <c r="H405" s="56"/>
      <c r="I405" s="67" t="e">
        <f>HLOOKUP('Operational Worksheet'!E405,$B$778:$U$780,3)</f>
        <v>#N/A</v>
      </c>
      <c r="J405" s="57" t="e">
        <f t="shared" si="76"/>
        <v>#DIV/0!</v>
      </c>
      <c r="K405" s="57" t="e">
        <f t="shared" si="70"/>
        <v>#DIV/0!</v>
      </c>
      <c r="L405" s="67" t="e">
        <f t="shared" si="66"/>
        <v>#DIV/0!</v>
      </c>
      <c r="M405" s="67" t="e">
        <f t="shared" si="67"/>
        <v>#DIV/0!</v>
      </c>
      <c r="N405" s="57" t="e">
        <f t="shared" si="71"/>
        <v>#DIV/0!</v>
      </c>
      <c r="O405" s="57" t="e">
        <f t="shared" si="72"/>
        <v>#DIV/0!</v>
      </c>
      <c r="P405" s="67" t="e">
        <f t="shared" si="73"/>
        <v>#DIV/0!</v>
      </c>
      <c r="Q405" s="67" t="e">
        <f t="shared" si="74"/>
        <v>#DIV/0!</v>
      </c>
      <c r="R405" s="57" t="e">
        <f t="shared" si="75"/>
        <v>#DIV/0!</v>
      </c>
      <c r="S405" s="68" t="str">
        <f t="shared" si="68"/>
        <v>PO</v>
      </c>
      <c r="T405" s="69" t="str">
        <f t="shared" si="69"/>
        <v>OK</v>
      </c>
    </row>
    <row r="406" spans="1:20" ht="14.25" customHeight="1" x14ac:dyDescent="0.25">
      <c r="A406" s="60" t="str">
        <f>IF(S406=MIN(S393:S416),1,"")</f>
        <v/>
      </c>
      <c r="B406" s="61"/>
      <c r="C406" s="62"/>
      <c r="D406" s="63"/>
      <c r="E406" s="64"/>
      <c r="F406" s="65"/>
      <c r="G406" s="66"/>
      <c r="H406" s="56"/>
      <c r="I406" s="67" t="e">
        <f>HLOOKUP('Operational Worksheet'!E406,$B$778:$U$780,3)</f>
        <v>#N/A</v>
      </c>
      <c r="J406" s="57" t="e">
        <f t="shared" si="76"/>
        <v>#DIV/0!</v>
      </c>
      <c r="K406" s="57" t="e">
        <f t="shared" si="70"/>
        <v>#DIV/0!</v>
      </c>
      <c r="L406" s="67" t="e">
        <f t="shared" si="66"/>
        <v>#DIV/0!</v>
      </c>
      <c r="M406" s="67" t="e">
        <f t="shared" si="67"/>
        <v>#DIV/0!</v>
      </c>
      <c r="N406" s="57" t="e">
        <f t="shared" si="71"/>
        <v>#DIV/0!</v>
      </c>
      <c r="O406" s="57" t="e">
        <f t="shared" si="72"/>
        <v>#DIV/0!</v>
      </c>
      <c r="P406" s="67" t="e">
        <f t="shared" si="73"/>
        <v>#DIV/0!</v>
      </c>
      <c r="Q406" s="67" t="e">
        <f t="shared" si="74"/>
        <v>#DIV/0!</v>
      </c>
      <c r="R406" s="57" t="e">
        <f t="shared" si="75"/>
        <v>#DIV/0!</v>
      </c>
      <c r="S406" s="68" t="str">
        <f t="shared" si="68"/>
        <v>PO</v>
      </c>
      <c r="T406" s="69" t="str">
        <f t="shared" si="69"/>
        <v>OK</v>
      </c>
    </row>
    <row r="407" spans="1:20" ht="14.25" customHeight="1" x14ac:dyDescent="0.25">
      <c r="A407" s="60" t="str">
        <f>IF(S407=MIN(S393:S416),1,"")</f>
        <v/>
      </c>
      <c r="B407" s="61"/>
      <c r="C407" s="62"/>
      <c r="D407" s="63"/>
      <c r="E407" s="64"/>
      <c r="F407" s="65"/>
      <c r="G407" s="66"/>
      <c r="H407" s="56"/>
      <c r="I407" s="67" t="e">
        <f>HLOOKUP('Operational Worksheet'!E407,$B$778:$U$780,3)</f>
        <v>#N/A</v>
      </c>
      <c r="J407" s="57" t="e">
        <f t="shared" si="76"/>
        <v>#DIV/0!</v>
      </c>
      <c r="K407" s="57" t="e">
        <f t="shared" si="70"/>
        <v>#DIV/0!</v>
      </c>
      <c r="L407" s="67" t="e">
        <f t="shared" si="66"/>
        <v>#DIV/0!</v>
      </c>
      <c r="M407" s="67" t="e">
        <f t="shared" si="67"/>
        <v>#DIV/0!</v>
      </c>
      <c r="N407" s="57" t="e">
        <f t="shared" si="71"/>
        <v>#DIV/0!</v>
      </c>
      <c r="O407" s="57" t="e">
        <f t="shared" si="72"/>
        <v>#DIV/0!</v>
      </c>
      <c r="P407" s="67" t="e">
        <f t="shared" si="73"/>
        <v>#DIV/0!</v>
      </c>
      <c r="Q407" s="67" t="e">
        <f t="shared" si="74"/>
        <v>#DIV/0!</v>
      </c>
      <c r="R407" s="57" t="e">
        <f t="shared" si="75"/>
        <v>#DIV/0!</v>
      </c>
      <c r="S407" s="68" t="str">
        <f t="shared" si="68"/>
        <v>PO</v>
      </c>
      <c r="T407" s="69" t="str">
        <f t="shared" si="69"/>
        <v>OK</v>
      </c>
    </row>
    <row r="408" spans="1:20" ht="14.25" customHeight="1" x14ac:dyDescent="0.25">
      <c r="A408" s="60" t="str">
        <f>IF(S408=MIN(S393:S416),1,"")</f>
        <v/>
      </c>
      <c r="B408" s="61"/>
      <c r="C408" s="62"/>
      <c r="D408" s="63"/>
      <c r="E408" s="64"/>
      <c r="F408" s="65"/>
      <c r="G408" s="66"/>
      <c r="H408" s="56"/>
      <c r="I408" s="67" t="e">
        <f>HLOOKUP('Operational Worksheet'!E408,$B$778:$U$780,3)</f>
        <v>#N/A</v>
      </c>
      <c r="J408" s="57" t="e">
        <f t="shared" si="76"/>
        <v>#DIV/0!</v>
      </c>
      <c r="K408" s="57" t="e">
        <f t="shared" si="70"/>
        <v>#DIV/0!</v>
      </c>
      <c r="L408" s="67" t="e">
        <f t="shared" si="66"/>
        <v>#DIV/0!</v>
      </c>
      <c r="M408" s="67" t="e">
        <f t="shared" si="67"/>
        <v>#DIV/0!</v>
      </c>
      <c r="N408" s="57" t="e">
        <f t="shared" si="71"/>
        <v>#DIV/0!</v>
      </c>
      <c r="O408" s="57" t="e">
        <f t="shared" si="72"/>
        <v>#DIV/0!</v>
      </c>
      <c r="P408" s="67" t="e">
        <f t="shared" si="73"/>
        <v>#DIV/0!</v>
      </c>
      <c r="Q408" s="67" t="e">
        <f t="shared" si="74"/>
        <v>#DIV/0!</v>
      </c>
      <c r="R408" s="57" t="e">
        <f t="shared" si="75"/>
        <v>#DIV/0!</v>
      </c>
      <c r="S408" s="68" t="str">
        <f t="shared" si="68"/>
        <v>PO</v>
      </c>
      <c r="T408" s="69" t="str">
        <f t="shared" si="69"/>
        <v>OK</v>
      </c>
    </row>
    <row r="409" spans="1:20" ht="14.25" customHeight="1" x14ac:dyDescent="0.25">
      <c r="A409" s="60" t="str">
        <f>IF(S409=MIN(S393:S416),1,"")</f>
        <v/>
      </c>
      <c r="B409" s="61"/>
      <c r="C409" s="62"/>
      <c r="D409" s="63"/>
      <c r="E409" s="64"/>
      <c r="F409" s="65"/>
      <c r="G409" s="66"/>
      <c r="H409" s="56"/>
      <c r="I409" s="67" t="e">
        <f>HLOOKUP('Operational Worksheet'!E409,$B$778:$U$780,3)</f>
        <v>#N/A</v>
      </c>
      <c r="J409" s="57" t="e">
        <f t="shared" si="76"/>
        <v>#DIV/0!</v>
      </c>
      <c r="K409" s="57" t="e">
        <f t="shared" si="70"/>
        <v>#DIV/0!</v>
      </c>
      <c r="L409" s="67" t="e">
        <f t="shared" si="66"/>
        <v>#DIV/0!</v>
      </c>
      <c r="M409" s="67" t="e">
        <f t="shared" si="67"/>
        <v>#DIV/0!</v>
      </c>
      <c r="N409" s="57" t="e">
        <f t="shared" si="71"/>
        <v>#DIV/0!</v>
      </c>
      <c r="O409" s="57" t="e">
        <f t="shared" si="72"/>
        <v>#DIV/0!</v>
      </c>
      <c r="P409" s="67" t="e">
        <f t="shared" si="73"/>
        <v>#DIV/0!</v>
      </c>
      <c r="Q409" s="67" t="e">
        <f t="shared" si="74"/>
        <v>#DIV/0!</v>
      </c>
      <c r="R409" s="57" t="e">
        <f t="shared" si="75"/>
        <v>#DIV/0!</v>
      </c>
      <c r="S409" s="68" t="str">
        <f t="shared" si="68"/>
        <v>PO</v>
      </c>
      <c r="T409" s="69" t="str">
        <f t="shared" si="69"/>
        <v>OK</v>
      </c>
    </row>
    <row r="410" spans="1:20" ht="14.25" customHeight="1" x14ac:dyDescent="0.25">
      <c r="A410" s="60" t="str">
        <f>IF(S410=MIN(S393:S416),1,"")</f>
        <v/>
      </c>
      <c r="B410" s="61"/>
      <c r="C410" s="62"/>
      <c r="D410" s="63"/>
      <c r="E410" s="64"/>
      <c r="F410" s="65"/>
      <c r="G410" s="66"/>
      <c r="H410" s="56"/>
      <c r="I410" s="67" t="e">
        <f>HLOOKUP('Operational Worksheet'!E410,$B$778:$U$780,3)</f>
        <v>#N/A</v>
      </c>
      <c r="J410" s="57" t="e">
        <f t="shared" si="76"/>
        <v>#DIV/0!</v>
      </c>
      <c r="K410" s="57" t="e">
        <f t="shared" si="70"/>
        <v>#DIV/0!</v>
      </c>
      <c r="L410" s="68" t="e">
        <f t="shared" si="66"/>
        <v>#DIV/0!</v>
      </c>
      <c r="M410" s="67" t="e">
        <f t="shared" si="67"/>
        <v>#DIV/0!</v>
      </c>
      <c r="N410" s="57" t="e">
        <f t="shared" si="71"/>
        <v>#DIV/0!</v>
      </c>
      <c r="O410" s="57" t="e">
        <f t="shared" si="72"/>
        <v>#DIV/0!</v>
      </c>
      <c r="P410" s="67" t="e">
        <f t="shared" si="73"/>
        <v>#DIV/0!</v>
      </c>
      <c r="Q410" s="67" t="e">
        <f t="shared" si="74"/>
        <v>#DIV/0!</v>
      </c>
      <c r="R410" s="57" t="e">
        <f t="shared" si="75"/>
        <v>#DIV/0!</v>
      </c>
      <c r="S410" s="68" t="str">
        <f t="shared" si="68"/>
        <v>PO</v>
      </c>
      <c r="T410" s="69" t="str">
        <f t="shared" si="69"/>
        <v>OK</v>
      </c>
    </row>
    <row r="411" spans="1:20" ht="14.25" customHeight="1" x14ac:dyDescent="0.25">
      <c r="A411" s="60" t="str">
        <f>IF(S411=MIN(S393:S416),1,"")</f>
        <v/>
      </c>
      <c r="B411" s="61"/>
      <c r="C411" s="62"/>
      <c r="D411" s="63"/>
      <c r="E411" s="64"/>
      <c r="F411" s="65"/>
      <c r="G411" s="66"/>
      <c r="H411" s="56"/>
      <c r="I411" s="67" t="e">
        <f>HLOOKUP('Operational Worksheet'!E411,$B$778:$U$780,3)</f>
        <v>#N/A</v>
      </c>
      <c r="J411" s="57" t="e">
        <f t="shared" si="76"/>
        <v>#DIV/0!</v>
      </c>
      <c r="K411" s="57" t="e">
        <f t="shared" si="70"/>
        <v>#DIV/0!</v>
      </c>
      <c r="L411" s="67" t="e">
        <f t="shared" si="66"/>
        <v>#DIV/0!</v>
      </c>
      <c r="M411" s="67" t="e">
        <f t="shared" si="67"/>
        <v>#DIV/0!</v>
      </c>
      <c r="N411" s="57" t="e">
        <f t="shared" si="71"/>
        <v>#DIV/0!</v>
      </c>
      <c r="O411" s="57" t="e">
        <f t="shared" si="72"/>
        <v>#DIV/0!</v>
      </c>
      <c r="P411" s="67" t="e">
        <f t="shared" si="73"/>
        <v>#DIV/0!</v>
      </c>
      <c r="Q411" s="67" t="e">
        <f t="shared" si="74"/>
        <v>#DIV/0!</v>
      </c>
      <c r="R411" s="57" t="e">
        <f t="shared" si="75"/>
        <v>#DIV/0!</v>
      </c>
      <c r="S411" s="68" t="str">
        <f t="shared" si="68"/>
        <v>PO</v>
      </c>
      <c r="T411" s="69" t="str">
        <f t="shared" si="69"/>
        <v>OK</v>
      </c>
    </row>
    <row r="412" spans="1:20" ht="14.25" customHeight="1" x14ac:dyDescent="0.25">
      <c r="A412" s="60" t="str">
        <f>IF(S412=MIN(S393:S416),1,"")</f>
        <v/>
      </c>
      <c r="B412" s="61"/>
      <c r="C412" s="62"/>
      <c r="D412" s="63"/>
      <c r="E412" s="64"/>
      <c r="F412" s="65"/>
      <c r="G412" s="66"/>
      <c r="H412" s="56"/>
      <c r="I412" s="67" t="e">
        <f>HLOOKUP('Operational Worksheet'!E412,$B$778:$U$780,3)</f>
        <v>#N/A</v>
      </c>
      <c r="J412" s="57" t="e">
        <f t="shared" si="76"/>
        <v>#DIV/0!</v>
      </c>
      <c r="K412" s="57" t="e">
        <f t="shared" si="70"/>
        <v>#DIV/0!</v>
      </c>
      <c r="L412" s="67" t="e">
        <f t="shared" si="66"/>
        <v>#DIV/0!</v>
      </c>
      <c r="M412" s="67" t="e">
        <f t="shared" si="67"/>
        <v>#DIV/0!</v>
      </c>
      <c r="N412" s="57" t="e">
        <f t="shared" si="71"/>
        <v>#DIV/0!</v>
      </c>
      <c r="O412" s="57" t="e">
        <f t="shared" si="72"/>
        <v>#DIV/0!</v>
      </c>
      <c r="P412" s="67" t="e">
        <f t="shared" si="73"/>
        <v>#DIV/0!</v>
      </c>
      <c r="Q412" s="67" t="e">
        <f t="shared" si="74"/>
        <v>#DIV/0!</v>
      </c>
      <c r="R412" s="57" t="e">
        <f t="shared" si="75"/>
        <v>#DIV/0!</v>
      </c>
      <c r="S412" s="68" t="str">
        <f t="shared" si="68"/>
        <v>PO</v>
      </c>
      <c r="T412" s="69" t="str">
        <f t="shared" si="69"/>
        <v>OK</v>
      </c>
    </row>
    <row r="413" spans="1:20" ht="14.25" customHeight="1" x14ac:dyDescent="0.25">
      <c r="A413" s="60" t="str">
        <f>IF(S413=MIN(S393:S416),1,"")</f>
        <v/>
      </c>
      <c r="B413" s="61"/>
      <c r="C413" s="62"/>
      <c r="D413" s="63"/>
      <c r="E413" s="64"/>
      <c r="F413" s="65"/>
      <c r="G413" s="66"/>
      <c r="H413" s="56"/>
      <c r="I413" s="67" t="e">
        <f>HLOOKUP('Operational Worksheet'!E413,$B$778:$U$780,3)</f>
        <v>#N/A</v>
      </c>
      <c r="J413" s="57" t="e">
        <f t="shared" si="76"/>
        <v>#DIV/0!</v>
      </c>
      <c r="K413" s="57" t="e">
        <f t="shared" si="70"/>
        <v>#DIV/0!</v>
      </c>
      <c r="L413" s="67" t="e">
        <f t="shared" si="66"/>
        <v>#DIV/0!</v>
      </c>
      <c r="M413" s="67" t="e">
        <f t="shared" si="67"/>
        <v>#DIV/0!</v>
      </c>
      <c r="N413" s="57" t="e">
        <f t="shared" si="71"/>
        <v>#DIV/0!</v>
      </c>
      <c r="O413" s="57" t="e">
        <f t="shared" si="72"/>
        <v>#DIV/0!</v>
      </c>
      <c r="P413" s="67" t="e">
        <f t="shared" si="73"/>
        <v>#DIV/0!</v>
      </c>
      <c r="Q413" s="67" t="e">
        <f t="shared" si="74"/>
        <v>#DIV/0!</v>
      </c>
      <c r="R413" s="57" t="e">
        <f t="shared" si="75"/>
        <v>#DIV/0!</v>
      </c>
      <c r="S413" s="68" t="str">
        <f t="shared" si="68"/>
        <v>PO</v>
      </c>
      <c r="T413" s="69" t="str">
        <f t="shared" si="69"/>
        <v>OK</v>
      </c>
    </row>
    <row r="414" spans="1:20" ht="14.25" customHeight="1" x14ac:dyDescent="0.25">
      <c r="A414" s="60" t="str">
        <f>IF(S414=MIN(S393:S416),1,"")</f>
        <v/>
      </c>
      <c r="B414" s="61"/>
      <c r="C414" s="62"/>
      <c r="D414" s="63"/>
      <c r="E414" s="64"/>
      <c r="F414" s="65"/>
      <c r="G414" s="66"/>
      <c r="H414" s="56"/>
      <c r="I414" s="67" t="e">
        <f>HLOOKUP('Operational Worksheet'!E414,$B$778:$U$780,3)</f>
        <v>#N/A</v>
      </c>
      <c r="J414" s="57" t="e">
        <f t="shared" si="76"/>
        <v>#DIV/0!</v>
      </c>
      <c r="K414" s="57" t="e">
        <f t="shared" si="70"/>
        <v>#DIV/0!</v>
      </c>
      <c r="L414" s="67" t="e">
        <f t="shared" si="66"/>
        <v>#DIV/0!</v>
      </c>
      <c r="M414" s="67" t="e">
        <f t="shared" si="67"/>
        <v>#DIV/0!</v>
      </c>
      <c r="N414" s="57" t="e">
        <f t="shared" si="71"/>
        <v>#DIV/0!</v>
      </c>
      <c r="O414" s="57" t="e">
        <f t="shared" si="72"/>
        <v>#DIV/0!</v>
      </c>
      <c r="P414" s="67" t="e">
        <f t="shared" si="73"/>
        <v>#DIV/0!</v>
      </c>
      <c r="Q414" s="67" t="e">
        <f t="shared" si="74"/>
        <v>#DIV/0!</v>
      </c>
      <c r="R414" s="57" t="e">
        <f t="shared" si="75"/>
        <v>#DIV/0!</v>
      </c>
      <c r="S414" s="68" t="str">
        <f t="shared" si="68"/>
        <v>PO</v>
      </c>
      <c r="T414" s="69" t="str">
        <f t="shared" si="69"/>
        <v>OK</v>
      </c>
    </row>
    <row r="415" spans="1:20" ht="14.25" customHeight="1" x14ac:dyDescent="0.25">
      <c r="A415" s="60" t="str">
        <f>IF(S415=MIN(S393:S416),1,"")</f>
        <v/>
      </c>
      <c r="B415" s="61"/>
      <c r="C415" s="62"/>
      <c r="D415" s="63"/>
      <c r="E415" s="64"/>
      <c r="F415" s="65"/>
      <c r="G415" s="66"/>
      <c r="H415" s="56"/>
      <c r="I415" s="67" t="e">
        <f>HLOOKUP('Operational Worksheet'!E415,$B$778:$U$780,3)</f>
        <v>#N/A</v>
      </c>
      <c r="J415" s="57" t="e">
        <f t="shared" si="76"/>
        <v>#DIV/0!</v>
      </c>
      <c r="K415" s="57" t="e">
        <f t="shared" si="70"/>
        <v>#DIV/0!</v>
      </c>
      <c r="L415" s="67" t="e">
        <f t="shared" si="66"/>
        <v>#DIV/0!</v>
      </c>
      <c r="M415" s="67" t="e">
        <f t="shared" si="67"/>
        <v>#DIV/0!</v>
      </c>
      <c r="N415" s="57" t="e">
        <f t="shared" si="71"/>
        <v>#DIV/0!</v>
      </c>
      <c r="O415" s="57" t="e">
        <f t="shared" si="72"/>
        <v>#DIV/0!</v>
      </c>
      <c r="P415" s="67" t="e">
        <f t="shared" si="73"/>
        <v>#DIV/0!</v>
      </c>
      <c r="Q415" s="67" t="e">
        <f t="shared" si="74"/>
        <v>#DIV/0!</v>
      </c>
      <c r="R415" s="57" t="e">
        <f t="shared" si="75"/>
        <v>#DIV/0!</v>
      </c>
      <c r="S415" s="68" t="str">
        <f t="shared" si="68"/>
        <v>PO</v>
      </c>
      <c r="T415" s="69" t="str">
        <f t="shared" si="69"/>
        <v>OK</v>
      </c>
    </row>
    <row r="416" spans="1:20" ht="14.25" customHeight="1" x14ac:dyDescent="0.25">
      <c r="A416" s="70" t="str">
        <f>IF(S416=MIN(S393:S416),1,"")</f>
        <v/>
      </c>
      <c r="B416" s="71"/>
      <c r="C416" s="72"/>
      <c r="D416" s="63"/>
      <c r="E416" s="64"/>
      <c r="F416" s="65"/>
      <c r="G416" s="66"/>
      <c r="H416" s="56"/>
      <c r="I416" s="73" t="e">
        <f>HLOOKUP('Operational Worksheet'!E416,$B$778:$U$780,3)</f>
        <v>#N/A</v>
      </c>
      <c r="J416" s="57" t="e">
        <f t="shared" si="76"/>
        <v>#DIV/0!</v>
      </c>
      <c r="K416" s="57" t="e">
        <f t="shared" si="70"/>
        <v>#DIV/0!</v>
      </c>
      <c r="L416" s="74" t="e">
        <f t="shared" si="66"/>
        <v>#DIV/0!</v>
      </c>
      <c r="M416" s="73" t="e">
        <f t="shared" si="67"/>
        <v>#DIV/0!</v>
      </c>
      <c r="N416" s="57" t="e">
        <f t="shared" si="71"/>
        <v>#DIV/0!</v>
      </c>
      <c r="O416" s="57" t="e">
        <f t="shared" si="72"/>
        <v>#DIV/0!</v>
      </c>
      <c r="P416" s="73" t="e">
        <f t="shared" si="73"/>
        <v>#DIV/0!</v>
      </c>
      <c r="Q416" s="73" t="e">
        <f t="shared" si="74"/>
        <v>#DIV/0!</v>
      </c>
      <c r="R416" s="57" t="e">
        <f t="shared" si="75"/>
        <v>#DIV/0!</v>
      </c>
      <c r="S416" s="74" t="str">
        <f t="shared" si="68"/>
        <v>PO</v>
      </c>
      <c r="T416" s="75" t="str">
        <f t="shared" si="69"/>
        <v>OK</v>
      </c>
    </row>
    <row r="417" spans="1:20" ht="14.25" customHeight="1" x14ac:dyDescent="0.25">
      <c r="A417" s="50" t="str">
        <f>IF(S417=MIN(S417:S440),1,"")</f>
        <v/>
      </c>
      <c r="B417" s="51"/>
      <c r="C417" s="52"/>
      <c r="D417" s="63"/>
      <c r="E417" s="64"/>
      <c r="F417" s="65"/>
      <c r="G417" s="66"/>
      <c r="H417" s="56"/>
      <c r="I417" s="57" t="e">
        <f>HLOOKUP('Operational Worksheet'!E417,$B$778:$U$780,3)</f>
        <v>#N/A</v>
      </c>
      <c r="J417" s="57" t="e">
        <f t="shared" si="76"/>
        <v>#DIV/0!</v>
      </c>
      <c r="K417" s="57" t="e">
        <f t="shared" si="70"/>
        <v>#DIV/0!</v>
      </c>
      <c r="L417" s="57" t="e">
        <f t="shared" si="66"/>
        <v>#DIV/0!</v>
      </c>
      <c r="M417" s="57" t="e">
        <f t="shared" si="67"/>
        <v>#DIV/0!</v>
      </c>
      <c r="N417" s="57" t="e">
        <f t="shared" si="71"/>
        <v>#DIV/0!</v>
      </c>
      <c r="O417" s="57" t="e">
        <f t="shared" si="72"/>
        <v>#DIV/0!</v>
      </c>
      <c r="P417" s="57" t="e">
        <f t="shared" si="73"/>
        <v>#DIV/0!</v>
      </c>
      <c r="Q417" s="57" t="e">
        <f t="shared" si="74"/>
        <v>#DIV/0!</v>
      </c>
      <c r="R417" s="57" t="e">
        <f t="shared" si="75"/>
        <v>#DIV/0!</v>
      </c>
      <c r="S417" s="58" t="str">
        <f t="shared" si="68"/>
        <v>PO</v>
      </c>
      <c r="T417" s="59" t="str">
        <f t="shared" si="69"/>
        <v>OK</v>
      </c>
    </row>
    <row r="418" spans="1:20" ht="14.25" customHeight="1" x14ac:dyDescent="0.25">
      <c r="A418" s="60" t="str">
        <f>IF(S418=MIN(S417:S440),1,"")</f>
        <v/>
      </c>
      <c r="B418" s="61"/>
      <c r="C418" s="62"/>
      <c r="D418" s="63"/>
      <c r="E418" s="64"/>
      <c r="F418" s="65"/>
      <c r="G418" s="66"/>
      <c r="H418" s="56"/>
      <c r="I418" s="67" t="e">
        <f>HLOOKUP('Operational Worksheet'!E418,$B$778:$U$780,3)</f>
        <v>#N/A</v>
      </c>
      <c r="J418" s="57" t="e">
        <f t="shared" si="76"/>
        <v>#DIV/0!</v>
      </c>
      <c r="K418" s="57" t="e">
        <f t="shared" si="70"/>
        <v>#DIV/0!</v>
      </c>
      <c r="L418" s="67" t="e">
        <f t="shared" si="66"/>
        <v>#DIV/0!</v>
      </c>
      <c r="M418" s="67" t="e">
        <f t="shared" si="67"/>
        <v>#DIV/0!</v>
      </c>
      <c r="N418" s="57" t="e">
        <f t="shared" si="71"/>
        <v>#DIV/0!</v>
      </c>
      <c r="O418" s="57" t="e">
        <f t="shared" si="72"/>
        <v>#DIV/0!</v>
      </c>
      <c r="P418" s="67" t="e">
        <f t="shared" si="73"/>
        <v>#DIV/0!</v>
      </c>
      <c r="Q418" s="67" t="e">
        <f t="shared" si="74"/>
        <v>#DIV/0!</v>
      </c>
      <c r="R418" s="57" t="e">
        <f t="shared" si="75"/>
        <v>#DIV/0!</v>
      </c>
      <c r="S418" s="68" t="str">
        <f t="shared" si="68"/>
        <v>PO</v>
      </c>
      <c r="T418" s="69" t="str">
        <f t="shared" si="69"/>
        <v>OK</v>
      </c>
    </row>
    <row r="419" spans="1:20" ht="14.25" customHeight="1" x14ac:dyDescent="0.25">
      <c r="A419" s="60" t="str">
        <f>IF(S419=MIN(S417:S440),1,"")</f>
        <v/>
      </c>
      <c r="B419" s="61"/>
      <c r="C419" s="62"/>
      <c r="D419" s="63"/>
      <c r="E419" s="64"/>
      <c r="F419" s="65"/>
      <c r="G419" s="66"/>
      <c r="H419" s="56"/>
      <c r="I419" s="67" t="e">
        <f>HLOOKUP('Operational Worksheet'!E419,$B$778:$U$780,3)</f>
        <v>#N/A</v>
      </c>
      <c r="J419" s="57" t="e">
        <f t="shared" si="76"/>
        <v>#DIV/0!</v>
      </c>
      <c r="K419" s="57" t="e">
        <f t="shared" si="70"/>
        <v>#DIV/0!</v>
      </c>
      <c r="L419" s="67" t="e">
        <f t="shared" si="66"/>
        <v>#DIV/0!</v>
      </c>
      <c r="M419" s="67" t="e">
        <f t="shared" si="67"/>
        <v>#DIV/0!</v>
      </c>
      <c r="N419" s="57" t="e">
        <f t="shared" si="71"/>
        <v>#DIV/0!</v>
      </c>
      <c r="O419" s="57" t="e">
        <f t="shared" si="72"/>
        <v>#DIV/0!</v>
      </c>
      <c r="P419" s="67" t="e">
        <f t="shared" si="73"/>
        <v>#DIV/0!</v>
      </c>
      <c r="Q419" s="67" t="e">
        <f t="shared" si="74"/>
        <v>#DIV/0!</v>
      </c>
      <c r="R419" s="57" t="e">
        <f t="shared" si="75"/>
        <v>#DIV/0!</v>
      </c>
      <c r="S419" s="68" t="str">
        <f t="shared" si="68"/>
        <v>PO</v>
      </c>
      <c r="T419" s="69" t="str">
        <f t="shared" si="69"/>
        <v>OK</v>
      </c>
    </row>
    <row r="420" spans="1:20" ht="14.25" customHeight="1" x14ac:dyDescent="0.25">
      <c r="A420" s="60" t="str">
        <f>IF(S420=MIN(S417:S440),1,"")</f>
        <v/>
      </c>
      <c r="B420" s="61"/>
      <c r="C420" s="62"/>
      <c r="D420" s="63"/>
      <c r="E420" s="64"/>
      <c r="F420" s="65"/>
      <c r="G420" s="66"/>
      <c r="H420" s="56"/>
      <c r="I420" s="67" t="e">
        <f>HLOOKUP('Operational Worksheet'!E420,$B$778:$U$780,3)</f>
        <v>#N/A</v>
      </c>
      <c r="J420" s="57" t="e">
        <f t="shared" si="76"/>
        <v>#DIV/0!</v>
      </c>
      <c r="K420" s="57" t="e">
        <f t="shared" si="70"/>
        <v>#DIV/0!</v>
      </c>
      <c r="L420" s="67" t="e">
        <f t="shared" si="66"/>
        <v>#DIV/0!</v>
      </c>
      <c r="M420" s="67" t="e">
        <f t="shared" si="67"/>
        <v>#DIV/0!</v>
      </c>
      <c r="N420" s="57" t="e">
        <f t="shared" si="71"/>
        <v>#DIV/0!</v>
      </c>
      <c r="O420" s="57" t="e">
        <f t="shared" si="72"/>
        <v>#DIV/0!</v>
      </c>
      <c r="P420" s="67" t="e">
        <f t="shared" si="73"/>
        <v>#DIV/0!</v>
      </c>
      <c r="Q420" s="67" t="e">
        <f t="shared" si="74"/>
        <v>#DIV/0!</v>
      </c>
      <c r="R420" s="57" t="e">
        <f t="shared" si="75"/>
        <v>#DIV/0!</v>
      </c>
      <c r="S420" s="68" t="str">
        <f t="shared" si="68"/>
        <v>PO</v>
      </c>
      <c r="T420" s="69" t="str">
        <f t="shared" si="69"/>
        <v>OK</v>
      </c>
    </row>
    <row r="421" spans="1:20" ht="14.25" customHeight="1" x14ac:dyDescent="0.25">
      <c r="A421" s="60" t="str">
        <f>IF(S421=MIN(S417:S440),1,"")</f>
        <v/>
      </c>
      <c r="B421" s="61"/>
      <c r="C421" s="62"/>
      <c r="D421" s="63"/>
      <c r="E421" s="64"/>
      <c r="F421" s="65"/>
      <c r="G421" s="66"/>
      <c r="H421" s="56"/>
      <c r="I421" s="67" t="e">
        <f>HLOOKUP('Operational Worksheet'!E421,$B$778:$U$780,3)</f>
        <v>#N/A</v>
      </c>
      <c r="J421" s="57" t="e">
        <f t="shared" si="76"/>
        <v>#DIV/0!</v>
      </c>
      <c r="K421" s="57" t="e">
        <f t="shared" si="70"/>
        <v>#DIV/0!</v>
      </c>
      <c r="L421" s="67" t="e">
        <f t="shared" si="66"/>
        <v>#DIV/0!</v>
      </c>
      <c r="M421" s="67" t="e">
        <f t="shared" si="67"/>
        <v>#DIV/0!</v>
      </c>
      <c r="N421" s="57" t="e">
        <f t="shared" si="71"/>
        <v>#DIV/0!</v>
      </c>
      <c r="O421" s="57" t="e">
        <f t="shared" si="72"/>
        <v>#DIV/0!</v>
      </c>
      <c r="P421" s="67" t="e">
        <f t="shared" si="73"/>
        <v>#DIV/0!</v>
      </c>
      <c r="Q421" s="67" t="e">
        <f t="shared" si="74"/>
        <v>#DIV/0!</v>
      </c>
      <c r="R421" s="57" t="e">
        <f t="shared" si="75"/>
        <v>#DIV/0!</v>
      </c>
      <c r="S421" s="68" t="str">
        <f t="shared" si="68"/>
        <v>PO</v>
      </c>
      <c r="T421" s="69" t="str">
        <f t="shared" si="69"/>
        <v>OK</v>
      </c>
    </row>
    <row r="422" spans="1:20" ht="14.25" customHeight="1" x14ac:dyDescent="0.25">
      <c r="A422" s="60" t="str">
        <f>IF(S422=MIN(S417:S440),1,"")</f>
        <v/>
      </c>
      <c r="B422" s="61"/>
      <c r="C422" s="62"/>
      <c r="D422" s="63"/>
      <c r="E422" s="64"/>
      <c r="F422" s="65"/>
      <c r="G422" s="66"/>
      <c r="H422" s="56"/>
      <c r="I422" s="67" t="e">
        <f>HLOOKUP('Operational Worksheet'!E422,$B$778:$U$780,3)</f>
        <v>#N/A</v>
      </c>
      <c r="J422" s="57" t="e">
        <f t="shared" si="76"/>
        <v>#DIV/0!</v>
      </c>
      <c r="K422" s="57" t="e">
        <f t="shared" si="70"/>
        <v>#DIV/0!</v>
      </c>
      <c r="L422" s="68" t="e">
        <f t="shared" si="66"/>
        <v>#DIV/0!</v>
      </c>
      <c r="M422" s="67" t="e">
        <f t="shared" si="67"/>
        <v>#DIV/0!</v>
      </c>
      <c r="N422" s="57" t="e">
        <f t="shared" si="71"/>
        <v>#DIV/0!</v>
      </c>
      <c r="O422" s="57" t="e">
        <f t="shared" si="72"/>
        <v>#DIV/0!</v>
      </c>
      <c r="P422" s="67" t="e">
        <f t="shared" si="73"/>
        <v>#DIV/0!</v>
      </c>
      <c r="Q422" s="67" t="e">
        <f t="shared" si="74"/>
        <v>#DIV/0!</v>
      </c>
      <c r="R422" s="57" t="e">
        <f t="shared" si="75"/>
        <v>#DIV/0!</v>
      </c>
      <c r="S422" s="68" t="str">
        <f t="shared" si="68"/>
        <v>PO</v>
      </c>
      <c r="T422" s="69" t="str">
        <f t="shared" si="69"/>
        <v>OK</v>
      </c>
    </row>
    <row r="423" spans="1:20" ht="14.25" customHeight="1" x14ac:dyDescent="0.25">
      <c r="A423" s="60" t="str">
        <f>IF(S423=MIN(S417:S440),1,"")</f>
        <v/>
      </c>
      <c r="B423" s="61"/>
      <c r="C423" s="62"/>
      <c r="D423" s="63"/>
      <c r="E423" s="64"/>
      <c r="F423" s="65"/>
      <c r="G423" s="66"/>
      <c r="H423" s="56"/>
      <c r="I423" s="67" t="e">
        <f>HLOOKUP('Operational Worksheet'!E423,$B$778:$U$780,3)</f>
        <v>#N/A</v>
      </c>
      <c r="J423" s="57" t="e">
        <f t="shared" si="76"/>
        <v>#DIV/0!</v>
      </c>
      <c r="K423" s="57" t="e">
        <f t="shared" si="70"/>
        <v>#DIV/0!</v>
      </c>
      <c r="L423" s="67" t="e">
        <f t="shared" si="66"/>
        <v>#DIV/0!</v>
      </c>
      <c r="M423" s="67" t="e">
        <f t="shared" si="67"/>
        <v>#DIV/0!</v>
      </c>
      <c r="N423" s="57" t="e">
        <f t="shared" si="71"/>
        <v>#DIV/0!</v>
      </c>
      <c r="O423" s="57" t="e">
        <f t="shared" si="72"/>
        <v>#DIV/0!</v>
      </c>
      <c r="P423" s="67" t="e">
        <f t="shared" si="73"/>
        <v>#DIV/0!</v>
      </c>
      <c r="Q423" s="67" t="e">
        <f t="shared" si="74"/>
        <v>#DIV/0!</v>
      </c>
      <c r="R423" s="57" t="e">
        <f t="shared" si="75"/>
        <v>#DIV/0!</v>
      </c>
      <c r="S423" s="68" t="str">
        <f t="shared" si="68"/>
        <v>PO</v>
      </c>
      <c r="T423" s="69" t="str">
        <f t="shared" si="69"/>
        <v>OK</v>
      </c>
    </row>
    <row r="424" spans="1:20" ht="14.25" customHeight="1" x14ac:dyDescent="0.25">
      <c r="A424" s="60" t="str">
        <f>IF(S424=MIN(S417:S440),1,"")</f>
        <v/>
      </c>
      <c r="B424" s="61"/>
      <c r="C424" s="62"/>
      <c r="D424" s="63"/>
      <c r="E424" s="64"/>
      <c r="F424" s="65"/>
      <c r="G424" s="66"/>
      <c r="H424" s="56"/>
      <c r="I424" s="67" t="e">
        <f>HLOOKUP('Operational Worksheet'!E424,$B$778:$U$780,3)</f>
        <v>#N/A</v>
      </c>
      <c r="J424" s="57" t="e">
        <f t="shared" si="76"/>
        <v>#DIV/0!</v>
      </c>
      <c r="K424" s="57" t="e">
        <f t="shared" si="70"/>
        <v>#DIV/0!</v>
      </c>
      <c r="L424" s="67" t="e">
        <f t="shared" si="66"/>
        <v>#DIV/0!</v>
      </c>
      <c r="M424" s="67" t="e">
        <f t="shared" si="67"/>
        <v>#DIV/0!</v>
      </c>
      <c r="N424" s="57" t="e">
        <f t="shared" si="71"/>
        <v>#DIV/0!</v>
      </c>
      <c r="O424" s="57" t="e">
        <f t="shared" si="72"/>
        <v>#DIV/0!</v>
      </c>
      <c r="P424" s="67" t="e">
        <f t="shared" si="73"/>
        <v>#DIV/0!</v>
      </c>
      <c r="Q424" s="67" t="e">
        <f t="shared" si="74"/>
        <v>#DIV/0!</v>
      </c>
      <c r="R424" s="57" t="e">
        <f t="shared" si="75"/>
        <v>#DIV/0!</v>
      </c>
      <c r="S424" s="68" t="str">
        <f t="shared" si="68"/>
        <v>PO</v>
      </c>
      <c r="T424" s="69" t="str">
        <f t="shared" si="69"/>
        <v>OK</v>
      </c>
    </row>
    <row r="425" spans="1:20" ht="14.25" customHeight="1" x14ac:dyDescent="0.25">
      <c r="A425" s="60" t="str">
        <f>IF(S425=MIN(S417:S440),1,"")</f>
        <v/>
      </c>
      <c r="B425" s="61"/>
      <c r="C425" s="62"/>
      <c r="D425" s="63"/>
      <c r="E425" s="64"/>
      <c r="F425" s="65"/>
      <c r="G425" s="66"/>
      <c r="H425" s="56"/>
      <c r="I425" s="67" t="e">
        <f>HLOOKUP('Operational Worksheet'!E425,$B$778:$U$780,3)</f>
        <v>#N/A</v>
      </c>
      <c r="J425" s="57" t="e">
        <f t="shared" si="76"/>
        <v>#DIV/0!</v>
      </c>
      <c r="K425" s="57" t="e">
        <f t="shared" si="70"/>
        <v>#DIV/0!</v>
      </c>
      <c r="L425" s="67" t="e">
        <f t="shared" si="66"/>
        <v>#DIV/0!</v>
      </c>
      <c r="M425" s="67" t="e">
        <f t="shared" si="67"/>
        <v>#DIV/0!</v>
      </c>
      <c r="N425" s="57" t="e">
        <f t="shared" si="71"/>
        <v>#DIV/0!</v>
      </c>
      <c r="O425" s="57" t="e">
        <f t="shared" si="72"/>
        <v>#DIV/0!</v>
      </c>
      <c r="P425" s="67" t="e">
        <f t="shared" si="73"/>
        <v>#DIV/0!</v>
      </c>
      <c r="Q425" s="67" t="e">
        <f t="shared" si="74"/>
        <v>#DIV/0!</v>
      </c>
      <c r="R425" s="57" t="e">
        <f t="shared" si="75"/>
        <v>#DIV/0!</v>
      </c>
      <c r="S425" s="68" t="str">
        <f t="shared" si="68"/>
        <v>PO</v>
      </c>
      <c r="T425" s="69" t="str">
        <f t="shared" si="69"/>
        <v>OK</v>
      </c>
    </row>
    <row r="426" spans="1:20" ht="14.25" customHeight="1" x14ac:dyDescent="0.25">
      <c r="A426" s="60" t="str">
        <f>IF(S426=MIN(S417:S440),1,"")</f>
        <v/>
      </c>
      <c r="B426" s="61"/>
      <c r="C426" s="62"/>
      <c r="D426" s="63"/>
      <c r="E426" s="64"/>
      <c r="F426" s="65"/>
      <c r="G426" s="66"/>
      <c r="H426" s="56"/>
      <c r="I426" s="67" t="e">
        <f>HLOOKUP('Operational Worksheet'!E426,$B$778:$U$780,3)</f>
        <v>#N/A</v>
      </c>
      <c r="J426" s="57" t="e">
        <f t="shared" si="76"/>
        <v>#DIV/0!</v>
      </c>
      <c r="K426" s="57" t="e">
        <f t="shared" si="70"/>
        <v>#DIV/0!</v>
      </c>
      <c r="L426" s="67" t="e">
        <f t="shared" si="66"/>
        <v>#DIV/0!</v>
      </c>
      <c r="M426" s="67" t="e">
        <f t="shared" si="67"/>
        <v>#DIV/0!</v>
      </c>
      <c r="N426" s="57" t="e">
        <f t="shared" si="71"/>
        <v>#DIV/0!</v>
      </c>
      <c r="O426" s="57" t="e">
        <f t="shared" si="72"/>
        <v>#DIV/0!</v>
      </c>
      <c r="P426" s="67" t="e">
        <f t="shared" si="73"/>
        <v>#DIV/0!</v>
      </c>
      <c r="Q426" s="67" t="e">
        <f t="shared" si="74"/>
        <v>#DIV/0!</v>
      </c>
      <c r="R426" s="57" t="e">
        <f t="shared" si="75"/>
        <v>#DIV/0!</v>
      </c>
      <c r="S426" s="68" t="str">
        <f t="shared" si="68"/>
        <v>PO</v>
      </c>
      <c r="T426" s="69" t="str">
        <f t="shared" si="69"/>
        <v>OK</v>
      </c>
    </row>
    <row r="427" spans="1:20" ht="14.25" customHeight="1" x14ac:dyDescent="0.25">
      <c r="A427" s="60" t="str">
        <f>IF(S427=MIN(S417:S440),1,"")</f>
        <v/>
      </c>
      <c r="B427" s="61"/>
      <c r="C427" s="62"/>
      <c r="D427" s="63"/>
      <c r="E427" s="64"/>
      <c r="F427" s="65"/>
      <c r="G427" s="66"/>
      <c r="H427" s="56"/>
      <c r="I427" s="67" t="e">
        <f>HLOOKUP('Operational Worksheet'!E427,$B$778:$U$780,3)</f>
        <v>#N/A</v>
      </c>
      <c r="J427" s="57" t="e">
        <f t="shared" si="76"/>
        <v>#DIV/0!</v>
      </c>
      <c r="K427" s="57" t="e">
        <f t="shared" si="70"/>
        <v>#DIV/0!</v>
      </c>
      <c r="L427" s="67" t="e">
        <f t="shared" si="66"/>
        <v>#DIV/0!</v>
      </c>
      <c r="M427" s="67" t="e">
        <f t="shared" si="67"/>
        <v>#DIV/0!</v>
      </c>
      <c r="N427" s="57" t="e">
        <f t="shared" si="71"/>
        <v>#DIV/0!</v>
      </c>
      <c r="O427" s="57" t="e">
        <f t="shared" si="72"/>
        <v>#DIV/0!</v>
      </c>
      <c r="P427" s="67" t="e">
        <f t="shared" si="73"/>
        <v>#DIV/0!</v>
      </c>
      <c r="Q427" s="67" t="e">
        <f t="shared" si="74"/>
        <v>#DIV/0!</v>
      </c>
      <c r="R427" s="57" t="e">
        <f t="shared" si="75"/>
        <v>#DIV/0!</v>
      </c>
      <c r="S427" s="68" t="str">
        <f t="shared" si="68"/>
        <v>PO</v>
      </c>
      <c r="T427" s="69" t="str">
        <f t="shared" si="69"/>
        <v>OK</v>
      </c>
    </row>
    <row r="428" spans="1:20" ht="14.25" customHeight="1" x14ac:dyDescent="0.25">
      <c r="A428" s="60" t="str">
        <f>IF(S428=MIN(S417:S440),1,"")</f>
        <v/>
      </c>
      <c r="B428" s="61"/>
      <c r="C428" s="62"/>
      <c r="D428" s="63"/>
      <c r="E428" s="64"/>
      <c r="F428" s="65"/>
      <c r="G428" s="66"/>
      <c r="H428" s="56"/>
      <c r="I428" s="67" t="e">
        <f>HLOOKUP('Operational Worksheet'!E428,$B$778:$U$780,3)</f>
        <v>#N/A</v>
      </c>
      <c r="J428" s="57" t="e">
        <f t="shared" si="76"/>
        <v>#DIV/0!</v>
      </c>
      <c r="K428" s="57" t="e">
        <f t="shared" si="70"/>
        <v>#DIV/0!</v>
      </c>
      <c r="L428" s="68" t="e">
        <f t="shared" si="66"/>
        <v>#DIV/0!</v>
      </c>
      <c r="M428" s="67" t="e">
        <f t="shared" si="67"/>
        <v>#DIV/0!</v>
      </c>
      <c r="N428" s="57" t="e">
        <f t="shared" si="71"/>
        <v>#DIV/0!</v>
      </c>
      <c r="O428" s="57" t="e">
        <f t="shared" si="72"/>
        <v>#DIV/0!</v>
      </c>
      <c r="P428" s="67" t="e">
        <f t="shared" si="73"/>
        <v>#DIV/0!</v>
      </c>
      <c r="Q428" s="67" t="e">
        <f t="shared" si="74"/>
        <v>#DIV/0!</v>
      </c>
      <c r="R428" s="57" t="e">
        <f t="shared" si="75"/>
        <v>#DIV/0!</v>
      </c>
      <c r="S428" s="68" t="str">
        <f t="shared" si="68"/>
        <v>PO</v>
      </c>
      <c r="T428" s="69" t="str">
        <f t="shared" si="69"/>
        <v>OK</v>
      </c>
    </row>
    <row r="429" spans="1:20" ht="14.25" customHeight="1" x14ac:dyDescent="0.25">
      <c r="A429" s="60" t="str">
        <f>IF(S429=MIN(S417:S440),1,"")</f>
        <v/>
      </c>
      <c r="B429" s="61"/>
      <c r="C429" s="62"/>
      <c r="D429" s="63"/>
      <c r="E429" s="64"/>
      <c r="F429" s="65"/>
      <c r="G429" s="66"/>
      <c r="H429" s="56"/>
      <c r="I429" s="67" t="e">
        <f>HLOOKUP('Operational Worksheet'!E429,$B$778:$U$780,3)</f>
        <v>#N/A</v>
      </c>
      <c r="J429" s="57" t="e">
        <f t="shared" si="76"/>
        <v>#DIV/0!</v>
      </c>
      <c r="K429" s="57" t="e">
        <f t="shared" si="70"/>
        <v>#DIV/0!</v>
      </c>
      <c r="L429" s="67" t="e">
        <f t="shared" si="66"/>
        <v>#DIV/0!</v>
      </c>
      <c r="M429" s="67" t="e">
        <f t="shared" si="67"/>
        <v>#DIV/0!</v>
      </c>
      <c r="N429" s="57" t="e">
        <f t="shared" si="71"/>
        <v>#DIV/0!</v>
      </c>
      <c r="O429" s="57" t="e">
        <f t="shared" si="72"/>
        <v>#DIV/0!</v>
      </c>
      <c r="P429" s="67" t="e">
        <f t="shared" si="73"/>
        <v>#DIV/0!</v>
      </c>
      <c r="Q429" s="67" t="e">
        <f t="shared" si="74"/>
        <v>#DIV/0!</v>
      </c>
      <c r="R429" s="57" t="e">
        <f t="shared" si="75"/>
        <v>#DIV/0!</v>
      </c>
      <c r="S429" s="68" t="str">
        <f t="shared" si="68"/>
        <v>PO</v>
      </c>
      <c r="T429" s="69" t="str">
        <f t="shared" si="69"/>
        <v>OK</v>
      </c>
    </row>
    <row r="430" spans="1:20" ht="14.25" customHeight="1" x14ac:dyDescent="0.25">
      <c r="A430" s="60" t="str">
        <f>IF(S430=MIN(S417:S440),1,"")</f>
        <v/>
      </c>
      <c r="B430" s="61"/>
      <c r="C430" s="62"/>
      <c r="D430" s="63"/>
      <c r="E430" s="64"/>
      <c r="F430" s="65"/>
      <c r="G430" s="66"/>
      <c r="H430" s="56"/>
      <c r="I430" s="67" t="e">
        <f>HLOOKUP('Operational Worksheet'!E430,$B$778:$U$780,3)</f>
        <v>#N/A</v>
      </c>
      <c r="J430" s="57" t="e">
        <f t="shared" si="76"/>
        <v>#DIV/0!</v>
      </c>
      <c r="K430" s="57" t="e">
        <f t="shared" si="70"/>
        <v>#DIV/0!</v>
      </c>
      <c r="L430" s="67" t="e">
        <f t="shared" si="66"/>
        <v>#DIV/0!</v>
      </c>
      <c r="M430" s="67" t="e">
        <f t="shared" si="67"/>
        <v>#DIV/0!</v>
      </c>
      <c r="N430" s="57" t="e">
        <f t="shared" si="71"/>
        <v>#DIV/0!</v>
      </c>
      <c r="O430" s="57" t="e">
        <f t="shared" si="72"/>
        <v>#DIV/0!</v>
      </c>
      <c r="P430" s="67" t="e">
        <f t="shared" si="73"/>
        <v>#DIV/0!</v>
      </c>
      <c r="Q430" s="67" t="e">
        <f t="shared" si="74"/>
        <v>#DIV/0!</v>
      </c>
      <c r="R430" s="57" t="e">
        <f t="shared" si="75"/>
        <v>#DIV/0!</v>
      </c>
      <c r="S430" s="68" t="str">
        <f t="shared" si="68"/>
        <v>PO</v>
      </c>
      <c r="T430" s="69" t="str">
        <f t="shared" si="69"/>
        <v>OK</v>
      </c>
    </row>
    <row r="431" spans="1:20" ht="14.25" customHeight="1" x14ac:dyDescent="0.25">
      <c r="A431" s="60" t="str">
        <f>IF(S431=MIN(S417:S440),1,"")</f>
        <v/>
      </c>
      <c r="B431" s="61"/>
      <c r="C431" s="62"/>
      <c r="D431" s="63"/>
      <c r="E431" s="64"/>
      <c r="F431" s="65"/>
      <c r="G431" s="66"/>
      <c r="H431" s="56"/>
      <c r="I431" s="67" t="e">
        <f>HLOOKUP('Operational Worksheet'!E431,$B$778:$U$780,3)</f>
        <v>#N/A</v>
      </c>
      <c r="J431" s="57" t="e">
        <f t="shared" si="76"/>
        <v>#DIV/0!</v>
      </c>
      <c r="K431" s="57" t="e">
        <f t="shared" si="70"/>
        <v>#DIV/0!</v>
      </c>
      <c r="L431" s="67" t="e">
        <f t="shared" si="66"/>
        <v>#DIV/0!</v>
      </c>
      <c r="M431" s="67" t="e">
        <f t="shared" si="67"/>
        <v>#DIV/0!</v>
      </c>
      <c r="N431" s="57" t="e">
        <f t="shared" si="71"/>
        <v>#DIV/0!</v>
      </c>
      <c r="O431" s="57" t="e">
        <f t="shared" si="72"/>
        <v>#DIV/0!</v>
      </c>
      <c r="P431" s="67" t="e">
        <f t="shared" si="73"/>
        <v>#DIV/0!</v>
      </c>
      <c r="Q431" s="67" t="e">
        <f t="shared" si="74"/>
        <v>#DIV/0!</v>
      </c>
      <c r="R431" s="57" t="e">
        <f t="shared" si="75"/>
        <v>#DIV/0!</v>
      </c>
      <c r="S431" s="68" t="str">
        <f t="shared" si="68"/>
        <v>PO</v>
      </c>
      <c r="T431" s="69" t="str">
        <f t="shared" si="69"/>
        <v>OK</v>
      </c>
    </row>
    <row r="432" spans="1:20" ht="14.25" customHeight="1" x14ac:dyDescent="0.25">
      <c r="A432" s="60" t="str">
        <f>IF(S432=MIN(S417:S440),1,"")</f>
        <v/>
      </c>
      <c r="B432" s="61"/>
      <c r="C432" s="62"/>
      <c r="D432" s="63"/>
      <c r="E432" s="64"/>
      <c r="F432" s="65"/>
      <c r="G432" s="66"/>
      <c r="H432" s="56"/>
      <c r="I432" s="67" t="e">
        <f>HLOOKUP('Operational Worksheet'!E432,$B$778:$U$780,3)</f>
        <v>#N/A</v>
      </c>
      <c r="J432" s="57" t="e">
        <f t="shared" si="76"/>
        <v>#DIV/0!</v>
      </c>
      <c r="K432" s="57" t="e">
        <f t="shared" si="70"/>
        <v>#DIV/0!</v>
      </c>
      <c r="L432" s="67" t="e">
        <f t="shared" si="66"/>
        <v>#DIV/0!</v>
      </c>
      <c r="M432" s="67" t="e">
        <f t="shared" si="67"/>
        <v>#DIV/0!</v>
      </c>
      <c r="N432" s="57" t="e">
        <f t="shared" si="71"/>
        <v>#DIV/0!</v>
      </c>
      <c r="O432" s="57" t="e">
        <f t="shared" si="72"/>
        <v>#DIV/0!</v>
      </c>
      <c r="P432" s="67" t="e">
        <f t="shared" si="73"/>
        <v>#DIV/0!</v>
      </c>
      <c r="Q432" s="67" t="e">
        <f t="shared" si="74"/>
        <v>#DIV/0!</v>
      </c>
      <c r="R432" s="57" t="e">
        <f t="shared" si="75"/>
        <v>#DIV/0!</v>
      </c>
      <c r="S432" s="68" t="str">
        <f t="shared" si="68"/>
        <v>PO</v>
      </c>
      <c r="T432" s="69" t="str">
        <f t="shared" si="69"/>
        <v>OK</v>
      </c>
    </row>
    <row r="433" spans="1:20" ht="14.25" customHeight="1" x14ac:dyDescent="0.25">
      <c r="A433" s="60" t="str">
        <f>IF(S433=MIN(S417:S440),1,"")</f>
        <v/>
      </c>
      <c r="B433" s="61"/>
      <c r="C433" s="62"/>
      <c r="D433" s="63"/>
      <c r="E433" s="64"/>
      <c r="F433" s="65"/>
      <c r="G433" s="66"/>
      <c r="H433" s="56"/>
      <c r="I433" s="67" t="e">
        <f>HLOOKUP('Operational Worksheet'!E433,$B$778:$U$780,3)</f>
        <v>#N/A</v>
      </c>
      <c r="J433" s="57" t="e">
        <f t="shared" si="76"/>
        <v>#DIV/0!</v>
      </c>
      <c r="K433" s="57" t="e">
        <f t="shared" si="70"/>
        <v>#DIV/0!</v>
      </c>
      <c r="L433" s="67" t="e">
        <f t="shared" si="66"/>
        <v>#DIV/0!</v>
      </c>
      <c r="M433" s="67" t="e">
        <f t="shared" si="67"/>
        <v>#DIV/0!</v>
      </c>
      <c r="N433" s="57" t="e">
        <f t="shared" si="71"/>
        <v>#DIV/0!</v>
      </c>
      <c r="O433" s="57" t="e">
        <f t="shared" si="72"/>
        <v>#DIV/0!</v>
      </c>
      <c r="P433" s="67" t="e">
        <f t="shared" si="73"/>
        <v>#DIV/0!</v>
      </c>
      <c r="Q433" s="67" t="e">
        <f t="shared" si="74"/>
        <v>#DIV/0!</v>
      </c>
      <c r="R433" s="57" t="e">
        <f t="shared" si="75"/>
        <v>#DIV/0!</v>
      </c>
      <c r="S433" s="68" t="str">
        <f t="shared" si="68"/>
        <v>PO</v>
      </c>
      <c r="T433" s="69" t="str">
        <f t="shared" si="69"/>
        <v>OK</v>
      </c>
    </row>
    <row r="434" spans="1:20" ht="14.25" customHeight="1" x14ac:dyDescent="0.25">
      <c r="A434" s="60" t="str">
        <f>IF(S434=MIN(S417:S440),1,"")</f>
        <v/>
      </c>
      <c r="B434" s="61"/>
      <c r="C434" s="62"/>
      <c r="D434" s="63"/>
      <c r="E434" s="64"/>
      <c r="F434" s="65"/>
      <c r="G434" s="66"/>
      <c r="H434" s="56"/>
      <c r="I434" s="67" t="e">
        <f>HLOOKUP('Operational Worksheet'!E434,$B$778:$U$780,3)</f>
        <v>#N/A</v>
      </c>
      <c r="J434" s="57" t="e">
        <f t="shared" si="76"/>
        <v>#DIV/0!</v>
      </c>
      <c r="K434" s="57" t="e">
        <f t="shared" si="70"/>
        <v>#DIV/0!</v>
      </c>
      <c r="L434" s="68" t="e">
        <f t="shared" si="66"/>
        <v>#DIV/0!</v>
      </c>
      <c r="M434" s="67" t="e">
        <f t="shared" si="67"/>
        <v>#DIV/0!</v>
      </c>
      <c r="N434" s="57" t="e">
        <f t="shared" si="71"/>
        <v>#DIV/0!</v>
      </c>
      <c r="O434" s="57" t="e">
        <f t="shared" si="72"/>
        <v>#DIV/0!</v>
      </c>
      <c r="P434" s="67" t="e">
        <f t="shared" si="73"/>
        <v>#DIV/0!</v>
      </c>
      <c r="Q434" s="67" t="e">
        <f t="shared" si="74"/>
        <v>#DIV/0!</v>
      </c>
      <c r="R434" s="57" t="e">
        <f t="shared" si="75"/>
        <v>#DIV/0!</v>
      </c>
      <c r="S434" s="68" t="str">
        <f t="shared" si="68"/>
        <v>PO</v>
      </c>
      <c r="T434" s="69" t="str">
        <f t="shared" si="69"/>
        <v>OK</v>
      </c>
    </row>
    <row r="435" spans="1:20" ht="14.25" customHeight="1" x14ac:dyDescent="0.25">
      <c r="A435" s="60" t="str">
        <f>IF(S435=MIN(S417:S440),1,"")</f>
        <v/>
      </c>
      <c r="B435" s="61"/>
      <c r="C435" s="62"/>
      <c r="D435" s="63"/>
      <c r="E435" s="64"/>
      <c r="F435" s="65"/>
      <c r="G435" s="66"/>
      <c r="H435" s="56"/>
      <c r="I435" s="67" t="e">
        <f>HLOOKUP('Operational Worksheet'!E435,$B$778:$U$780,3)</f>
        <v>#N/A</v>
      </c>
      <c r="J435" s="57" t="e">
        <f t="shared" si="76"/>
        <v>#DIV/0!</v>
      </c>
      <c r="K435" s="57" t="e">
        <f t="shared" si="70"/>
        <v>#DIV/0!</v>
      </c>
      <c r="L435" s="67" t="e">
        <f t="shared" si="66"/>
        <v>#DIV/0!</v>
      </c>
      <c r="M435" s="67" t="e">
        <f t="shared" si="67"/>
        <v>#DIV/0!</v>
      </c>
      <c r="N435" s="57" t="e">
        <f t="shared" si="71"/>
        <v>#DIV/0!</v>
      </c>
      <c r="O435" s="57" t="e">
        <f t="shared" si="72"/>
        <v>#DIV/0!</v>
      </c>
      <c r="P435" s="67" t="e">
        <f t="shared" si="73"/>
        <v>#DIV/0!</v>
      </c>
      <c r="Q435" s="67" t="e">
        <f t="shared" si="74"/>
        <v>#DIV/0!</v>
      </c>
      <c r="R435" s="57" t="e">
        <f t="shared" si="75"/>
        <v>#DIV/0!</v>
      </c>
      <c r="S435" s="68" t="str">
        <f t="shared" si="68"/>
        <v>PO</v>
      </c>
      <c r="T435" s="69" t="str">
        <f t="shared" si="69"/>
        <v>OK</v>
      </c>
    </row>
    <row r="436" spans="1:20" ht="14.25" customHeight="1" x14ac:dyDescent="0.25">
      <c r="A436" s="60" t="str">
        <f>IF(S436=MIN(S417:S440),1,"")</f>
        <v/>
      </c>
      <c r="B436" s="61"/>
      <c r="C436" s="62"/>
      <c r="D436" s="63"/>
      <c r="E436" s="64"/>
      <c r="F436" s="65"/>
      <c r="G436" s="66"/>
      <c r="H436" s="56"/>
      <c r="I436" s="67" t="e">
        <f>HLOOKUP('Operational Worksheet'!E436,$B$778:$U$780,3)</f>
        <v>#N/A</v>
      </c>
      <c r="J436" s="57" t="e">
        <f t="shared" si="76"/>
        <v>#DIV/0!</v>
      </c>
      <c r="K436" s="57" t="e">
        <f t="shared" si="70"/>
        <v>#DIV/0!</v>
      </c>
      <c r="L436" s="67" t="e">
        <f t="shared" si="66"/>
        <v>#DIV/0!</v>
      </c>
      <c r="M436" s="67" t="e">
        <f t="shared" si="67"/>
        <v>#DIV/0!</v>
      </c>
      <c r="N436" s="57" t="e">
        <f t="shared" si="71"/>
        <v>#DIV/0!</v>
      </c>
      <c r="O436" s="57" t="e">
        <f t="shared" si="72"/>
        <v>#DIV/0!</v>
      </c>
      <c r="P436" s="67" t="e">
        <f t="shared" si="73"/>
        <v>#DIV/0!</v>
      </c>
      <c r="Q436" s="67" t="e">
        <f t="shared" si="74"/>
        <v>#DIV/0!</v>
      </c>
      <c r="R436" s="57" t="e">
        <f t="shared" si="75"/>
        <v>#DIV/0!</v>
      </c>
      <c r="S436" s="68" t="str">
        <f t="shared" si="68"/>
        <v>PO</v>
      </c>
      <c r="T436" s="69" t="str">
        <f t="shared" si="69"/>
        <v>OK</v>
      </c>
    </row>
    <row r="437" spans="1:20" ht="14.25" customHeight="1" x14ac:dyDescent="0.25">
      <c r="A437" s="60" t="str">
        <f>IF(S437=MIN(S417:S440),1,"")</f>
        <v/>
      </c>
      <c r="B437" s="61"/>
      <c r="C437" s="62"/>
      <c r="D437" s="63"/>
      <c r="E437" s="64"/>
      <c r="F437" s="65"/>
      <c r="G437" s="66"/>
      <c r="H437" s="56"/>
      <c r="I437" s="67" t="e">
        <f>HLOOKUP('Operational Worksheet'!E437,$B$778:$U$780,3)</f>
        <v>#N/A</v>
      </c>
      <c r="J437" s="57" t="e">
        <f t="shared" si="76"/>
        <v>#DIV/0!</v>
      </c>
      <c r="K437" s="57" t="e">
        <f t="shared" si="70"/>
        <v>#DIV/0!</v>
      </c>
      <c r="L437" s="67" t="e">
        <f t="shared" si="66"/>
        <v>#DIV/0!</v>
      </c>
      <c r="M437" s="67" t="e">
        <f t="shared" si="67"/>
        <v>#DIV/0!</v>
      </c>
      <c r="N437" s="57" t="e">
        <f t="shared" si="71"/>
        <v>#DIV/0!</v>
      </c>
      <c r="O437" s="57" t="e">
        <f t="shared" si="72"/>
        <v>#DIV/0!</v>
      </c>
      <c r="P437" s="67" t="e">
        <f t="shared" si="73"/>
        <v>#DIV/0!</v>
      </c>
      <c r="Q437" s="67" t="e">
        <f t="shared" si="74"/>
        <v>#DIV/0!</v>
      </c>
      <c r="R437" s="57" t="e">
        <f t="shared" si="75"/>
        <v>#DIV/0!</v>
      </c>
      <c r="S437" s="68" t="str">
        <f t="shared" si="68"/>
        <v>PO</v>
      </c>
      <c r="T437" s="69" t="str">
        <f t="shared" si="69"/>
        <v>OK</v>
      </c>
    </row>
    <row r="438" spans="1:20" ht="14.25" customHeight="1" x14ac:dyDescent="0.25">
      <c r="A438" s="60" t="str">
        <f>IF(S438=MIN(S417:S440),1,"")</f>
        <v/>
      </c>
      <c r="B438" s="61"/>
      <c r="C438" s="62"/>
      <c r="D438" s="63"/>
      <c r="E438" s="64"/>
      <c r="F438" s="65"/>
      <c r="G438" s="66"/>
      <c r="H438" s="56"/>
      <c r="I438" s="67" t="e">
        <f>HLOOKUP('Operational Worksheet'!E438,$B$778:$U$780,3)</f>
        <v>#N/A</v>
      </c>
      <c r="J438" s="57" t="e">
        <f t="shared" si="76"/>
        <v>#DIV/0!</v>
      </c>
      <c r="K438" s="57" t="e">
        <f t="shared" si="70"/>
        <v>#DIV/0!</v>
      </c>
      <c r="L438" s="67" t="e">
        <f t="shared" si="66"/>
        <v>#DIV/0!</v>
      </c>
      <c r="M438" s="67" t="e">
        <f t="shared" si="67"/>
        <v>#DIV/0!</v>
      </c>
      <c r="N438" s="57" t="e">
        <f t="shared" si="71"/>
        <v>#DIV/0!</v>
      </c>
      <c r="O438" s="57" t="e">
        <f t="shared" si="72"/>
        <v>#DIV/0!</v>
      </c>
      <c r="P438" s="67" t="e">
        <f t="shared" si="73"/>
        <v>#DIV/0!</v>
      </c>
      <c r="Q438" s="67" t="e">
        <f t="shared" si="74"/>
        <v>#DIV/0!</v>
      </c>
      <c r="R438" s="57" t="e">
        <f t="shared" si="75"/>
        <v>#DIV/0!</v>
      </c>
      <c r="S438" s="68" t="str">
        <f t="shared" si="68"/>
        <v>PO</v>
      </c>
      <c r="T438" s="69" t="str">
        <f t="shared" si="69"/>
        <v>OK</v>
      </c>
    </row>
    <row r="439" spans="1:20" ht="14.25" customHeight="1" x14ac:dyDescent="0.25">
      <c r="A439" s="60" t="str">
        <f>IF(S439=MIN(S417:S440),1,"")</f>
        <v/>
      </c>
      <c r="B439" s="61"/>
      <c r="C439" s="62"/>
      <c r="D439" s="63"/>
      <c r="E439" s="64"/>
      <c r="F439" s="65"/>
      <c r="G439" s="66"/>
      <c r="H439" s="56"/>
      <c r="I439" s="67" t="e">
        <f>HLOOKUP('Operational Worksheet'!E439,$B$778:$U$780,3)</f>
        <v>#N/A</v>
      </c>
      <c r="J439" s="57" t="e">
        <f t="shared" si="76"/>
        <v>#DIV/0!</v>
      </c>
      <c r="K439" s="57" t="e">
        <f t="shared" si="70"/>
        <v>#DIV/0!</v>
      </c>
      <c r="L439" s="67" t="e">
        <f t="shared" si="66"/>
        <v>#DIV/0!</v>
      </c>
      <c r="M439" s="67" t="e">
        <f t="shared" si="67"/>
        <v>#DIV/0!</v>
      </c>
      <c r="N439" s="57" t="e">
        <f t="shared" si="71"/>
        <v>#DIV/0!</v>
      </c>
      <c r="O439" s="57" t="e">
        <f t="shared" si="72"/>
        <v>#DIV/0!</v>
      </c>
      <c r="P439" s="67" t="e">
        <f t="shared" si="73"/>
        <v>#DIV/0!</v>
      </c>
      <c r="Q439" s="67" t="e">
        <f t="shared" si="74"/>
        <v>#DIV/0!</v>
      </c>
      <c r="R439" s="57" t="e">
        <f t="shared" si="75"/>
        <v>#DIV/0!</v>
      </c>
      <c r="S439" s="68" t="str">
        <f t="shared" si="68"/>
        <v>PO</v>
      </c>
      <c r="T439" s="69" t="str">
        <f t="shared" si="69"/>
        <v>OK</v>
      </c>
    </row>
    <row r="440" spans="1:20" ht="14.25" customHeight="1" x14ac:dyDescent="0.25">
      <c r="A440" s="70" t="str">
        <f>IF(S440=MIN(S417:S440),1,"")</f>
        <v/>
      </c>
      <c r="B440" s="71"/>
      <c r="C440" s="72"/>
      <c r="D440" s="63"/>
      <c r="E440" s="64"/>
      <c r="F440" s="65"/>
      <c r="G440" s="66"/>
      <c r="H440" s="56"/>
      <c r="I440" s="73" t="e">
        <f>HLOOKUP('Operational Worksheet'!E440,$B$778:$U$780,3)</f>
        <v>#N/A</v>
      </c>
      <c r="J440" s="57" t="e">
        <f t="shared" si="76"/>
        <v>#DIV/0!</v>
      </c>
      <c r="K440" s="57" t="e">
        <f t="shared" si="70"/>
        <v>#DIV/0!</v>
      </c>
      <c r="L440" s="74" t="e">
        <f t="shared" si="66"/>
        <v>#DIV/0!</v>
      </c>
      <c r="M440" s="73" t="e">
        <f t="shared" si="67"/>
        <v>#DIV/0!</v>
      </c>
      <c r="N440" s="57" t="e">
        <f t="shared" si="71"/>
        <v>#DIV/0!</v>
      </c>
      <c r="O440" s="57" t="e">
        <f t="shared" si="72"/>
        <v>#DIV/0!</v>
      </c>
      <c r="P440" s="73" t="e">
        <f t="shared" si="73"/>
        <v>#DIV/0!</v>
      </c>
      <c r="Q440" s="73" t="e">
        <f t="shared" si="74"/>
        <v>#DIV/0!</v>
      </c>
      <c r="R440" s="57" t="e">
        <f t="shared" si="75"/>
        <v>#DIV/0!</v>
      </c>
      <c r="S440" s="74" t="str">
        <f t="shared" si="68"/>
        <v>PO</v>
      </c>
      <c r="T440" s="75" t="str">
        <f t="shared" si="69"/>
        <v>OK</v>
      </c>
    </row>
    <row r="441" spans="1:20" ht="14.25" customHeight="1" x14ac:dyDescent="0.25">
      <c r="A441" s="50" t="str">
        <f>IF(S441=MIN(S441:S464),1,"")</f>
        <v/>
      </c>
      <c r="B441" s="51"/>
      <c r="C441" s="52"/>
      <c r="D441" s="63"/>
      <c r="E441" s="64"/>
      <c r="F441" s="65"/>
      <c r="G441" s="66"/>
      <c r="H441" s="56"/>
      <c r="I441" s="57" t="e">
        <f>HLOOKUP('Operational Worksheet'!E441,$B$778:$U$780,3)</f>
        <v>#N/A</v>
      </c>
      <c r="J441" s="57" t="e">
        <f t="shared" si="76"/>
        <v>#DIV/0!</v>
      </c>
      <c r="K441" s="57" t="e">
        <f t="shared" si="70"/>
        <v>#DIV/0!</v>
      </c>
      <c r="L441" s="57" t="e">
        <f t="shared" si="66"/>
        <v>#DIV/0!</v>
      </c>
      <c r="M441" s="57" t="e">
        <f t="shared" si="67"/>
        <v>#DIV/0!</v>
      </c>
      <c r="N441" s="57" t="e">
        <f t="shared" si="71"/>
        <v>#DIV/0!</v>
      </c>
      <c r="O441" s="57" t="e">
        <f t="shared" si="72"/>
        <v>#DIV/0!</v>
      </c>
      <c r="P441" s="57" t="e">
        <f t="shared" si="73"/>
        <v>#DIV/0!</v>
      </c>
      <c r="Q441" s="57" t="e">
        <f t="shared" si="74"/>
        <v>#DIV/0!</v>
      </c>
      <c r="R441" s="57" t="e">
        <f t="shared" si="75"/>
        <v>#DIV/0!</v>
      </c>
      <c r="S441" s="58" t="str">
        <f t="shared" si="68"/>
        <v>PO</v>
      </c>
      <c r="T441" s="59" t="str">
        <f t="shared" si="69"/>
        <v>OK</v>
      </c>
    </row>
    <row r="442" spans="1:20" ht="14.25" customHeight="1" x14ac:dyDescent="0.25">
      <c r="A442" s="60" t="str">
        <f>IF(S442=MIN(S441:S464),1,"")</f>
        <v/>
      </c>
      <c r="B442" s="61"/>
      <c r="C442" s="62"/>
      <c r="D442" s="63"/>
      <c r="E442" s="64"/>
      <c r="F442" s="65"/>
      <c r="G442" s="66"/>
      <c r="H442" s="56"/>
      <c r="I442" s="67" t="e">
        <f>HLOOKUP('Operational Worksheet'!E442,$B$778:$U$780,3)</f>
        <v>#N/A</v>
      </c>
      <c r="J442" s="57" t="e">
        <f t="shared" si="76"/>
        <v>#DIV/0!</v>
      </c>
      <c r="K442" s="57" t="e">
        <f t="shared" si="70"/>
        <v>#DIV/0!</v>
      </c>
      <c r="L442" s="67" t="e">
        <f t="shared" si="66"/>
        <v>#DIV/0!</v>
      </c>
      <c r="M442" s="67" t="e">
        <f t="shared" si="67"/>
        <v>#DIV/0!</v>
      </c>
      <c r="N442" s="57" t="e">
        <f t="shared" si="71"/>
        <v>#DIV/0!</v>
      </c>
      <c r="O442" s="57" t="e">
        <f t="shared" si="72"/>
        <v>#DIV/0!</v>
      </c>
      <c r="P442" s="67" t="e">
        <f t="shared" si="73"/>
        <v>#DIV/0!</v>
      </c>
      <c r="Q442" s="67" t="e">
        <f t="shared" si="74"/>
        <v>#DIV/0!</v>
      </c>
      <c r="R442" s="57" t="e">
        <f t="shared" si="75"/>
        <v>#DIV/0!</v>
      </c>
      <c r="S442" s="68" t="str">
        <f t="shared" si="68"/>
        <v>PO</v>
      </c>
      <c r="T442" s="69" t="str">
        <f t="shared" si="69"/>
        <v>OK</v>
      </c>
    </row>
    <row r="443" spans="1:20" ht="14.25" customHeight="1" x14ac:dyDescent="0.25">
      <c r="A443" s="60" t="str">
        <f>IF(S443=MIN(S441:S464),1,"")</f>
        <v/>
      </c>
      <c r="B443" s="61"/>
      <c r="C443" s="62"/>
      <c r="D443" s="63"/>
      <c r="E443" s="64"/>
      <c r="F443" s="65"/>
      <c r="G443" s="66"/>
      <c r="H443" s="56"/>
      <c r="I443" s="67" t="e">
        <f>HLOOKUP('Operational Worksheet'!E443,$B$778:$U$780,3)</f>
        <v>#N/A</v>
      </c>
      <c r="J443" s="57" t="e">
        <f t="shared" si="76"/>
        <v>#DIV/0!</v>
      </c>
      <c r="K443" s="57" t="e">
        <f t="shared" si="70"/>
        <v>#DIV/0!</v>
      </c>
      <c r="L443" s="67" t="e">
        <f t="shared" si="66"/>
        <v>#DIV/0!</v>
      </c>
      <c r="M443" s="67" t="e">
        <f t="shared" si="67"/>
        <v>#DIV/0!</v>
      </c>
      <c r="N443" s="57" t="e">
        <f t="shared" si="71"/>
        <v>#DIV/0!</v>
      </c>
      <c r="O443" s="57" t="e">
        <f t="shared" si="72"/>
        <v>#DIV/0!</v>
      </c>
      <c r="P443" s="67" t="e">
        <f t="shared" si="73"/>
        <v>#DIV/0!</v>
      </c>
      <c r="Q443" s="67" t="e">
        <f t="shared" si="74"/>
        <v>#DIV/0!</v>
      </c>
      <c r="R443" s="57" t="e">
        <f t="shared" si="75"/>
        <v>#DIV/0!</v>
      </c>
      <c r="S443" s="68" t="str">
        <f t="shared" si="68"/>
        <v>PO</v>
      </c>
      <c r="T443" s="69" t="str">
        <f t="shared" si="69"/>
        <v>OK</v>
      </c>
    </row>
    <row r="444" spans="1:20" ht="14.25" customHeight="1" x14ac:dyDescent="0.25">
      <c r="A444" s="60" t="str">
        <f>IF(S444=MIN(S441:S464),1,"")</f>
        <v/>
      </c>
      <c r="B444" s="61"/>
      <c r="C444" s="62"/>
      <c r="D444" s="63"/>
      <c r="E444" s="64"/>
      <c r="F444" s="65"/>
      <c r="G444" s="66"/>
      <c r="H444" s="56"/>
      <c r="I444" s="67" t="e">
        <f>HLOOKUP('Operational Worksheet'!E444,$B$778:$U$780,3)</f>
        <v>#N/A</v>
      </c>
      <c r="J444" s="57" t="e">
        <f t="shared" si="76"/>
        <v>#DIV/0!</v>
      </c>
      <c r="K444" s="57" t="e">
        <f t="shared" si="70"/>
        <v>#DIV/0!</v>
      </c>
      <c r="L444" s="67" t="e">
        <f t="shared" si="66"/>
        <v>#DIV/0!</v>
      </c>
      <c r="M444" s="67" t="e">
        <f t="shared" si="67"/>
        <v>#DIV/0!</v>
      </c>
      <c r="N444" s="57" t="e">
        <f t="shared" si="71"/>
        <v>#DIV/0!</v>
      </c>
      <c r="O444" s="57" t="e">
        <f t="shared" si="72"/>
        <v>#DIV/0!</v>
      </c>
      <c r="P444" s="67" t="e">
        <f t="shared" si="73"/>
        <v>#DIV/0!</v>
      </c>
      <c r="Q444" s="67" t="e">
        <f t="shared" si="74"/>
        <v>#DIV/0!</v>
      </c>
      <c r="R444" s="57" t="e">
        <f t="shared" si="75"/>
        <v>#DIV/0!</v>
      </c>
      <c r="S444" s="68" t="str">
        <f t="shared" si="68"/>
        <v>PO</v>
      </c>
      <c r="T444" s="69" t="str">
        <f t="shared" si="69"/>
        <v>OK</v>
      </c>
    </row>
    <row r="445" spans="1:20" ht="14.25" customHeight="1" x14ac:dyDescent="0.25">
      <c r="A445" s="60" t="str">
        <f>IF(S445=MIN(S441:S464),1,"")</f>
        <v/>
      </c>
      <c r="B445" s="61"/>
      <c r="C445" s="62"/>
      <c r="D445" s="63"/>
      <c r="E445" s="64"/>
      <c r="F445" s="65"/>
      <c r="G445" s="66"/>
      <c r="H445" s="56"/>
      <c r="I445" s="67" t="e">
        <f>HLOOKUP('Operational Worksheet'!E445,$B$778:$U$780,3)</f>
        <v>#N/A</v>
      </c>
      <c r="J445" s="57" t="e">
        <f t="shared" si="76"/>
        <v>#DIV/0!</v>
      </c>
      <c r="K445" s="57" t="e">
        <f t="shared" si="70"/>
        <v>#DIV/0!</v>
      </c>
      <c r="L445" s="67" t="e">
        <f t="shared" si="66"/>
        <v>#DIV/0!</v>
      </c>
      <c r="M445" s="67" t="e">
        <f t="shared" si="67"/>
        <v>#DIV/0!</v>
      </c>
      <c r="N445" s="57" t="e">
        <f t="shared" si="71"/>
        <v>#DIV/0!</v>
      </c>
      <c r="O445" s="57" t="e">
        <f t="shared" si="72"/>
        <v>#DIV/0!</v>
      </c>
      <c r="P445" s="67" t="e">
        <f t="shared" si="73"/>
        <v>#DIV/0!</v>
      </c>
      <c r="Q445" s="67" t="e">
        <f t="shared" si="74"/>
        <v>#DIV/0!</v>
      </c>
      <c r="R445" s="57" t="e">
        <f t="shared" si="75"/>
        <v>#DIV/0!</v>
      </c>
      <c r="S445" s="68" t="str">
        <f t="shared" si="68"/>
        <v>PO</v>
      </c>
      <c r="T445" s="69" t="str">
        <f t="shared" si="69"/>
        <v>OK</v>
      </c>
    </row>
    <row r="446" spans="1:20" ht="14.25" customHeight="1" x14ac:dyDescent="0.25">
      <c r="A446" s="60" t="str">
        <f>IF(S446=MIN(S441:S464),1,"")</f>
        <v/>
      </c>
      <c r="B446" s="61"/>
      <c r="C446" s="62"/>
      <c r="D446" s="63"/>
      <c r="E446" s="64"/>
      <c r="F446" s="65"/>
      <c r="G446" s="66"/>
      <c r="H446" s="56"/>
      <c r="I446" s="67" t="e">
        <f>HLOOKUP('Operational Worksheet'!E446,$B$778:$U$780,3)</f>
        <v>#N/A</v>
      </c>
      <c r="J446" s="57" t="e">
        <f t="shared" si="76"/>
        <v>#DIV/0!</v>
      </c>
      <c r="K446" s="57" t="e">
        <f t="shared" si="70"/>
        <v>#DIV/0!</v>
      </c>
      <c r="L446" s="68" t="e">
        <f t="shared" si="66"/>
        <v>#DIV/0!</v>
      </c>
      <c r="M446" s="67" t="e">
        <f t="shared" si="67"/>
        <v>#DIV/0!</v>
      </c>
      <c r="N446" s="57" t="e">
        <f t="shared" si="71"/>
        <v>#DIV/0!</v>
      </c>
      <c r="O446" s="57" t="e">
        <f t="shared" si="72"/>
        <v>#DIV/0!</v>
      </c>
      <c r="P446" s="67" t="e">
        <f t="shared" si="73"/>
        <v>#DIV/0!</v>
      </c>
      <c r="Q446" s="67" t="e">
        <f t="shared" si="74"/>
        <v>#DIV/0!</v>
      </c>
      <c r="R446" s="57" t="e">
        <f t="shared" si="75"/>
        <v>#DIV/0!</v>
      </c>
      <c r="S446" s="68" t="str">
        <f t="shared" si="68"/>
        <v>PO</v>
      </c>
      <c r="T446" s="69" t="str">
        <f t="shared" si="69"/>
        <v>OK</v>
      </c>
    </row>
    <row r="447" spans="1:20" ht="14.25" customHeight="1" x14ac:dyDescent="0.25">
      <c r="A447" s="60" t="str">
        <f>IF(S447=MIN(S441:S464),1,"")</f>
        <v/>
      </c>
      <c r="B447" s="61"/>
      <c r="C447" s="62"/>
      <c r="D447" s="63"/>
      <c r="E447" s="64"/>
      <c r="F447" s="65"/>
      <c r="G447" s="66"/>
      <c r="H447" s="56"/>
      <c r="I447" s="67" t="e">
        <f>HLOOKUP('Operational Worksheet'!E447,$B$778:$U$780,3)</f>
        <v>#N/A</v>
      </c>
      <c r="J447" s="57" t="e">
        <f t="shared" si="76"/>
        <v>#DIV/0!</v>
      </c>
      <c r="K447" s="57" t="e">
        <f t="shared" si="70"/>
        <v>#DIV/0!</v>
      </c>
      <c r="L447" s="67" t="e">
        <f t="shared" si="66"/>
        <v>#DIV/0!</v>
      </c>
      <c r="M447" s="67" t="e">
        <f t="shared" si="67"/>
        <v>#DIV/0!</v>
      </c>
      <c r="N447" s="57" t="e">
        <f t="shared" si="71"/>
        <v>#DIV/0!</v>
      </c>
      <c r="O447" s="57" t="e">
        <f t="shared" si="72"/>
        <v>#DIV/0!</v>
      </c>
      <c r="P447" s="67" t="e">
        <f t="shared" si="73"/>
        <v>#DIV/0!</v>
      </c>
      <c r="Q447" s="67" t="e">
        <f t="shared" si="74"/>
        <v>#DIV/0!</v>
      </c>
      <c r="R447" s="57" t="e">
        <f t="shared" si="75"/>
        <v>#DIV/0!</v>
      </c>
      <c r="S447" s="68" t="str">
        <f t="shared" si="68"/>
        <v>PO</v>
      </c>
      <c r="T447" s="69" t="str">
        <f t="shared" si="69"/>
        <v>OK</v>
      </c>
    </row>
    <row r="448" spans="1:20" ht="14.25" customHeight="1" x14ac:dyDescent="0.25">
      <c r="A448" s="60" t="str">
        <f>IF(S448=MIN(S441:S464),1,"")</f>
        <v/>
      </c>
      <c r="B448" s="61"/>
      <c r="C448" s="62"/>
      <c r="D448" s="63"/>
      <c r="E448" s="64"/>
      <c r="F448" s="65"/>
      <c r="G448" s="66"/>
      <c r="H448" s="56"/>
      <c r="I448" s="67" t="e">
        <f>HLOOKUP('Operational Worksheet'!E448,$B$778:$U$780,3)</f>
        <v>#N/A</v>
      </c>
      <c r="J448" s="57" t="e">
        <f t="shared" si="76"/>
        <v>#DIV/0!</v>
      </c>
      <c r="K448" s="57" t="e">
        <f t="shared" si="70"/>
        <v>#DIV/0!</v>
      </c>
      <c r="L448" s="67" t="e">
        <f t="shared" si="66"/>
        <v>#DIV/0!</v>
      </c>
      <c r="M448" s="67" t="e">
        <f t="shared" si="67"/>
        <v>#DIV/0!</v>
      </c>
      <c r="N448" s="57" t="e">
        <f t="shared" si="71"/>
        <v>#DIV/0!</v>
      </c>
      <c r="O448" s="57" t="e">
        <f t="shared" si="72"/>
        <v>#DIV/0!</v>
      </c>
      <c r="P448" s="67" t="e">
        <f t="shared" si="73"/>
        <v>#DIV/0!</v>
      </c>
      <c r="Q448" s="67" t="e">
        <f t="shared" si="74"/>
        <v>#DIV/0!</v>
      </c>
      <c r="R448" s="57" t="e">
        <f t="shared" si="75"/>
        <v>#DIV/0!</v>
      </c>
      <c r="S448" s="68" t="str">
        <f t="shared" si="68"/>
        <v>PO</v>
      </c>
      <c r="T448" s="69" t="str">
        <f t="shared" si="69"/>
        <v>OK</v>
      </c>
    </row>
    <row r="449" spans="1:20" ht="14.25" customHeight="1" x14ac:dyDescent="0.25">
      <c r="A449" s="60" t="str">
        <f>IF(S449=MIN(S441:S464),1,"")</f>
        <v/>
      </c>
      <c r="B449" s="61"/>
      <c r="C449" s="62"/>
      <c r="D449" s="63"/>
      <c r="E449" s="64"/>
      <c r="F449" s="65"/>
      <c r="G449" s="66"/>
      <c r="H449" s="56"/>
      <c r="I449" s="67" t="e">
        <f>HLOOKUP('Operational Worksheet'!E449,$B$778:$U$780,3)</f>
        <v>#N/A</v>
      </c>
      <c r="J449" s="57" t="e">
        <f t="shared" si="76"/>
        <v>#DIV/0!</v>
      </c>
      <c r="K449" s="57" t="e">
        <f t="shared" si="70"/>
        <v>#DIV/0!</v>
      </c>
      <c r="L449" s="67" t="e">
        <f t="shared" si="66"/>
        <v>#DIV/0!</v>
      </c>
      <c r="M449" s="67" t="e">
        <f t="shared" si="67"/>
        <v>#DIV/0!</v>
      </c>
      <c r="N449" s="57" t="e">
        <f t="shared" si="71"/>
        <v>#DIV/0!</v>
      </c>
      <c r="O449" s="57" t="e">
        <f t="shared" si="72"/>
        <v>#DIV/0!</v>
      </c>
      <c r="P449" s="67" t="e">
        <f t="shared" si="73"/>
        <v>#DIV/0!</v>
      </c>
      <c r="Q449" s="67" t="e">
        <f t="shared" si="74"/>
        <v>#DIV/0!</v>
      </c>
      <c r="R449" s="57" t="e">
        <f t="shared" si="75"/>
        <v>#DIV/0!</v>
      </c>
      <c r="S449" s="68" t="str">
        <f t="shared" si="68"/>
        <v>PO</v>
      </c>
      <c r="T449" s="69" t="str">
        <f t="shared" si="69"/>
        <v>OK</v>
      </c>
    </row>
    <row r="450" spans="1:20" ht="14.25" customHeight="1" x14ac:dyDescent="0.25">
      <c r="A450" s="60" t="str">
        <f>IF(S450=MIN(S441:S464),1,"")</f>
        <v/>
      </c>
      <c r="B450" s="61"/>
      <c r="C450" s="62"/>
      <c r="D450" s="63"/>
      <c r="E450" s="64"/>
      <c r="F450" s="65"/>
      <c r="G450" s="66"/>
      <c r="H450" s="56"/>
      <c r="I450" s="67" t="e">
        <f>HLOOKUP('Operational Worksheet'!E450,$B$778:$U$780,3)</f>
        <v>#N/A</v>
      </c>
      <c r="J450" s="57" t="e">
        <f t="shared" si="76"/>
        <v>#DIV/0!</v>
      </c>
      <c r="K450" s="57" t="e">
        <f t="shared" si="70"/>
        <v>#DIV/0!</v>
      </c>
      <c r="L450" s="67" t="e">
        <f t="shared" si="66"/>
        <v>#DIV/0!</v>
      </c>
      <c r="M450" s="67" t="e">
        <f t="shared" si="67"/>
        <v>#DIV/0!</v>
      </c>
      <c r="N450" s="57" t="e">
        <f t="shared" si="71"/>
        <v>#DIV/0!</v>
      </c>
      <c r="O450" s="57" t="e">
        <f t="shared" si="72"/>
        <v>#DIV/0!</v>
      </c>
      <c r="P450" s="67" t="e">
        <f t="shared" si="73"/>
        <v>#DIV/0!</v>
      </c>
      <c r="Q450" s="67" t="e">
        <f t="shared" si="74"/>
        <v>#DIV/0!</v>
      </c>
      <c r="R450" s="57" t="e">
        <f t="shared" si="75"/>
        <v>#DIV/0!</v>
      </c>
      <c r="S450" s="68" t="str">
        <f t="shared" si="68"/>
        <v>PO</v>
      </c>
      <c r="T450" s="69" t="str">
        <f t="shared" si="69"/>
        <v>OK</v>
      </c>
    </row>
    <row r="451" spans="1:20" ht="14.25" customHeight="1" x14ac:dyDescent="0.25">
      <c r="A451" s="60" t="str">
        <f>IF(S451=MIN(S441:S464),1,"")</f>
        <v/>
      </c>
      <c r="B451" s="61"/>
      <c r="C451" s="62"/>
      <c r="D451" s="63"/>
      <c r="E451" s="64"/>
      <c r="F451" s="65"/>
      <c r="G451" s="66"/>
      <c r="H451" s="56"/>
      <c r="I451" s="67" t="e">
        <f>HLOOKUP('Operational Worksheet'!E451,$B$778:$U$780,3)</f>
        <v>#N/A</v>
      </c>
      <c r="J451" s="57" t="e">
        <f t="shared" si="76"/>
        <v>#DIV/0!</v>
      </c>
      <c r="K451" s="57" t="e">
        <f t="shared" si="70"/>
        <v>#DIV/0!</v>
      </c>
      <c r="L451" s="67" t="e">
        <f t="shared" si="66"/>
        <v>#DIV/0!</v>
      </c>
      <c r="M451" s="67" t="e">
        <f t="shared" si="67"/>
        <v>#DIV/0!</v>
      </c>
      <c r="N451" s="57" t="e">
        <f t="shared" si="71"/>
        <v>#DIV/0!</v>
      </c>
      <c r="O451" s="57" t="e">
        <f t="shared" si="72"/>
        <v>#DIV/0!</v>
      </c>
      <c r="P451" s="67" t="e">
        <f t="shared" si="73"/>
        <v>#DIV/0!</v>
      </c>
      <c r="Q451" s="67" t="e">
        <f t="shared" si="74"/>
        <v>#DIV/0!</v>
      </c>
      <c r="R451" s="57" t="e">
        <f t="shared" si="75"/>
        <v>#DIV/0!</v>
      </c>
      <c r="S451" s="68" t="str">
        <f t="shared" si="68"/>
        <v>PO</v>
      </c>
      <c r="T451" s="69" t="str">
        <f t="shared" si="69"/>
        <v>OK</v>
      </c>
    </row>
    <row r="452" spans="1:20" ht="14.25" customHeight="1" x14ac:dyDescent="0.25">
      <c r="A452" s="60" t="str">
        <f>IF(S452=MIN(S441:S464),1,"")</f>
        <v/>
      </c>
      <c r="B452" s="61"/>
      <c r="C452" s="62"/>
      <c r="D452" s="63"/>
      <c r="E452" s="64"/>
      <c r="F452" s="65"/>
      <c r="G452" s="66"/>
      <c r="H452" s="56"/>
      <c r="I452" s="67" t="e">
        <f>HLOOKUP('Operational Worksheet'!E452,$B$778:$U$780,3)</f>
        <v>#N/A</v>
      </c>
      <c r="J452" s="57" t="e">
        <f t="shared" si="76"/>
        <v>#DIV/0!</v>
      </c>
      <c r="K452" s="57" t="e">
        <f t="shared" si="70"/>
        <v>#DIV/0!</v>
      </c>
      <c r="L452" s="68" t="e">
        <f t="shared" si="66"/>
        <v>#DIV/0!</v>
      </c>
      <c r="M452" s="67" t="e">
        <f t="shared" si="67"/>
        <v>#DIV/0!</v>
      </c>
      <c r="N452" s="57" t="e">
        <f t="shared" si="71"/>
        <v>#DIV/0!</v>
      </c>
      <c r="O452" s="57" t="e">
        <f t="shared" si="72"/>
        <v>#DIV/0!</v>
      </c>
      <c r="P452" s="67" t="e">
        <f t="shared" si="73"/>
        <v>#DIV/0!</v>
      </c>
      <c r="Q452" s="67" t="e">
        <f t="shared" si="74"/>
        <v>#DIV/0!</v>
      </c>
      <c r="R452" s="57" t="e">
        <f t="shared" si="75"/>
        <v>#DIV/0!</v>
      </c>
      <c r="S452" s="68" t="str">
        <f t="shared" si="68"/>
        <v>PO</v>
      </c>
      <c r="T452" s="69" t="str">
        <f t="shared" si="69"/>
        <v>OK</v>
      </c>
    </row>
    <row r="453" spans="1:20" ht="14.25" customHeight="1" x14ac:dyDescent="0.25">
      <c r="A453" s="60" t="str">
        <f>IF(S453=MIN(S441:S464),1,"")</f>
        <v/>
      </c>
      <c r="B453" s="61"/>
      <c r="C453" s="62"/>
      <c r="D453" s="63"/>
      <c r="E453" s="64"/>
      <c r="F453" s="65"/>
      <c r="G453" s="66"/>
      <c r="H453" s="56"/>
      <c r="I453" s="67" t="e">
        <f>HLOOKUP('Operational Worksheet'!E453,$B$778:$U$780,3)</f>
        <v>#N/A</v>
      </c>
      <c r="J453" s="57" t="e">
        <f t="shared" si="76"/>
        <v>#DIV/0!</v>
      </c>
      <c r="K453" s="57" t="e">
        <f t="shared" si="70"/>
        <v>#DIV/0!</v>
      </c>
      <c r="L453" s="67" t="e">
        <f t="shared" si="66"/>
        <v>#DIV/0!</v>
      </c>
      <c r="M453" s="67" t="e">
        <f t="shared" si="67"/>
        <v>#DIV/0!</v>
      </c>
      <c r="N453" s="57" t="e">
        <f t="shared" si="71"/>
        <v>#DIV/0!</v>
      </c>
      <c r="O453" s="57" t="e">
        <f t="shared" si="72"/>
        <v>#DIV/0!</v>
      </c>
      <c r="P453" s="67" t="e">
        <f t="shared" si="73"/>
        <v>#DIV/0!</v>
      </c>
      <c r="Q453" s="67" t="e">
        <f t="shared" si="74"/>
        <v>#DIV/0!</v>
      </c>
      <c r="R453" s="57" t="e">
        <f t="shared" si="75"/>
        <v>#DIV/0!</v>
      </c>
      <c r="S453" s="68" t="str">
        <f t="shared" si="68"/>
        <v>PO</v>
      </c>
      <c r="T453" s="69" t="str">
        <f t="shared" si="69"/>
        <v>OK</v>
      </c>
    </row>
    <row r="454" spans="1:20" ht="14.25" customHeight="1" x14ac:dyDescent="0.25">
      <c r="A454" s="60" t="str">
        <f>IF(S454=MIN(S441:S464),1,"")</f>
        <v/>
      </c>
      <c r="B454" s="61"/>
      <c r="C454" s="62"/>
      <c r="D454" s="63"/>
      <c r="E454" s="64"/>
      <c r="F454" s="65"/>
      <c r="G454" s="66"/>
      <c r="H454" s="56"/>
      <c r="I454" s="67" t="e">
        <f>HLOOKUP('Operational Worksheet'!E454,$B$778:$U$780,3)</f>
        <v>#N/A</v>
      </c>
      <c r="J454" s="57" t="e">
        <f t="shared" si="76"/>
        <v>#DIV/0!</v>
      </c>
      <c r="K454" s="57" t="e">
        <f t="shared" si="70"/>
        <v>#DIV/0!</v>
      </c>
      <c r="L454" s="67" t="e">
        <f t="shared" si="66"/>
        <v>#DIV/0!</v>
      </c>
      <c r="M454" s="67" t="e">
        <f t="shared" si="67"/>
        <v>#DIV/0!</v>
      </c>
      <c r="N454" s="57" t="e">
        <f t="shared" si="71"/>
        <v>#DIV/0!</v>
      </c>
      <c r="O454" s="57" t="e">
        <f t="shared" si="72"/>
        <v>#DIV/0!</v>
      </c>
      <c r="P454" s="67" t="e">
        <f t="shared" si="73"/>
        <v>#DIV/0!</v>
      </c>
      <c r="Q454" s="67" t="e">
        <f t="shared" si="74"/>
        <v>#DIV/0!</v>
      </c>
      <c r="R454" s="57" t="e">
        <f t="shared" si="75"/>
        <v>#DIV/0!</v>
      </c>
      <c r="S454" s="68" t="str">
        <f t="shared" si="68"/>
        <v>PO</v>
      </c>
      <c r="T454" s="69" t="str">
        <f t="shared" si="69"/>
        <v>OK</v>
      </c>
    </row>
    <row r="455" spans="1:20" ht="14.25" customHeight="1" x14ac:dyDescent="0.25">
      <c r="A455" s="60" t="str">
        <f>IF(S455=MIN(S441:S464),1,"")</f>
        <v/>
      </c>
      <c r="B455" s="61"/>
      <c r="C455" s="62"/>
      <c r="D455" s="63"/>
      <c r="E455" s="64"/>
      <c r="F455" s="65"/>
      <c r="G455" s="66"/>
      <c r="H455" s="56"/>
      <c r="I455" s="67" t="e">
        <f>HLOOKUP('Operational Worksheet'!E455,$B$778:$U$780,3)</f>
        <v>#N/A</v>
      </c>
      <c r="J455" s="57" t="e">
        <f t="shared" si="76"/>
        <v>#DIV/0!</v>
      </c>
      <c r="K455" s="57" t="e">
        <f t="shared" si="70"/>
        <v>#DIV/0!</v>
      </c>
      <c r="L455" s="67" t="e">
        <f t="shared" si="66"/>
        <v>#DIV/0!</v>
      </c>
      <c r="M455" s="67" t="e">
        <f t="shared" si="67"/>
        <v>#DIV/0!</v>
      </c>
      <c r="N455" s="57" t="e">
        <f t="shared" si="71"/>
        <v>#DIV/0!</v>
      </c>
      <c r="O455" s="57" t="e">
        <f t="shared" si="72"/>
        <v>#DIV/0!</v>
      </c>
      <c r="P455" s="67" t="e">
        <f t="shared" si="73"/>
        <v>#DIV/0!</v>
      </c>
      <c r="Q455" s="67" t="e">
        <f t="shared" si="74"/>
        <v>#DIV/0!</v>
      </c>
      <c r="R455" s="57" t="e">
        <f t="shared" si="75"/>
        <v>#DIV/0!</v>
      </c>
      <c r="S455" s="68" t="str">
        <f t="shared" si="68"/>
        <v>PO</v>
      </c>
      <c r="T455" s="69" t="str">
        <f t="shared" si="69"/>
        <v>OK</v>
      </c>
    </row>
    <row r="456" spans="1:20" ht="14.25" customHeight="1" x14ac:dyDescent="0.25">
      <c r="A456" s="60" t="str">
        <f>IF(S456=MIN(S441:S464),1,"")</f>
        <v/>
      </c>
      <c r="B456" s="61"/>
      <c r="C456" s="62"/>
      <c r="D456" s="63"/>
      <c r="E456" s="64"/>
      <c r="F456" s="65"/>
      <c r="G456" s="66"/>
      <c r="H456" s="56"/>
      <c r="I456" s="67" t="e">
        <f>HLOOKUP('Operational Worksheet'!E456,$B$778:$U$780,3)</f>
        <v>#N/A</v>
      </c>
      <c r="J456" s="57" t="e">
        <f t="shared" si="76"/>
        <v>#DIV/0!</v>
      </c>
      <c r="K456" s="57" t="e">
        <f t="shared" si="70"/>
        <v>#DIV/0!</v>
      </c>
      <c r="L456" s="67" t="e">
        <f t="shared" si="66"/>
        <v>#DIV/0!</v>
      </c>
      <c r="M456" s="67" t="e">
        <f t="shared" si="67"/>
        <v>#DIV/0!</v>
      </c>
      <c r="N456" s="57" t="e">
        <f t="shared" si="71"/>
        <v>#DIV/0!</v>
      </c>
      <c r="O456" s="57" t="e">
        <f t="shared" si="72"/>
        <v>#DIV/0!</v>
      </c>
      <c r="P456" s="67" t="e">
        <f t="shared" si="73"/>
        <v>#DIV/0!</v>
      </c>
      <c r="Q456" s="67" t="e">
        <f t="shared" si="74"/>
        <v>#DIV/0!</v>
      </c>
      <c r="R456" s="57" t="e">
        <f t="shared" si="75"/>
        <v>#DIV/0!</v>
      </c>
      <c r="S456" s="68" t="str">
        <f t="shared" si="68"/>
        <v>PO</v>
      </c>
      <c r="T456" s="69" t="str">
        <f t="shared" si="69"/>
        <v>OK</v>
      </c>
    </row>
    <row r="457" spans="1:20" ht="14.25" customHeight="1" x14ac:dyDescent="0.25">
      <c r="A457" s="60" t="str">
        <f>IF(S457=MIN(S441:S464),1,"")</f>
        <v/>
      </c>
      <c r="B457" s="61"/>
      <c r="C457" s="62"/>
      <c r="D457" s="63"/>
      <c r="E457" s="64"/>
      <c r="F457" s="65"/>
      <c r="G457" s="66"/>
      <c r="H457" s="56"/>
      <c r="I457" s="67" t="e">
        <f>HLOOKUP('Operational Worksheet'!E457,$B$778:$U$780,3)</f>
        <v>#N/A</v>
      </c>
      <c r="J457" s="57" t="e">
        <f t="shared" si="76"/>
        <v>#DIV/0!</v>
      </c>
      <c r="K457" s="57" t="e">
        <f t="shared" si="70"/>
        <v>#DIV/0!</v>
      </c>
      <c r="L457" s="67" t="e">
        <f t="shared" ref="L457:L520" si="77">$G$773/D457*$I$773</f>
        <v>#DIV/0!</v>
      </c>
      <c r="M457" s="67" t="e">
        <f t="shared" ref="M457:M520" si="78">$G$774*F457/D457*$I$774</f>
        <v>#DIV/0!</v>
      </c>
      <c r="N457" s="57" t="e">
        <f t="shared" si="71"/>
        <v>#DIV/0!</v>
      </c>
      <c r="O457" s="57" t="e">
        <f t="shared" si="72"/>
        <v>#DIV/0!</v>
      </c>
      <c r="P457" s="67" t="e">
        <f t="shared" si="73"/>
        <v>#DIV/0!</v>
      </c>
      <c r="Q457" s="67" t="e">
        <f t="shared" si="74"/>
        <v>#DIV/0!</v>
      </c>
      <c r="R457" s="57" t="e">
        <f t="shared" si="75"/>
        <v>#DIV/0!</v>
      </c>
      <c r="S457" s="68" t="str">
        <f t="shared" ref="S457:S520" si="79">IF(D457&gt;0,R457/I457,"PO")</f>
        <v>PO</v>
      </c>
      <c r="T457" s="69" t="str">
        <f t="shared" ref="T457:T520" si="80">+IF(S457&gt;=1, "OK","Alarm")</f>
        <v>OK</v>
      </c>
    </row>
    <row r="458" spans="1:20" ht="14.25" customHeight="1" x14ac:dyDescent="0.25">
      <c r="A458" s="60" t="str">
        <f>IF(S458=MIN(S441:S464),1,"")</f>
        <v/>
      </c>
      <c r="B458" s="61"/>
      <c r="C458" s="62"/>
      <c r="D458" s="63"/>
      <c r="E458" s="64"/>
      <c r="F458" s="65"/>
      <c r="G458" s="66"/>
      <c r="H458" s="56"/>
      <c r="I458" s="67" t="e">
        <f>HLOOKUP('Operational Worksheet'!E458,$B$778:$U$780,3)</f>
        <v>#N/A</v>
      </c>
      <c r="J458" s="57" t="e">
        <f t="shared" si="76"/>
        <v>#DIV/0!</v>
      </c>
      <c r="K458" s="57" t="e">
        <f t="shared" ref="K458:K521" si="81">IF(H458&lt;&gt;0,$G$770/D458*$I$770+$G$771*H458/D458*$I$771,$G$772/D458*$I$772)</f>
        <v>#DIV/0!</v>
      </c>
      <c r="L458" s="68" t="e">
        <f t="shared" si="77"/>
        <v>#DIV/0!</v>
      </c>
      <c r="M458" s="67" t="e">
        <f t="shared" si="78"/>
        <v>#DIV/0!</v>
      </c>
      <c r="N458" s="57" t="e">
        <f t="shared" ref="N458:N521" si="82">J458*$G458</f>
        <v>#DIV/0!</v>
      </c>
      <c r="O458" s="57" t="e">
        <f t="shared" ref="O458:O521" si="83">K458*$G458</f>
        <v>#DIV/0!</v>
      </c>
      <c r="P458" s="67" t="e">
        <f t="shared" ref="P458:P521" si="84">L458*$G458</f>
        <v>#DIV/0!</v>
      </c>
      <c r="Q458" s="67" t="e">
        <f t="shared" ref="Q458:Q521" si="85">M458*$G458</f>
        <v>#DIV/0!</v>
      </c>
      <c r="R458" s="57" t="e">
        <f t="shared" ref="R458:R521" si="86">N458+O458+P458+Q458</f>
        <v>#DIV/0!</v>
      </c>
      <c r="S458" s="68" t="str">
        <f t="shared" si="79"/>
        <v>PO</v>
      </c>
      <c r="T458" s="69" t="str">
        <f t="shared" si="80"/>
        <v>OK</v>
      </c>
    </row>
    <row r="459" spans="1:20" ht="14.25" customHeight="1" x14ac:dyDescent="0.25">
      <c r="A459" s="60" t="str">
        <f>IF(S459=MIN(S441:S464),1,"")</f>
        <v/>
      </c>
      <c r="B459" s="61"/>
      <c r="C459" s="62"/>
      <c r="D459" s="63"/>
      <c r="E459" s="64"/>
      <c r="F459" s="65"/>
      <c r="G459" s="66"/>
      <c r="H459" s="56"/>
      <c r="I459" s="67" t="e">
        <f>HLOOKUP('Operational Worksheet'!E459,$B$778:$U$780,3)</f>
        <v>#N/A</v>
      </c>
      <c r="J459" s="57" t="e">
        <f t="shared" ref="J459:J522" si="87">$G$768/D459*$I$768</f>
        <v>#DIV/0!</v>
      </c>
      <c r="K459" s="57" t="e">
        <f t="shared" si="81"/>
        <v>#DIV/0!</v>
      </c>
      <c r="L459" s="67" t="e">
        <f t="shared" si="77"/>
        <v>#DIV/0!</v>
      </c>
      <c r="M459" s="67" t="e">
        <f t="shared" si="78"/>
        <v>#DIV/0!</v>
      </c>
      <c r="N459" s="57" t="e">
        <f t="shared" si="82"/>
        <v>#DIV/0!</v>
      </c>
      <c r="O459" s="57" t="e">
        <f t="shared" si="83"/>
        <v>#DIV/0!</v>
      </c>
      <c r="P459" s="67" t="e">
        <f t="shared" si="84"/>
        <v>#DIV/0!</v>
      </c>
      <c r="Q459" s="67" t="e">
        <f t="shared" si="85"/>
        <v>#DIV/0!</v>
      </c>
      <c r="R459" s="57" t="e">
        <f t="shared" si="86"/>
        <v>#DIV/0!</v>
      </c>
      <c r="S459" s="68" t="str">
        <f t="shared" si="79"/>
        <v>PO</v>
      </c>
      <c r="T459" s="69" t="str">
        <f t="shared" si="80"/>
        <v>OK</v>
      </c>
    </row>
    <row r="460" spans="1:20" ht="14.25" customHeight="1" x14ac:dyDescent="0.25">
      <c r="A460" s="60" t="str">
        <f>IF(S460=MIN(S441:S464),1,"")</f>
        <v/>
      </c>
      <c r="B460" s="61"/>
      <c r="C460" s="62"/>
      <c r="D460" s="63"/>
      <c r="E460" s="64"/>
      <c r="F460" s="65"/>
      <c r="G460" s="66"/>
      <c r="H460" s="56"/>
      <c r="I460" s="67" t="e">
        <f>HLOOKUP('Operational Worksheet'!E460,$B$778:$U$780,3)</f>
        <v>#N/A</v>
      </c>
      <c r="J460" s="57" t="e">
        <f t="shared" si="87"/>
        <v>#DIV/0!</v>
      </c>
      <c r="K460" s="57" t="e">
        <f t="shared" si="81"/>
        <v>#DIV/0!</v>
      </c>
      <c r="L460" s="67" t="e">
        <f t="shared" si="77"/>
        <v>#DIV/0!</v>
      </c>
      <c r="M460" s="67" t="e">
        <f t="shared" si="78"/>
        <v>#DIV/0!</v>
      </c>
      <c r="N460" s="57" t="e">
        <f t="shared" si="82"/>
        <v>#DIV/0!</v>
      </c>
      <c r="O460" s="57" t="e">
        <f t="shared" si="83"/>
        <v>#DIV/0!</v>
      </c>
      <c r="P460" s="67" t="e">
        <f t="shared" si="84"/>
        <v>#DIV/0!</v>
      </c>
      <c r="Q460" s="67" t="e">
        <f t="shared" si="85"/>
        <v>#DIV/0!</v>
      </c>
      <c r="R460" s="57" t="e">
        <f t="shared" si="86"/>
        <v>#DIV/0!</v>
      </c>
      <c r="S460" s="68" t="str">
        <f t="shared" si="79"/>
        <v>PO</v>
      </c>
      <c r="T460" s="69" t="str">
        <f t="shared" si="80"/>
        <v>OK</v>
      </c>
    </row>
    <row r="461" spans="1:20" ht="14.25" customHeight="1" x14ac:dyDescent="0.25">
      <c r="A461" s="60" t="str">
        <f>IF(S461=MIN(S441:S464),1,"")</f>
        <v/>
      </c>
      <c r="B461" s="61"/>
      <c r="C461" s="62"/>
      <c r="D461" s="63"/>
      <c r="E461" s="64"/>
      <c r="F461" s="65"/>
      <c r="G461" s="66"/>
      <c r="H461" s="56"/>
      <c r="I461" s="67" t="e">
        <f>HLOOKUP('Operational Worksheet'!E461,$B$778:$U$780,3)</f>
        <v>#N/A</v>
      </c>
      <c r="J461" s="57" t="e">
        <f t="shared" si="87"/>
        <v>#DIV/0!</v>
      </c>
      <c r="K461" s="57" t="e">
        <f t="shared" si="81"/>
        <v>#DIV/0!</v>
      </c>
      <c r="L461" s="67" t="e">
        <f t="shared" si="77"/>
        <v>#DIV/0!</v>
      </c>
      <c r="M461" s="67" t="e">
        <f t="shared" si="78"/>
        <v>#DIV/0!</v>
      </c>
      <c r="N461" s="57" t="e">
        <f t="shared" si="82"/>
        <v>#DIV/0!</v>
      </c>
      <c r="O461" s="57" t="e">
        <f t="shared" si="83"/>
        <v>#DIV/0!</v>
      </c>
      <c r="P461" s="67" t="e">
        <f t="shared" si="84"/>
        <v>#DIV/0!</v>
      </c>
      <c r="Q461" s="67" t="e">
        <f t="shared" si="85"/>
        <v>#DIV/0!</v>
      </c>
      <c r="R461" s="57" t="e">
        <f t="shared" si="86"/>
        <v>#DIV/0!</v>
      </c>
      <c r="S461" s="68" t="str">
        <f t="shared" si="79"/>
        <v>PO</v>
      </c>
      <c r="T461" s="69" t="str">
        <f t="shared" si="80"/>
        <v>OK</v>
      </c>
    </row>
    <row r="462" spans="1:20" ht="14.25" customHeight="1" x14ac:dyDescent="0.25">
      <c r="A462" s="60" t="str">
        <f>IF(S462=MIN(S441:S464),1,"")</f>
        <v/>
      </c>
      <c r="B462" s="61"/>
      <c r="C462" s="62"/>
      <c r="D462" s="63"/>
      <c r="E462" s="64"/>
      <c r="F462" s="65"/>
      <c r="G462" s="66"/>
      <c r="H462" s="56"/>
      <c r="I462" s="67" t="e">
        <f>HLOOKUP('Operational Worksheet'!E462,$B$778:$U$780,3)</f>
        <v>#N/A</v>
      </c>
      <c r="J462" s="57" t="e">
        <f t="shared" si="87"/>
        <v>#DIV/0!</v>
      </c>
      <c r="K462" s="57" t="e">
        <f t="shared" si="81"/>
        <v>#DIV/0!</v>
      </c>
      <c r="L462" s="67" t="e">
        <f t="shared" si="77"/>
        <v>#DIV/0!</v>
      </c>
      <c r="M462" s="67" t="e">
        <f t="shared" si="78"/>
        <v>#DIV/0!</v>
      </c>
      <c r="N462" s="57" t="e">
        <f t="shared" si="82"/>
        <v>#DIV/0!</v>
      </c>
      <c r="O462" s="57" t="e">
        <f t="shared" si="83"/>
        <v>#DIV/0!</v>
      </c>
      <c r="P462" s="67" t="e">
        <f t="shared" si="84"/>
        <v>#DIV/0!</v>
      </c>
      <c r="Q462" s="67" t="e">
        <f t="shared" si="85"/>
        <v>#DIV/0!</v>
      </c>
      <c r="R462" s="57" t="e">
        <f t="shared" si="86"/>
        <v>#DIV/0!</v>
      </c>
      <c r="S462" s="68" t="str">
        <f t="shared" si="79"/>
        <v>PO</v>
      </c>
      <c r="T462" s="69" t="str">
        <f t="shared" si="80"/>
        <v>OK</v>
      </c>
    </row>
    <row r="463" spans="1:20" ht="14.25" customHeight="1" x14ac:dyDescent="0.25">
      <c r="A463" s="60" t="str">
        <f>IF(S463=MIN(S441:S464),1,"")</f>
        <v/>
      </c>
      <c r="B463" s="61"/>
      <c r="C463" s="62"/>
      <c r="D463" s="63"/>
      <c r="E463" s="64"/>
      <c r="F463" s="65"/>
      <c r="G463" s="66"/>
      <c r="H463" s="56"/>
      <c r="I463" s="67" t="e">
        <f>HLOOKUP('Operational Worksheet'!E463,$B$778:$U$780,3)</f>
        <v>#N/A</v>
      </c>
      <c r="J463" s="57" t="e">
        <f t="shared" si="87"/>
        <v>#DIV/0!</v>
      </c>
      <c r="K463" s="57" t="e">
        <f t="shared" si="81"/>
        <v>#DIV/0!</v>
      </c>
      <c r="L463" s="67" t="e">
        <f t="shared" si="77"/>
        <v>#DIV/0!</v>
      </c>
      <c r="M463" s="67" t="e">
        <f t="shared" si="78"/>
        <v>#DIV/0!</v>
      </c>
      <c r="N463" s="57" t="e">
        <f t="shared" si="82"/>
        <v>#DIV/0!</v>
      </c>
      <c r="O463" s="57" t="e">
        <f t="shared" si="83"/>
        <v>#DIV/0!</v>
      </c>
      <c r="P463" s="67" t="e">
        <f t="shared" si="84"/>
        <v>#DIV/0!</v>
      </c>
      <c r="Q463" s="67" t="e">
        <f t="shared" si="85"/>
        <v>#DIV/0!</v>
      </c>
      <c r="R463" s="57" t="e">
        <f t="shared" si="86"/>
        <v>#DIV/0!</v>
      </c>
      <c r="S463" s="68" t="str">
        <f t="shared" si="79"/>
        <v>PO</v>
      </c>
      <c r="T463" s="69" t="str">
        <f t="shared" si="80"/>
        <v>OK</v>
      </c>
    </row>
    <row r="464" spans="1:20" ht="14.25" customHeight="1" x14ac:dyDescent="0.25">
      <c r="A464" s="70" t="str">
        <f>IF(S464=MIN(S441:S464),1,"")</f>
        <v/>
      </c>
      <c r="B464" s="71"/>
      <c r="C464" s="72"/>
      <c r="D464" s="63"/>
      <c r="E464" s="64"/>
      <c r="F464" s="65"/>
      <c r="G464" s="66"/>
      <c r="H464" s="56"/>
      <c r="I464" s="73" t="e">
        <f>HLOOKUP('Operational Worksheet'!E464,$B$778:$U$780,3)</f>
        <v>#N/A</v>
      </c>
      <c r="J464" s="57" t="e">
        <f t="shared" si="87"/>
        <v>#DIV/0!</v>
      </c>
      <c r="K464" s="57" t="e">
        <f t="shared" si="81"/>
        <v>#DIV/0!</v>
      </c>
      <c r="L464" s="74" t="e">
        <f t="shared" si="77"/>
        <v>#DIV/0!</v>
      </c>
      <c r="M464" s="73" t="e">
        <f t="shared" si="78"/>
        <v>#DIV/0!</v>
      </c>
      <c r="N464" s="57" t="e">
        <f t="shared" si="82"/>
        <v>#DIV/0!</v>
      </c>
      <c r="O464" s="57" t="e">
        <f t="shared" si="83"/>
        <v>#DIV/0!</v>
      </c>
      <c r="P464" s="73" t="e">
        <f t="shared" si="84"/>
        <v>#DIV/0!</v>
      </c>
      <c r="Q464" s="73" t="e">
        <f t="shared" si="85"/>
        <v>#DIV/0!</v>
      </c>
      <c r="R464" s="57" t="e">
        <f t="shared" si="86"/>
        <v>#DIV/0!</v>
      </c>
      <c r="S464" s="74" t="str">
        <f t="shared" si="79"/>
        <v>PO</v>
      </c>
      <c r="T464" s="75" t="str">
        <f t="shared" si="80"/>
        <v>OK</v>
      </c>
    </row>
    <row r="465" spans="1:20" ht="14.25" customHeight="1" x14ac:dyDescent="0.25">
      <c r="A465" s="50" t="str">
        <f>IF(S465=MIN(S465:S488),1,"")</f>
        <v/>
      </c>
      <c r="B465" s="51"/>
      <c r="C465" s="52"/>
      <c r="D465" s="63"/>
      <c r="E465" s="64"/>
      <c r="F465" s="65"/>
      <c r="G465" s="66"/>
      <c r="H465" s="56"/>
      <c r="I465" s="57" t="e">
        <f>HLOOKUP('Operational Worksheet'!E465,$B$778:$U$780,3)</f>
        <v>#N/A</v>
      </c>
      <c r="J465" s="57" t="e">
        <f t="shared" si="87"/>
        <v>#DIV/0!</v>
      </c>
      <c r="K465" s="57" t="e">
        <f t="shared" si="81"/>
        <v>#DIV/0!</v>
      </c>
      <c r="L465" s="57" t="e">
        <f t="shared" si="77"/>
        <v>#DIV/0!</v>
      </c>
      <c r="M465" s="57" t="e">
        <f t="shared" si="78"/>
        <v>#DIV/0!</v>
      </c>
      <c r="N465" s="57" t="e">
        <f t="shared" si="82"/>
        <v>#DIV/0!</v>
      </c>
      <c r="O465" s="57" t="e">
        <f t="shared" si="83"/>
        <v>#DIV/0!</v>
      </c>
      <c r="P465" s="57" t="e">
        <f t="shared" si="84"/>
        <v>#DIV/0!</v>
      </c>
      <c r="Q465" s="57" t="e">
        <f t="shared" si="85"/>
        <v>#DIV/0!</v>
      </c>
      <c r="R465" s="57" t="e">
        <f t="shared" si="86"/>
        <v>#DIV/0!</v>
      </c>
      <c r="S465" s="58" t="str">
        <f t="shared" si="79"/>
        <v>PO</v>
      </c>
      <c r="T465" s="59" t="str">
        <f t="shared" si="80"/>
        <v>OK</v>
      </c>
    </row>
    <row r="466" spans="1:20" ht="14.25" customHeight="1" x14ac:dyDescent="0.25">
      <c r="A466" s="60" t="str">
        <f>IF(S466=MIN(S465:S488),1,"")</f>
        <v/>
      </c>
      <c r="B466" s="61"/>
      <c r="C466" s="62"/>
      <c r="D466" s="63"/>
      <c r="E466" s="64"/>
      <c r="F466" s="65"/>
      <c r="G466" s="66"/>
      <c r="H466" s="56"/>
      <c r="I466" s="67" t="e">
        <f>HLOOKUP('Operational Worksheet'!E466,$B$778:$U$780,3)</f>
        <v>#N/A</v>
      </c>
      <c r="J466" s="57" t="e">
        <f t="shared" si="87"/>
        <v>#DIV/0!</v>
      </c>
      <c r="K466" s="57" t="e">
        <f t="shared" si="81"/>
        <v>#DIV/0!</v>
      </c>
      <c r="L466" s="67" t="e">
        <f t="shared" si="77"/>
        <v>#DIV/0!</v>
      </c>
      <c r="M466" s="67" t="e">
        <f t="shared" si="78"/>
        <v>#DIV/0!</v>
      </c>
      <c r="N466" s="57" t="e">
        <f t="shared" si="82"/>
        <v>#DIV/0!</v>
      </c>
      <c r="O466" s="57" t="e">
        <f t="shared" si="83"/>
        <v>#DIV/0!</v>
      </c>
      <c r="P466" s="67" t="e">
        <f t="shared" si="84"/>
        <v>#DIV/0!</v>
      </c>
      <c r="Q466" s="67" t="e">
        <f t="shared" si="85"/>
        <v>#DIV/0!</v>
      </c>
      <c r="R466" s="57" t="e">
        <f t="shared" si="86"/>
        <v>#DIV/0!</v>
      </c>
      <c r="S466" s="68" t="str">
        <f t="shared" si="79"/>
        <v>PO</v>
      </c>
      <c r="T466" s="69" t="str">
        <f t="shared" si="80"/>
        <v>OK</v>
      </c>
    </row>
    <row r="467" spans="1:20" ht="14.25" customHeight="1" x14ac:dyDescent="0.25">
      <c r="A467" s="60" t="str">
        <f>IF(S467=MIN(S465:S488),1,"")</f>
        <v/>
      </c>
      <c r="B467" s="61"/>
      <c r="C467" s="62"/>
      <c r="D467" s="63"/>
      <c r="E467" s="64"/>
      <c r="F467" s="65"/>
      <c r="G467" s="66"/>
      <c r="H467" s="56"/>
      <c r="I467" s="67" t="e">
        <f>HLOOKUP('Operational Worksheet'!E467,$B$778:$U$780,3)</f>
        <v>#N/A</v>
      </c>
      <c r="J467" s="57" t="e">
        <f t="shared" si="87"/>
        <v>#DIV/0!</v>
      </c>
      <c r="K467" s="57" t="e">
        <f t="shared" si="81"/>
        <v>#DIV/0!</v>
      </c>
      <c r="L467" s="67" t="e">
        <f t="shared" si="77"/>
        <v>#DIV/0!</v>
      </c>
      <c r="M467" s="67" t="e">
        <f t="shared" si="78"/>
        <v>#DIV/0!</v>
      </c>
      <c r="N467" s="57" t="e">
        <f t="shared" si="82"/>
        <v>#DIV/0!</v>
      </c>
      <c r="O467" s="57" t="e">
        <f t="shared" si="83"/>
        <v>#DIV/0!</v>
      </c>
      <c r="P467" s="67" t="e">
        <f t="shared" si="84"/>
        <v>#DIV/0!</v>
      </c>
      <c r="Q467" s="67" t="e">
        <f t="shared" si="85"/>
        <v>#DIV/0!</v>
      </c>
      <c r="R467" s="57" t="e">
        <f t="shared" si="86"/>
        <v>#DIV/0!</v>
      </c>
      <c r="S467" s="68" t="str">
        <f t="shared" si="79"/>
        <v>PO</v>
      </c>
      <c r="T467" s="69" t="str">
        <f t="shared" si="80"/>
        <v>OK</v>
      </c>
    </row>
    <row r="468" spans="1:20" ht="14.25" customHeight="1" x14ac:dyDescent="0.25">
      <c r="A468" s="60" t="str">
        <f>IF(S468=MIN(S465:S488),1,"")</f>
        <v/>
      </c>
      <c r="B468" s="61"/>
      <c r="C468" s="62"/>
      <c r="D468" s="63"/>
      <c r="E468" s="64"/>
      <c r="F468" s="65"/>
      <c r="G468" s="66"/>
      <c r="H468" s="56"/>
      <c r="I468" s="67" t="e">
        <f>HLOOKUP('Operational Worksheet'!E468,$B$778:$U$780,3)</f>
        <v>#N/A</v>
      </c>
      <c r="J468" s="57" t="e">
        <f t="shared" si="87"/>
        <v>#DIV/0!</v>
      </c>
      <c r="K468" s="57" t="e">
        <f t="shared" si="81"/>
        <v>#DIV/0!</v>
      </c>
      <c r="L468" s="67" t="e">
        <f t="shared" si="77"/>
        <v>#DIV/0!</v>
      </c>
      <c r="M468" s="67" t="e">
        <f t="shared" si="78"/>
        <v>#DIV/0!</v>
      </c>
      <c r="N468" s="57" t="e">
        <f t="shared" si="82"/>
        <v>#DIV/0!</v>
      </c>
      <c r="O468" s="57" t="e">
        <f t="shared" si="83"/>
        <v>#DIV/0!</v>
      </c>
      <c r="P468" s="67" t="e">
        <f t="shared" si="84"/>
        <v>#DIV/0!</v>
      </c>
      <c r="Q468" s="67" t="e">
        <f t="shared" si="85"/>
        <v>#DIV/0!</v>
      </c>
      <c r="R468" s="57" t="e">
        <f t="shared" si="86"/>
        <v>#DIV/0!</v>
      </c>
      <c r="S468" s="68" t="str">
        <f t="shared" si="79"/>
        <v>PO</v>
      </c>
      <c r="T468" s="69" t="str">
        <f t="shared" si="80"/>
        <v>OK</v>
      </c>
    </row>
    <row r="469" spans="1:20" ht="14.25" customHeight="1" x14ac:dyDescent="0.25">
      <c r="A469" s="60" t="str">
        <f>IF(S469=MIN(S465:S488),1,"")</f>
        <v/>
      </c>
      <c r="B469" s="61"/>
      <c r="C469" s="62"/>
      <c r="D469" s="63"/>
      <c r="E469" s="64"/>
      <c r="F469" s="65"/>
      <c r="G469" s="66"/>
      <c r="H469" s="56"/>
      <c r="I469" s="67" t="e">
        <f>HLOOKUP('Operational Worksheet'!E469,$B$778:$U$780,3)</f>
        <v>#N/A</v>
      </c>
      <c r="J469" s="57" t="e">
        <f t="shared" si="87"/>
        <v>#DIV/0!</v>
      </c>
      <c r="K469" s="57" t="e">
        <f t="shared" si="81"/>
        <v>#DIV/0!</v>
      </c>
      <c r="L469" s="67" t="e">
        <f t="shared" si="77"/>
        <v>#DIV/0!</v>
      </c>
      <c r="M469" s="67" t="e">
        <f t="shared" si="78"/>
        <v>#DIV/0!</v>
      </c>
      <c r="N469" s="57" t="e">
        <f t="shared" si="82"/>
        <v>#DIV/0!</v>
      </c>
      <c r="O469" s="57" t="e">
        <f t="shared" si="83"/>
        <v>#DIV/0!</v>
      </c>
      <c r="P469" s="67" t="e">
        <f t="shared" si="84"/>
        <v>#DIV/0!</v>
      </c>
      <c r="Q469" s="67" t="e">
        <f t="shared" si="85"/>
        <v>#DIV/0!</v>
      </c>
      <c r="R469" s="57" t="e">
        <f t="shared" si="86"/>
        <v>#DIV/0!</v>
      </c>
      <c r="S469" s="68" t="str">
        <f t="shared" si="79"/>
        <v>PO</v>
      </c>
      <c r="T469" s="69" t="str">
        <f t="shared" si="80"/>
        <v>OK</v>
      </c>
    </row>
    <row r="470" spans="1:20" ht="14.25" customHeight="1" x14ac:dyDescent="0.25">
      <c r="A470" s="60" t="str">
        <f>IF(S470=MIN(S465:S488),1,"")</f>
        <v/>
      </c>
      <c r="B470" s="61"/>
      <c r="C470" s="62"/>
      <c r="D470" s="63"/>
      <c r="E470" s="64"/>
      <c r="F470" s="65"/>
      <c r="G470" s="66"/>
      <c r="H470" s="56"/>
      <c r="I470" s="67" t="e">
        <f>HLOOKUP('Operational Worksheet'!E470,$B$778:$U$780,3)</f>
        <v>#N/A</v>
      </c>
      <c r="J470" s="57" t="e">
        <f t="shared" si="87"/>
        <v>#DIV/0!</v>
      </c>
      <c r="K470" s="57" t="e">
        <f t="shared" si="81"/>
        <v>#DIV/0!</v>
      </c>
      <c r="L470" s="68" t="e">
        <f t="shared" si="77"/>
        <v>#DIV/0!</v>
      </c>
      <c r="M470" s="67" t="e">
        <f t="shared" si="78"/>
        <v>#DIV/0!</v>
      </c>
      <c r="N470" s="57" t="e">
        <f t="shared" si="82"/>
        <v>#DIV/0!</v>
      </c>
      <c r="O470" s="57" t="e">
        <f t="shared" si="83"/>
        <v>#DIV/0!</v>
      </c>
      <c r="P470" s="67" t="e">
        <f t="shared" si="84"/>
        <v>#DIV/0!</v>
      </c>
      <c r="Q470" s="67" t="e">
        <f t="shared" si="85"/>
        <v>#DIV/0!</v>
      </c>
      <c r="R470" s="57" t="e">
        <f t="shared" si="86"/>
        <v>#DIV/0!</v>
      </c>
      <c r="S470" s="68" t="str">
        <f t="shared" si="79"/>
        <v>PO</v>
      </c>
      <c r="T470" s="69" t="str">
        <f t="shared" si="80"/>
        <v>OK</v>
      </c>
    </row>
    <row r="471" spans="1:20" ht="14.25" customHeight="1" x14ac:dyDescent="0.25">
      <c r="A471" s="60" t="str">
        <f>IF(S471=MIN(S465:S488),1,"")</f>
        <v/>
      </c>
      <c r="B471" s="61"/>
      <c r="C471" s="62"/>
      <c r="D471" s="63"/>
      <c r="E471" s="64"/>
      <c r="F471" s="65"/>
      <c r="G471" s="66"/>
      <c r="H471" s="56"/>
      <c r="I471" s="67" t="e">
        <f>HLOOKUP('Operational Worksheet'!E471,$B$778:$U$780,3)</f>
        <v>#N/A</v>
      </c>
      <c r="J471" s="57" t="e">
        <f t="shared" si="87"/>
        <v>#DIV/0!</v>
      </c>
      <c r="K471" s="57" t="e">
        <f t="shared" si="81"/>
        <v>#DIV/0!</v>
      </c>
      <c r="L471" s="67" t="e">
        <f t="shared" si="77"/>
        <v>#DIV/0!</v>
      </c>
      <c r="M471" s="67" t="e">
        <f t="shared" si="78"/>
        <v>#DIV/0!</v>
      </c>
      <c r="N471" s="57" t="e">
        <f t="shared" si="82"/>
        <v>#DIV/0!</v>
      </c>
      <c r="O471" s="57" t="e">
        <f t="shared" si="83"/>
        <v>#DIV/0!</v>
      </c>
      <c r="P471" s="67" t="e">
        <f t="shared" si="84"/>
        <v>#DIV/0!</v>
      </c>
      <c r="Q471" s="67" t="e">
        <f t="shared" si="85"/>
        <v>#DIV/0!</v>
      </c>
      <c r="R471" s="57" t="e">
        <f t="shared" si="86"/>
        <v>#DIV/0!</v>
      </c>
      <c r="S471" s="68" t="str">
        <f t="shared" si="79"/>
        <v>PO</v>
      </c>
      <c r="T471" s="69" t="str">
        <f t="shared" si="80"/>
        <v>OK</v>
      </c>
    </row>
    <row r="472" spans="1:20" ht="14.25" customHeight="1" x14ac:dyDescent="0.25">
      <c r="A472" s="60" t="str">
        <f>IF(S472=MIN(S465:S488),1,"")</f>
        <v/>
      </c>
      <c r="B472" s="61"/>
      <c r="C472" s="62"/>
      <c r="D472" s="63"/>
      <c r="E472" s="64"/>
      <c r="F472" s="65"/>
      <c r="G472" s="66"/>
      <c r="H472" s="56"/>
      <c r="I472" s="67" t="e">
        <f>HLOOKUP('Operational Worksheet'!E472,$B$778:$U$780,3)</f>
        <v>#N/A</v>
      </c>
      <c r="J472" s="57" t="e">
        <f t="shared" si="87"/>
        <v>#DIV/0!</v>
      </c>
      <c r="K472" s="57" t="e">
        <f t="shared" si="81"/>
        <v>#DIV/0!</v>
      </c>
      <c r="L472" s="67" t="e">
        <f t="shared" si="77"/>
        <v>#DIV/0!</v>
      </c>
      <c r="M472" s="67" t="e">
        <f t="shared" si="78"/>
        <v>#DIV/0!</v>
      </c>
      <c r="N472" s="57" t="e">
        <f t="shared" si="82"/>
        <v>#DIV/0!</v>
      </c>
      <c r="O472" s="57" t="e">
        <f t="shared" si="83"/>
        <v>#DIV/0!</v>
      </c>
      <c r="P472" s="67" t="e">
        <f t="shared" si="84"/>
        <v>#DIV/0!</v>
      </c>
      <c r="Q472" s="67" t="e">
        <f t="shared" si="85"/>
        <v>#DIV/0!</v>
      </c>
      <c r="R472" s="57" t="e">
        <f t="shared" si="86"/>
        <v>#DIV/0!</v>
      </c>
      <c r="S472" s="68" t="str">
        <f t="shared" si="79"/>
        <v>PO</v>
      </c>
      <c r="T472" s="69" t="str">
        <f t="shared" si="80"/>
        <v>OK</v>
      </c>
    </row>
    <row r="473" spans="1:20" ht="14.25" customHeight="1" x14ac:dyDescent="0.25">
      <c r="A473" s="60" t="str">
        <f>IF(S473=MIN(S465:S488),1,"")</f>
        <v/>
      </c>
      <c r="B473" s="61"/>
      <c r="C473" s="62"/>
      <c r="D473" s="63"/>
      <c r="E473" s="64"/>
      <c r="F473" s="65"/>
      <c r="G473" s="66"/>
      <c r="H473" s="56"/>
      <c r="I473" s="67" t="e">
        <f>HLOOKUP('Operational Worksheet'!E473,$B$778:$U$780,3)</f>
        <v>#N/A</v>
      </c>
      <c r="J473" s="57" t="e">
        <f t="shared" si="87"/>
        <v>#DIV/0!</v>
      </c>
      <c r="K473" s="57" t="e">
        <f t="shared" si="81"/>
        <v>#DIV/0!</v>
      </c>
      <c r="L473" s="67" t="e">
        <f t="shared" si="77"/>
        <v>#DIV/0!</v>
      </c>
      <c r="M473" s="67" t="e">
        <f t="shared" si="78"/>
        <v>#DIV/0!</v>
      </c>
      <c r="N473" s="57" t="e">
        <f t="shared" si="82"/>
        <v>#DIV/0!</v>
      </c>
      <c r="O473" s="57" t="e">
        <f t="shared" si="83"/>
        <v>#DIV/0!</v>
      </c>
      <c r="P473" s="67" t="e">
        <f t="shared" si="84"/>
        <v>#DIV/0!</v>
      </c>
      <c r="Q473" s="67" t="e">
        <f t="shared" si="85"/>
        <v>#DIV/0!</v>
      </c>
      <c r="R473" s="57" t="e">
        <f t="shared" si="86"/>
        <v>#DIV/0!</v>
      </c>
      <c r="S473" s="68" t="str">
        <f t="shared" si="79"/>
        <v>PO</v>
      </c>
      <c r="T473" s="69" t="str">
        <f t="shared" si="80"/>
        <v>OK</v>
      </c>
    </row>
    <row r="474" spans="1:20" ht="14.25" customHeight="1" x14ac:dyDescent="0.25">
      <c r="A474" s="60" t="str">
        <f>IF(S474=MIN(S465:S488),1,"")</f>
        <v/>
      </c>
      <c r="B474" s="61"/>
      <c r="C474" s="62"/>
      <c r="D474" s="63"/>
      <c r="E474" s="64"/>
      <c r="F474" s="65"/>
      <c r="G474" s="66"/>
      <c r="H474" s="56"/>
      <c r="I474" s="67" t="e">
        <f>HLOOKUP('Operational Worksheet'!E474,$B$778:$U$780,3)</f>
        <v>#N/A</v>
      </c>
      <c r="J474" s="57" t="e">
        <f t="shared" si="87"/>
        <v>#DIV/0!</v>
      </c>
      <c r="K474" s="57" t="e">
        <f t="shared" si="81"/>
        <v>#DIV/0!</v>
      </c>
      <c r="L474" s="67" t="e">
        <f t="shared" si="77"/>
        <v>#DIV/0!</v>
      </c>
      <c r="M474" s="67" t="e">
        <f t="shared" si="78"/>
        <v>#DIV/0!</v>
      </c>
      <c r="N474" s="57" t="e">
        <f t="shared" si="82"/>
        <v>#DIV/0!</v>
      </c>
      <c r="O474" s="57" t="e">
        <f t="shared" si="83"/>
        <v>#DIV/0!</v>
      </c>
      <c r="P474" s="67" t="e">
        <f t="shared" si="84"/>
        <v>#DIV/0!</v>
      </c>
      <c r="Q474" s="67" t="e">
        <f t="shared" si="85"/>
        <v>#DIV/0!</v>
      </c>
      <c r="R474" s="57" t="e">
        <f t="shared" si="86"/>
        <v>#DIV/0!</v>
      </c>
      <c r="S474" s="68" t="str">
        <f t="shared" si="79"/>
        <v>PO</v>
      </c>
      <c r="T474" s="69" t="str">
        <f t="shared" si="80"/>
        <v>OK</v>
      </c>
    </row>
    <row r="475" spans="1:20" ht="14.25" customHeight="1" x14ac:dyDescent="0.25">
      <c r="A475" s="60" t="str">
        <f>IF(S475=MIN(S465:S488),1,"")</f>
        <v/>
      </c>
      <c r="B475" s="61"/>
      <c r="C475" s="62"/>
      <c r="D475" s="63"/>
      <c r="E475" s="64"/>
      <c r="F475" s="65"/>
      <c r="G475" s="66"/>
      <c r="H475" s="56"/>
      <c r="I475" s="67" t="e">
        <f>HLOOKUP('Operational Worksheet'!E475,$B$778:$U$780,3)</f>
        <v>#N/A</v>
      </c>
      <c r="J475" s="57" t="e">
        <f t="shared" si="87"/>
        <v>#DIV/0!</v>
      </c>
      <c r="K475" s="57" t="e">
        <f t="shared" si="81"/>
        <v>#DIV/0!</v>
      </c>
      <c r="L475" s="67" t="e">
        <f t="shared" si="77"/>
        <v>#DIV/0!</v>
      </c>
      <c r="M475" s="67" t="e">
        <f t="shared" si="78"/>
        <v>#DIV/0!</v>
      </c>
      <c r="N475" s="57" t="e">
        <f t="shared" si="82"/>
        <v>#DIV/0!</v>
      </c>
      <c r="O475" s="57" t="e">
        <f t="shared" si="83"/>
        <v>#DIV/0!</v>
      </c>
      <c r="P475" s="67" t="e">
        <f t="shared" si="84"/>
        <v>#DIV/0!</v>
      </c>
      <c r="Q475" s="67" t="e">
        <f t="shared" si="85"/>
        <v>#DIV/0!</v>
      </c>
      <c r="R475" s="57" t="e">
        <f t="shared" si="86"/>
        <v>#DIV/0!</v>
      </c>
      <c r="S475" s="68" t="str">
        <f t="shared" si="79"/>
        <v>PO</v>
      </c>
      <c r="T475" s="69" t="str">
        <f t="shared" si="80"/>
        <v>OK</v>
      </c>
    </row>
    <row r="476" spans="1:20" ht="14.25" customHeight="1" x14ac:dyDescent="0.25">
      <c r="A476" s="60" t="str">
        <f>IF(S476=MIN(S465:S488),1,"")</f>
        <v/>
      </c>
      <c r="B476" s="61"/>
      <c r="C476" s="62"/>
      <c r="D476" s="63"/>
      <c r="E476" s="64"/>
      <c r="F476" s="65"/>
      <c r="G476" s="66"/>
      <c r="H476" s="56"/>
      <c r="I476" s="67" t="e">
        <f>HLOOKUP('Operational Worksheet'!E476,$B$778:$U$780,3)</f>
        <v>#N/A</v>
      </c>
      <c r="J476" s="57" t="e">
        <f t="shared" si="87"/>
        <v>#DIV/0!</v>
      </c>
      <c r="K476" s="57" t="e">
        <f t="shared" si="81"/>
        <v>#DIV/0!</v>
      </c>
      <c r="L476" s="68" t="e">
        <f t="shared" si="77"/>
        <v>#DIV/0!</v>
      </c>
      <c r="M476" s="67" t="e">
        <f t="shared" si="78"/>
        <v>#DIV/0!</v>
      </c>
      <c r="N476" s="57" t="e">
        <f t="shared" si="82"/>
        <v>#DIV/0!</v>
      </c>
      <c r="O476" s="57" t="e">
        <f t="shared" si="83"/>
        <v>#DIV/0!</v>
      </c>
      <c r="P476" s="67" t="e">
        <f t="shared" si="84"/>
        <v>#DIV/0!</v>
      </c>
      <c r="Q476" s="67" t="e">
        <f t="shared" si="85"/>
        <v>#DIV/0!</v>
      </c>
      <c r="R476" s="57" t="e">
        <f t="shared" si="86"/>
        <v>#DIV/0!</v>
      </c>
      <c r="S476" s="68" t="str">
        <f t="shared" si="79"/>
        <v>PO</v>
      </c>
      <c r="T476" s="69" t="str">
        <f t="shared" si="80"/>
        <v>OK</v>
      </c>
    </row>
    <row r="477" spans="1:20" ht="14.25" customHeight="1" x14ac:dyDescent="0.25">
      <c r="A477" s="60" t="str">
        <f>IF(S477=MIN(S465:S488),1,"")</f>
        <v/>
      </c>
      <c r="B477" s="61"/>
      <c r="C477" s="62"/>
      <c r="D477" s="63"/>
      <c r="E477" s="64"/>
      <c r="F477" s="65"/>
      <c r="G477" s="66"/>
      <c r="H477" s="56"/>
      <c r="I477" s="67" t="e">
        <f>HLOOKUP('Operational Worksheet'!E477,$B$778:$U$780,3)</f>
        <v>#N/A</v>
      </c>
      <c r="J477" s="57" t="e">
        <f t="shared" si="87"/>
        <v>#DIV/0!</v>
      </c>
      <c r="K477" s="57" t="e">
        <f t="shared" si="81"/>
        <v>#DIV/0!</v>
      </c>
      <c r="L477" s="67" t="e">
        <f t="shared" si="77"/>
        <v>#DIV/0!</v>
      </c>
      <c r="M477" s="67" t="e">
        <f t="shared" si="78"/>
        <v>#DIV/0!</v>
      </c>
      <c r="N477" s="57" t="e">
        <f t="shared" si="82"/>
        <v>#DIV/0!</v>
      </c>
      <c r="O477" s="57" t="e">
        <f t="shared" si="83"/>
        <v>#DIV/0!</v>
      </c>
      <c r="P477" s="67" t="e">
        <f t="shared" si="84"/>
        <v>#DIV/0!</v>
      </c>
      <c r="Q477" s="67" t="e">
        <f t="shared" si="85"/>
        <v>#DIV/0!</v>
      </c>
      <c r="R477" s="57" t="e">
        <f t="shared" si="86"/>
        <v>#DIV/0!</v>
      </c>
      <c r="S477" s="68" t="str">
        <f t="shared" si="79"/>
        <v>PO</v>
      </c>
      <c r="T477" s="69" t="str">
        <f t="shared" si="80"/>
        <v>OK</v>
      </c>
    </row>
    <row r="478" spans="1:20" ht="14.25" customHeight="1" x14ac:dyDescent="0.25">
      <c r="A478" s="60" t="str">
        <f>IF(S478=MIN(S465:S488),1,"")</f>
        <v/>
      </c>
      <c r="B478" s="61"/>
      <c r="C478" s="62"/>
      <c r="D478" s="63"/>
      <c r="E478" s="64"/>
      <c r="F478" s="65"/>
      <c r="G478" s="66"/>
      <c r="H478" s="56"/>
      <c r="I478" s="67" t="e">
        <f>HLOOKUP('Operational Worksheet'!E478,$B$778:$U$780,3)</f>
        <v>#N/A</v>
      </c>
      <c r="J478" s="57" t="e">
        <f t="shared" si="87"/>
        <v>#DIV/0!</v>
      </c>
      <c r="K478" s="57" t="e">
        <f t="shared" si="81"/>
        <v>#DIV/0!</v>
      </c>
      <c r="L478" s="67" t="e">
        <f t="shared" si="77"/>
        <v>#DIV/0!</v>
      </c>
      <c r="M478" s="67" t="e">
        <f t="shared" si="78"/>
        <v>#DIV/0!</v>
      </c>
      <c r="N478" s="57" t="e">
        <f t="shared" si="82"/>
        <v>#DIV/0!</v>
      </c>
      <c r="O478" s="57" t="e">
        <f t="shared" si="83"/>
        <v>#DIV/0!</v>
      </c>
      <c r="P478" s="67" t="e">
        <f t="shared" si="84"/>
        <v>#DIV/0!</v>
      </c>
      <c r="Q478" s="67" t="e">
        <f t="shared" si="85"/>
        <v>#DIV/0!</v>
      </c>
      <c r="R478" s="57" t="e">
        <f t="shared" si="86"/>
        <v>#DIV/0!</v>
      </c>
      <c r="S478" s="68" t="str">
        <f t="shared" si="79"/>
        <v>PO</v>
      </c>
      <c r="T478" s="69" t="str">
        <f t="shared" si="80"/>
        <v>OK</v>
      </c>
    </row>
    <row r="479" spans="1:20" ht="14.25" customHeight="1" x14ac:dyDescent="0.25">
      <c r="A479" s="60" t="str">
        <f>IF(S479=MIN(S465:S488),1,"")</f>
        <v/>
      </c>
      <c r="B479" s="61"/>
      <c r="C479" s="62"/>
      <c r="D479" s="63"/>
      <c r="E479" s="64"/>
      <c r="F479" s="65"/>
      <c r="G479" s="66"/>
      <c r="H479" s="56"/>
      <c r="I479" s="67" t="e">
        <f>HLOOKUP('Operational Worksheet'!E479,$B$778:$U$780,3)</f>
        <v>#N/A</v>
      </c>
      <c r="J479" s="57" t="e">
        <f t="shared" si="87"/>
        <v>#DIV/0!</v>
      </c>
      <c r="K479" s="57" t="e">
        <f t="shared" si="81"/>
        <v>#DIV/0!</v>
      </c>
      <c r="L479" s="67" t="e">
        <f t="shared" si="77"/>
        <v>#DIV/0!</v>
      </c>
      <c r="M479" s="67" t="e">
        <f t="shared" si="78"/>
        <v>#DIV/0!</v>
      </c>
      <c r="N479" s="57" t="e">
        <f t="shared" si="82"/>
        <v>#DIV/0!</v>
      </c>
      <c r="O479" s="57" t="e">
        <f t="shared" si="83"/>
        <v>#DIV/0!</v>
      </c>
      <c r="P479" s="67" t="e">
        <f t="shared" si="84"/>
        <v>#DIV/0!</v>
      </c>
      <c r="Q479" s="67" t="e">
        <f t="shared" si="85"/>
        <v>#DIV/0!</v>
      </c>
      <c r="R479" s="57" t="e">
        <f t="shared" si="86"/>
        <v>#DIV/0!</v>
      </c>
      <c r="S479" s="68" t="str">
        <f t="shared" si="79"/>
        <v>PO</v>
      </c>
      <c r="T479" s="69" t="str">
        <f t="shared" si="80"/>
        <v>OK</v>
      </c>
    </row>
    <row r="480" spans="1:20" ht="14.25" customHeight="1" x14ac:dyDescent="0.25">
      <c r="A480" s="60" t="str">
        <f>IF(S480=MIN(S465:S488),1,"")</f>
        <v/>
      </c>
      <c r="B480" s="61"/>
      <c r="C480" s="62"/>
      <c r="D480" s="63"/>
      <c r="E480" s="64"/>
      <c r="F480" s="65"/>
      <c r="G480" s="66"/>
      <c r="H480" s="56"/>
      <c r="I480" s="67" t="e">
        <f>HLOOKUP('Operational Worksheet'!E480,$B$778:$U$780,3)</f>
        <v>#N/A</v>
      </c>
      <c r="J480" s="57" t="e">
        <f t="shared" si="87"/>
        <v>#DIV/0!</v>
      </c>
      <c r="K480" s="57" t="e">
        <f t="shared" si="81"/>
        <v>#DIV/0!</v>
      </c>
      <c r="L480" s="67" t="e">
        <f t="shared" si="77"/>
        <v>#DIV/0!</v>
      </c>
      <c r="M480" s="67" t="e">
        <f t="shared" si="78"/>
        <v>#DIV/0!</v>
      </c>
      <c r="N480" s="57" t="e">
        <f t="shared" si="82"/>
        <v>#DIV/0!</v>
      </c>
      <c r="O480" s="57" t="e">
        <f t="shared" si="83"/>
        <v>#DIV/0!</v>
      </c>
      <c r="P480" s="67" t="e">
        <f t="shared" si="84"/>
        <v>#DIV/0!</v>
      </c>
      <c r="Q480" s="67" t="e">
        <f t="shared" si="85"/>
        <v>#DIV/0!</v>
      </c>
      <c r="R480" s="57" t="e">
        <f t="shared" si="86"/>
        <v>#DIV/0!</v>
      </c>
      <c r="S480" s="68" t="str">
        <f t="shared" si="79"/>
        <v>PO</v>
      </c>
      <c r="T480" s="69" t="str">
        <f t="shared" si="80"/>
        <v>OK</v>
      </c>
    </row>
    <row r="481" spans="1:20" ht="14.25" customHeight="1" x14ac:dyDescent="0.25">
      <c r="A481" s="60" t="str">
        <f>IF(S481=MIN(S465:S488),1,"")</f>
        <v/>
      </c>
      <c r="B481" s="61"/>
      <c r="C481" s="62"/>
      <c r="D481" s="63"/>
      <c r="E481" s="64"/>
      <c r="F481" s="65"/>
      <c r="G481" s="66"/>
      <c r="H481" s="56"/>
      <c r="I481" s="67" t="e">
        <f>HLOOKUP('Operational Worksheet'!E481,$B$778:$U$780,3)</f>
        <v>#N/A</v>
      </c>
      <c r="J481" s="57" t="e">
        <f t="shared" si="87"/>
        <v>#DIV/0!</v>
      </c>
      <c r="K481" s="57" t="e">
        <f t="shared" si="81"/>
        <v>#DIV/0!</v>
      </c>
      <c r="L481" s="67" t="e">
        <f t="shared" si="77"/>
        <v>#DIV/0!</v>
      </c>
      <c r="M481" s="67" t="e">
        <f t="shared" si="78"/>
        <v>#DIV/0!</v>
      </c>
      <c r="N481" s="57" t="e">
        <f t="shared" si="82"/>
        <v>#DIV/0!</v>
      </c>
      <c r="O481" s="57" t="e">
        <f t="shared" si="83"/>
        <v>#DIV/0!</v>
      </c>
      <c r="P481" s="67" t="e">
        <f t="shared" si="84"/>
        <v>#DIV/0!</v>
      </c>
      <c r="Q481" s="67" t="e">
        <f t="shared" si="85"/>
        <v>#DIV/0!</v>
      </c>
      <c r="R481" s="57" t="e">
        <f t="shared" si="86"/>
        <v>#DIV/0!</v>
      </c>
      <c r="S481" s="68" t="str">
        <f t="shared" si="79"/>
        <v>PO</v>
      </c>
      <c r="T481" s="69" t="str">
        <f t="shared" si="80"/>
        <v>OK</v>
      </c>
    </row>
    <row r="482" spans="1:20" ht="14.25" customHeight="1" x14ac:dyDescent="0.25">
      <c r="A482" s="60" t="str">
        <f>IF(S482=MIN(S465:S488),1,"")</f>
        <v/>
      </c>
      <c r="B482" s="61"/>
      <c r="C482" s="62"/>
      <c r="D482" s="63"/>
      <c r="E482" s="64"/>
      <c r="F482" s="65"/>
      <c r="G482" s="66"/>
      <c r="H482" s="56"/>
      <c r="I482" s="67" t="e">
        <f>HLOOKUP('Operational Worksheet'!E482,$B$778:$U$780,3)</f>
        <v>#N/A</v>
      </c>
      <c r="J482" s="57" t="e">
        <f t="shared" si="87"/>
        <v>#DIV/0!</v>
      </c>
      <c r="K482" s="57" t="e">
        <f t="shared" si="81"/>
        <v>#DIV/0!</v>
      </c>
      <c r="L482" s="68" t="e">
        <f t="shared" si="77"/>
        <v>#DIV/0!</v>
      </c>
      <c r="M482" s="67" t="e">
        <f t="shared" si="78"/>
        <v>#DIV/0!</v>
      </c>
      <c r="N482" s="57" t="e">
        <f t="shared" si="82"/>
        <v>#DIV/0!</v>
      </c>
      <c r="O482" s="57" t="e">
        <f t="shared" si="83"/>
        <v>#DIV/0!</v>
      </c>
      <c r="P482" s="67" t="e">
        <f t="shared" si="84"/>
        <v>#DIV/0!</v>
      </c>
      <c r="Q482" s="67" t="e">
        <f t="shared" si="85"/>
        <v>#DIV/0!</v>
      </c>
      <c r="R482" s="57" t="e">
        <f t="shared" si="86"/>
        <v>#DIV/0!</v>
      </c>
      <c r="S482" s="68" t="str">
        <f t="shared" si="79"/>
        <v>PO</v>
      </c>
      <c r="T482" s="69" t="str">
        <f t="shared" si="80"/>
        <v>OK</v>
      </c>
    </row>
    <row r="483" spans="1:20" ht="14.25" customHeight="1" x14ac:dyDescent="0.25">
      <c r="A483" s="60" t="str">
        <f>IF(S483=MIN(S465:S488),1,"")</f>
        <v/>
      </c>
      <c r="B483" s="61"/>
      <c r="C483" s="62"/>
      <c r="D483" s="63"/>
      <c r="E483" s="64"/>
      <c r="F483" s="65"/>
      <c r="G483" s="66"/>
      <c r="H483" s="56"/>
      <c r="I483" s="67" t="e">
        <f>HLOOKUP('Operational Worksheet'!E483,$B$778:$U$780,3)</f>
        <v>#N/A</v>
      </c>
      <c r="J483" s="57" t="e">
        <f t="shared" si="87"/>
        <v>#DIV/0!</v>
      </c>
      <c r="K483" s="57" t="e">
        <f t="shared" si="81"/>
        <v>#DIV/0!</v>
      </c>
      <c r="L483" s="67" t="e">
        <f t="shared" si="77"/>
        <v>#DIV/0!</v>
      </c>
      <c r="M483" s="67" t="e">
        <f t="shared" si="78"/>
        <v>#DIV/0!</v>
      </c>
      <c r="N483" s="57" t="e">
        <f t="shared" si="82"/>
        <v>#DIV/0!</v>
      </c>
      <c r="O483" s="57" t="e">
        <f t="shared" si="83"/>
        <v>#DIV/0!</v>
      </c>
      <c r="P483" s="67" t="e">
        <f t="shared" si="84"/>
        <v>#DIV/0!</v>
      </c>
      <c r="Q483" s="67" t="e">
        <f t="shared" si="85"/>
        <v>#DIV/0!</v>
      </c>
      <c r="R483" s="57" t="e">
        <f t="shared" si="86"/>
        <v>#DIV/0!</v>
      </c>
      <c r="S483" s="68" t="str">
        <f t="shared" si="79"/>
        <v>PO</v>
      </c>
      <c r="T483" s="69" t="str">
        <f t="shared" si="80"/>
        <v>OK</v>
      </c>
    </row>
    <row r="484" spans="1:20" ht="14.25" customHeight="1" x14ac:dyDescent="0.25">
      <c r="A484" s="60" t="str">
        <f>IF(S484=MIN(S465:S488),1,"")</f>
        <v/>
      </c>
      <c r="B484" s="61"/>
      <c r="C484" s="62"/>
      <c r="D484" s="63"/>
      <c r="E484" s="64"/>
      <c r="F484" s="65"/>
      <c r="G484" s="66"/>
      <c r="H484" s="56"/>
      <c r="I484" s="67" t="e">
        <f>HLOOKUP('Operational Worksheet'!E484,$B$778:$U$780,3)</f>
        <v>#N/A</v>
      </c>
      <c r="J484" s="57" t="e">
        <f t="shared" si="87"/>
        <v>#DIV/0!</v>
      </c>
      <c r="K484" s="57" t="e">
        <f t="shared" si="81"/>
        <v>#DIV/0!</v>
      </c>
      <c r="L484" s="67" t="e">
        <f t="shared" si="77"/>
        <v>#DIV/0!</v>
      </c>
      <c r="M484" s="67" t="e">
        <f t="shared" si="78"/>
        <v>#DIV/0!</v>
      </c>
      <c r="N484" s="57" t="e">
        <f t="shared" si="82"/>
        <v>#DIV/0!</v>
      </c>
      <c r="O484" s="57" t="e">
        <f t="shared" si="83"/>
        <v>#DIV/0!</v>
      </c>
      <c r="P484" s="67" t="e">
        <f t="shared" si="84"/>
        <v>#DIV/0!</v>
      </c>
      <c r="Q484" s="67" t="e">
        <f t="shared" si="85"/>
        <v>#DIV/0!</v>
      </c>
      <c r="R484" s="57" t="e">
        <f t="shared" si="86"/>
        <v>#DIV/0!</v>
      </c>
      <c r="S484" s="68" t="str">
        <f t="shared" si="79"/>
        <v>PO</v>
      </c>
      <c r="T484" s="69" t="str">
        <f t="shared" si="80"/>
        <v>OK</v>
      </c>
    </row>
    <row r="485" spans="1:20" ht="14.25" customHeight="1" x14ac:dyDescent="0.25">
      <c r="A485" s="60" t="str">
        <f>IF(S485=MIN(S465:S488),1,"")</f>
        <v/>
      </c>
      <c r="B485" s="61"/>
      <c r="C485" s="62"/>
      <c r="D485" s="63"/>
      <c r="E485" s="64"/>
      <c r="F485" s="65"/>
      <c r="G485" s="66"/>
      <c r="H485" s="56"/>
      <c r="I485" s="67" t="e">
        <f>HLOOKUP('Operational Worksheet'!E485,$B$778:$U$780,3)</f>
        <v>#N/A</v>
      </c>
      <c r="J485" s="57" t="e">
        <f t="shared" si="87"/>
        <v>#DIV/0!</v>
      </c>
      <c r="K485" s="57" t="e">
        <f t="shared" si="81"/>
        <v>#DIV/0!</v>
      </c>
      <c r="L485" s="67" t="e">
        <f t="shared" si="77"/>
        <v>#DIV/0!</v>
      </c>
      <c r="M485" s="67" t="e">
        <f t="shared" si="78"/>
        <v>#DIV/0!</v>
      </c>
      <c r="N485" s="57" t="e">
        <f t="shared" si="82"/>
        <v>#DIV/0!</v>
      </c>
      <c r="O485" s="57" t="e">
        <f t="shared" si="83"/>
        <v>#DIV/0!</v>
      </c>
      <c r="P485" s="67" t="e">
        <f t="shared" si="84"/>
        <v>#DIV/0!</v>
      </c>
      <c r="Q485" s="67" t="e">
        <f t="shared" si="85"/>
        <v>#DIV/0!</v>
      </c>
      <c r="R485" s="57" t="e">
        <f t="shared" si="86"/>
        <v>#DIV/0!</v>
      </c>
      <c r="S485" s="68" t="str">
        <f t="shared" si="79"/>
        <v>PO</v>
      </c>
      <c r="T485" s="69" t="str">
        <f t="shared" si="80"/>
        <v>OK</v>
      </c>
    </row>
    <row r="486" spans="1:20" ht="14.25" customHeight="1" x14ac:dyDescent="0.25">
      <c r="A486" s="60" t="str">
        <f>IF(S486=MIN(S465:S488),1,"")</f>
        <v/>
      </c>
      <c r="B486" s="61"/>
      <c r="C486" s="62"/>
      <c r="D486" s="63"/>
      <c r="E486" s="64"/>
      <c r="F486" s="65"/>
      <c r="G486" s="66"/>
      <c r="H486" s="56"/>
      <c r="I486" s="67" t="e">
        <f>HLOOKUP('Operational Worksheet'!E486,$B$778:$U$780,3)</f>
        <v>#N/A</v>
      </c>
      <c r="J486" s="57" t="e">
        <f t="shared" si="87"/>
        <v>#DIV/0!</v>
      </c>
      <c r="K486" s="57" t="e">
        <f t="shared" si="81"/>
        <v>#DIV/0!</v>
      </c>
      <c r="L486" s="67" t="e">
        <f t="shared" si="77"/>
        <v>#DIV/0!</v>
      </c>
      <c r="M486" s="67" t="e">
        <f t="shared" si="78"/>
        <v>#DIV/0!</v>
      </c>
      <c r="N486" s="57" t="e">
        <f t="shared" si="82"/>
        <v>#DIV/0!</v>
      </c>
      <c r="O486" s="57" t="e">
        <f t="shared" si="83"/>
        <v>#DIV/0!</v>
      </c>
      <c r="P486" s="67" t="e">
        <f t="shared" si="84"/>
        <v>#DIV/0!</v>
      </c>
      <c r="Q486" s="67" t="e">
        <f t="shared" si="85"/>
        <v>#DIV/0!</v>
      </c>
      <c r="R486" s="57" t="e">
        <f t="shared" si="86"/>
        <v>#DIV/0!</v>
      </c>
      <c r="S486" s="68" t="str">
        <f t="shared" si="79"/>
        <v>PO</v>
      </c>
      <c r="T486" s="69" t="str">
        <f t="shared" si="80"/>
        <v>OK</v>
      </c>
    </row>
    <row r="487" spans="1:20" ht="14.25" customHeight="1" x14ac:dyDescent="0.25">
      <c r="A487" s="60" t="str">
        <f>IF(S487=MIN(S465:S488),1,"")</f>
        <v/>
      </c>
      <c r="B487" s="61"/>
      <c r="C487" s="62"/>
      <c r="D487" s="63"/>
      <c r="E487" s="64"/>
      <c r="F487" s="65"/>
      <c r="G487" s="66"/>
      <c r="H487" s="56"/>
      <c r="I487" s="67" t="e">
        <f>HLOOKUP('Operational Worksheet'!E487,$B$778:$U$780,3)</f>
        <v>#N/A</v>
      </c>
      <c r="J487" s="57" t="e">
        <f t="shared" si="87"/>
        <v>#DIV/0!</v>
      </c>
      <c r="K487" s="57" t="e">
        <f t="shared" si="81"/>
        <v>#DIV/0!</v>
      </c>
      <c r="L487" s="67" t="e">
        <f t="shared" si="77"/>
        <v>#DIV/0!</v>
      </c>
      <c r="M487" s="67" t="e">
        <f t="shared" si="78"/>
        <v>#DIV/0!</v>
      </c>
      <c r="N487" s="57" t="e">
        <f t="shared" si="82"/>
        <v>#DIV/0!</v>
      </c>
      <c r="O487" s="57" t="e">
        <f t="shared" si="83"/>
        <v>#DIV/0!</v>
      </c>
      <c r="P487" s="67" t="e">
        <f t="shared" si="84"/>
        <v>#DIV/0!</v>
      </c>
      <c r="Q487" s="67" t="e">
        <f t="shared" si="85"/>
        <v>#DIV/0!</v>
      </c>
      <c r="R487" s="57" t="e">
        <f t="shared" si="86"/>
        <v>#DIV/0!</v>
      </c>
      <c r="S487" s="68" t="str">
        <f t="shared" si="79"/>
        <v>PO</v>
      </c>
      <c r="T487" s="69" t="str">
        <f t="shared" si="80"/>
        <v>OK</v>
      </c>
    </row>
    <row r="488" spans="1:20" ht="14.25" customHeight="1" x14ac:dyDescent="0.25">
      <c r="A488" s="70" t="str">
        <f>IF(S488=MIN(S465:S488),1,"")</f>
        <v/>
      </c>
      <c r="B488" s="71"/>
      <c r="C488" s="72"/>
      <c r="D488" s="63"/>
      <c r="E488" s="64"/>
      <c r="F488" s="65"/>
      <c r="G488" s="66"/>
      <c r="H488" s="56"/>
      <c r="I488" s="73" t="e">
        <f>HLOOKUP('Operational Worksheet'!E488,$B$778:$U$780,3)</f>
        <v>#N/A</v>
      </c>
      <c r="J488" s="57" t="e">
        <f t="shared" si="87"/>
        <v>#DIV/0!</v>
      </c>
      <c r="K488" s="57" t="e">
        <f t="shared" si="81"/>
        <v>#DIV/0!</v>
      </c>
      <c r="L488" s="74" t="e">
        <f t="shared" si="77"/>
        <v>#DIV/0!</v>
      </c>
      <c r="M488" s="73" t="e">
        <f t="shared" si="78"/>
        <v>#DIV/0!</v>
      </c>
      <c r="N488" s="57" t="e">
        <f t="shared" si="82"/>
        <v>#DIV/0!</v>
      </c>
      <c r="O488" s="57" t="e">
        <f t="shared" si="83"/>
        <v>#DIV/0!</v>
      </c>
      <c r="P488" s="73" t="e">
        <f t="shared" si="84"/>
        <v>#DIV/0!</v>
      </c>
      <c r="Q488" s="73" t="e">
        <f t="shared" si="85"/>
        <v>#DIV/0!</v>
      </c>
      <c r="R488" s="57" t="e">
        <f t="shared" si="86"/>
        <v>#DIV/0!</v>
      </c>
      <c r="S488" s="74" t="str">
        <f t="shared" si="79"/>
        <v>PO</v>
      </c>
      <c r="T488" s="75" t="str">
        <f t="shared" si="80"/>
        <v>OK</v>
      </c>
    </row>
    <row r="489" spans="1:20" ht="14.25" customHeight="1" x14ac:dyDescent="0.25">
      <c r="A489" s="50" t="str">
        <f>IF(S489=MIN(S489:S512),1,"")</f>
        <v/>
      </c>
      <c r="B489" s="51"/>
      <c r="C489" s="52"/>
      <c r="D489" s="63"/>
      <c r="E489" s="64"/>
      <c r="F489" s="65"/>
      <c r="G489" s="66"/>
      <c r="H489" s="56"/>
      <c r="I489" s="57" t="e">
        <f>HLOOKUP('Operational Worksheet'!E489,$B$778:$U$780,3)</f>
        <v>#N/A</v>
      </c>
      <c r="J489" s="57" t="e">
        <f t="shared" si="87"/>
        <v>#DIV/0!</v>
      </c>
      <c r="K489" s="57" t="e">
        <f t="shared" si="81"/>
        <v>#DIV/0!</v>
      </c>
      <c r="L489" s="57" t="e">
        <f t="shared" si="77"/>
        <v>#DIV/0!</v>
      </c>
      <c r="M489" s="57" t="e">
        <f t="shared" si="78"/>
        <v>#DIV/0!</v>
      </c>
      <c r="N489" s="57" t="e">
        <f t="shared" si="82"/>
        <v>#DIV/0!</v>
      </c>
      <c r="O489" s="57" t="e">
        <f t="shared" si="83"/>
        <v>#DIV/0!</v>
      </c>
      <c r="P489" s="57" t="e">
        <f t="shared" si="84"/>
        <v>#DIV/0!</v>
      </c>
      <c r="Q489" s="57" t="e">
        <f t="shared" si="85"/>
        <v>#DIV/0!</v>
      </c>
      <c r="R489" s="57" t="e">
        <f t="shared" si="86"/>
        <v>#DIV/0!</v>
      </c>
      <c r="S489" s="58" t="str">
        <f t="shared" si="79"/>
        <v>PO</v>
      </c>
      <c r="T489" s="59" t="str">
        <f t="shared" si="80"/>
        <v>OK</v>
      </c>
    </row>
    <row r="490" spans="1:20" ht="14.25" customHeight="1" x14ac:dyDescent="0.25">
      <c r="A490" s="60" t="str">
        <f>IF(S490=MIN(S489:S512),1,"")</f>
        <v/>
      </c>
      <c r="B490" s="61"/>
      <c r="C490" s="62"/>
      <c r="D490" s="63"/>
      <c r="E490" s="64"/>
      <c r="F490" s="65"/>
      <c r="G490" s="66"/>
      <c r="H490" s="56"/>
      <c r="I490" s="67" t="e">
        <f>HLOOKUP('Operational Worksheet'!E490,$B$778:$U$780,3)</f>
        <v>#N/A</v>
      </c>
      <c r="J490" s="57" t="e">
        <f t="shared" si="87"/>
        <v>#DIV/0!</v>
      </c>
      <c r="K490" s="57" t="e">
        <f t="shared" si="81"/>
        <v>#DIV/0!</v>
      </c>
      <c r="L490" s="67" t="e">
        <f t="shared" si="77"/>
        <v>#DIV/0!</v>
      </c>
      <c r="M490" s="67" t="e">
        <f t="shared" si="78"/>
        <v>#DIV/0!</v>
      </c>
      <c r="N490" s="57" t="e">
        <f t="shared" si="82"/>
        <v>#DIV/0!</v>
      </c>
      <c r="O490" s="57" t="e">
        <f t="shared" si="83"/>
        <v>#DIV/0!</v>
      </c>
      <c r="P490" s="67" t="e">
        <f t="shared" si="84"/>
        <v>#DIV/0!</v>
      </c>
      <c r="Q490" s="67" t="e">
        <f t="shared" si="85"/>
        <v>#DIV/0!</v>
      </c>
      <c r="R490" s="57" t="e">
        <f t="shared" si="86"/>
        <v>#DIV/0!</v>
      </c>
      <c r="S490" s="68" t="str">
        <f t="shared" si="79"/>
        <v>PO</v>
      </c>
      <c r="T490" s="69" t="str">
        <f t="shared" si="80"/>
        <v>OK</v>
      </c>
    </row>
    <row r="491" spans="1:20" ht="14.25" customHeight="1" x14ac:dyDescent="0.25">
      <c r="A491" s="60" t="str">
        <f>IF(S491=MIN(S489:S512),1,"")</f>
        <v/>
      </c>
      <c r="B491" s="61"/>
      <c r="C491" s="62"/>
      <c r="D491" s="63"/>
      <c r="E491" s="64"/>
      <c r="F491" s="65"/>
      <c r="G491" s="66"/>
      <c r="H491" s="56"/>
      <c r="I491" s="67" t="e">
        <f>HLOOKUP('Operational Worksheet'!E491,$B$778:$U$780,3)</f>
        <v>#N/A</v>
      </c>
      <c r="J491" s="57" t="e">
        <f t="shared" si="87"/>
        <v>#DIV/0!</v>
      </c>
      <c r="K491" s="57" t="e">
        <f t="shared" si="81"/>
        <v>#DIV/0!</v>
      </c>
      <c r="L491" s="67" t="e">
        <f t="shared" si="77"/>
        <v>#DIV/0!</v>
      </c>
      <c r="M491" s="67" t="e">
        <f t="shared" si="78"/>
        <v>#DIV/0!</v>
      </c>
      <c r="N491" s="57" t="e">
        <f t="shared" si="82"/>
        <v>#DIV/0!</v>
      </c>
      <c r="O491" s="57" t="e">
        <f t="shared" si="83"/>
        <v>#DIV/0!</v>
      </c>
      <c r="P491" s="67" t="e">
        <f t="shared" si="84"/>
        <v>#DIV/0!</v>
      </c>
      <c r="Q491" s="67" t="e">
        <f t="shared" si="85"/>
        <v>#DIV/0!</v>
      </c>
      <c r="R491" s="57" t="e">
        <f t="shared" si="86"/>
        <v>#DIV/0!</v>
      </c>
      <c r="S491" s="68" t="str">
        <f t="shared" si="79"/>
        <v>PO</v>
      </c>
      <c r="T491" s="69" t="str">
        <f t="shared" si="80"/>
        <v>OK</v>
      </c>
    </row>
    <row r="492" spans="1:20" ht="14.25" customHeight="1" x14ac:dyDescent="0.25">
      <c r="A492" s="60" t="str">
        <f>IF(S492=MIN(S489:S512),1,"")</f>
        <v/>
      </c>
      <c r="B492" s="61"/>
      <c r="C492" s="62"/>
      <c r="D492" s="63"/>
      <c r="E492" s="64"/>
      <c r="F492" s="65"/>
      <c r="G492" s="66"/>
      <c r="H492" s="56"/>
      <c r="I492" s="67" t="e">
        <f>HLOOKUP('Operational Worksheet'!E492,$B$778:$U$780,3)</f>
        <v>#N/A</v>
      </c>
      <c r="J492" s="57" t="e">
        <f t="shared" si="87"/>
        <v>#DIV/0!</v>
      </c>
      <c r="K492" s="57" t="e">
        <f t="shared" si="81"/>
        <v>#DIV/0!</v>
      </c>
      <c r="L492" s="67" t="e">
        <f t="shared" si="77"/>
        <v>#DIV/0!</v>
      </c>
      <c r="M492" s="67" t="e">
        <f t="shared" si="78"/>
        <v>#DIV/0!</v>
      </c>
      <c r="N492" s="57" t="e">
        <f t="shared" si="82"/>
        <v>#DIV/0!</v>
      </c>
      <c r="O492" s="57" t="e">
        <f t="shared" si="83"/>
        <v>#DIV/0!</v>
      </c>
      <c r="P492" s="67" t="e">
        <f t="shared" si="84"/>
        <v>#DIV/0!</v>
      </c>
      <c r="Q492" s="67" t="e">
        <f t="shared" si="85"/>
        <v>#DIV/0!</v>
      </c>
      <c r="R492" s="57" t="e">
        <f t="shared" si="86"/>
        <v>#DIV/0!</v>
      </c>
      <c r="S492" s="68" t="str">
        <f t="shared" si="79"/>
        <v>PO</v>
      </c>
      <c r="T492" s="69" t="str">
        <f t="shared" si="80"/>
        <v>OK</v>
      </c>
    </row>
    <row r="493" spans="1:20" ht="14.25" customHeight="1" x14ac:dyDescent="0.25">
      <c r="A493" s="60" t="str">
        <f>IF(S493=MIN(S489:S512),1,"")</f>
        <v/>
      </c>
      <c r="B493" s="61"/>
      <c r="C493" s="62"/>
      <c r="D493" s="63"/>
      <c r="E493" s="64"/>
      <c r="F493" s="65"/>
      <c r="G493" s="66"/>
      <c r="H493" s="56"/>
      <c r="I493" s="67" t="e">
        <f>HLOOKUP('Operational Worksheet'!E493,$B$778:$U$780,3)</f>
        <v>#N/A</v>
      </c>
      <c r="J493" s="57" t="e">
        <f t="shared" si="87"/>
        <v>#DIV/0!</v>
      </c>
      <c r="K493" s="57" t="e">
        <f t="shared" si="81"/>
        <v>#DIV/0!</v>
      </c>
      <c r="L493" s="67" t="e">
        <f t="shared" si="77"/>
        <v>#DIV/0!</v>
      </c>
      <c r="M493" s="67" t="e">
        <f t="shared" si="78"/>
        <v>#DIV/0!</v>
      </c>
      <c r="N493" s="57" t="e">
        <f t="shared" si="82"/>
        <v>#DIV/0!</v>
      </c>
      <c r="O493" s="57" t="e">
        <f t="shared" si="83"/>
        <v>#DIV/0!</v>
      </c>
      <c r="P493" s="67" t="e">
        <f t="shared" si="84"/>
        <v>#DIV/0!</v>
      </c>
      <c r="Q493" s="67" t="e">
        <f t="shared" si="85"/>
        <v>#DIV/0!</v>
      </c>
      <c r="R493" s="57" t="e">
        <f t="shared" si="86"/>
        <v>#DIV/0!</v>
      </c>
      <c r="S493" s="68" t="str">
        <f t="shared" si="79"/>
        <v>PO</v>
      </c>
      <c r="T493" s="69" t="str">
        <f t="shared" si="80"/>
        <v>OK</v>
      </c>
    </row>
    <row r="494" spans="1:20" ht="14.25" customHeight="1" x14ac:dyDescent="0.25">
      <c r="A494" s="60" t="str">
        <f>IF(S494=MIN(S489:S512),1,"")</f>
        <v/>
      </c>
      <c r="B494" s="61"/>
      <c r="C494" s="62"/>
      <c r="D494" s="63"/>
      <c r="E494" s="64"/>
      <c r="F494" s="65"/>
      <c r="G494" s="66"/>
      <c r="H494" s="56"/>
      <c r="I494" s="67" t="e">
        <f>HLOOKUP('Operational Worksheet'!E494,$B$778:$U$780,3)</f>
        <v>#N/A</v>
      </c>
      <c r="J494" s="57" t="e">
        <f t="shared" si="87"/>
        <v>#DIV/0!</v>
      </c>
      <c r="K494" s="57" t="e">
        <f t="shared" si="81"/>
        <v>#DIV/0!</v>
      </c>
      <c r="L494" s="68" t="e">
        <f t="shared" si="77"/>
        <v>#DIV/0!</v>
      </c>
      <c r="M494" s="67" t="e">
        <f t="shared" si="78"/>
        <v>#DIV/0!</v>
      </c>
      <c r="N494" s="57" t="e">
        <f t="shared" si="82"/>
        <v>#DIV/0!</v>
      </c>
      <c r="O494" s="57" t="e">
        <f t="shared" si="83"/>
        <v>#DIV/0!</v>
      </c>
      <c r="P494" s="67" t="e">
        <f t="shared" si="84"/>
        <v>#DIV/0!</v>
      </c>
      <c r="Q494" s="67" t="e">
        <f t="shared" si="85"/>
        <v>#DIV/0!</v>
      </c>
      <c r="R494" s="57" t="e">
        <f t="shared" si="86"/>
        <v>#DIV/0!</v>
      </c>
      <c r="S494" s="68" t="str">
        <f t="shared" si="79"/>
        <v>PO</v>
      </c>
      <c r="T494" s="69" t="str">
        <f t="shared" si="80"/>
        <v>OK</v>
      </c>
    </row>
    <row r="495" spans="1:20" ht="14.25" customHeight="1" x14ac:dyDescent="0.25">
      <c r="A495" s="60" t="str">
        <f>IF(S495=MIN(S489:S512),1,"")</f>
        <v/>
      </c>
      <c r="B495" s="61"/>
      <c r="C495" s="62"/>
      <c r="D495" s="63"/>
      <c r="E495" s="64"/>
      <c r="F495" s="65"/>
      <c r="G495" s="66"/>
      <c r="H495" s="56"/>
      <c r="I495" s="67" t="e">
        <f>HLOOKUP('Operational Worksheet'!E495,$B$778:$U$780,3)</f>
        <v>#N/A</v>
      </c>
      <c r="J495" s="57" t="e">
        <f t="shared" si="87"/>
        <v>#DIV/0!</v>
      </c>
      <c r="K495" s="57" t="e">
        <f t="shared" si="81"/>
        <v>#DIV/0!</v>
      </c>
      <c r="L495" s="67" t="e">
        <f t="shared" si="77"/>
        <v>#DIV/0!</v>
      </c>
      <c r="M495" s="67" t="e">
        <f t="shared" si="78"/>
        <v>#DIV/0!</v>
      </c>
      <c r="N495" s="57" t="e">
        <f t="shared" si="82"/>
        <v>#DIV/0!</v>
      </c>
      <c r="O495" s="57" t="e">
        <f t="shared" si="83"/>
        <v>#DIV/0!</v>
      </c>
      <c r="P495" s="67" t="e">
        <f t="shared" si="84"/>
        <v>#DIV/0!</v>
      </c>
      <c r="Q495" s="67" t="e">
        <f t="shared" si="85"/>
        <v>#DIV/0!</v>
      </c>
      <c r="R495" s="57" t="e">
        <f t="shared" si="86"/>
        <v>#DIV/0!</v>
      </c>
      <c r="S495" s="68" t="str">
        <f t="shared" si="79"/>
        <v>PO</v>
      </c>
      <c r="T495" s="69" t="str">
        <f t="shared" si="80"/>
        <v>OK</v>
      </c>
    </row>
    <row r="496" spans="1:20" ht="14.25" customHeight="1" x14ac:dyDescent="0.25">
      <c r="A496" s="60" t="str">
        <f>IF(S496=MIN(S489:S512),1,"")</f>
        <v/>
      </c>
      <c r="B496" s="61"/>
      <c r="C496" s="62"/>
      <c r="D496" s="63"/>
      <c r="E496" s="64"/>
      <c r="F496" s="65"/>
      <c r="G496" s="66"/>
      <c r="H496" s="56"/>
      <c r="I496" s="67" t="e">
        <f>HLOOKUP('Operational Worksheet'!E496,$B$778:$U$780,3)</f>
        <v>#N/A</v>
      </c>
      <c r="J496" s="57" t="e">
        <f t="shared" si="87"/>
        <v>#DIV/0!</v>
      </c>
      <c r="K496" s="57" t="e">
        <f t="shared" si="81"/>
        <v>#DIV/0!</v>
      </c>
      <c r="L496" s="67" t="e">
        <f t="shared" si="77"/>
        <v>#DIV/0!</v>
      </c>
      <c r="M496" s="67" t="e">
        <f t="shared" si="78"/>
        <v>#DIV/0!</v>
      </c>
      <c r="N496" s="57" t="e">
        <f t="shared" si="82"/>
        <v>#DIV/0!</v>
      </c>
      <c r="O496" s="57" t="e">
        <f t="shared" si="83"/>
        <v>#DIV/0!</v>
      </c>
      <c r="P496" s="67" t="e">
        <f t="shared" si="84"/>
        <v>#DIV/0!</v>
      </c>
      <c r="Q496" s="67" t="e">
        <f t="shared" si="85"/>
        <v>#DIV/0!</v>
      </c>
      <c r="R496" s="57" t="e">
        <f t="shared" si="86"/>
        <v>#DIV/0!</v>
      </c>
      <c r="S496" s="68" t="str">
        <f t="shared" si="79"/>
        <v>PO</v>
      </c>
      <c r="T496" s="69" t="str">
        <f t="shared" si="80"/>
        <v>OK</v>
      </c>
    </row>
    <row r="497" spans="1:20" ht="14.25" customHeight="1" x14ac:dyDescent="0.25">
      <c r="A497" s="60" t="str">
        <f>IF(S497=MIN(S489:S512),1,"")</f>
        <v/>
      </c>
      <c r="B497" s="61"/>
      <c r="C497" s="62"/>
      <c r="D497" s="63"/>
      <c r="E497" s="64"/>
      <c r="F497" s="65"/>
      <c r="G497" s="66"/>
      <c r="H497" s="56"/>
      <c r="I497" s="67" t="e">
        <f>HLOOKUP('Operational Worksheet'!E497,$B$778:$U$780,3)</f>
        <v>#N/A</v>
      </c>
      <c r="J497" s="57" t="e">
        <f t="shared" si="87"/>
        <v>#DIV/0!</v>
      </c>
      <c r="K497" s="57" t="e">
        <f t="shared" si="81"/>
        <v>#DIV/0!</v>
      </c>
      <c r="L497" s="67" t="e">
        <f t="shared" si="77"/>
        <v>#DIV/0!</v>
      </c>
      <c r="M497" s="67" t="e">
        <f t="shared" si="78"/>
        <v>#DIV/0!</v>
      </c>
      <c r="N497" s="57" t="e">
        <f t="shared" si="82"/>
        <v>#DIV/0!</v>
      </c>
      <c r="O497" s="57" t="e">
        <f t="shared" si="83"/>
        <v>#DIV/0!</v>
      </c>
      <c r="P497" s="67" t="e">
        <f t="shared" si="84"/>
        <v>#DIV/0!</v>
      </c>
      <c r="Q497" s="67" t="e">
        <f t="shared" si="85"/>
        <v>#DIV/0!</v>
      </c>
      <c r="R497" s="57" t="e">
        <f t="shared" si="86"/>
        <v>#DIV/0!</v>
      </c>
      <c r="S497" s="68" t="str">
        <f t="shared" si="79"/>
        <v>PO</v>
      </c>
      <c r="T497" s="69" t="str">
        <f t="shared" si="80"/>
        <v>OK</v>
      </c>
    </row>
    <row r="498" spans="1:20" ht="14.25" customHeight="1" x14ac:dyDescent="0.25">
      <c r="A498" s="60" t="str">
        <f>IF(S498=MIN(S489:S512),1,"")</f>
        <v/>
      </c>
      <c r="B498" s="61"/>
      <c r="C498" s="62"/>
      <c r="D498" s="63"/>
      <c r="E498" s="64"/>
      <c r="F498" s="65"/>
      <c r="G498" s="66"/>
      <c r="H498" s="56"/>
      <c r="I498" s="67" t="e">
        <f>HLOOKUP('Operational Worksheet'!E498,$B$778:$U$780,3)</f>
        <v>#N/A</v>
      </c>
      <c r="J498" s="57" t="e">
        <f t="shared" si="87"/>
        <v>#DIV/0!</v>
      </c>
      <c r="K498" s="57" t="e">
        <f t="shared" si="81"/>
        <v>#DIV/0!</v>
      </c>
      <c r="L498" s="67" t="e">
        <f t="shared" si="77"/>
        <v>#DIV/0!</v>
      </c>
      <c r="M498" s="67" t="e">
        <f t="shared" si="78"/>
        <v>#DIV/0!</v>
      </c>
      <c r="N498" s="57" t="e">
        <f t="shared" si="82"/>
        <v>#DIV/0!</v>
      </c>
      <c r="O498" s="57" t="e">
        <f t="shared" si="83"/>
        <v>#DIV/0!</v>
      </c>
      <c r="P498" s="67" t="e">
        <f t="shared" si="84"/>
        <v>#DIV/0!</v>
      </c>
      <c r="Q498" s="67" t="e">
        <f t="shared" si="85"/>
        <v>#DIV/0!</v>
      </c>
      <c r="R498" s="57" t="e">
        <f t="shared" si="86"/>
        <v>#DIV/0!</v>
      </c>
      <c r="S498" s="68" t="str">
        <f t="shared" si="79"/>
        <v>PO</v>
      </c>
      <c r="T498" s="69" t="str">
        <f t="shared" si="80"/>
        <v>OK</v>
      </c>
    </row>
    <row r="499" spans="1:20" ht="14.25" customHeight="1" x14ac:dyDescent="0.25">
      <c r="A499" s="60" t="str">
        <f>IF(S499=MIN(S489:S512),1,"")</f>
        <v/>
      </c>
      <c r="B499" s="61"/>
      <c r="C499" s="62"/>
      <c r="D499" s="63"/>
      <c r="E499" s="64"/>
      <c r="F499" s="65"/>
      <c r="G499" s="66"/>
      <c r="H499" s="56"/>
      <c r="I499" s="67" t="e">
        <f>HLOOKUP('Operational Worksheet'!E499,$B$778:$U$780,3)</f>
        <v>#N/A</v>
      </c>
      <c r="J499" s="57" t="e">
        <f t="shared" si="87"/>
        <v>#DIV/0!</v>
      </c>
      <c r="K499" s="57" t="e">
        <f t="shared" si="81"/>
        <v>#DIV/0!</v>
      </c>
      <c r="L499" s="67" t="e">
        <f t="shared" si="77"/>
        <v>#DIV/0!</v>
      </c>
      <c r="M499" s="67" t="e">
        <f t="shared" si="78"/>
        <v>#DIV/0!</v>
      </c>
      <c r="N499" s="57" t="e">
        <f t="shared" si="82"/>
        <v>#DIV/0!</v>
      </c>
      <c r="O499" s="57" t="e">
        <f t="shared" si="83"/>
        <v>#DIV/0!</v>
      </c>
      <c r="P499" s="67" t="e">
        <f t="shared" si="84"/>
        <v>#DIV/0!</v>
      </c>
      <c r="Q499" s="67" t="e">
        <f t="shared" si="85"/>
        <v>#DIV/0!</v>
      </c>
      <c r="R499" s="57" t="e">
        <f t="shared" si="86"/>
        <v>#DIV/0!</v>
      </c>
      <c r="S499" s="68" t="str">
        <f t="shared" si="79"/>
        <v>PO</v>
      </c>
      <c r="T499" s="69" t="str">
        <f t="shared" si="80"/>
        <v>OK</v>
      </c>
    </row>
    <row r="500" spans="1:20" ht="14.25" customHeight="1" x14ac:dyDescent="0.25">
      <c r="A500" s="60" t="str">
        <f>IF(S500=MIN(S489:S512),1,"")</f>
        <v/>
      </c>
      <c r="B500" s="61"/>
      <c r="C500" s="62"/>
      <c r="D500" s="63"/>
      <c r="E500" s="64"/>
      <c r="F500" s="65"/>
      <c r="G500" s="66"/>
      <c r="H500" s="56"/>
      <c r="I500" s="67" t="e">
        <f>HLOOKUP('Operational Worksheet'!E500,$B$778:$U$780,3)</f>
        <v>#N/A</v>
      </c>
      <c r="J500" s="57" t="e">
        <f t="shared" si="87"/>
        <v>#DIV/0!</v>
      </c>
      <c r="K500" s="57" t="e">
        <f t="shared" si="81"/>
        <v>#DIV/0!</v>
      </c>
      <c r="L500" s="68" t="e">
        <f t="shared" si="77"/>
        <v>#DIV/0!</v>
      </c>
      <c r="M500" s="67" t="e">
        <f t="shared" si="78"/>
        <v>#DIV/0!</v>
      </c>
      <c r="N500" s="57" t="e">
        <f t="shared" si="82"/>
        <v>#DIV/0!</v>
      </c>
      <c r="O500" s="57" t="e">
        <f t="shared" si="83"/>
        <v>#DIV/0!</v>
      </c>
      <c r="P500" s="67" t="e">
        <f t="shared" si="84"/>
        <v>#DIV/0!</v>
      </c>
      <c r="Q500" s="67" t="e">
        <f t="shared" si="85"/>
        <v>#DIV/0!</v>
      </c>
      <c r="R500" s="57" t="e">
        <f t="shared" si="86"/>
        <v>#DIV/0!</v>
      </c>
      <c r="S500" s="68" t="str">
        <f t="shared" si="79"/>
        <v>PO</v>
      </c>
      <c r="T500" s="69" t="str">
        <f t="shared" si="80"/>
        <v>OK</v>
      </c>
    </row>
    <row r="501" spans="1:20" ht="14.25" customHeight="1" x14ac:dyDescent="0.25">
      <c r="A501" s="60" t="str">
        <f>IF(S501=MIN(S489:S512),1,"")</f>
        <v/>
      </c>
      <c r="B501" s="61"/>
      <c r="C501" s="62"/>
      <c r="D501" s="63"/>
      <c r="E501" s="64"/>
      <c r="F501" s="65"/>
      <c r="G501" s="66"/>
      <c r="H501" s="56"/>
      <c r="I501" s="67" t="e">
        <f>HLOOKUP('Operational Worksheet'!E501,$B$778:$U$780,3)</f>
        <v>#N/A</v>
      </c>
      <c r="J501" s="57" t="e">
        <f t="shared" si="87"/>
        <v>#DIV/0!</v>
      </c>
      <c r="K501" s="57" t="e">
        <f t="shared" si="81"/>
        <v>#DIV/0!</v>
      </c>
      <c r="L501" s="67" t="e">
        <f t="shared" si="77"/>
        <v>#DIV/0!</v>
      </c>
      <c r="M501" s="67" t="e">
        <f t="shared" si="78"/>
        <v>#DIV/0!</v>
      </c>
      <c r="N501" s="57" t="e">
        <f t="shared" si="82"/>
        <v>#DIV/0!</v>
      </c>
      <c r="O501" s="57" t="e">
        <f t="shared" si="83"/>
        <v>#DIV/0!</v>
      </c>
      <c r="P501" s="67" t="e">
        <f t="shared" si="84"/>
        <v>#DIV/0!</v>
      </c>
      <c r="Q501" s="67" t="e">
        <f t="shared" si="85"/>
        <v>#DIV/0!</v>
      </c>
      <c r="R501" s="57" t="e">
        <f t="shared" si="86"/>
        <v>#DIV/0!</v>
      </c>
      <c r="S501" s="68" t="str">
        <f t="shared" si="79"/>
        <v>PO</v>
      </c>
      <c r="T501" s="69" t="str">
        <f t="shared" si="80"/>
        <v>OK</v>
      </c>
    </row>
    <row r="502" spans="1:20" ht="14.25" customHeight="1" x14ac:dyDescent="0.25">
      <c r="A502" s="60" t="str">
        <f>IF(S502=MIN(S489:S512),1,"")</f>
        <v/>
      </c>
      <c r="B502" s="61"/>
      <c r="C502" s="62"/>
      <c r="D502" s="63"/>
      <c r="E502" s="64"/>
      <c r="F502" s="65"/>
      <c r="G502" s="66"/>
      <c r="H502" s="56"/>
      <c r="I502" s="67" t="e">
        <f>HLOOKUP('Operational Worksheet'!E502,$B$778:$U$780,3)</f>
        <v>#N/A</v>
      </c>
      <c r="J502" s="57" t="e">
        <f t="shared" si="87"/>
        <v>#DIV/0!</v>
      </c>
      <c r="K502" s="57" t="e">
        <f t="shared" si="81"/>
        <v>#DIV/0!</v>
      </c>
      <c r="L502" s="67" t="e">
        <f t="shared" si="77"/>
        <v>#DIV/0!</v>
      </c>
      <c r="M502" s="67" t="e">
        <f t="shared" si="78"/>
        <v>#DIV/0!</v>
      </c>
      <c r="N502" s="57" t="e">
        <f t="shared" si="82"/>
        <v>#DIV/0!</v>
      </c>
      <c r="O502" s="57" t="e">
        <f t="shared" si="83"/>
        <v>#DIV/0!</v>
      </c>
      <c r="P502" s="67" t="e">
        <f t="shared" si="84"/>
        <v>#DIV/0!</v>
      </c>
      <c r="Q502" s="67" t="e">
        <f t="shared" si="85"/>
        <v>#DIV/0!</v>
      </c>
      <c r="R502" s="57" t="e">
        <f t="shared" si="86"/>
        <v>#DIV/0!</v>
      </c>
      <c r="S502" s="68" t="str">
        <f t="shared" si="79"/>
        <v>PO</v>
      </c>
      <c r="T502" s="69" t="str">
        <f t="shared" si="80"/>
        <v>OK</v>
      </c>
    </row>
    <row r="503" spans="1:20" ht="14.25" customHeight="1" x14ac:dyDescent="0.25">
      <c r="A503" s="60" t="str">
        <f>IF(S503=MIN(S489:S512),1,"")</f>
        <v/>
      </c>
      <c r="B503" s="61"/>
      <c r="C503" s="62"/>
      <c r="D503" s="63"/>
      <c r="E503" s="64"/>
      <c r="F503" s="65"/>
      <c r="G503" s="66"/>
      <c r="H503" s="56"/>
      <c r="I503" s="67" t="e">
        <f>HLOOKUP('Operational Worksheet'!E503,$B$778:$U$780,3)</f>
        <v>#N/A</v>
      </c>
      <c r="J503" s="57" t="e">
        <f t="shared" si="87"/>
        <v>#DIV/0!</v>
      </c>
      <c r="K503" s="57" t="e">
        <f t="shared" si="81"/>
        <v>#DIV/0!</v>
      </c>
      <c r="L503" s="67" t="e">
        <f t="shared" si="77"/>
        <v>#DIV/0!</v>
      </c>
      <c r="M503" s="67" t="e">
        <f t="shared" si="78"/>
        <v>#DIV/0!</v>
      </c>
      <c r="N503" s="57" t="e">
        <f t="shared" si="82"/>
        <v>#DIV/0!</v>
      </c>
      <c r="O503" s="57" t="e">
        <f t="shared" si="83"/>
        <v>#DIV/0!</v>
      </c>
      <c r="P503" s="67" t="e">
        <f t="shared" si="84"/>
        <v>#DIV/0!</v>
      </c>
      <c r="Q503" s="67" t="e">
        <f t="shared" si="85"/>
        <v>#DIV/0!</v>
      </c>
      <c r="R503" s="57" t="e">
        <f t="shared" si="86"/>
        <v>#DIV/0!</v>
      </c>
      <c r="S503" s="68" t="str">
        <f t="shared" si="79"/>
        <v>PO</v>
      </c>
      <c r="T503" s="69" t="str">
        <f t="shared" si="80"/>
        <v>OK</v>
      </c>
    </row>
    <row r="504" spans="1:20" ht="14.25" customHeight="1" x14ac:dyDescent="0.25">
      <c r="A504" s="60" t="str">
        <f>IF(S504=MIN(S489:S512),1,"")</f>
        <v/>
      </c>
      <c r="B504" s="61"/>
      <c r="C504" s="62"/>
      <c r="D504" s="63"/>
      <c r="E504" s="64"/>
      <c r="F504" s="65"/>
      <c r="G504" s="66"/>
      <c r="H504" s="56"/>
      <c r="I504" s="67" t="e">
        <f>HLOOKUP('Operational Worksheet'!E504,$B$778:$U$780,3)</f>
        <v>#N/A</v>
      </c>
      <c r="J504" s="57" t="e">
        <f t="shared" si="87"/>
        <v>#DIV/0!</v>
      </c>
      <c r="K504" s="57" t="e">
        <f t="shared" si="81"/>
        <v>#DIV/0!</v>
      </c>
      <c r="L504" s="67" t="e">
        <f t="shared" si="77"/>
        <v>#DIV/0!</v>
      </c>
      <c r="M504" s="67" t="e">
        <f t="shared" si="78"/>
        <v>#DIV/0!</v>
      </c>
      <c r="N504" s="57" t="e">
        <f t="shared" si="82"/>
        <v>#DIV/0!</v>
      </c>
      <c r="O504" s="57" t="e">
        <f t="shared" si="83"/>
        <v>#DIV/0!</v>
      </c>
      <c r="P504" s="67" t="e">
        <f t="shared" si="84"/>
        <v>#DIV/0!</v>
      </c>
      <c r="Q504" s="67" t="e">
        <f t="shared" si="85"/>
        <v>#DIV/0!</v>
      </c>
      <c r="R504" s="57" t="e">
        <f t="shared" si="86"/>
        <v>#DIV/0!</v>
      </c>
      <c r="S504" s="68" t="str">
        <f t="shared" si="79"/>
        <v>PO</v>
      </c>
      <c r="T504" s="69" t="str">
        <f t="shared" si="80"/>
        <v>OK</v>
      </c>
    </row>
    <row r="505" spans="1:20" ht="14.25" customHeight="1" x14ac:dyDescent="0.25">
      <c r="A505" s="60" t="str">
        <f>IF(S505=MIN(S489:S512),1,"")</f>
        <v/>
      </c>
      <c r="B505" s="61"/>
      <c r="C505" s="62"/>
      <c r="D505" s="63"/>
      <c r="E505" s="64"/>
      <c r="F505" s="65"/>
      <c r="G505" s="66"/>
      <c r="H505" s="56"/>
      <c r="I505" s="67" t="e">
        <f>HLOOKUP('Operational Worksheet'!E505,$B$778:$U$780,3)</f>
        <v>#N/A</v>
      </c>
      <c r="J505" s="57" t="e">
        <f t="shared" si="87"/>
        <v>#DIV/0!</v>
      </c>
      <c r="K505" s="57" t="e">
        <f t="shared" si="81"/>
        <v>#DIV/0!</v>
      </c>
      <c r="L505" s="67" t="e">
        <f t="shared" si="77"/>
        <v>#DIV/0!</v>
      </c>
      <c r="M505" s="67" t="e">
        <f t="shared" si="78"/>
        <v>#DIV/0!</v>
      </c>
      <c r="N505" s="57" t="e">
        <f t="shared" si="82"/>
        <v>#DIV/0!</v>
      </c>
      <c r="O505" s="57" t="e">
        <f t="shared" si="83"/>
        <v>#DIV/0!</v>
      </c>
      <c r="P505" s="67" t="e">
        <f t="shared" si="84"/>
        <v>#DIV/0!</v>
      </c>
      <c r="Q505" s="67" t="e">
        <f t="shared" si="85"/>
        <v>#DIV/0!</v>
      </c>
      <c r="R505" s="57" t="e">
        <f t="shared" si="86"/>
        <v>#DIV/0!</v>
      </c>
      <c r="S505" s="68" t="str">
        <f t="shared" si="79"/>
        <v>PO</v>
      </c>
      <c r="T505" s="69" t="str">
        <f t="shared" si="80"/>
        <v>OK</v>
      </c>
    </row>
    <row r="506" spans="1:20" ht="14.25" customHeight="1" x14ac:dyDescent="0.25">
      <c r="A506" s="60" t="str">
        <f>IF(S506=MIN(S489:S512),1,"")</f>
        <v/>
      </c>
      <c r="B506" s="61"/>
      <c r="C506" s="62"/>
      <c r="D506" s="63"/>
      <c r="E506" s="64"/>
      <c r="F506" s="65"/>
      <c r="G506" s="66"/>
      <c r="H506" s="56"/>
      <c r="I506" s="67" t="e">
        <f>HLOOKUP('Operational Worksheet'!E506,$B$778:$U$780,3)</f>
        <v>#N/A</v>
      </c>
      <c r="J506" s="57" t="e">
        <f t="shared" si="87"/>
        <v>#DIV/0!</v>
      </c>
      <c r="K506" s="57" t="e">
        <f t="shared" si="81"/>
        <v>#DIV/0!</v>
      </c>
      <c r="L506" s="68" t="e">
        <f t="shared" si="77"/>
        <v>#DIV/0!</v>
      </c>
      <c r="M506" s="67" t="e">
        <f t="shared" si="78"/>
        <v>#DIV/0!</v>
      </c>
      <c r="N506" s="57" t="e">
        <f t="shared" si="82"/>
        <v>#DIV/0!</v>
      </c>
      <c r="O506" s="57" t="e">
        <f t="shared" si="83"/>
        <v>#DIV/0!</v>
      </c>
      <c r="P506" s="67" t="e">
        <f t="shared" si="84"/>
        <v>#DIV/0!</v>
      </c>
      <c r="Q506" s="67" t="e">
        <f t="shared" si="85"/>
        <v>#DIV/0!</v>
      </c>
      <c r="R506" s="57" t="e">
        <f t="shared" si="86"/>
        <v>#DIV/0!</v>
      </c>
      <c r="S506" s="68" t="str">
        <f t="shared" si="79"/>
        <v>PO</v>
      </c>
      <c r="T506" s="69" t="str">
        <f t="shared" si="80"/>
        <v>OK</v>
      </c>
    </row>
    <row r="507" spans="1:20" ht="14.25" customHeight="1" x14ac:dyDescent="0.25">
      <c r="A507" s="60" t="str">
        <f>IF(S507=MIN(S489:S512),1,"")</f>
        <v/>
      </c>
      <c r="B507" s="61"/>
      <c r="C507" s="62"/>
      <c r="D507" s="63"/>
      <c r="E507" s="64"/>
      <c r="F507" s="65"/>
      <c r="G507" s="66"/>
      <c r="H507" s="56"/>
      <c r="I507" s="67" t="e">
        <f>HLOOKUP('Operational Worksheet'!E507,$B$778:$U$780,3)</f>
        <v>#N/A</v>
      </c>
      <c r="J507" s="57" t="e">
        <f t="shared" si="87"/>
        <v>#DIV/0!</v>
      </c>
      <c r="K507" s="57" t="e">
        <f t="shared" si="81"/>
        <v>#DIV/0!</v>
      </c>
      <c r="L507" s="67" t="e">
        <f t="shared" si="77"/>
        <v>#DIV/0!</v>
      </c>
      <c r="M507" s="67" t="e">
        <f t="shared" si="78"/>
        <v>#DIV/0!</v>
      </c>
      <c r="N507" s="57" t="e">
        <f t="shared" si="82"/>
        <v>#DIV/0!</v>
      </c>
      <c r="O507" s="57" t="e">
        <f t="shared" si="83"/>
        <v>#DIV/0!</v>
      </c>
      <c r="P507" s="67" t="e">
        <f t="shared" si="84"/>
        <v>#DIV/0!</v>
      </c>
      <c r="Q507" s="67" t="e">
        <f t="shared" si="85"/>
        <v>#DIV/0!</v>
      </c>
      <c r="R507" s="57" t="e">
        <f t="shared" si="86"/>
        <v>#DIV/0!</v>
      </c>
      <c r="S507" s="68" t="str">
        <f t="shared" si="79"/>
        <v>PO</v>
      </c>
      <c r="T507" s="69" t="str">
        <f t="shared" si="80"/>
        <v>OK</v>
      </c>
    </row>
    <row r="508" spans="1:20" ht="14.25" customHeight="1" x14ac:dyDescent="0.25">
      <c r="A508" s="60" t="str">
        <f>IF(S508=MIN(S489:S512),1,"")</f>
        <v/>
      </c>
      <c r="B508" s="61"/>
      <c r="C508" s="62"/>
      <c r="D508" s="63"/>
      <c r="E508" s="64"/>
      <c r="F508" s="65"/>
      <c r="G508" s="66"/>
      <c r="H508" s="56"/>
      <c r="I508" s="67" t="e">
        <f>HLOOKUP('Operational Worksheet'!E508,$B$778:$U$780,3)</f>
        <v>#N/A</v>
      </c>
      <c r="J508" s="57" t="e">
        <f t="shared" si="87"/>
        <v>#DIV/0!</v>
      </c>
      <c r="K508" s="57" t="e">
        <f t="shared" si="81"/>
        <v>#DIV/0!</v>
      </c>
      <c r="L508" s="67" t="e">
        <f t="shared" si="77"/>
        <v>#DIV/0!</v>
      </c>
      <c r="M508" s="67" t="e">
        <f t="shared" si="78"/>
        <v>#DIV/0!</v>
      </c>
      <c r="N508" s="57" t="e">
        <f t="shared" si="82"/>
        <v>#DIV/0!</v>
      </c>
      <c r="O508" s="57" t="e">
        <f t="shared" si="83"/>
        <v>#DIV/0!</v>
      </c>
      <c r="P508" s="67" t="e">
        <f t="shared" si="84"/>
        <v>#DIV/0!</v>
      </c>
      <c r="Q508" s="67" t="e">
        <f t="shared" si="85"/>
        <v>#DIV/0!</v>
      </c>
      <c r="R508" s="57" t="e">
        <f t="shared" si="86"/>
        <v>#DIV/0!</v>
      </c>
      <c r="S508" s="68" t="str">
        <f t="shared" si="79"/>
        <v>PO</v>
      </c>
      <c r="T508" s="69" t="str">
        <f t="shared" si="80"/>
        <v>OK</v>
      </c>
    </row>
    <row r="509" spans="1:20" ht="14.25" customHeight="1" x14ac:dyDescent="0.25">
      <c r="A509" s="60" t="str">
        <f>IF(S509=MIN(S489:S512),1,"")</f>
        <v/>
      </c>
      <c r="B509" s="61"/>
      <c r="C509" s="62"/>
      <c r="D509" s="63"/>
      <c r="E509" s="64"/>
      <c r="F509" s="65"/>
      <c r="G509" s="66"/>
      <c r="H509" s="56"/>
      <c r="I509" s="67" t="e">
        <f>HLOOKUP('Operational Worksheet'!E509,$B$778:$U$780,3)</f>
        <v>#N/A</v>
      </c>
      <c r="J509" s="57" t="e">
        <f t="shared" si="87"/>
        <v>#DIV/0!</v>
      </c>
      <c r="K509" s="57" t="e">
        <f t="shared" si="81"/>
        <v>#DIV/0!</v>
      </c>
      <c r="L509" s="67" t="e">
        <f t="shared" si="77"/>
        <v>#DIV/0!</v>
      </c>
      <c r="M509" s="67" t="e">
        <f t="shared" si="78"/>
        <v>#DIV/0!</v>
      </c>
      <c r="N509" s="57" t="e">
        <f t="shared" si="82"/>
        <v>#DIV/0!</v>
      </c>
      <c r="O509" s="57" t="e">
        <f t="shared" si="83"/>
        <v>#DIV/0!</v>
      </c>
      <c r="P509" s="67" t="e">
        <f t="shared" si="84"/>
        <v>#DIV/0!</v>
      </c>
      <c r="Q509" s="67" t="e">
        <f t="shared" si="85"/>
        <v>#DIV/0!</v>
      </c>
      <c r="R509" s="57" t="e">
        <f t="shared" si="86"/>
        <v>#DIV/0!</v>
      </c>
      <c r="S509" s="68" t="str">
        <f t="shared" si="79"/>
        <v>PO</v>
      </c>
      <c r="T509" s="69" t="str">
        <f t="shared" si="80"/>
        <v>OK</v>
      </c>
    </row>
    <row r="510" spans="1:20" ht="14.25" customHeight="1" x14ac:dyDescent="0.25">
      <c r="A510" s="60" t="str">
        <f>IF(S510=MIN(S489:S512),1,"")</f>
        <v/>
      </c>
      <c r="B510" s="61"/>
      <c r="C510" s="62"/>
      <c r="D510" s="63"/>
      <c r="E510" s="64"/>
      <c r="F510" s="65"/>
      <c r="G510" s="66"/>
      <c r="H510" s="56"/>
      <c r="I510" s="67" t="e">
        <f>HLOOKUP('Operational Worksheet'!E510,$B$778:$U$780,3)</f>
        <v>#N/A</v>
      </c>
      <c r="J510" s="57" t="e">
        <f t="shared" si="87"/>
        <v>#DIV/0!</v>
      </c>
      <c r="K510" s="57" t="e">
        <f t="shared" si="81"/>
        <v>#DIV/0!</v>
      </c>
      <c r="L510" s="67" t="e">
        <f t="shared" si="77"/>
        <v>#DIV/0!</v>
      </c>
      <c r="M510" s="67" t="e">
        <f t="shared" si="78"/>
        <v>#DIV/0!</v>
      </c>
      <c r="N510" s="57" t="e">
        <f t="shared" si="82"/>
        <v>#DIV/0!</v>
      </c>
      <c r="O510" s="57" t="e">
        <f t="shared" si="83"/>
        <v>#DIV/0!</v>
      </c>
      <c r="P510" s="67" t="e">
        <f t="shared" si="84"/>
        <v>#DIV/0!</v>
      </c>
      <c r="Q510" s="67" t="e">
        <f t="shared" si="85"/>
        <v>#DIV/0!</v>
      </c>
      <c r="R510" s="57" t="e">
        <f t="shared" si="86"/>
        <v>#DIV/0!</v>
      </c>
      <c r="S510" s="68" t="str">
        <f t="shared" si="79"/>
        <v>PO</v>
      </c>
      <c r="T510" s="69" t="str">
        <f t="shared" si="80"/>
        <v>OK</v>
      </c>
    </row>
    <row r="511" spans="1:20" ht="14.25" customHeight="1" x14ac:dyDescent="0.25">
      <c r="A511" s="60" t="str">
        <f>IF(S511=MIN(S489:S512),1,"")</f>
        <v/>
      </c>
      <c r="B511" s="61"/>
      <c r="C511" s="62"/>
      <c r="D511" s="63"/>
      <c r="E511" s="64"/>
      <c r="F511" s="65"/>
      <c r="G511" s="66"/>
      <c r="H511" s="56"/>
      <c r="I511" s="67" t="e">
        <f>HLOOKUP('Operational Worksheet'!E511,$B$778:$U$780,3)</f>
        <v>#N/A</v>
      </c>
      <c r="J511" s="57" t="e">
        <f t="shared" si="87"/>
        <v>#DIV/0!</v>
      </c>
      <c r="K511" s="57" t="e">
        <f t="shared" si="81"/>
        <v>#DIV/0!</v>
      </c>
      <c r="L511" s="67" t="e">
        <f t="shared" si="77"/>
        <v>#DIV/0!</v>
      </c>
      <c r="M511" s="67" t="e">
        <f t="shared" si="78"/>
        <v>#DIV/0!</v>
      </c>
      <c r="N511" s="57" t="e">
        <f t="shared" si="82"/>
        <v>#DIV/0!</v>
      </c>
      <c r="O511" s="57" t="e">
        <f t="shared" si="83"/>
        <v>#DIV/0!</v>
      </c>
      <c r="P511" s="67" t="e">
        <f t="shared" si="84"/>
        <v>#DIV/0!</v>
      </c>
      <c r="Q511" s="67" t="e">
        <f t="shared" si="85"/>
        <v>#DIV/0!</v>
      </c>
      <c r="R511" s="57" t="e">
        <f t="shared" si="86"/>
        <v>#DIV/0!</v>
      </c>
      <c r="S511" s="68" t="str">
        <f t="shared" si="79"/>
        <v>PO</v>
      </c>
      <c r="T511" s="69" t="str">
        <f t="shared" si="80"/>
        <v>OK</v>
      </c>
    </row>
    <row r="512" spans="1:20" ht="14.25" customHeight="1" x14ac:dyDescent="0.25">
      <c r="A512" s="70" t="str">
        <f>IF(S512=MIN(S489:S512),1,"")</f>
        <v/>
      </c>
      <c r="B512" s="71"/>
      <c r="C512" s="72"/>
      <c r="D512" s="63"/>
      <c r="E512" s="64"/>
      <c r="F512" s="65"/>
      <c r="G512" s="66"/>
      <c r="H512" s="56"/>
      <c r="I512" s="73" t="e">
        <f>HLOOKUP('Operational Worksheet'!E512,$B$778:$U$780,3)</f>
        <v>#N/A</v>
      </c>
      <c r="J512" s="57" t="e">
        <f t="shared" si="87"/>
        <v>#DIV/0!</v>
      </c>
      <c r="K512" s="57" t="e">
        <f t="shared" si="81"/>
        <v>#DIV/0!</v>
      </c>
      <c r="L512" s="74" t="e">
        <f t="shared" si="77"/>
        <v>#DIV/0!</v>
      </c>
      <c r="M512" s="73" t="e">
        <f t="shared" si="78"/>
        <v>#DIV/0!</v>
      </c>
      <c r="N512" s="57" t="e">
        <f t="shared" si="82"/>
        <v>#DIV/0!</v>
      </c>
      <c r="O512" s="57" t="e">
        <f t="shared" si="83"/>
        <v>#DIV/0!</v>
      </c>
      <c r="P512" s="73" t="e">
        <f t="shared" si="84"/>
        <v>#DIV/0!</v>
      </c>
      <c r="Q512" s="73" t="e">
        <f t="shared" si="85"/>
        <v>#DIV/0!</v>
      </c>
      <c r="R512" s="57" t="e">
        <f t="shared" si="86"/>
        <v>#DIV/0!</v>
      </c>
      <c r="S512" s="74" t="str">
        <f t="shared" si="79"/>
        <v>PO</v>
      </c>
      <c r="T512" s="75" t="str">
        <f t="shared" si="80"/>
        <v>OK</v>
      </c>
    </row>
    <row r="513" spans="1:20" ht="14.25" customHeight="1" x14ac:dyDescent="0.25">
      <c r="A513" s="50" t="str">
        <f>IF(S513=MIN(S513:S536),1,"")</f>
        <v/>
      </c>
      <c r="B513" s="51"/>
      <c r="C513" s="52"/>
      <c r="D513" s="63"/>
      <c r="E513" s="64"/>
      <c r="F513" s="65"/>
      <c r="G513" s="66"/>
      <c r="H513" s="56"/>
      <c r="I513" s="57" t="e">
        <f>HLOOKUP('Operational Worksheet'!E513,$B$778:$U$780,3)</f>
        <v>#N/A</v>
      </c>
      <c r="J513" s="57" t="e">
        <f t="shared" si="87"/>
        <v>#DIV/0!</v>
      </c>
      <c r="K513" s="57" t="e">
        <f t="shared" si="81"/>
        <v>#DIV/0!</v>
      </c>
      <c r="L513" s="57" t="e">
        <f t="shared" si="77"/>
        <v>#DIV/0!</v>
      </c>
      <c r="M513" s="57" t="e">
        <f t="shared" si="78"/>
        <v>#DIV/0!</v>
      </c>
      <c r="N513" s="57" t="e">
        <f t="shared" si="82"/>
        <v>#DIV/0!</v>
      </c>
      <c r="O513" s="57" t="e">
        <f t="shared" si="83"/>
        <v>#DIV/0!</v>
      </c>
      <c r="P513" s="57" t="e">
        <f t="shared" si="84"/>
        <v>#DIV/0!</v>
      </c>
      <c r="Q513" s="57" t="e">
        <f t="shared" si="85"/>
        <v>#DIV/0!</v>
      </c>
      <c r="R513" s="57" t="e">
        <f t="shared" si="86"/>
        <v>#DIV/0!</v>
      </c>
      <c r="S513" s="58" t="str">
        <f t="shared" si="79"/>
        <v>PO</v>
      </c>
      <c r="T513" s="59" t="str">
        <f t="shared" si="80"/>
        <v>OK</v>
      </c>
    </row>
    <row r="514" spans="1:20" ht="14.25" customHeight="1" x14ac:dyDescent="0.25">
      <c r="A514" s="60" t="str">
        <f>IF(S514=MIN(S513:S536),1,"")</f>
        <v/>
      </c>
      <c r="B514" s="61"/>
      <c r="C514" s="62"/>
      <c r="D514" s="63"/>
      <c r="E514" s="64"/>
      <c r="F514" s="65"/>
      <c r="G514" s="66"/>
      <c r="H514" s="56"/>
      <c r="I514" s="67" t="e">
        <f>HLOOKUP('Operational Worksheet'!E514,$B$778:$U$780,3)</f>
        <v>#N/A</v>
      </c>
      <c r="J514" s="57" t="e">
        <f t="shared" si="87"/>
        <v>#DIV/0!</v>
      </c>
      <c r="K514" s="57" t="e">
        <f t="shared" si="81"/>
        <v>#DIV/0!</v>
      </c>
      <c r="L514" s="67" t="e">
        <f t="shared" si="77"/>
        <v>#DIV/0!</v>
      </c>
      <c r="M514" s="67" t="e">
        <f t="shared" si="78"/>
        <v>#DIV/0!</v>
      </c>
      <c r="N514" s="57" t="e">
        <f t="shared" si="82"/>
        <v>#DIV/0!</v>
      </c>
      <c r="O514" s="57" t="e">
        <f t="shared" si="83"/>
        <v>#DIV/0!</v>
      </c>
      <c r="P514" s="67" t="e">
        <f t="shared" si="84"/>
        <v>#DIV/0!</v>
      </c>
      <c r="Q514" s="67" t="e">
        <f t="shared" si="85"/>
        <v>#DIV/0!</v>
      </c>
      <c r="R514" s="57" t="e">
        <f t="shared" si="86"/>
        <v>#DIV/0!</v>
      </c>
      <c r="S514" s="68" t="str">
        <f t="shared" si="79"/>
        <v>PO</v>
      </c>
      <c r="T514" s="69" t="str">
        <f t="shared" si="80"/>
        <v>OK</v>
      </c>
    </row>
    <row r="515" spans="1:20" ht="14.25" customHeight="1" x14ac:dyDescent="0.25">
      <c r="A515" s="60" t="str">
        <f>IF(S515=MIN(S513:S536),1,"")</f>
        <v/>
      </c>
      <c r="B515" s="61"/>
      <c r="C515" s="62"/>
      <c r="D515" s="63"/>
      <c r="E515" s="64"/>
      <c r="F515" s="65"/>
      <c r="G515" s="66"/>
      <c r="H515" s="56"/>
      <c r="I515" s="67" t="e">
        <f>HLOOKUP('Operational Worksheet'!E515,$B$778:$U$780,3)</f>
        <v>#N/A</v>
      </c>
      <c r="J515" s="57" t="e">
        <f t="shared" si="87"/>
        <v>#DIV/0!</v>
      </c>
      <c r="K515" s="57" t="e">
        <f t="shared" si="81"/>
        <v>#DIV/0!</v>
      </c>
      <c r="L515" s="67" t="e">
        <f t="shared" si="77"/>
        <v>#DIV/0!</v>
      </c>
      <c r="M515" s="67" t="e">
        <f t="shared" si="78"/>
        <v>#DIV/0!</v>
      </c>
      <c r="N515" s="57" t="e">
        <f t="shared" si="82"/>
        <v>#DIV/0!</v>
      </c>
      <c r="O515" s="57" t="e">
        <f t="shared" si="83"/>
        <v>#DIV/0!</v>
      </c>
      <c r="P515" s="67" t="e">
        <f t="shared" si="84"/>
        <v>#DIV/0!</v>
      </c>
      <c r="Q515" s="67" t="e">
        <f t="shared" si="85"/>
        <v>#DIV/0!</v>
      </c>
      <c r="R515" s="57" t="e">
        <f t="shared" si="86"/>
        <v>#DIV/0!</v>
      </c>
      <c r="S515" s="68" t="str">
        <f t="shared" si="79"/>
        <v>PO</v>
      </c>
      <c r="T515" s="69" t="str">
        <f t="shared" si="80"/>
        <v>OK</v>
      </c>
    </row>
    <row r="516" spans="1:20" ht="14.25" customHeight="1" x14ac:dyDescent="0.25">
      <c r="A516" s="60" t="str">
        <f>IF(S516=MIN(S513:S536),1,"")</f>
        <v/>
      </c>
      <c r="B516" s="61"/>
      <c r="C516" s="62"/>
      <c r="D516" s="63"/>
      <c r="E516" s="64"/>
      <c r="F516" s="65"/>
      <c r="G516" s="66"/>
      <c r="H516" s="56"/>
      <c r="I516" s="67" t="e">
        <f>HLOOKUP('Operational Worksheet'!E516,$B$778:$U$780,3)</f>
        <v>#N/A</v>
      </c>
      <c r="J516" s="57" t="e">
        <f t="shared" si="87"/>
        <v>#DIV/0!</v>
      </c>
      <c r="K516" s="57" t="e">
        <f t="shared" si="81"/>
        <v>#DIV/0!</v>
      </c>
      <c r="L516" s="67" t="e">
        <f t="shared" si="77"/>
        <v>#DIV/0!</v>
      </c>
      <c r="M516" s="67" t="e">
        <f t="shared" si="78"/>
        <v>#DIV/0!</v>
      </c>
      <c r="N516" s="57" t="e">
        <f t="shared" si="82"/>
        <v>#DIV/0!</v>
      </c>
      <c r="O516" s="57" t="e">
        <f t="shared" si="83"/>
        <v>#DIV/0!</v>
      </c>
      <c r="P516" s="67" t="e">
        <f t="shared" si="84"/>
        <v>#DIV/0!</v>
      </c>
      <c r="Q516" s="67" t="e">
        <f t="shared" si="85"/>
        <v>#DIV/0!</v>
      </c>
      <c r="R516" s="57" t="e">
        <f t="shared" si="86"/>
        <v>#DIV/0!</v>
      </c>
      <c r="S516" s="68" t="str">
        <f t="shared" si="79"/>
        <v>PO</v>
      </c>
      <c r="T516" s="69" t="str">
        <f t="shared" si="80"/>
        <v>OK</v>
      </c>
    </row>
    <row r="517" spans="1:20" ht="14.25" customHeight="1" x14ac:dyDescent="0.25">
      <c r="A517" s="60" t="str">
        <f>IF(S517=MIN(S513:S536),1,"")</f>
        <v/>
      </c>
      <c r="B517" s="61"/>
      <c r="C517" s="62"/>
      <c r="D517" s="63"/>
      <c r="E517" s="64"/>
      <c r="F517" s="65"/>
      <c r="G517" s="66"/>
      <c r="H517" s="56"/>
      <c r="I517" s="67" t="e">
        <f>HLOOKUP('Operational Worksheet'!E517,$B$778:$U$780,3)</f>
        <v>#N/A</v>
      </c>
      <c r="J517" s="57" t="e">
        <f t="shared" si="87"/>
        <v>#DIV/0!</v>
      </c>
      <c r="K517" s="57" t="e">
        <f t="shared" si="81"/>
        <v>#DIV/0!</v>
      </c>
      <c r="L517" s="67" t="e">
        <f t="shared" si="77"/>
        <v>#DIV/0!</v>
      </c>
      <c r="M517" s="67" t="e">
        <f t="shared" si="78"/>
        <v>#DIV/0!</v>
      </c>
      <c r="N517" s="57" t="e">
        <f t="shared" si="82"/>
        <v>#DIV/0!</v>
      </c>
      <c r="O517" s="57" t="e">
        <f t="shared" si="83"/>
        <v>#DIV/0!</v>
      </c>
      <c r="P517" s="67" t="e">
        <f t="shared" si="84"/>
        <v>#DIV/0!</v>
      </c>
      <c r="Q517" s="67" t="e">
        <f t="shared" si="85"/>
        <v>#DIV/0!</v>
      </c>
      <c r="R517" s="57" t="e">
        <f t="shared" si="86"/>
        <v>#DIV/0!</v>
      </c>
      <c r="S517" s="68" t="str">
        <f t="shared" si="79"/>
        <v>PO</v>
      </c>
      <c r="T517" s="69" t="str">
        <f t="shared" si="80"/>
        <v>OK</v>
      </c>
    </row>
    <row r="518" spans="1:20" ht="14.25" customHeight="1" x14ac:dyDescent="0.25">
      <c r="A518" s="60" t="str">
        <f>IF(S518=MIN(S513:S536),1,"")</f>
        <v/>
      </c>
      <c r="B518" s="61"/>
      <c r="C518" s="62"/>
      <c r="D518" s="63"/>
      <c r="E518" s="64"/>
      <c r="F518" s="65"/>
      <c r="G518" s="66"/>
      <c r="H518" s="56"/>
      <c r="I518" s="67" t="e">
        <f>HLOOKUP('Operational Worksheet'!E518,$B$778:$U$780,3)</f>
        <v>#N/A</v>
      </c>
      <c r="J518" s="57" t="e">
        <f t="shared" si="87"/>
        <v>#DIV/0!</v>
      </c>
      <c r="K518" s="57" t="e">
        <f t="shared" si="81"/>
        <v>#DIV/0!</v>
      </c>
      <c r="L518" s="68" t="e">
        <f t="shared" si="77"/>
        <v>#DIV/0!</v>
      </c>
      <c r="M518" s="67" t="e">
        <f t="shared" si="78"/>
        <v>#DIV/0!</v>
      </c>
      <c r="N518" s="57" t="e">
        <f t="shared" si="82"/>
        <v>#DIV/0!</v>
      </c>
      <c r="O518" s="57" t="e">
        <f t="shared" si="83"/>
        <v>#DIV/0!</v>
      </c>
      <c r="P518" s="67" t="e">
        <f t="shared" si="84"/>
        <v>#DIV/0!</v>
      </c>
      <c r="Q518" s="67" t="e">
        <f t="shared" si="85"/>
        <v>#DIV/0!</v>
      </c>
      <c r="R518" s="57" t="e">
        <f t="shared" si="86"/>
        <v>#DIV/0!</v>
      </c>
      <c r="S518" s="68" t="str">
        <f t="shared" si="79"/>
        <v>PO</v>
      </c>
      <c r="T518" s="69" t="str">
        <f t="shared" si="80"/>
        <v>OK</v>
      </c>
    </row>
    <row r="519" spans="1:20" ht="14.25" customHeight="1" x14ac:dyDescent="0.25">
      <c r="A519" s="60" t="str">
        <f>IF(S519=MIN(S513:S536),1,"")</f>
        <v/>
      </c>
      <c r="B519" s="61"/>
      <c r="C519" s="62"/>
      <c r="D519" s="63"/>
      <c r="E519" s="64"/>
      <c r="F519" s="65"/>
      <c r="G519" s="66"/>
      <c r="H519" s="56"/>
      <c r="I519" s="67" t="e">
        <f>HLOOKUP('Operational Worksheet'!E519,$B$778:$U$780,3)</f>
        <v>#N/A</v>
      </c>
      <c r="J519" s="57" t="e">
        <f t="shared" si="87"/>
        <v>#DIV/0!</v>
      </c>
      <c r="K519" s="57" t="e">
        <f t="shared" si="81"/>
        <v>#DIV/0!</v>
      </c>
      <c r="L519" s="67" t="e">
        <f t="shared" si="77"/>
        <v>#DIV/0!</v>
      </c>
      <c r="M519" s="67" t="e">
        <f t="shared" si="78"/>
        <v>#DIV/0!</v>
      </c>
      <c r="N519" s="57" t="e">
        <f t="shared" si="82"/>
        <v>#DIV/0!</v>
      </c>
      <c r="O519" s="57" t="e">
        <f t="shared" si="83"/>
        <v>#DIV/0!</v>
      </c>
      <c r="P519" s="67" t="e">
        <f t="shared" si="84"/>
        <v>#DIV/0!</v>
      </c>
      <c r="Q519" s="67" t="e">
        <f t="shared" si="85"/>
        <v>#DIV/0!</v>
      </c>
      <c r="R519" s="57" t="e">
        <f t="shared" si="86"/>
        <v>#DIV/0!</v>
      </c>
      <c r="S519" s="68" t="str">
        <f t="shared" si="79"/>
        <v>PO</v>
      </c>
      <c r="T519" s="69" t="str">
        <f t="shared" si="80"/>
        <v>OK</v>
      </c>
    </row>
    <row r="520" spans="1:20" ht="14.25" customHeight="1" x14ac:dyDescent="0.25">
      <c r="A520" s="60" t="str">
        <f>IF(S520=MIN(S513:S536),1,"")</f>
        <v/>
      </c>
      <c r="B520" s="61"/>
      <c r="C520" s="62"/>
      <c r="D520" s="63"/>
      <c r="E520" s="64"/>
      <c r="F520" s="65"/>
      <c r="G520" s="66"/>
      <c r="H520" s="56"/>
      <c r="I520" s="67" t="e">
        <f>HLOOKUP('Operational Worksheet'!E520,$B$778:$U$780,3)</f>
        <v>#N/A</v>
      </c>
      <c r="J520" s="57" t="e">
        <f t="shared" si="87"/>
        <v>#DIV/0!</v>
      </c>
      <c r="K520" s="57" t="e">
        <f t="shared" si="81"/>
        <v>#DIV/0!</v>
      </c>
      <c r="L520" s="67" t="e">
        <f t="shared" si="77"/>
        <v>#DIV/0!</v>
      </c>
      <c r="M520" s="67" t="e">
        <f t="shared" si="78"/>
        <v>#DIV/0!</v>
      </c>
      <c r="N520" s="57" t="e">
        <f t="shared" si="82"/>
        <v>#DIV/0!</v>
      </c>
      <c r="O520" s="57" t="e">
        <f t="shared" si="83"/>
        <v>#DIV/0!</v>
      </c>
      <c r="P520" s="67" t="e">
        <f t="shared" si="84"/>
        <v>#DIV/0!</v>
      </c>
      <c r="Q520" s="67" t="e">
        <f t="shared" si="85"/>
        <v>#DIV/0!</v>
      </c>
      <c r="R520" s="57" t="e">
        <f t="shared" si="86"/>
        <v>#DIV/0!</v>
      </c>
      <c r="S520" s="68" t="str">
        <f t="shared" si="79"/>
        <v>PO</v>
      </c>
      <c r="T520" s="69" t="str">
        <f t="shared" si="80"/>
        <v>OK</v>
      </c>
    </row>
    <row r="521" spans="1:20" ht="14.25" customHeight="1" x14ac:dyDescent="0.25">
      <c r="A521" s="60" t="str">
        <f>IF(S521=MIN(S513:S536),1,"")</f>
        <v/>
      </c>
      <c r="B521" s="61"/>
      <c r="C521" s="62"/>
      <c r="D521" s="63"/>
      <c r="E521" s="64"/>
      <c r="F521" s="65"/>
      <c r="G521" s="66"/>
      <c r="H521" s="56"/>
      <c r="I521" s="67" t="e">
        <f>HLOOKUP('Operational Worksheet'!E521,$B$778:$U$780,3)</f>
        <v>#N/A</v>
      </c>
      <c r="J521" s="57" t="e">
        <f t="shared" si="87"/>
        <v>#DIV/0!</v>
      </c>
      <c r="K521" s="57" t="e">
        <f t="shared" si="81"/>
        <v>#DIV/0!</v>
      </c>
      <c r="L521" s="67" t="e">
        <f t="shared" ref="L521:L584" si="88">$G$773/D521*$I$773</f>
        <v>#DIV/0!</v>
      </c>
      <c r="M521" s="67" t="e">
        <f t="shared" ref="M521:M584" si="89">$G$774*F521/D521*$I$774</f>
        <v>#DIV/0!</v>
      </c>
      <c r="N521" s="57" t="e">
        <f t="shared" si="82"/>
        <v>#DIV/0!</v>
      </c>
      <c r="O521" s="57" t="e">
        <f t="shared" si="83"/>
        <v>#DIV/0!</v>
      </c>
      <c r="P521" s="67" t="e">
        <f t="shared" si="84"/>
        <v>#DIV/0!</v>
      </c>
      <c r="Q521" s="67" t="e">
        <f t="shared" si="85"/>
        <v>#DIV/0!</v>
      </c>
      <c r="R521" s="57" t="e">
        <f t="shared" si="86"/>
        <v>#DIV/0!</v>
      </c>
      <c r="S521" s="68" t="str">
        <f t="shared" ref="S521:S584" si="90">IF(D521&gt;0,R521/I521,"PO")</f>
        <v>PO</v>
      </c>
      <c r="T521" s="69" t="str">
        <f t="shared" ref="T521:T584" si="91">+IF(S521&gt;=1, "OK","Alarm")</f>
        <v>OK</v>
      </c>
    </row>
    <row r="522" spans="1:20" ht="14.25" customHeight="1" x14ac:dyDescent="0.25">
      <c r="A522" s="60" t="str">
        <f>IF(S522=MIN(S513:S536),1,"")</f>
        <v/>
      </c>
      <c r="B522" s="61"/>
      <c r="C522" s="62"/>
      <c r="D522" s="63"/>
      <c r="E522" s="64"/>
      <c r="F522" s="65"/>
      <c r="G522" s="66"/>
      <c r="H522" s="56"/>
      <c r="I522" s="67" t="e">
        <f>HLOOKUP('Operational Worksheet'!E522,$B$778:$U$780,3)</f>
        <v>#N/A</v>
      </c>
      <c r="J522" s="57" t="e">
        <f t="shared" si="87"/>
        <v>#DIV/0!</v>
      </c>
      <c r="K522" s="57" t="e">
        <f t="shared" ref="K522:K585" si="92">IF(H522&lt;&gt;0,$G$770/D522*$I$770+$G$771*H522/D522*$I$771,$G$772/D522*$I$772)</f>
        <v>#DIV/0!</v>
      </c>
      <c r="L522" s="67" t="e">
        <f t="shared" si="88"/>
        <v>#DIV/0!</v>
      </c>
      <c r="M522" s="67" t="e">
        <f t="shared" si="89"/>
        <v>#DIV/0!</v>
      </c>
      <c r="N522" s="57" t="e">
        <f t="shared" ref="N522:N585" si="93">J522*$G522</f>
        <v>#DIV/0!</v>
      </c>
      <c r="O522" s="57" t="e">
        <f t="shared" ref="O522:O585" si="94">K522*$G522</f>
        <v>#DIV/0!</v>
      </c>
      <c r="P522" s="67" t="e">
        <f t="shared" ref="P522:P585" si="95">L522*$G522</f>
        <v>#DIV/0!</v>
      </c>
      <c r="Q522" s="67" t="e">
        <f t="shared" ref="Q522:Q585" si="96">M522*$G522</f>
        <v>#DIV/0!</v>
      </c>
      <c r="R522" s="57" t="e">
        <f t="shared" ref="R522:R585" si="97">N522+O522+P522+Q522</f>
        <v>#DIV/0!</v>
      </c>
      <c r="S522" s="68" t="str">
        <f t="shared" si="90"/>
        <v>PO</v>
      </c>
      <c r="T522" s="69" t="str">
        <f t="shared" si="91"/>
        <v>OK</v>
      </c>
    </row>
    <row r="523" spans="1:20" ht="14.25" customHeight="1" x14ac:dyDescent="0.25">
      <c r="A523" s="60" t="str">
        <f>IF(S523=MIN(S513:S536),1,"")</f>
        <v/>
      </c>
      <c r="B523" s="61"/>
      <c r="C523" s="62"/>
      <c r="D523" s="63"/>
      <c r="E523" s="64"/>
      <c r="F523" s="65"/>
      <c r="G523" s="66"/>
      <c r="H523" s="56"/>
      <c r="I523" s="67" t="e">
        <f>HLOOKUP('Operational Worksheet'!E523,$B$778:$U$780,3)</f>
        <v>#N/A</v>
      </c>
      <c r="J523" s="57" t="e">
        <f t="shared" ref="J523:J586" si="98">$G$768/D523*$I$768</f>
        <v>#DIV/0!</v>
      </c>
      <c r="K523" s="57" t="e">
        <f t="shared" si="92"/>
        <v>#DIV/0!</v>
      </c>
      <c r="L523" s="67" t="e">
        <f t="shared" si="88"/>
        <v>#DIV/0!</v>
      </c>
      <c r="M523" s="67" t="e">
        <f t="shared" si="89"/>
        <v>#DIV/0!</v>
      </c>
      <c r="N523" s="57" t="e">
        <f t="shared" si="93"/>
        <v>#DIV/0!</v>
      </c>
      <c r="O523" s="57" t="e">
        <f t="shared" si="94"/>
        <v>#DIV/0!</v>
      </c>
      <c r="P523" s="67" t="e">
        <f t="shared" si="95"/>
        <v>#DIV/0!</v>
      </c>
      <c r="Q523" s="67" t="e">
        <f t="shared" si="96"/>
        <v>#DIV/0!</v>
      </c>
      <c r="R523" s="57" t="e">
        <f t="shared" si="97"/>
        <v>#DIV/0!</v>
      </c>
      <c r="S523" s="68" t="str">
        <f t="shared" si="90"/>
        <v>PO</v>
      </c>
      <c r="T523" s="69" t="str">
        <f t="shared" si="91"/>
        <v>OK</v>
      </c>
    </row>
    <row r="524" spans="1:20" ht="14.25" customHeight="1" x14ac:dyDescent="0.25">
      <c r="A524" s="60" t="str">
        <f>IF(S524=MIN(S513:S536),1,"")</f>
        <v/>
      </c>
      <c r="B524" s="61"/>
      <c r="C524" s="62"/>
      <c r="D524" s="63"/>
      <c r="E524" s="64"/>
      <c r="F524" s="65"/>
      <c r="G524" s="66"/>
      <c r="H524" s="56"/>
      <c r="I524" s="67" t="e">
        <f>HLOOKUP('Operational Worksheet'!E524,$B$778:$U$780,3)</f>
        <v>#N/A</v>
      </c>
      <c r="J524" s="57" t="e">
        <f t="shared" si="98"/>
        <v>#DIV/0!</v>
      </c>
      <c r="K524" s="57" t="e">
        <f t="shared" si="92"/>
        <v>#DIV/0!</v>
      </c>
      <c r="L524" s="68" t="e">
        <f t="shared" si="88"/>
        <v>#DIV/0!</v>
      </c>
      <c r="M524" s="67" t="e">
        <f t="shared" si="89"/>
        <v>#DIV/0!</v>
      </c>
      <c r="N524" s="57" t="e">
        <f t="shared" si="93"/>
        <v>#DIV/0!</v>
      </c>
      <c r="O524" s="57" t="e">
        <f t="shared" si="94"/>
        <v>#DIV/0!</v>
      </c>
      <c r="P524" s="67" t="e">
        <f t="shared" si="95"/>
        <v>#DIV/0!</v>
      </c>
      <c r="Q524" s="67" t="e">
        <f t="shared" si="96"/>
        <v>#DIV/0!</v>
      </c>
      <c r="R524" s="57" t="e">
        <f t="shared" si="97"/>
        <v>#DIV/0!</v>
      </c>
      <c r="S524" s="68" t="str">
        <f t="shared" si="90"/>
        <v>PO</v>
      </c>
      <c r="T524" s="69" t="str">
        <f t="shared" si="91"/>
        <v>OK</v>
      </c>
    </row>
    <row r="525" spans="1:20" ht="14.25" customHeight="1" x14ac:dyDescent="0.25">
      <c r="A525" s="60" t="str">
        <f>IF(S525=MIN(S513:S536),1,"")</f>
        <v/>
      </c>
      <c r="B525" s="61"/>
      <c r="C525" s="62"/>
      <c r="D525" s="63"/>
      <c r="E525" s="64"/>
      <c r="F525" s="65"/>
      <c r="G525" s="66"/>
      <c r="H525" s="56"/>
      <c r="I525" s="67" t="e">
        <f>HLOOKUP('Operational Worksheet'!E525,$B$778:$U$780,3)</f>
        <v>#N/A</v>
      </c>
      <c r="J525" s="57" t="e">
        <f t="shared" si="98"/>
        <v>#DIV/0!</v>
      </c>
      <c r="K525" s="57" t="e">
        <f t="shared" si="92"/>
        <v>#DIV/0!</v>
      </c>
      <c r="L525" s="67" t="e">
        <f t="shared" si="88"/>
        <v>#DIV/0!</v>
      </c>
      <c r="M525" s="67" t="e">
        <f t="shared" si="89"/>
        <v>#DIV/0!</v>
      </c>
      <c r="N525" s="57" t="e">
        <f t="shared" si="93"/>
        <v>#DIV/0!</v>
      </c>
      <c r="O525" s="57" t="e">
        <f t="shared" si="94"/>
        <v>#DIV/0!</v>
      </c>
      <c r="P525" s="67" t="e">
        <f t="shared" si="95"/>
        <v>#DIV/0!</v>
      </c>
      <c r="Q525" s="67" t="e">
        <f t="shared" si="96"/>
        <v>#DIV/0!</v>
      </c>
      <c r="R525" s="57" t="e">
        <f t="shared" si="97"/>
        <v>#DIV/0!</v>
      </c>
      <c r="S525" s="68" t="str">
        <f t="shared" si="90"/>
        <v>PO</v>
      </c>
      <c r="T525" s="69" t="str">
        <f t="shared" si="91"/>
        <v>OK</v>
      </c>
    </row>
    <row r="526" spans="1:20" ht="14.25" customHeight="1" x14ac:dyDescent="0.25">
      <c r="A526" s="60" t="str">
        <f>IF(S526=MIN(S513:S536),1,"")</f>
        <v/>
      </c>
      <c r="B526" s="61"/>
      <c r="C526" s="62"/>
      <c r="D526" s="63"/>
      <c r="E526" s="64"/>
      <c r="F526" s="65"/>
      <c r="G526" s="66"/>
      <c r="H526" s="56"/>
      <c r="I526" s="67" t="e">
        <f>HLOOKUP('Operational Worksheet'!E526,$B$778:$U$780,3)</f>
        <v>#N/A</v>
      </c>
      <c r="J526" s="57" t="e">
        <f t="shared" si="98"/>
        <v>#DIV/0!</v>
      </c>
      <c r="K526" s="57" t="e">
        <f t="shared" si="92"/>
        <v>#DIV/0!</v>
      </c>
      <c r="L526" s="67" t="e">
        <f t="shared" si="88"/>
        <v>#DIV/0!</v>
      </c>
      <c r="M526" s="67" t="e">
        <f t="shared" si="89"/>
        <v>#DIV/0!</v>
      </c>
      <c r="N526" s="57" t="e">
        <f t="shared" si="93"/>
        <v>#DIV/0!</v>
      </c>
      <c r="O526" s="57" t="e">
        <f t="shared" si="94"/>
        <v>#DIV/0!</v>
      </c>
      <c r="P526" s="67" t="e">
        <f t="shared" si="95"/>
        <v>#DIV/0!</v>
      </c>
      <c r="Q526" s="67" t="e">
        <f t="shared" si="96"/>
        <v>#DIV/0!</v>
      </c>
      <c r="R526" s="57" t="e">
        <f t="shared" si="97"/>
        <v>#DIV/0!</v>
      </c>
      <c r="S526" s="68" t="str">
        <f t="shared" si="90"/>
        <v>PO</v>
      </c>
      <c r="T526" s="69" t="str">
        <f t="shared" si="91"/>
        <v>OK</v>
      </c>
    </row>
    <row r="527" spans="1:20" ht="14.25" customHeight="1" x14ac:dyDescent="0.25">
      <c r="A527" s="60" t="str">
        <f>IF(S527=MIN(S513:S536),1,"")</f>
        <v/>
      </c>
      <c r="B527" s="61"/>
      <c r="C527" s="62"/>
      <c r="D527" s="63"/>
      <c r="E527" s="64"/>
      <c r="F527" s="65"/>
      <c r="G527" s="66"/>
      <c r="H527" s="56"/>
      <c r="I527" s="67" t="e">
        <f>HLOOKUP('Operational Worksheet'!E527,$B$778:$U$780,3)</f>
        <v>#N/A</v>
      </c>
      <c r="J527" s="57" t="e">
        <f t="shared" si="98"/>
        <v>#DIV/0!</v>
      </c>
      <c r="K527" s="57" t="e">
        <f t="shared" si="92"/>
        <v>#DIV/0!</v>
      </c>
      <c r="L527" s="67" t="e">
        <f t="shared" si="88"/>
        <v>#DIV/0!</v>
      </c>
      <c r="M527" s="67" t="e">
        <f t="shared" si="89"/>
        <v>#DIV/0!</v>
      </c>
      <c r="N527" s="57" t="e">
        <f t="shared" si="93"/>
        <v>#DIV/0!</v>
      </c>
      <c r="O527" s="57" t="e">
        <f t="shared" si="94"/>
        <v>#DIV/0!</v>
      </c>
      <c r="P527" s="67" t="e">
        <f t="shared" si="95"/>
        <v>#DIV/0!</v>
      </c>
      <c r="Q527" s="67" t="e">
        <f t="shared" si="96"/>
        <v>#DIV/0!</v>
      </c>
      <c r="R527" s="57" t="e">
        <f t="shared" si="97"/>
        <v>#DIV/0!</v>
      </c>
      <c r="S527" s="68" t="str">
        <f t="shared" si="90"/>
        <v>PO</v>
      </c>
      <c r="T527" s="69" t="str">
        <f t="shared" si="91"/>
        <v>OK</v>
      </c>
    </row>
    <row r="528" spans="1:20" ht="14.25" customHeight="1" x14ac:dyDescent="0.25">
      <c r="A528" s="60" t="str">
        <f>IF(S528=MIN(S513:S536),1,"")</f>
        <v/>
      </c>
      <c r="B528" s="61"/>
      <c r="C528" s="62"/>
      <c r="D528" s="63"/>
      <c r="E528" s="64"/>
      <c r="F528" s="65"/>
      <c r="G528" s="66"/>
      <c r="H528" s="56"/>
      <c r="I528" s="67" t="e">
        <f>HLOOKUP('Operational Worksheet'!E528,$B$778:$U$780,3)</f>
        <v>#N/A</v>
      </c>
      <c r="J528" s="57" t="e">
        <f t="shared" si="98"/>
        <v>#DIV/0!</v>
      </c>
      <c r="K528" s="57" t="e">
        <f t="shared" si="92"/>
        <v>#DIV/0!</v>
      </c>
      <c r="L528" s="67" t="e">
        <f t="shared" si="88"/>
        <v>#DIV/0!</v>
      </c>
      <c r="M528" s="67" t="e">
        <f t="shared" si="89"/>
        <v>#DIV/0!</v>
      </c>
      <c r="N528" s="57" t="e">
        <f t="shared" si="93"/>
        <v>#DIV/0!</v>
      </c>
      <c r="O528" s="57" t="e">
        <f t="shared" si="94"/>
        <v>#DIV/0!</v>
      </c>
      <c r="P528" s="67" t="e">
        <f t="shared" si="95"/>
        <v>#DIV/0!</v>
      </c>
      <c r="Q528" s="67" t="e">
        <f t="shared" si="96"/>
        <v>#DIV/0!</v>
      </c>
      <c r="R528" s="57" t="e">
        <f t="shared" si="97"/>
        <v>#DIV/0!</v>
      </c>
      <c r="S528" s="68" t="str">
        <f t="shared" si="90"/>
        <v>PO</v>
      </c>
      <c r="T528" s="69" t="str">
        <f t="shared" si="91"/>
        <v>OK</v>
      </c>
    </row>
    <row r="529" spans="1:20" ht="14.25" customHeight="1" x14ac:dyDescent="0.25">
      <c r="A529" s="60" t="str">
        <f>IF(S529=MIN(S513:S536),1,"")</f>
        <v/>
      </c>
      <c r="B529" s="61"/>
      <c r="C529" s="62"/>
      <c r="D529" s="63"/>
      <c r="E529" s="64"/>
      <c r="F529" s="65"/>
      <c r="G529" s="66"/>
      <c r="H529" s="56"/>
      <c r="I529" s="67" t="e">
        <f>HLOOKUP('Operational Worksheet'!E529,$B$778:$U$780,3)</f>
        <v>#N/A</v>
      </c>
      <c r="J529" s="57" t="e">
        <f t="shared" si="98"/>
        <v>#DIV/0!</v>
      </c>
      <c r="K529" s="57" t="e">
        <f t="shared" si="92"/>
        <v>#DIV/0!</v>
      </c>
      <c r="L529" s="67" t="e">
        <f t="shared" si="88"/>
        <v>#DIV/0!</v>
      </c>
      <c r="M529" s="67" t="e">
        <f t="shared" si="89"/>
        <v>#DIV/0!</v>
      </c>
      <c r="N529" s="57" t="e">
        <f t="shared" si="93"/>
        <v>#DIV/0!</v>
      </c>
      <c r="O529" s="57" t="e">
        <f t="shared" si="94"/>
        <v>#DIV/0!</v>
      </c>
      <c r="P529" s="67" t="e">
        <f t="shared" si="95"/>
        <v>#DIV/0!</v>
      </c>
      <c r="Q529" s="67" t="e">
        <f t="shared" si="96"/>
        <v>#DIV/0!</v>
      </c>
      <c r="R529" s="57" t="e">
        <f t="shared" si="97"/>
        <v>#DIV/0!</v>
      </c>
      <c r="S529" s="68" t="str">
        <f t="shared" si="90"/>
        <v>PO</v>
      </c>
      <c r="T529" s="69" t="str">
        <f t="shared" si="91"/>
        <v>OK</v>
      </c>
    </row>
    <row r="530" spans="1:20" ht="14.25" customHeight="1" x14ac:dyDescent="0.25">
      <c r="A530" s="60" t="str">
        <f>IF(S530=MIN(S513:S536),1,"")</f>
        <v/>
      </c>
      <c r="B530" s="61"/>
      <c r="C530" s="62"/>
      <c r="D530" s="63"/>
      <c r="E530" s="64"/>
      <c r="F530" s="65"/>
      <c r="G530" s="66"/>
      <c r="H530" s="56"/>
      <c r="I530" s="67" t="e">
        <f>HLOOKUP('Operational Worksheet'!E530,$B$778:$U$780,3)</f>
        <v>#N/A</v>
      </c>
      <c r="J530" s="57" t="e">
        <f t="shared" si="98"/>
        <v>#DIV/0!</v>
      </c>
      <c r="K530" s="57" t="e">
        <f t="shared" si="92"/>
        <v>#DIV/0!</v>
      </c>
      <c r="L530" s="68" t="e">
        <f t="shared" si="88"/>
        <v>#DIV/0!</v>
      </c>
      <c r="M530" s="67" t="e">
        <f t="shared" si="89"/>
        <v>#DIV/0!</v>
      </c>
      <c r="N530" s="57" t="e">
        <f t="shared" si="93"/>
        <v>#DIV/0!</v>
      </c>
      <c r="O530" s="57" t="e">
        <f t="shared" si="94"/>
        <v>#DIV/0!</v>
      </c>
      <c r="P530" s="67" t="e">
        <f t="shared" si="95"/>
        <v>#DIV/0!</v>
      </c>
      <c r="Q530" s="67" t="e">
        <f t="shared" si="96"/>
        <v>#DIV/0!</v>
      </c>
      <c r="R530" s="57" t="e">
        <f t="shared" si="97"/>
        <v>#DIV/0!</v>
      </c>
      <c r="S530" s="68" t="str">
        <f t="shared" si="90"/>
        <v>PO</v>
      </c>
      <c r="T530" s="69" t="str">
        <f t="shared" si="91"/>
        <v>OK</v>
      </c>
    </row>
    <row r="531" spans="1:20" ht="14.25" customHeight="1" x14ac:dyDescent="0.25">
      <c r="A531" s="60" t="str">
        <f>IF(S531=MIN(S513:S536),1,"")</f>
        <v/>
      </c>
      <c r="B531" s="61"/>
      <c r="C531" s="62"/>
      <c r="D531" s="63"/>
      <c r="E531" s="64"/>
      <c r="F531" s="65"/>
      <c r="G531" s="66"/>
      <c r="H531" s="56"/>
      <c r="I531" s="67" t="e">
        <f>HLOOKUP('Operational Worksheet'!E531,$B$778:$U$780,3)</f>
        <v>#N/A</v>
      </c>
      <c r="J531" s="57" t="e">
        <f t="shared" si="98"/>
        <v>#DIV/0!</v>
      </c>
      <c r="K531" s="57" t="e">
        <f t="shared" si="92"/>
        <v>#DIV/0!</v>
      </c>
      <c r="L531" s="67" t="e">
        <f t="shared" si="88"/>
        <v>#DIV/0!</v>
      </c>
      <c r="M531" s="67" t="e">
        <f t="shared" si="89"/>
        <v>#DIV/0!</v>
      </c>
      <c r="N531" s="57" t="e">
        <f t="shared" si="93"/>
        <v>#DIV/0!</v>
      </c>
      <c r="O531" s="57" t="e">
        <f t="shared" si="94"/>
        <v>#DIV/0!</v>
      </c>
      <c r="P531" s="67" t="e">
        <f t="shared" si="95"/>
        <v>#DIV/0!</v>
      </c>
      <c r="Q531" s="67" t="e">
        <f t="shared" si="96"/>
        <v>#DIV/0!</v>
      </c>
      <c r="R531" s="57" t="e">
        <f t="shared" si="97"/>
        <v>#DIV/0!</v>
      </c>
      <c r="S531" s="68" t="str">
        <f t="shared" si="90"/>
        <v>PO</v>
      </c>
      <c r="T531" s="69" t="str">
        <f t="shared" si="91"/>
        <v>OK</v>
      </c>
    </row>
    <row r="532" spans="1:20" ht="14.25" customHeight="1" x14ac:dyDescent="0.25">
      <c r="A532" s="60" t="str">
        <f>IF(S532=MIN(S513:S536),1,"")</f>
        <v/>
      </c>
      <c r="B532" s="61"/>
      <c r="C532" s="62"/>
      <c r="D532" s="63"/>
      <c r="E532" s="64"/>
      <c r="F532" s="65"/>
      <c r="G532" s="66"/>
      <c r="H532" s="56"/>
      <c r="I532" s="67" t="e">
        <f>HLOOKUP('Operational Worksheet'!E532,$B$778:$U$780,3)</f>
        <v>#N/A</v>
      </c>
      <c r="J532" s="57" t="e">
        <f t="shared" si="98"/>
        <v>#DIV/0!</v>
      </c>
      <c r="K532" s="57" t="e">
        <f t="shared" si="92"/>
        <v>#DIV/0!</v>
      </c>
      <c r="L532" s="67" t="e">
        <f t="shared" si="88"/>
        <v>#DIV/0!</v>
      </c>
      <c r="M532" s="67" t="e">
        <f t="shared" si="89"/>
        <v>#DIV/0!</v>
      </c>
      <c r="N532" s="57" t="e">
        <f t="shared" si="93"/>
        <v>#DIV/0!</v>
      </c>
      <c r="O532" s="57" t="e">
        <f t="shared" si="94"/>
        <v>#DIV/0!</v>
      </c>
      <c r="P532" s="67" t="e">
        <f t="shared" si="95"/>
        <v>#DIV/0!</v>
      </c>
      <c r="Q532" s="67" t="e">
        <f t="shared" si="96"/>
        <v>#DIV/0!</v>
      </c>
      <c r="R532" s="57" t="e">
        <f t="shared" si="97"/>
        <v>#DIV/0!</v>
      </c>
      <c r="S532" s="68" t="str">
        <f t="shared" si="90"/>
        <v>PO</v>
      </c>
      <c r="T532" s="69" t="str">
        <f t="shared" si="91"/>
        <v>OK</v>
      </c>
    </row>
    <row r="533" spans="1:20" ht="14.25" customHeight="1" x14ac:dyDescent="0.25">
      <c r="A533" s="60" t="str">
        <f>IF(S533=MIN(S513:S536),1,"")</f>
        <v/>
      </c>
      <c r="B533" s="61"/>
      <c r="C533" s="62"/>
      <c r="D533" s="63"/>
      <c r="E533" s="64"/>
      <c r="F533" s="65"/>
      <c r="G533" s="66"/>
      <c r="H533" s="56"/>
      <c r="I533" s="67" t="e">
        <f>HLOOKUP('Operational Worksheet'!E533,$B$778:$U$780,3)</f>
        <v>#N/A</v>
      </c>
      <c r="J533" s="57" t="e">
        <f t="shared" si="98"/>
        <v>#DIV/0!</v>
      </c>
      <c r="K533" s="57" t="e">
        <f t="shared" si="92"/>
        <v>#DIV/0!</v>
      </c>
      <c r="L533" s="67" t="e">
        <f t="shared" si="88"/>
        <v>#DIV/0!</v>
      </c>
      <c r="M533" s="67" t="e">
        <f t="shared" si="89"/>
        <v>#DIV/0!</v>
      </c>
      <c r="N533" s="57" t="e">
        <f t="shared" si="93"/>
        <v>#DIV/0!</v>
      </c>
      <c r="O533" s="57" t="e">
        <f t="shared" si="94"/>
        <v>#DIV/0!</v>
      </c>
      <c r="P533" s="67" t="e">
        <f t="shared" si="95"/>
        <v>#DIV/0!</v>
      </c>
      <c r="Q533" s="67" t="e">
        <f t="shared" si="96"/>
        <v>#DIV/0!</v>
      </c>
      <c r="R533" s="57" t="e">
        <f t="shared" si="97"/>
        <v>#DIV/0!</v>
      </c>
      <c r="S533" s="68" t="str">
        <f t="shared" si="90"/>
        <v>PO</v>
      </c>
      <c r="T533" s="69" t="str">
        <f t="shared" si="91"/>
        <v>OK</v>
      </c>
    </row>
    <row r="534" spans="1:20" ht="14.25" customHeight="1" x14ac:dyDescent="0.25">
      <c r="A534" s="60" t="str">
        <f>IF(S534=MIN(S513:S536),1,"")</f>
        <v/>
      </c>
      <c r="B534" s="61"/>
      <c r="C534" s="62"/>
      <c r="D534" s="63"/>
      <c r="E534" s="64"/>
      <c r="F534" s="65"/>
      <c r="G534" s="66"/>
      <c r="H534" s="56"/>
      <c r="I534" s="67" t="e">
        <f>HLOOKUP('Operational Worksheet'!E534,$B$778:$U$780,3)</f>
        <v>#N/A</v>
      </c>
      <c r="J534" s="57" t="e">
        <f t="shared" si="98"/>
        <v>#DIV/0!</v>
      </c>
      <c r="K534" s="57" t="e">
        <f t="shared" si="92"/>
        <v>#DIV/0!</v>
      </c>
      <c r="L534" s="67" t="e">
        <f t="shared" si="88"/>
        <v>#DIV/0!</v>
      </c>
      <c r="M534" s="67" t="e">
        <f t="shared" si="89"/>
        <v>#DIV/0!</v>
      </c>
      <c r="N534" s="57" t="e">
        <f t="shared" si="93"/>
        <v>#DIV/0!</v>
      </c>
      <c r="O534" s="57" t="e">
        <f t="shared" si="94"/>
        <v>#DIV/0!</v>
      </c>
      <c r="P534" s="67" t="e">
        <f t="shared" si="95"/>
        <v>#DIV/0!</v>
      </c>
      <c r="Q534" s="67" t="e">
        <f t="shared" si="96"/>
        <v>#DIV/0!</v>
      </c>
      <c r="R534" s="57" t="e">
        <f t="shared" si="97"/>
        <v>#DIV/0!</v>
      </c>
      <c r="S534" s="68" t="str">
        <f t="shared" si="90"/>
        <v>PO</v>
      </c>
      <c r="T534" s="69" t="str">
        <f t="shared" si="91"/>
        <v>OK</v>
      </c>
    </row>
    <row r="535" spans="1:20" ht="14.25" customHeight="1" x14ac:dyDescent="0.25">
      <c r="A535" s="60" t="str">
        <f>IF(S535=MIN(S513:S536),1,"")</f>
        <v/>
      </c>
      <c r="B535" s="61"/>
      <c r="C535" s="62"/>
      <c r="D535" s="63"/>
      <c r="E535" s="64"/>
      <c r="F535" s="65"/>
      <c r="G535" s="66"/>
      <c r="H535" s="56"/>
      <c r="I535" s="67" t="e">
        <f>HLOOKUP('Operational Worksheet'!E535,$B$778:$U$780,3)</f>
        <v>#N/A</v>
      </c>
      <c r="J535" s="57" t="e">
        <f t="shared" si="98"/>
        <v>#DIV/0!</v>
      </c>
      <c r="K535" s="57" t="e">
        <f t="shared" si="92"/>
        <v>#DIV/0!</v>
      </c>
      <c r="L535" s="67" t="e">
        <f t="shared" si="88"/>
        <v>#DIV/0!</v>
      </c>
      <c r="M535" s="67" t="e">
        <f t="shared" si="89"/>
        <v>#DIV/0!</v>
      </c>
      <c r="N535" s="57" t="e">
        <f t="shared" si="93"/>
        <v>#DIV/0!</v>
      </c>
      <c r="O535" s="57" t="e">
        <f t="shared" si="94"/>
        <v>#DIV/0!</v>
      </c>
      <c r="P535" s="67" t="e">
        <f t="shared" si="95"/>
        <v>#DIV/0!</v>
      </c>
      <c r="Q535" s="67" t="e">
        <f t="shared" si="96"/>
        <v>#DIV/0!</v>
      </c>
      <c r="R535" s="57" t="e">
        <f t="shared" si="97"/>
        <v>#DIV/0!</v>
      </c>
      <c r="S535" s="68" t="str">
        <f t="shared" si="90"/>
        <v>PO</v>
      </c>
      <c r="T535" s="69" t="str">
        <f t="shared" si="91"/>
        <v>OK</v>
      </c>
    </row>
    <row r="536" spans="1:20" ht="14.25" customHeight="1" x14ac:dyDescent="0.25">
      <c r="A536" s="70" t="str">
        <f>IF(S536=MIN(S513:S536),1,"")</f>
        <v/>
      </c>
      <c r="B536" s="71"/>
      <c r="C536" s="72"/>
      <c r="D536" s="63"/>
      <c r="E536" s="64"/>
      <c r="F536" s="65"/>
      <c r="G536" s="66"/>
      <c r="H536" s="56"/>
      <c r="I536" s="73" t="e">
        <f>HLOOKUP('Operational Worksheet'!E536,$B$778:$U$780,3)</f>
        <v>#N/A</v>
      </c>
      <c r="J536" s="57" t="e">
        <f t="shared" si="98"/>
        <v>#DIV/0!</v>
      </c>
      <c r="K536" s="57" t="e">
        <f t="shared" si="92"/>
        <v>#DIV/0!</v>
      </c>
      <c r="L536" s="74" t="e">
        <f t="shared" si="88"/>
        <v>#DIV/0!</v>
      </c>
      <c r="M536" s="73" t="e">
        <f t="shared" si="89"/>
        <v>#DIV/0!</v>
      </c>
      <c r="N536" s="57" t="e">
        <f t="shared" si="93"/>
        <v>#DIV/0!</v>
      </c>
      <c r="O536" s="57" t="e">
        <f t="shared" si="94"/>
        <v>#DIV/0!</v>
      </c>
      <c r="P536" s="73" t="e">
        <f t="shared" si="95"/>
        <v>#DIV/0!</v>
      </c>
      <c r="Q536" s="73" t="e">
        <f t="shared" si="96"/>
        <v>#DIV/0!</v>
      </c>
      <c r="R536" s="57" t="e">
        <f t="shared" si="97"/>
        <v>#DIV/0!</v>
      </c>
      <c r="S536" s="74" t="str">
        <f t="shared" si="90"/>
        <v>PO</v>
      </c>
      <c r="T536" s="75" t="str">
        <f t="shared" si="91"/>
        <v>OK</v>
      </c>
    </row>
    <row r="537" spans="1:20" ht="14.25" customHeight="1" x14ac:dyDescent="0.25">
      <c r="A537" s="50" t="str">
        <f>IF(S537=MIN(S537:S560),1,"")</f>
        <v/>
      </c>
      <c r="B537" s="51"/>
      <c r="C537" s="52"/>
      <c r="D537" s="63"/>
      <c r="E537" s="64"/>
      <c r="F537" s="65"/>
      <c r="G537" s="66"/>
      <c r="H537" s="56"/>
      <c r="I537" s="57" t="e">
        <f>HLOOKUP('Operational Worksheet'!E537,$B$778:$U$780,3)</f>
        <v>#N/A</v>
      </c>
      <c r="J537" s="57" t="e">
        <f t="shared" si="98"/>
        <v>#DIV/0!</v>
      </c>
      <c r="K537" s="57" t="e">
        <f t="shared" si="92"/>
        <v>#DIV/0!</v>
      </c>
      <c r="L537" s="57" t="e">
        <f t="shared" si="88"/>
        <v>#DIV/0!</v>
      </c>
      <c r="M537" s="57" t="e">
        <f t="shared" si="89"/>
        <v>#DIV/0!</v>
      </c>
      <c r="N537" s="57" t="e">
        <f t="shared" si="93"/>
        <v>#DIV/0!</v>
      </c>
      <c r="O537" s="57" t="e">
        <f t="shared" si="94"/>
        <v>#DIV/0!</v>
      </c>
      <c r="P537" s="57" t="e">
        <f t="shared" si="95"/>
        <v>#DIV/0!</v>
      </c>
      <c r="Q537" s="57" t="e">
        <f t="shared" si="96"/>
        <v>#DIV/0!</v>
      </c>
      <c r="R537" s="57" t="e">
        <f t="shared" si="97"/>
        <v>#DIV/0!</v>
      </c>
      <c r="S537" s="58" t="str">
        <f t="shared" si="90"/>
        <v>PO</v>
      </c>
      <c r="T537" s="59" t="str">
        <f t="shared" si="91"/>
        <v>OK</v>
      </c>
    </row>
    <row r="538" spans="1:20" ht="14.25" customHeight="1" x14ac:dyDescent="0.25">
      <c r="A538" s="60" t="str">
        <f>IF(S538=MIN(S537:S560),1,"")</f>
        <v/>
      </c>
      <c r="B538" s="61"/>
      <c r="C538" s="62"/>
      <c r="D538" s="63"/>
      <c r="E538" s="64"/>
      <c r="F538" s="65"/>
      <c r="G538" s="66"/>
      <c r="H538" s="56"/>
      <c r="I538" s="67" t="e">
        <f>HLOOKUP('Operational Worksheet'!E538,$B$778:$U$780,3)</f>
        <v>#N/A</v>
      </c>
      <c r="J538" s="57" t="e">
        <f t="shared" si="98"/>
        <v>#DIV/0!</v>
      </c>
      <c r="K538" s="57" t="e">
        <f t="shared" si="92"/>
        <v>#DIV/0!</v>
      </c>
      <c r="L538" s="67" t="e">
        <f t="shared" si="88"/>
        <v>#DIV/0!</v>
      </c>
      <c r="M538" s="67" t="e">
        <f t="shared" si="89"/>
        <v>#DIV/0!</v>
      </c>
      <c r="N538" s="57" t="e">
        <f t="shared" si="93"/>
        <v>#DIV/0!</v>
      </c>
      <c r="O538" s="57" t="e">
        <f t="shared" si="94"/>
        <v>#DIV/0!</v>
      </c>
      <c r="P538" s="67" t="e">
        <f t="shared" si="95"/>
        <v>#DIV/0!</v>
      </c>
      <c r="Q538" s="67" t="e">
        <f t="shared" si="96"/>
        <v>#DIV/0!</v>
      </c>
      <c r="R538" s="57" t="e">
        <f t="shared" si="97"/>
        <v>#DIV/0!</v>
      </c>
      <c r="S538" s="68" t="str">
        <f t="shared" si="90"/>
        <v>PO</v>
      </c>
      <c r="T538" s="69" t="str">
        <f t="shared" si="91"/>
        <v>OK</v>
      </c>
    </row>
    <row r="539" spans="1:20" ht="14.25" customHeight="1" x14ac:dyDescent="0.25">
      <c r="A539" s="60" t="str">
        <f>IF(S539=MIN(S537:S560),1,"")</f>
        <v/>
      </c>
      <c r="B539" s="61"/>
      <c r="C539" s="62"/>
      <c r="D539" s="63"/>
      <c r="E539" s="64"/>
      <c r="F539" s="65"/>
      <c r="G539" s="66"/>
      <c r="H539" s="56"/>
      <c r="I539" s="67" t="e">
        <f>HLOOKUP('Operational Worksheet'!E539,$B$778:$U$780,3)</f>
        <v>#N/A</v>
      </c>
      <c r="J539" s="57" t="e">
        <f t="shared" si="98"/>
        <v>#DIV/0!</v>
      </c>
      <c r="K539" s="57" t="e">
        <f t="shared" si="92"/>
        <v>#DIV/0!</v>
      </c>
      <c r="L539" s="67" t="e">
        <f t="shared" si="88"/>
        <v>#DIV/0!</v>
      </c>
      <c r="M539" s="67" t="e">
        <f t="shared" si="89"/>
        <v>#DIV/0!</v>
      </c>
      <c r="N539" s="57" t="e">
        <f t="shared" si="93"/>
        <v>#DIV/0!</v>
      </c>
      <c r="O539" s="57" t="e">
        <f t="shared" si="94"/>
        <v>#DIV/0!</v>
      </c>
      <c r="P539" s="67" t="e">
        <f t="shared" si="95"/>
        <v>#DIV/0!</v>
      </c>
      <c r="Q539" s="67" t="e">
        <f t="shared" si="96"/>
        <v>#DIV/0!</v>
      </c>
      <c r="R539" s="57" t="e">
        <f t="shared" si="97"/>
        <v>#DIV/0!</v>
      </c>
      <c r="S539" s="68" t="str">
        <f t="shared" si="90"/>
        <v>PO</v>
      </c>
      <c r="T539" s="69" t="str">
        <f t="shared" si="91"/>
        <v>OK</v>
      </c>
    </row>
    <row r="540" spans="1:20" ht="14.25" customHeight="1" x14ac:dyDescent="0.25">
      <c r="A540" s="60" t="str">
        <f>IF(S540=MIN(S537:S560),1,"")</f>
        <v/>
      </c>
      <c r="B540" s="61"/>
      <c r="C540" s="62"/>
      <c r="D540" s="63"/>
      <c r="E540" s="64"/>
      <c r="F540" s="65"/>
      <c r="G540" s="66"/>
      <c r="H540" s="56"/>
      <c r="I540" s="67" t="e">
        <f>HLOOKUP('Operational Worksheet'!E540,$B$778:$U$780,3)</f>
        <v>#N/A</v>
      </c>
      <c r="J540" s="57" t="e">
        <f t="shared" si="98"/>
        <v>#DIV/0!</v>
      </c>
      <c r="K540" s="57" t="e">
        <f t="shared" si="92"/>
        <v>#DIV/0!</v>
      </c>
      <c r="L540" s="67" t="e">
        <f t="shared" si="88"/>
        <v>#DIV/0!</v>
      </c>
      <c r="M540" s="67" t="e">
        <f t="shared" si="89"/>
        <v>#DIV/0!</v>
      </c>
      <c r="N540" s="57" t="e">
        <f t="shared" si="93"/>
        <v>#DIV/0!</v>
      </c>
      <c r="O540" s="57" t="e">
        <f t="shared" si="94"/>
        <v>#DIV/0!</v>
      </c>
      <c r="P540" s="67" t="e">
        <f t="shared" si="95"/>
        <v>#DIV/0!</v>
      </c>
      <c r="Q540" s="67" t="e">
        <f t="shared" si="96"/>
        <v>#DIV/0!</v>
      </c>
      <c r="R540" s="57" t="e">
        <f t="shared" si="97"/>
        <v>#DIV/0!</v>
      </c>
      <c r="S540" s="68" t="str">
        <f t="shared" si="90"/>
        <v>PO</v>
      </c>
      <c r="T540" s="69" t="str">
        <f t="shared" si="91"/>
        <v>OK</v>
      </c>
    </row>
    <row r="541" spans="1:20" ht="14.25" customHeight="1" x14ac:dyDescent="0.25">
      <c r="A541" s="60" t="str">
        <f>IF(S541=MIN(S537:S560),1,"")</f>
        <v/>
      </c>
      <c r="B541" s="61"/>
      <c r="C541" s="62"/>
      <c r="D541" s="63"/>
      <c r="E541" s="64"/>
      <c r="F541" s="65"/>
      <c r="G541" s="66"/>
      <c r="H541" s="56"/>
      <c r="I541" s="67" t="e">
        <f>HLOOKUP('Operational Worksheet'!E541,$B$778:$U$780,3)</f>
        <v>#N/A</v>
      </c>
      <c r="J541" s="57" t="e">
        <f t="shared" si="98"/>
        <v>#DIV/0!</v>
      </c>
      <c r="K541" s="57" t="e">
        <f t="shared" si="92"/>
        <v>#DIV/0!</v>
      </c>
      <c r="L541" s="67" t="e">
        <f t="shared" si="88"/>
        <v>#DIV/0!</v>
      </c>
      <c r="M541" s="67" t="e">
        <f t="shared" si="89"/>
        <v>#DIV/0!</v>
      </c>
      <c r="N541" s="57" t="e">
        <f t="shared" si="93"/>
        <v>#DIV/0!</v>
      </c>
      <c r="O541" s="57" t="e">
        <f t="shared" si="94"/>
        <v>#DIV/0!</v>
      </c>
      <c r="P541" s="67" t="e">
        <f t="shared" si="95"/>
        <v>#DIV/0!</v>
      </c>
      <c r="Q541" s="67" t="e">
        <f t="shared" si="96"/>
        <v>#DIV/0!</v>
      </c>
      <c r="R541" s="57" t="e">
        <f t="shared" si="97"/>
        <v>#DIV/0!</v>
      </c>
      <c r="S541" s="68" t="str">
        <f t="shared" si="90"/>
        <v>PO</v>
      </c>
      <c r="T541" s="69" t="str">
        <f t="shared" si="91"/>
        <v>OK</v>
      </c>
    </row>
    <row r="542" spans="1:20" ht="14.25" customHeight="1" x14ac:dyDescent="0.25">
      <c r="A542" s="60" t="str">
        <f>IF(S542=MIN(S537:S560),1,"")</f>
        <v/>
      </c>
      <c r="B542" s="61"/>
      <c r="C542" s="62"/>
      <c r="D542" s="63"/>
      <c r="E542" s="64"/>
      <c r="F542" s="65"/>
      <c r="G542" s="66"/>
      <c r="H542" s="56"/>
      <c r="I542" s="67" t="e">
        <f>HLOOKUP('Operational Worksheet'!E542,$B$778:$U$780,3)</f>
        <v>#N/A</v>
      </c>
      <c r="J542" s="57" t="e">
        <f t="shared" si="98"/>
        <v>#DIV/0!</v>
      </c>
      <c r="K542" s="57" t="e">
        <f t="shared" si="92"/>
        <v>#DIV/0!</v>
      </c>
      <c r="L542" s="68" t="e">
        <f t="shared" si="88"/>
        <v>#DIV/0!</v>
      </c>
      <c r="M542" s="67" t="e">
        <f t="shared" si="89"/>
        <v>#DIV/0!</v>
      </c>
      <c r="N542" s="57" t="e">
        <f t="shared" si="93"/>
        <v>#DIV/0!</v>
      </c>
      <c r="O542" s="57" t="e">
        <f t="shared" si="94"/>
        <v>#DIV/0!</v>
      </c>
      <c r="P542" s="67" t="e">
        <f t="shared" si="95"/>
        <v>#DIV/0!</v>
      </c>
      <c r="Q542" s="67" t="e">
        <f t="shared" si="96"/>
        <v>#DIV/0!</v>
      </c>
      <c r="R542" s="57" t="e">
        <f t="shared" si="97"/>
        <v>#DIV/0!</v>
      </c>
      <c r="S542" s="68" t="str">
        <f t="shared" si="90"/>
        <v>PO</v>
      </c>
      <c r="T542" s="69" t="str">
        <f t="shared" si="91"/>
        <v>OK</v>
      </c>
    </row>
    <row r="543" spans="1:20" ht="14.25" customHeight="1" x14ac:dyDescent="0.25">
      <c r="A543" s="60" t="str">
        <f>IF(S543=MIN(S537:S560),1,"")</f>
        <v/>
      </c>
      <c r="B543" s="61"/>
      <c r="C543" s="62"/>
      <c r="D543" s="63"/>
      <c r="E543" s="64"/>
      <c r="F543" s="65"/>
      <c r="G543" s="66"/>
      <c r="H543" s="56"/>
      <c r="I543" s="67" t="e">
        <f>HLOOKUP('Operational Worksheet'!E543,$B$778:$U$780,3)</f>
        <v>#N/A</v>
      </c>
      <c r="J543" s="57" t="e">
        <f t="shared" si="98"/>
        <v>#DIV/0!</v>
      </c>
      <c r="K543" s="57" t="e">
        <f t="shared" si="92"/>
        <v>#DIV/0!</v>
      </c>
      <c r="L543" s="67" t="e">
        <f t="shared" si="88"/>
        <v>#DIV/0!</v>
      </c>
      <c r="M543" s="67" t="e">
        <f t="shared" si="89"/>
        <v>#DIV/0!</v>
      </c>
      <c r="N543" s="57" t="e">
        <f t="shared" si="93"/>
        <v>#DIV/0!</v>
      </c>
      <c r="O543" s="57" t="e">
        <f t="shared" si="94"/>
        <v>#DIV/0!</v>
      </c>
      <c r="P543" s="67" t="e">
        <f t="shared" si="95"/>
        <v>#DIV/0!</v>
      </c>
      <c r="Q543" s="67" t="e">
        <f t="shared" si="96"/>
        <v>#DIV/0!</v>
      </c>
      <c r="R543" s="57" t="e">
        <f t="shared" si="97"/>
        <v>#DIV/0!</v>
      </c>
      <c r="S543" s="68" t="str">
        <f t="shared" si="90"/>
        <v>PO</v>
      </c>
      <c r="T543" s="69" t="str">
        <f t="shared" si="91"/>
        <v>OK</v>
      </c>
    </row>
    <row r="544" spans="1:20" ht="14.25" customHeight="1" x14ac:dyDescent="0.25">
      <c r="A544" s="60" t="str">
        <f>IF(S544=MIN(S537:S560),1,"")</f>
        <v/>
      </c>
      <c r="B544" s="61"/>
      <c r="C544" s="62"/>
      <c r="D544" s="63"/>
      <c r="E544" s="64"/>
      <c r="F544" s="65"/>
      <c r="G544" s="66"/>
      <c r="H544" s="56"/>
      <c r="I544" s="67" t="e">
        <f>HLOOKUP('Operational Worksheet'!E544,$B$778:$U$780,3)</f>
        <v>#N/A</v>
      </c>
      <c r="J544" s="57" t="e">
        <f t="shared" si="98"/>
        <v>#DIV/0!</v>
      </c>
      <c r="K544" s="57" t="e">
        <f t="shared" si="92"/>
        <v>#DIV/0!</v>
      </c>
      <c r="L544" s="67" t="e">
        <f t="shared" si="88"/>
        <v>#DIV/0!</v>
      </c>
      <c r="M544" s="67" t="e">
        <f t="shared" si="89"/>
        <v>#DIV/0!</v>
      </c>
      <c r="N544" s="57" t="e">
        <f t="shared" si="93"/>
        <v>#DIV/0!</v>
      </c>
      <c r="O544" s="57" t="e">
        <f t="shared" si="94"/>
        <v>#DIV/0!</v>
      </c>
      <c r="P544" s="67" t="e">
        <f t="shared" si="95"/>
        <v>#DIV/0!</v>
      </c>
      <c r="Q544" s="67" t="e">
        <f t="shared" si="96"/>
        <v>#DIV/0!</v>
      </c>
      <c r="R544" s="57" t="e">
        <f t="shared" si="97"/>
        <v>#DIV/0!</v>
      </c>
      <c r="S544" s="68" t="str">
        <f t="shared" si="90"/>
        <v>PO</v>
      </c>
      <c r="T544" s="69" t="str">
        <f t="shared" si="91"/>
        <v>OK</v>
      </c>
    </row>
    <row r="545" spans="1:20" ht="14.25" customHeight="1" x14ac:dyDescent="0.25">
      <c r="A545" s="60" t="str">
        <f>IF(S545=MIN(S537:S560),1,"")</f>
        <v/>
      </c>
      <c r="B545" s="61"/>
      <c r="C545" s="62"/>
      <c r="D545" s="63"/>
      <c r="E545" s="64"/>
      <c r="F545" s="65"/>
      <c r="G545" s="66"/>
      <c r="H545" s="56"/>
      <c r="I545" s="67" t="e">
        <f>HLOOKUP('Operational Worksheet'!E545,$B$778:$U$780,3)</f>
        <v>#N/A</v>
      </c>
      <c r="J545" s="57" t="e">
        <f t="shared" si="98"/>
        <v>#DIV/0!</v>
      </c>
      <c r="K545" s="57" t="e">
        <f t="shared" si="92"/>
        <v>#DIV/0!</v>
      </c>
      <c r="L545" s="67" t="e">
        <f t="shared" si="88"/>
        <v>#DIV/0!</v>
      </c>
      <c r="M545" s="67" t="e">
        <f t="shared" si="89"/>
        <v>#DIV/0!</v>
      </c>
      <c r="N545" s="57" t="e">
        <f t="shared" si="93"/>
        <v>#DIV/0!</v>
      </c>
      <c r="O545" s="57" t="e">
        <f t="shared" si="94"/>
        <v>#DIV/0!</v>
      </c>
      <c r="P545" s="67" t="e">
        <f t="shared" si="95"/>
        <v>#DIV/0!</v>
      </c>
      <c r="Q545" s="67" t="e">
        <f t="shared" si="96"/>
        <v>#DIV/0!</v>
      </c>
      <c r="R545" s="57" t="e">
        <f t="shared" si="97"/>
        <v>#DIV/0!</v>
      </c>
      <c r="S545" s="68" t="str">
        <f t="shared" si="90"/>
        <v>PO</v>
      </c>
      <c r="T545" s="69" t="str">
        <f t="shared" si="91"/>
        <v>OK</v>
      </c>
    </row>
    <row r="546" spans="1:20" ht="14.25" customHeight="1" x14ac:dyDescent="0.25">
      <c r="A546" s="60" t="str">
        <f>IF(S546=MIN(S537:S560),1,"")</f>
        <v/>
      </c>
      <c r="B546" s="61"/>
      <c r="C546" s="62"/>
      <c r="D546" s="63"/>
      <c r="E546" s="64"/>
      <c r="F546" s="65"/>
      <c r="G546" s="66"/>
      <c r="H546" s="56"/>
      <c r="I546" s="67" t="e">
        <f>HLOOKUP('Operational Worksheet'!E546,$B$778:$U$780,3)</f>
        <v>#N/A</v>
      </c>
      <c r="J546" s="57" t="e">
        <f t="shared" si="98"/>
        <v>#DIV/0!</v>
      </c>
      <c r="K546" s="57" t="e">
        <f t="shared" si="92"/>
        <v>#DIV/0!</v>
      </c>
      <c r="L546" s="67" t="e">
        <f t="shared" si="88"/>
        <v>#DIV/0!</v>
      </c>
      <c r="M546" s="67" t="e">
        <f t="shared" si="89"/>
        <v>#DIV/0!</v>
      </c>
      <c r="N546" s="57" t="e">
        <f t="shared" si="93"/>
        <v>#DIV/0!</v>
      </c>
      <c r="O546" s="57" t="e">
        <f t="shared" si="94"/>
        <v>#DIV/0!</v>
      </c>
      <c r="P546" s="67" t="e">
        <f t="shared" si="95"/>
        <v>#DIV/0!</v>
      </c>
      <c r="Q546" s="67" t="e">
        <f t="shared" si="96"/>
        <v>#DIV/0!</v>
      </c>
      <c r="R546" s="57" t="e">
        <f t="shared" si="97"/>
        <v>#DIV/0!</v>
      </c>
      <c r="S546" s="68" t="str">
        <f t="shared" si="90"/>
        <v>PO</v>
      </c>
      <c r="T546" s="69" t="str">
        <f t="shared" si="91"/>
        <v>OK</v>
      </c>
    </row>
    <row r="547" spans="1:20" ht="14.25" customHeight="1" x14ac:dyDescent="0.25">
      <c r="A547" s="60" t="str">
        <f>IF(S547=MIN(S537:S560),1,"")</f>
        <v/>
      </c>
      <c r="B547" s="61"/>
      <c r="C547" s="62"/>
      <c r="D547" s="63"/>
      <c r="E547" s="64"/>
      <c r="F547" s="65"/>
      <c r="G547" s="66"/>
      <c r="H547" s="56"/>
      <c r="I547" s="67" t="e">
        <f>HLOOKUP('Operational Worksheet'!E547,$B$778:$U$780,3)</f>
        <v>#N/A</v>
      </c>
      <c r="J547" s="57" t="e">
        <f t="shared" si="98"/>
        <v>#DIV/0!</v>
      </c>
      <c r="K547" s="57" t="e">
        <f t="shared" si="92"/>
        <v>#DIV/0!</v>
      </c>
      <c r="L547" s="67" t="e">
        <f t="shared" si="88"/>
        <v>#DIV/0!</v>
      </c>
      <c r="M547" s="67" t="e">
        <f t="shared" si="89"/>
        <v>#DIV/0!</v>
      </c>
      <c r="N547" s="57" t="e">
        <f t="shared" si="93"/>
        <v>#DIV/0!</v>
      </c>
      <c r="O547" s="57" t="e">
        <f t="shared" si="94"/>
        <v>#DIV/0!</v>
      </c>
      <c r="P547" s="67" t="e">
        <f t="shared" si="95"/>
        <v>#DIV/0!</v>
      </c>
      <c r="Q547" s="67" t="e">
        <f t="shared" si="96"/>
        <v>#DIV/0!</v>
      </c>
      <c r="R547" s="57" t="e">
        <f t="shared" si="97"/>
        <v>#DIV/0!</v>
      </c>
      <c r="S547" s="68" t="str">
        <f t="shared" si="90"/>
        <v>PO</v>
      </c>
      <c r="T547" s="69" t="str">
        <f t="shared" si="91"/>
        <v>OK</v>
      </c>
    </row>
    <row r="548" spans="1:20" ht="14.25" customHeight="1" x14ac:dyDescent="0.25">
      <c r="A548" s="60" t="str">
        <f>IF(S548=MIN(S537:S560),1,"")</f>
        <v/>
      </c>
      <c r="B548" s="61"/>
      <c r="C548" s="62"/>
      <c r="D548" s="63"/>
      <c r="E548" s="64"/>
      <c r="F548" s="65"/>
      <c r="G548" s="66"/>
      <c r="H548" s="56"/>
      <c r="I548" s="67" t="e">
        <f>HLOOKUP('Operational Worksheet'!E548,$B$778:$U$780,3)</f>
        <v>#N/A</v>
      </c>
      <c r="J548" s="57" t="e">
        <f t="shared" si="98"/>
        <v>#DIV/0!</v>
      </c>
      <c r="K548" s="57" t="e">
        <f t="shared" si="92"/>
        <v>#DIV/0!</v>
      </c>
      <c r="L548" s="68" t="e">
        <f t="shared" si="88"/>
        <v>#DIV/0!</v>
      </c>
      <c r="M548" s="67" t="e">
        <f t="shared" si="89"/>
        <v>#DIV/0!</v>
      </c>
      <c r="N548" s="57" t="e">
        <f t="shared" si="93"/>
        <v>#DIV/0!</v>
      </c>
      <c r="O548" s="57" t="e">
        <f t="shared" si="94"/>
        <v>#DIV/0!</v>
      </c>
      <c r="P548" s="67" t="e">
        <f t="shared" si="95"/>
        <v>#DIV/0!</v>
      </c>
      <c r="Q548" s="67" t="e">
        <f t="shared" si="96"/>
        <v>#DIV/0!</v>
      </c>
      <c r="R548" s="57" t="e">
        <f t="shared" si="97"/>
        <v>#DIV/0!</v>
      </c>
      <c r="S548" s="68" t="str">
        <f t="shared" si="90"/>
        <v>PO</v>
      </c>
      <c r="T548" s="69" t="str">
        <f t="shared" si="91"/>
        <v>OK</v>
      </c>
    </row>
    <row r="549" spans="1:20" ht="14.25" customHeight="1" x14ac:dyDescent="0.25">
      <c r="A549" s="60" t="str">
        <f>IF(S549=MIN(S537:S560),1,"")</f>
        <v/>
      </c>
      <c r="B549" s="61"/>
      <c r="C549" s="62"/>
      <c r="D549" s="63"/>
      <c r="E549" s="64"/>
      <c r="F549" s="65"/>
      <c r="G549" s="66"/>
      <c r="H549" s="56"/>
      <c r="I549" s="67" t="e">
        <f>HLOOKUP('Operational Worksheet'!E549,$B$778:$U$780,3)</f>
        <v>#N/A</v>
      </c>
      <c r="J549" s="57" t="e">
        <f t="shared" si="98"/>
        <v>#DIV/0!</v>
      </c>
      <c r="K549" s="57" t="e">
        <f t="shared" si="92"/>
        <v>#DIV/0!</v>
      </c>
      <c r="L549" s="67" t="e">
        <f t="shared" si="88"/>
        <v>#DIV/0!</v>
      </c>
      <c r="M549" s="67" t="e">
        <f t="shared" si="89"/>
        <v>#DIV/0!</v>
      </c>
      <c r="N549" s="57" t="e">
        <f t="shared" si="93"/>
        <v>#DIV/0!</v>
      </c>
      <c r="O549" s="57" t="e">
        <f t="shared" si="94"/>
        <v>#DIV/0!</v>
      </c>
      <c r="P549" s="67" t="e">
        <f t="shared" si="95"/>
        <v>#DIV/0!</v>
      </c>
      <c r="Q549" s="67" t="e">
        <f t="shared" si="96"/>
        <v>#DIV/0!</v>
      </c>
      <c r="R549" s="57" t="e">
        <f t="shared" si="97"/>
        <v>#DIV/0!</v>
      </c>
      <c r="S549" s="68" t="str">
        <f t="shared" si="90"/>
        <v>PO</v>
      </c>
      <c r="T549" s="69" t="str">
        <f t="shared" si="91"/>
        <v>OK</v>
      </c>
    </row>
    <row r="550" spans="1:20" ht="14.25" customHeight="1" x14ac:dyDescent="0.25">
      <c r="A550" s="60" t="str">
        <f>IF(S550=MIN(S537:S560),1,"")</f>
        <v/>
      </c>
      <c r="B550" s="61"/>
      <c r="C550" s="62"/>
      <c r="D550" s="63"/>
      <c r="E550" s="64"/>
      <c r="F550" s="65"/>
      <c r="G550" s="66"/>
      <c r="H550" s="56"/>
      <c r="I550" s="67" t="e">
        <f>HLOOKUP('Operational Worksheet'!E550,$B$778:$U$780,3)</f>
        <v>#N/A</v>
      </c>
      <c r="J550" s="57" t="e">
        <f t="shared" si="98"/>
        <v>#DIV/0!</v>
      </c>
      <c r="K550" s="57" t="e">
        <f t="shared" si="92"/>
        <v>#DIV/0!</v>
      </c>
      <c r="L550" s="67" t="e">
        <f t="shared" si="88"/>
        <v>#DIV/0!</v>
      </c>
      <c r="M550" s="67" t="e">
        <f t="shared" si="89"/>
        <v>#DIV/0!</v>
      </c>
      <c r="N550" s="57" t="e">
        <f t="shared" si="93"/>
        <v>#DIV/0!</v>
      </c>
      <c r="O550" s="57" t="e">
        <f t="shared" si="94"/>
        <v>#DIV/0!</v>
      </c>
      <c r="P550" s="67" t="e">
        <f t="shared" si="95"/>
        <v>#DIV/0!</v>
      </c>
      <c r="Q550" s="67" t="e">
        <f t="shared" si="96"/>
        <v>#DIV/0!</v>
      </c>
      <c r="R550" s="57" t="e">
        <f t="shared" si="97"/>
        <v>#DIV/0!</v>
      </c>
      <c r="S550" s="68" t="str">
        <f t="shared" si="90"/>
        <v>PO</v>
      </c>
      <c r="T550" s="69" t="str">
        <f t="shared" si="91"/>
        <v>OK</v>
      </c>
    </row>
    <row r="551" spans="1:20" ht="14.25" customHeight="1" x14ac:dyDescent="0.25">
      <c r="A551" s="60" t="str">
        <f>IF(S551=MIN(S537:S560),1,"")</f>
        <v/>
      </c>
      <c r="B551" s="61"/>
      <c r="C551" s="62"/>
      <c r="D551" s="63"/>
      <c r="E551" s="64"/>
      <c r="F551" s="65"/>
      <c r="G551" s="66"/>
      <c r="H551" s="56"/>
      <c r="I551" s="67" t="e">
        <f>HLOOKUP('Operational Worksheet'!E551,$B$778:$U$780,3)</f>
        <v>#N/A</v>
      </c>
      <c r="J551" s="57" t="e">
        <f t="shared" si="98"/>
        <v>#DIV/0!</v>
      </c>
      <c r="K551" s="57" t="e">
        <f t="shared" si="92"/>
        <v>#DIV/0!</v>
      </c>
      <c r="L551" s="67" t="e">
        <f t="shared" si="88"/>
        <v>#DIV/0!</v>
      </c>
      <c r="M551" s="67" t="e">
        <f t="shared" si="89"/>
        <v>#DIV/0!</v>
      </c>
      <c r="N551" s="57" t="e">
        <f t="shared" si="93"/>
        <v>#DIV/0!</v>
      </c>
      <c r="O551" s="57" t="e">
        <f t="shared" si="94"/>
        <v>#DIV/0!</v>
      </c>
      <c r="P551" s="67" t="e">
        <f t="shared" si="95"/>
        <v>#DIV/0!</v>
      </c>
      <c r="Q551" s="67" t="e">
        <f t="shared" si="96"/>
        <v>#DIV/0!</v>
      </c>
      <c r="R551" s="57" t="e">
        <f t="shared" si="97"/>
        <v>#DIV/0!</v>
      </c>
      <c r="S551" s="68" t="str">
        <f t="shared" si="90"/>
        <v>PO</v>
      </c>
      <c r="T551" s="69" t="str">
        <f t="shared" si="91"/>
        <v>OK</v>
      </c>
    </row>
    <row r="552" spans="1:20" ht="14.25" customHeight="1" x14ac:dyDescent="0.25">
      <c r="A552" s="60" t="str">
        <f>IF(S552=MIN(S537:S560),1,"")</f>
        <v/>
      </c>
      <c r="B552" s="61"/>
      <c r="C552" s="62"/>
      <c r="D552" s="63"/>
      <c r="E552" s="64"/>
      <c r="F552" s="65"/>
      <c r="G552" s="66"/>
      <c r="H552" s="56"/>
      <c r="I552" s="67" t="e">
        <f>HLOOKUP('Operational Worksheet'!E552,$B$778:$U$780,3)</f>
        <v>#N/A</v>
      </c>
      <c r="J552" s="57" t="e">
        <f t="shared" si="98"/>
        <v>#DIV/0!</v>
      </c>
      <c r="K552" s="57" t="e">
        <f t="shared" si="92"/>
        <v>#DIV/0!</v>
      </c>
      <c r="L552" s="67" t="e">
        <f t="shared" si="88"/>
        <v>#DIV/0!</v>
      </c>
      <c r="M552" s="67" t="e">
        <f t="shared" si="89"/>
        <v>#DIV/0!</v>
      </c>
      <c r="N552" s="57" t="e">
        <f t="shared" si="93"/>
        <v>#DIV/0!</v>
      </c>
      <c r="O552" s="57" t="e">
        <f t="shared" si="94"/>
        <v>#DIV/0!</v>
      </c>
      <c r="P552" s="67" t="e">
        <f t="shared" si="95"/>
        <v>#DIV/0!</v>
      </c>
      <c r="Q552" s="67" t="e">
        <f t="shared" si="96"/>
        <v>#DIV/0!</v>
      </c>
      <c r="R552" s="57" t="e">
        <f t="shared" si="97"/>
        <v>#DIV/0!</v>
      </c>
      <c r="S552" s="68" t="str">
        <f t="shared" si="90"/>
        <v>PO</v>
      </c>
      <c r="T552" s="69" t="str">
        <f t="shared" si="91"/>
        <v>OK</v>
      </c>
    </row>
    <row r="553" spans="1:20" ht="14.25" customHeight="1" x14ac:dyDescent="0.25">
      <c r="A553" s="60" t="str">
        <f>IF(S553=MIN(S537:S560),1,"")</f>
        <v/>
      </c>
      <c r="B553" s="61"/>
      <c r="C553" s="62"/>
      <c r="D553" s="63"/>
      <c r="E553" s="64"/>
      <c r="F553" s="65"/>
      <c r="G553" s="66"/>
      <c r="H553" s="56"/>
      <c r="I553" s="67" t="e">
        <f>HLOOKUP('Operational Worksheet'!E553,$B$778:$U$780,3)</f>
        <v>#N/A</v>
      </c>
      <c r="J553" s="57" t="e">
        <f t="shared" si="98"/>
        <v>#DIV/0!</v>
      </c>
      <c r="K553" s="57" t="e">
        <f t="shared" si="92"/>
        <v>#DIV/0!</v>
      </c>
      <c r="L553" s="67" t="e">
        <f t="shared" si="88"/>
        <v>#DIV/0!</v>
      </c>
      <c r="M553" s="67" t="e">
        <f t="shared" si="89"/>
        <v>#DIV/0!</v>
      </c>
      <c r="N553" s="57" t="e">
        <f t="shared" si="93"/>
        <v>#DIV/0!</v>
      </c>
      <c r="O553" s="57" t="e">
        <f t="shared" si="94"/>
        <v>#DIV/0!</v>
      </c>
      <c r="P553" s="67" t="e">
        <f t="shared" si="95"/>
        <v>#DIV/0!</v>
      </c>
      <c r="Q553" s="67" t="e">
        <f t="shared" si="96"/>
        <v>#DIV/0!</v>
      </c>
      <c r="R553" s="57" t="e">
        <f t="shared" si="97"/>
        <v>#DIV/0!</v>
      </c>
      <c r="S553" s="68" t="str">
        <f t="shared" si="90"/>
        <v>PO</v>
      </c>
      <c r="T553" s="69" t="str">
        <f t="shared" si="91"/>
        <v>OK</v>
      </c>
    </row>
    <row r="554" spans="1:20" ht="14.25" customHeight="1" x14ac:dyDescent="0.25">
      <c r="A554" s="60" t="str">
        <f>IF(S554=MIN(S537:S560),1,"")</f>
        <v/>
      </c>
      <c r="B554" s="61"/>
      <c r="C554" s="62"/>
      <c r="D554" s="63"/>
      <c r="E554" s="64"/>
      <c r="F554" s="65"/>
      <c r="G554" s="66"/>
      <c r="H554" s="56"/>
      <c r="I554" s="67" t="e">
        <f>HLOOKUP('Operational Worksheet'!E554,$B$778:$U$780,3)</f>
        <v>#N/A</v>
      </c>
      <c r="J554" s="57" t="e">
        <f t="shared" si="98"/>
        <v>#DIV/0!</v>
      </c>
      <c r="K554" s="57" t="e">
        <f t="shared" si="92"/>
        <v>#DIV/0!</v>
      </c>
      <c r="L554" s="68" t="e">
        <f t="shared" si="88"/>
        <v>#DIV/0!</v>
      </c>
      <c r="M554" s="67" t="e">
        <f t="shared" si="89"/>
        <v>#DIV/0!</v>
      </c>
      <c r="N554" s="57" t="e">
        <f t="shared" si="93"/>
        <v>#DIV/0!</v>
      </c>
      <c r="O554" s="57" t="e">
        <f t="shared" si="94"/>
        <v>#DIV/0!</v>
      </c>
      <c r="P554" s="67" t="e">
        <f t="shared" si="95"/>
        <v>#DIV/0!</v>
      </c>
      <c r="Q554" s="67" t="e">
        <f t="shared" si="96"/>
        <v>#DIV/0!</v>
      </c>
      <c r="R554" s="57" t="e">
        <f t="shared" si="97"/>
        <v>#DIV/0!</v>
      </c>
      <c r="S554" s="68" t="str">
        <f t="shared" si="90"/>
        <v>PO</v>
      </c>
      <c r="T554" s="69" t="str">
        <f t="shared" si="91"/>
        <v>OK</v>
      </c>
    </row>
    <row r="555" spans="1:20" ht="14.25" customHeight="1" x14ac:dyDescent="0.25">
      <c r="A555" s="60" t="str">
        <f>IF(S555=MIN(S537:S560),1,"")</f>
        <v/>
      </c>
      <c r="B555" s="61"/>
      <c r="C555" s="62"/>
      <c r="D555" s="63"/>
      <c r="E555" s="64"/>
      <c r="F555" s="65"/>
      <c r="G555" s="66"/>
      <c r="H555" s="56"/>
      <c r="I555" s="67" t="e">
        <f>HLOOKUP('Operational Worksheet'!E555,$B$778:$U$780,3)</f>
        <v>#N/A</v>
      </c>
      <c r="J555" s="57" t="e">
        <f t="shared" si="98"/>
        <v>#DIV/0!</v>
      </c>
      <c r="K555" s="57" t="e">
        <f t="shared" si="92"/>
        <v>#DIV/0!</v>
      </c>
      <c r="L555" s="67" t="e">
        <f t="shared" si="88"/>
        <v>#DIV/0!</v>
      </c>
      <c r="M555" s="67" t="e">
        <f t="shared" si="89"/>
        <v>#DIV/0!</v>
      </c>
      <c r="N555" s="57" t="e">
        <f t="shared" si="93"/>
        <v>#DIV/0!</v>
      </c>
      <c r="O555" s="57" t="e">
        <f t="shared" si="94"/>
        <v>#DIV/0!</v>
      </c>
      <c r="P555" s="67" t="e">
        <f t="shared" si="95"/>
        <v>#DIV/0!</v>
      </c>
      <c r="Q555" s="67" t="e">
        <f t="shared" si="96"/>
        <v>#DIV/0!</v>
      </c>
      <c r="R555" s="57" t="e">
        <f t="shared" si="97"/>
        <v>#DIV/0!</v>
      </c>
      <c r="S555" s="68" t="str">
        <f t="shared" si="90"/>
        <v>PO</v>
      </c>
      <c r="T555" s="69" t="str">
        <f t="shared" si="91"/>
        <v>OK</v>
      </c>
    </row>
    <row r="556" spans="1:20" ht="14.25" customHeight="1" x14ac:dyDescent="0.25">
      <c r="A556" s="60" t="str">
        <f>IF(S556=MIN(S537:S560),1,"")</f>
        <v/>
      </c>
      <c r="B556" s="61"/>
      <c r="C556" s="62"/>
      <c r="D556" s="63"/>
      <c r="E556" s="64"/>
      <c r="F556" s="65"/>
      <c r="G556" s="66"/>
      <c r="H556" s="56"/>
      <c r="I556" s="67" t="e">
        <f>HLOOKUP('Operational Worksheet'!E556,$B$778:$U$780,3)</f>
        <v>#N/A</v>
      </c>
      <c r="J556" s="57" t="e">
        <f t="shared" si="98"/>
        <v>#DIV/0!</v>
      </c>
      <c r="K556" s="57" t="e">
        <f t="shared" si="92"/>
        <v>#DIV/0!</v>
      </c>
      <c r="L556" s="67" t="e">
        <f t="shared" si="88"/>
        <v>#DIV/0!</v>
      </c>
      <c r="M556" s="67" t="e">
        <f t="shared" si="89"/>
        <v>#DIV/0!</v>
      </c>
      <c r="N556" s="57" t="e">
        <f t="shared" si="93"/>
        <v>#DIV/0!</v>
      </c>
      <c r="O556" s="57" t="e">
        <f t="shared" si="94"/>
        <v>#DIV/0!</v>
      </c>
      <c r="P556" s="67" t="e">
        <f t="shared" si="95"/>
        <v>#DIV/0!</v>
      </c>
      <c r="Q556" s="67" t="e">
        <f t="shared" si="96"/>
        <v>#DIV/0!</v>
      </c>
      <c r="R556" s="57" t="e">
        <f t="shared" si="97"/>
        <v>#DIV/0!</v>
      </c>
      <c r="S556" s="68" t="str">
        <f t="shared" si="90"/>
        <v>PO</v>
      </c>
      <c r="T556" s="69" t="str">
        <f t="shared" si="91"/>
        <v>OK</v>
      </c>
    </row>
    <row r="557" spans="1:20" ht="14.25" customHeight="1" x14ac:dyDescent="0.25">
      <c r="A557" s="60" t="str">
        <f>IF(S557=MIN(S537:S560),1,"")</f>
        <v/>
      </c>
      <c r="B557" s="61"/>
      <c r="C557" s="62"/>
      <c r="D557" s="63"/>
      <c r="E557" s="64"/>
      <c r="F557" s="65"/>
      <c r="G557" s="66"/>
      <c r="H557" s="56"/>
      <c r="I557" s="67" t="e">
        <f>HLOOKUP('Operational Worksheet'!E557,$B$778:$U$780,3)</f>
        <v>#N/A</v>
      </c>
      <c r="J557" s="57" t="e">
        <f t="shared" si="98"/>
        <v>#DIV/0!</v>
      </c>
      <c r="K557" s="57" t="e">
        <f t="shared" si="92"/>
        <v>#DIV/0!</v>
      </c>
      <c r="L557" s="67" t="e">
        <f t="shared" si="88"/>
        <v>#DIV/0!</v>
      </c>
      <c r="M557" s="67" t="e">
        <f t="shared" si="89"/>
        <v>#DIV/0!</v>
      </c>
      <c r="N557" s="57" t="e">
        <f t="shared" si="93"/>
        <v>#DIV/0!</v>
      </c>
      <c r="O557" s="57" t="e">
        <f t="shared" si="94"/>
        <v>#DIV/0!</v>
      </c>
      <c r="P557" s="67" t="e">
        <f t="shared" si="95"/>
        <v>#DIV/0!</v>
      </c>
      <c r="Q557" s="67" t="e">
        <f t="shared" si="96"/>
        <v>#DIV/0!</v>
      </c>
      <c r="R557" s="57" t="e">
        <f t="shared" si="97"/>
        <v>#DIV/0!</v>
      </c>
      <c r="S557" s="68" t="str">
        <f t="shared" si="90"/>
        <v>PO</v>
      </c>
      <c r="T557" s="69" t="str">
        <f t="shared" si="91"/>
        <v>OK</v>
      </c>
    </row>
    <row r="558" spans="1:20" ht="14.25" customHeight="1" x14ac:dyDescent="0.25">
      <c r="A558" s="60" t="str">
        <f>IF(S558=MIN(S537:S560),1,"")</f>
        <v/>
      </c>
      <c r="B558" s="61"/>
      <c r="C558" s="62"/>
      <c r="D558" s="63"/>
      <c r="E558" s="64"/>
      <c r="F558" s="65"/>
      <c r="G558" s="66"/>
      <c r="H558" s="56"/>
      <c r="I558" s="67" t="e">
        <f>HLOOKUP('Operational Worksheet'!E558,$B$778:$U$780,3)</f>
        <v>#N/A</v>
      </c>
      <c r="J558" s="57" t="e">
        <f t="shared" si="98"/>
        <v>#DIV/0!</v>
      </c>
      <c r="K558" s="57" t="e">
        <f t="shared" si="92"/>
        <v>#DIV/0!</v>
      </c>
      <c r="L558" s="67" t="e">
        <f t="shared" si="88"/>
        <v>#DIV/0!</v>
      </c>
      <c r="M558" s="67" t="e">
        <f t="shared" si="89"/>
        <v>#DIV/0!</v>
      </c>
      <c r="N558" s="57" t="e">
        <f t="shared" si="93"/>
        <v>#DIV/0!</v>
      </c>
      <c r="O558" s="57" t="e">
        <f t="shared" si="94"/>
        <v>#DIV/0!</v>
      </c>
      <c r="P558" s="67" t="e">
        <f t="shared" si="95"/>
        <v>#DIV/0!</v>
      </c>
      <c r="Q558" s="67" t="e">
        <f t="shared" si="96"/>
        <v>#DIV/0!</v>
      </c>
      <c r="R558" s="57" t="e">
        <f t="shared" si="97"/>
        <v>#DIV/0!</v>
      </c>
      <c r="S558" s="68" t="str">
        <f t="shared" si="90"/>
        <v>PO</v>
      </c>
      <c r="T558" s="69" t="str">
        <f t="shared" si="91"/>
        <v>OK</v>
      </c>
    </row>
    <row r="559" spans="1:20" ht="14.25" customHeight="1" x14ac:dyDescent="0.25">
      <c r="A559" s="60" t="str">
        <f>IF(S559=MIN(S537:S560),1,"")</f>
        <v/>
      </c>
      <c r="B559" s="61"/>
      <c r="C559" s="62"/>
      <c r="D559" s="63"/>
      <c r="E559" s="64"/>
      <c r="F559" s="65"/>
      <c r="G559" s="66"/>
      <c r="H559" s="56"/>
      <c r="I559" s="67" t="e">
        <f>HLOOKUP('Operational Worksheet'!E559,$B$778:$U$780,3)</f>
        <v>#N/A</v>
      </c>
      <c r="J559" s="57" t="e">
        <f t="shared" si="98"/>
        <v>#DIV/0!</v>
      </c>
      <c r="K559" s="57" t="e">
        <f t="shared" si="92"/>
        <v>#DIV/0!</v>
      </c>
      <c r="L559" s="67" t="e">
        <f t="shared" si="88"/>
        <v>#DIV/0!</v>
      </c>
      <c r="M559" s="67" t="e">
        <f t="shared" si="89"/>
        <v>#DIV/0!</v>
      </c>
      <c r="N559" s="57" t="e">
        <f t="shared" si="93"/>
        <v>#DIV/0!</v>
      </c>
      <c r="O559" s="57" t="e">
        <f t="shared" si="94"/>
        <v>#DIV/0!</v>
      </c>
      <c r="P559" s="67" t="e">
        <f t="shared" si="95"/>
        <v>#DIV/0!</v>
      </c>
      <c r="Q559" s="67" t="e">
        <f t="shared" si="96"/>
        <v>#DIV/0!</v>
      </c>
      <c r="R559" s="57" t="e">
        <f t="shared" si="97"/>
        <v>#DIV/0!</v>
      </c>
      <c r="S559" s="68" t="str">
        <f t="shared" si="90"/>
        <v>PO</v>
      </c>
      <c r="T559" s="69" t="str">
        <f t="shared" si="91"/>
        <v>OK</v>
      </c>
    </row>
    <row r="560" spans="1:20" ht="14.25" customHeight="1" x14ac:dyDescent="0.25">
      <c r="A560" s="70" t="str">
        <f>IF(S560=MIN(S537:S560),1,"")</f>
        <v/>
      </c>
      <c r="B560" s="71"/>
      <c r="C560" s="72"/>
      <c r="D560" s="63"/>
      <c r="E560" s="64"/>
      <c r="F560" s="65"/>
      <c r="G560" s="66"/>
      <c r="H560" s="56"/>
      <c r="I560" s="73" t="e">
        <f>HLOOKUP('Operational Worksheet'!E560,$B$778:$U$780,3)</f>
        <v>#N/A</v>
      </c>
      <c r="J560" s="57" t="e">
        <f t="shared" si="98"/>
        <v>#DIV/0!</v>
      </c>
      <c r="K560" s="57" t="e">
        <f t="shared" si="92"/>
        <v>#DIV/0!</v>
      </c>
      <c r="L560" s="74" t="e">
        <f t="shared" si="88"/>
        <v>#DIV/0!</v>
      </c>
      <c r="M560" s="73" t="e">
        <f t="shared" si="89"/>
        <v>#DIV/0!</v>
      </c>
      <c r="N560" s="57" t="e">
        <f t="shared" si="93"/>
        <v>#DIV/0!</v>
      </c>
      <c r="O560" s="57" t="e">
        <f t="shared" si="94"/>
        <v>#DIV/0!</v>
      </c>
      <c r="P560" s="73" t="e">
        <f t="shared" si="95"/>
        <v>#DIV/0!</v>
      </c>
      <c r="Q560" s="73" t="e">
        <f t="shared" si="96"/>
        <v>#DIV/0!</v>
      </c>
      <c r="R560" s="57" t="e">
        <f t="shared" si="97"/>
        <v>#DIV/0!</v>
      </c>
      <c r="S560" s="74" t="str">
        <f t="shared" si="90"/>
        <v>PO</v>
      </c>
      <c r="T560" s="75" t="str">
        <f t="shared" si="91"/>
        <v>OK</v>
      </c>
    </row>
    <row r="561" spans="1:20" ht="14.25" customHeight="1" x14ac:dyDescent="0.25">
      <c r="A561" s="50" t="str">
        <f>IF(S561=MIN(S561:S584),1,"")</f>
        <v/>
      </c>
      <c r="B561" s="51"/>
      <c r="C561" s="52"/>
      <c r="D561" s="63"/>
      <c r="E561" s="64"/>
      <c r="F561" s="65"/>
      <c r="G561" s="66"/>
      <c r="H561" s="56"/>
      <c r="I561" s="57" t="e">
        <f>HLOOKUP('Operational Worksheet'!E561,$B$778:$U$780,3)</f>
        <v>#N/A</v>
      </c>
      <c r="J561" s="57" t="e">
        <f t="shared" si="98"/>
        <v>#DIV/0!</v>
      </c>
      <c r="K561" s="57" t="e">
        <f t="shared" si="92"/>
        <v>#DIV/0!</v>
      </c>
      <c r="L561" s="57" t="e">
        <f t="shared" si="88"/>
        <v>#DIV/0!</v>
      </c>
      <c r="M561" s="57" t="e">
        <f t="shared" si="89"/>
        <v>#DIV/0!</v>
      </c>
      <c r="N561" s="57" t="e">
        <f t="shared" si="93"/>
        <v>#DIV/0!</v>
      </c>
      <c r="O561" s="57" t="e">
        <f t="shared" si="94"/>
        <v>#DIV/0!</v>
      </c>
      <c r="P561" s="57" t="e">
        <f t="shared" si="95"/>
        <v>#DIV/0!</v>
      </c>
      <c r="Q561" s="57" t="e">
        <f t="shared" si="96"/>
        <v>#DIV/0!</v>
      </c>
      <c r="R561" s="57" t="e">
        <f t="shared" si="97"/>
        <v>#DIV/0!</v>
      </c>
      <c r="S561" s="58" t="str">
        <f t="shared" si="90"/>
        <v>PO</v>
      </c>
      <c r="T561" s="59" t="str">
        <f t="shared" si="91"/>
        <v>OK</v>
      </c>
    </row>
    <row r="562" spans="1:20" ht="14.25" customHeight="1" x14ac:dyDescent="0.25">
      <c r="A562" s="60" t="str">
        <f>IF(S562=MIN(S561:S584),1,"")</f>
        <v/>
      </c>
      <c r="B562" s="61"/>
      <c r="C562" s="62"/>
      <c r="D562" s="63"/>
      <c r="E562" s="64"/>
      <c r="F562" s="65"/>
      <c r="G562" s="66"/>
      <c r="H562" s="56"/>
      <c r="I562" s="67" t="e">
        <f>HLOOKUP('Operational Worksheet'!E562,$B$778:$U$780,3)</f>
        <v>#N/A</v>
      </c>
      <c r="J562" s="57" t="e">
        <f t="shared" si="98"/>
        <v>#DIV/0!</v>
      </c>
      <c r="K562" s="57" t="e">
        <f t="shared" si="92"/>
        <v>#DIV/0!</v>
      </c>
      <c r="L562" s="67" t="e">
        <f t="shared" si="88"/>
        <v>#DIV/0!</v>
      </c>
      <c r="M562" s="67" t="e">
        <f t="shared" si="89"/>
        <v>#DIV/0!</v>
      </c>
      <c r="N562" s="57" t="e">
        <f t="shared" si="93"/>
        <v>#DIV/0!</v>
      </c>
      <c r="O562" s="57" t="e">
        <f t="shared" si="94"/>
        <v>#DIV/0!</v>
      </c>
      <c r="P562" s="67" t="e">
        <f t="shared" si="95"/>
        <v>#DIV/0!</v>
      </c>
      <c r="Q562" s="67" t="e">
        <f t="shared" si="96"/>
        <v>#DIV/0!</v>
      </c>
      <c r="R562" s="57" t="e">
        <f t="shared" si="97"/>
        <v>#DIV/0!</v>
      </c>
      <c r="S562" s="68" t="str">
        <f t="shared" si="90"/>
        <v>PO</v>
      </c>
      <c r="T562" s="69" t="str">
        <f t="shared" si="91"/>
        <v>OK</v>
      </c>
    </row>
    <row r="563" spans="1:20" ht="14.25" customHeight="1" x14ac:dyDescent="0.25">
      <c r="A563" s="60" t="str">
        <f>IF(S563=MIN(S561:S584),1,"")</f>
        <v/>
      </c>
      <c r="B563" s="61"/>
      <c r="C563" s="62"/>
      <c r="D563" s="63"/>
      <c r="E563" s="64"/>
      <c r="F563" s="65"/>
      <c r="G563" s="66"/>
      <c r="H563" s="56"/>
      <c r="I563" s="67" t="e">
        <f>HLOOKUP('Operational Worksheet'!E563,$B$778:$U$780,3)</f>
        <v>#N/A</v>
      </c>
      <c r="J563" s="57" t="e">
        <f t="shared" si="98"/>
        <v>#DIV/0!</v>
      </c>
      <c r="K563" s="57" t="e">
        <f t="shared" si="92"/>
        <v>#DIV/0!</v>
      </c>
      <c r="L563" s="67" t="e">
        <f t="shared" si="88"/>
        <v>#DIV/0!</v>
      </c>
      <c r="M563" s="67" t="e">
        <f t="shared" si="89"/>
        <v>#DIV/0!</v>
      </c>
      <c r="N563" s="57" t="e">
        <f t="shared" si="93"/>
        <v>#DIV/0!</v>
      </c>
      <c r="O563" s="57" t="e">
        <f t="shared" si="94"/>
        <v>#DIV/0!</v>
      </c>
      <c r="P563" s="67" t="e">
        <f t="shared" si="95"/>
        <v>#DIV/0!</v>
      </c>
      <c r="Q563" s="67" t="e">
        <f t="shared" si="96"/>
        <v>#DIV/0!</v>
      </c>
      <c r="R563" s="57" t="e">
        <f t="shared" si="97"/>
        <v>#DIV/0!</v>
      </c>
      <c r="S563" s="68" t="str">
        <f t="shared" si="90"/>
        <v>PO</v>
      </c>
      <c r="T563" s="69" t="str">
        <f t="shared" si="91"/>
        <v>OK</v>
      </c>
    </row>
    <row r="564" spans="1:20" ht="14.25" customHeight="1" x14ac:dyDescent="0.25">
      <c r="A564" s="60" t="str">
        <f>IF(S564=MIN(S561:S584),1,"")</f>
        <v/>
      </c>
      <c r="B564" s="61"/>
      <c r="C564" s="62"/>
      <c r="D564" s="63"/>
      <c r="E564" s="64"/>
      <c r="F564" s="65"/>
      <c r="G564" s="66"/>
      <c r="H564" s="56"/>
      <c r="I564" s="67" t="e">
        <f>HLOOKUP('Operational Worksheet'!E564,$B$778:$U$780,3)</f>
        <v>#N/A</v>
      </c>
      <c r="J564" s="57" t="e">
        <f t="shared" si="98"/>
        <v>#DIV/0!</v>
      </c>
      <c r="K564" s="57" t="e">
        <f t="shared" si="92"/>
        <v>#DIV/0!</v>
      </c>
      <c r="L564" s="67" t="e">
        <f t="shared" si="88"/>
        <v>#DIV/0!</v>
      </c>
      <c r="M564" s="67" t="e">
        <f t="shared" si="89"/>
        <v>#DIV/0!</v>
      </c>
      <c r="N564" s="57" t="e">
        <f t="shared" si="93"/>
        <v>#DIV/0!</v>
      </c>
      <c r="O564" s="57" t="e">
        <f t="shared" si="94"/>
        <v>#DIV/0!</v>
      </c>
      <c r="P564" s="67" t="e">
        <f t="shared" si="95"/>
        <v>#DIV/0!</v>
      </c>
      <c r="Q564" s="67" t="e">
        <f t="shared" si="96"/>
        <v>#DIV/0!</v>
      </c>
      <c r="R564" s="57" t="e">
        <f t="shared" si="97"/>
        <v>#DIV/0!</v>
      </c>
      <c r="S564" s="68" t="str">
        <f t="shared" si="90"/>
        <v>PO</v>
      </c>
      <c r="T564" s="69" t="str">
        <f t="shared" si="91"/>
        <v>OK</v>
      </c>
    </row>
    <row r="565" spans="1:20" ht="14.25" customHeight="1" x14ac:dyDescent="0.25">
      <c r="A565" s="60" t="str">
        <f>IF(S565=MIN(S561:S584),1,"")</f>
        <v/>
      </c>
      <c r="B565" s="61"/>
      <c r="C565" s="62"/>
      <c r="D565" s="63"/>
      <c r="E565" s="64"/>
      <c r="F565" s="65"/>
      <c r="G565" s="66"/>
      <c r="H565" s="56"/>
      <c r="I565" s="67" t="e">
        <f>HLOOKUP('Operational Worksheet'!E565,$B$778:$U$780,3)</f>
        <v>#N/A</v>
      </c>
      <c r="J565" s="57" t="e">
        <f t="shared" si="98"/>
        <v>#DIV/0!</v>
      </c>
      <c r="K565" s="57" t="e">
        <f t="shared" si="92"/>
        <v>#DIV/0!</v>
      </c>
      <c r="L565" s="67" t="e">
        <f t="shared" si="88"/>
        <v>#DIV/0!</v>
      </c>
      <c r="M565" s="67" t="e">
        <f t="shared" si="89"/>
        <v>#DIV/0!</v>
      </c>
      <c r="N565" s="57" t="e">
        <f t="shared" si="93"/>
        <v>#DIV/0!</v>
      </c>
      <c r="O565" s="57" t="e">
        <f t="shared" si="94"/>
        <v>#DIV/0!</v>
      </c>
      <c r="P565" s="67" t="e">
        <f t="shared" si="95"/>
        <v>#DIV/0!</v>
      </c>
      <c r="Q565" s="67" t="e">
        <f t="shared" si="96"/>
        <v>#DIV/0!</v>
      </c>
      <c r="R565" s="57" t="e">
        <f t="shared" si="97"/>
        <v>#DIV/0!</v>
      </c>
      <c r="S565" s="68" t="str">
        <f t="shared" si="90"/>
        <v>PO</v>
      </c>
      <c r="T565" s="69" t="str">
        <f t="shared" si="91"/>
        <v>OK</v>
      </c>
    </row>
    <row r="566" spans="1:20" ht="14.25" customHeight="1" x14ac:dyDescent="0.25">
      <c r="A566" s="60" t="str">
        <f>IF(S566=MIN(S561:S584),1,"")</f>
        <v/>
      </c>
      <c r="B566" s="61"/>
      <c r="C566" s="62"/>
      <c r="D566" s="63"/>
      <c r="E566" s="64"/>
      <c r="F566" s="65"/>
      <c r="G566" s="66"/>
      <c r="H566" s="56"/>
      <c r="I566" s="67" t="e">
        <f>HLOOKUP('Operational Worksheet'!E566,$B$778:$U$780,3)</f>
        <v>#N/A</v>
      </c>
      <c r="J566" s="57" t="e">
        <f t="shared" si="98"/>
        <v>#DIV/0!</v>
      </c>
      <c r="K566" s="57" t="e">
        <f t="shared" si="92"/>
        <v>#DIV/0!</v>
      </c>
      <c r="L566" s="68" t="e">
        <f t="shared" si="88"/>
        <v>#DIV/0!</v>
      </c>
      <c r="M566" s="67" t="e">
        <f t="shared" si="89"/>
        <v>#DIV/0!</v>
      </c>
      <c r="N566" s="57" t="e">
        <f t="shared" si="93"/>
        <v>#DIV/0!</v>
      </c>
      <c r="O566" s="57" t="e">
        <f t="shared" si="94"/>
        <v>#DIV/0!</v>
      </c>
      <c r="P566" s="67" t="e">
        <f t="shared" si="95"/>
        <v>#DIV/0!</v>
      </c>
      <c r="Q566" s="67" t="e">
        <f t="shared" si="96"/>
        <v>#DIV/0!</v>
      </c>
      <c r="R566" s="57" t="e">
        <f t="shared" si="97"/>
        <v>#DIV/0!</v>
      </c>
      <c r="S566" s="68" t="str">
        <f t="shared" si="90"/>
        <v>PO</v>
      </c>
      <c r="T566" s="69" t="str">
        <f t="shared" si="91"/>
        <v>OK</v>
      </c>
    </row>
    <row r="567" spans="1:20" ht="14.25" customHeight="1" x14ac:dyDescent="0.25">
      <c r="A567" s="60" t="str">
        <f>IF(S567=MIN(S561:S584),1,"")</f>
        <v/>
      </c>
      <c r="B567" s="61"/>
      <c r="C567" s="62"/>
      <c r="D567" s="63"/>
      <c r="E567" s="64"/>
      <c r="F567" s="65"/>
      <c r="G567" s="66"/>
      <c r="H567" s="56"/>
      <c r="I567" s="67" t="e">
        <f>HLOOKUP('Operational Worksheet'!E567,$B$778:$U$780,3)</f>
        <v>#N/A</v>
      </c>
      <c r="J567" s="57" t="e">
        <f t="shared" si="98"/>
        <v>#DIV/0!</v>
      </c>
      <c r="K567" s="57" t="e">
        <f t="shared" si="92"/>
        <v>#DIV/0!</v>
      </c>
      <c r="L567" s="67" t="e">
        <f t="shared" si="88"/>
        <v>#DIV/0!</v>
      </c>
      <c r="M567" s="67" t="e">
        <f t="shared" si="89"/>
        <v>#DIV/0!</v>
      </c>
      <c r="N567" s="57" t="e">
        <f t="shared" si="93"/>
        <v>#DIV/0!</v>
      </c>
      <c r="O567" s="57" t="e">
        <f t="shared" si="94"/>
        <v>#DIV/0!</v>
      </c>
      <c r="P567" s="67" t="e">
        <f t="shared" si="95"/>
        <v>#DIV/0!</v>
      </c>
      <c r="Q567" s="67" t="e">
        <f t="shared" si="96"/>
        <v>#DIV/0!</v>
      </c>
      <c r="R567" s="57" t="e">
        <f t="shared" si="97"/>
        <v>#DIV/0!</v>
      </c>
      <c r="S567" s="68" t="str">
        <f t="shared" si="90"/>
        <v>PO</v>
      </c>
      <c r="T567" s="69" t="str">
        <f t="shared" si="91"/>
        <v>OK</v>
      </c>
    </row>
    <row r="568" spans="1:20" ht="14.25" customHeight="1" x14ac:dyDescent="0.25">
      <c r="A568" s="60" t="str">
        <f>IF(S568=MIN(S561:S584),1,"")</f>
        <v/>
      </c>
      <c r="B568" s="61"/>
      <c r="C568" s="62"/>
      <c r="D568" s="63"/>
      <c r="E568" s="64"/>
      <c r="F568" s="65"/>
      <c r="G568" s="66"/>
      <c r="H568" s="56"/>
      <c r="I568" s="67" t="e">
        <f>HLOOKUP('Operational Worksheet'!E568,$B$778:$U$780,3)</f>
        <v>#N/A</v>
      </c>
      <c r="J568" s="57" t="e">
        <f t="shared" si="98"/>
        <v>#DIV/0!</v>
      </c>
      <c r="K568" s="57" t="e">
        <f t="shared" si="92"/>
        <v>#DIV/0!</v>
      </c>
      <c r="L568" s="67" t="e">
        <f t="shared" si="88"/>
        <v>#DIV/0!</v>
      </c>
      <c r="M568" s="67" t="e">
        <f t="shared" si="89"/>
        <v>#DIV/0!</v>
      </c>
      <c r="N568" s="57" t="e">
        <f t="shared" si="93"/>
        <v>#DIV/0!</v>
      </c>
      <c r="O568" s="57" t="e">
        <f t="shared" si="94"/>
        <v>#DIV/0!</v>
      </c>
      <c r="P568" s="67" t="e">
        <f t="shared" si="95"/>
        <v>#DIV/0!</v>
      </c>
      <c r="Q568" s="67" t="e">
        <f t="shared" si="96"/>
        <v>#DIV/0!</v>
      </c>
      <c r="R568" s="57" t="e">
        <f t="shared" si="97"/>
        <v>#DIV/0!</v>
      </c>
      <c r="S568" s="68" t="str">
        <f t="shared" si="90"/>
        <v>PO</v>
      </c>
      <c r="T568" s="69" t="str">
        <f t="shared" si="91"/>
        <v>OK</v>
      </c>
    </row>
    <row r="569" spans="1:20" ht="14.25" customHeight="1" x14ac:dyDescent="0.25">
      <c r="A569" s="60" t="str">
        <f>IF(S569=MIN(S561:S584),1,"")</f>
        <v/>
      </c>
      <c r="B569" s="61"/>
      <c r="C569" s="62"/>
      <c r="D569" s="63"/>
      <c r="E569" s="64"/>
      <c r="F569" s="65"/>
      <c r="G569" s="66"/>
      <c r="H569" s="56"/>
      <c r="I569" s="67" t="e">
        <f>HLOOKUP('Operational Worksheet'!E569,$B$778:$U$780,3)</f>
        <v>#N/A</v>
      </c>
      <c r="J569" s="57" t="e">
        <f t="shared" si="98"/>
        <v>#DIV/0!</v>
      </c>
      <c r="K569" s="57" t="e">
        <f t="shared" si="92"/>
        <v>#DIV/0!</v>
      </c>
      <c r="L569" s="67" t="e">
        <f t="shared" si="88"/>
        <v>#DIV/0!</v>
      </c>
      <c r="M569" s="67" t="e">
        <f t="shared" si="89"/>
        <v>#DIV/0!</v>
      </c>
      <c r="N569" s="57" t="e">
        <f t="shared" si="93"/>
        <v>#DIV/0!</v>
      </c>
      <c r="O569" s="57" t="e">
        <f t="shared" si="94"/>
        <v>#DIV/0!</v>
      </c>
      <c r="P569" s="67" t="e">
        <f t="shared" si="95"/>
        <v>#DIV/0!</v>
      </c>
      <c r="Q569" s="67" t="e">
        <f t="shared" si="96"/>
        <v>#DIV/0!</v>
      </c>
      <c r="R569" s="57" t="e">
        <f t="shared" si="97"/>
        <v>#DIV/0!</v>
      </c>
      <c r="S569" s="68" t="str">
        <f t="shared" si="90"/>
        <v>PO</v>
      </c>
      <c r="T569" s="69" t="str">
        <f t="shared" si="91"/>
        <v>OK</v>
      </c>
    </row>
    <row r="570" spans="1:20" ht="14.25" customHeight="1" x14ac:dyDescent="0.25">
      <c r="A570" s="60" t="str">
        <f>IF(S570=MIN(S561:S584),1,"")</f>
        <v/>
      </c>
      <c r="B570" s="61"/>
      <c r="C570" s="62"/>
      <c r="D570" s="63"/>
      <c r="E570" s="64"/>
      <c r="F570" s="65"/>
      <c r="G570" s="66"/>
      <c r="H570" s="56"/>
      <c r="I570" s="67" t="e">
        <f>HLOOKUP('Operational Worksheet'!E570,$B$778:$U$780,3)</f>
        <v>#N/A</v>
      </c>
      <c r="J570" s="57" t="e">
        <f t="shared" si="98"/>
        <v>#DIV/0!</v>
      </c>
      <c r="K570" s="57" t="e">
        <f t="shared" si="92"/>
        <v>#DIV/0!</v>
      </c>
      <c r="L570" s="67" t="e">
        <f t="shared" si="88"/>
        <v>#DIV/0!</v>
      </c>
      <c r="M570" s="67" t="e">
        <f t="shared" si="89"/>
        <v>#DIV/0!</v>
      </c>
      <c r="N570" s="57" t="e">
        <f t="shared" si="93"/>
        <v>#DIV/0!</v>
      </c>
      <c r="O570" s="57" t="e">
        <f t="shared" si="94"/>
        <v>#DIV/0!</v>
      </c>
      <c r="P570" s="67" t="e">
        <f t="shared" si="95"/>
        <v>#DIV/0!</v>
      </c>
      <c r="Q570" s="67" t="e">
        <f t="shared" si="96"/>
        <v>#DIV/0!</v>
      </c>
      <c r="R570" s="57" t="e">
        <f t="shared" si="97"/>
        <v>#DIV/0!</v>
      </c>
      <c r="S570" s="68" t="str">
        <f t="shared" si="90"/>
        <v>PO</v>
      </c>
      <c r="T570" s="69" t="str">
        <f t="shared" si="91"/>
        <v>OK</v>
      </c>
    </row>
    <row r="571" spans="1:20" ht="14.25" customHeight="1" x14ac:dyDescent="0.25">
      <c r="A571" s="60" t="str">
        <f>IF(S571=MIN(S561:S584),1,"")</f>
        <v/>
      </c>
      <c r="B571" s="61"/>
      <c r="C571" s="62"/>
      <c r="D571" s="63"/>
      <c r="E571" s="64"/>
      <c r="F571" s="65"/>
      <c r="G571" s="66"/>
      <c r="H571" s="56"/>
      <c r="I571" s="67" t="e">
        <f>HLOOKUP('Operational Worksheet'!E571,$B$778:$U$780,3)</f>
        <v>#N/A</v>
      </c>
      <c r="J571" s="57" t="e">
        <f t="shared" si="98"/>
        <v>#DIV/0!</v>
      </c>
      <c r="K571" s="57" t="e">
        <f t="shared" si="92"/>
        <v>#DIV/0!</v>
      </c>
      <c r="L571" s="67" t="e">
        <f t="shared" si="88"/>
        <v>#DIV/0!</v>
      </c>
      <c r="M571" s="67" t="e">
        <f t="shared" si="89"/>
        <v>#DIV/0!</v>
      </c>
      <c r="N571" s="57" t="e">
        <f t="shared" si="93"/>
        <v>#DIV/0!</v>
      </c>
      <c r="O571" s="57" t="e">
        <f t="shared" si="94"/>
        <v>#DIV/0!</v>
      </c>
      <c r="P571" s="67" t="e">
        <f t="shared" si="95"/>
        <v>#DIV/0!</v>
      </c>
      <c r="Q571" s="67" t="e">
        <f t="shared" si="96"/>
        <v>#DIV/0!</v>
      </c>
      <c r="R571" s="57" t="e">
        <f t="shared" si="97"/>
        <v>#DIV/0!</v>
      </c>
      <c r="S571" s="68" t="str">
        <f t="shared" si="90"/>
        <v>PO</v>
      </c>
      <c r="T571" s="69" t="str">
        <f t="shared" si="91"/>
        <v>OK</v>
      </c>
    </row>
    <row r="572" spans="1:20" ht="14.25" customHeight="1" x14ac:dyDescent="0.25">
      <c r="A572" s="60" t="str">
        <f>IF(S572=MIN(S561:S584),1,"")</f>
        <v/>
      </c>
      <c r="B572" s="61"/>
      <c r="C572" s="62"/>
      <c r="D572" s="63"/>
      <c r="E572" s="64"/>
      <c r="F572" s="65"/>
      <c r="G572" s="66"/>
      <c r="H572" s="56"/>
      <c r="I572" s="67" t="e">
        <f>HLOOKUP('Operational Worksheet'!E572,$B$778:$U$780,3)</f>
        <v>#N/A</v>
      </c>
      <c r="J572" s="57" t="e">
        <f t="shared" si="98"/>
        <v>#DIV/0!</v>
      </c>
      <c r="K572" s="57" t="e">
        <f t="shared" si="92"/>
        <v>#DIV/0!</v>
      </c>
      <c r="L572" s="68" t="e">
        <f t="shared" si="88"/>
        <v>#DIV/0!</v>
      </c>
      <c r="M572" s="67" t="e">
        <f t="shared" si="89"/>
        <v>#DIV/0!</v>
      </c>
      <c r="N572" s="57" t="e">
        <f t="shared" si="93"/>
        <v>#DIV/0!</v>
      </c>
      <c r="O572" s="57" t="e">
        <f t="shared" si="94"/>
        <v>#DIV/0!</v>
      </c>
      <c r="P572" s="67" t="e">
        <f t="shared" si="95"/>
        <v>#DIV/0!</v>
      </c>
      <c r="Q572" s="67" t="e">
        <f t="shared" si="96"/>
        <v>#DIV/0!</v>
      </c>
      <c r="R572" s="57" t="e">
        <f t="shared" si="97"/>
        <v>#DIV/0!</v>
      </c>
      <c r="S572" s="68" t="str">
        <f t="shared" si="90"/>
        <v>PO</v>
      </c>
      <c r="T572" s="69" t="str">
        <f t="shared" si="91"/>
        <v>OK</v>
      </c>
    </row>
    <row r="573" spans="1:20" ht="14.25" customHeight="1" x14ac:dyDescent="0.25">
      <c r="A573" s="60" t="str">
        <f>IF(S573=MIN(S561:S584),1,"")</f>
        <v/>
      </c>
      <c r="B573" s="61"/>
      <c r="C573" s="62"/>
      <c r="D573" s="63"/>
      <c r="E573" s="64"/>
      <c r="F573" s="65"/>
      <c r="G573" s="66"/>
      <c r="H573" s="56"/>
      <c r="I573" s="67" t="e">
        <f>HLOOKUP('Operational Worksheet'!E573,$B$778:$U$780,3)</f>
        <v>#N/A</v>
      </c>
      <c r="J573" s="57" t="e">
        <f t="shared" si="98"/>
        <v>#DIV/0!</v>
      </c>
      <c r="K573" s="57" t="e">
        <f t="shared" si="92"/>
        <v>#DIV/0!</v>
      </c>
      <c r="L573" s="67" t="e">
        <f t="shared" si="88"/>
        <v>#DIV/0!</v>
      </c>
      <c r="M573" s="67" t="e">
        <f t="shared" si="89"/>
        <v>#DIV/0!</v>
      </c>
      <c r="N573" s="57" t="e">
        <f t="shared" si="93"/>
        <v>#DIV/0!</v>
      </c>
      <c r="O573" s="57" t="e">
        <f t="shared" si="94"/>
        <v>#DIV/0!</v>
      </c>
      <c r="P573" s="67" t="e">
        <f t="shared" si="95"/>
        <v>#DIV/0!</v>
      </c>
      <c r="Q573" s="67" t="e">
        <f t="shared" si="96"/>
        <v>#DIV/0!</v>
      </c>
      <c r="R573" s="57" t="e">
        <f t="shared" si="97"/>
        <v>#DIV/0!</v>
      </c>
      <c r="S573" s="68" t="str">
        <f t="shared" si="90"/>
        <v>PO</v>
      </c>
      <c r="T573" s="69" t="str">
        <f t="shared" si="91"/>
        <v>OK</v>
      </c>
    </row>
    <row r="574" spans="1:20" ht="14.25" customHeight="1" x14ac:dyDescent="0.25">
      <c r="A574" s="60" t="str">
        <f>IF(S574=MIN(S561:S584),1,"")</f>
        <v/>
      </c>
      <c r="B574" s="61"/>
      <c r="C574" s="62"/>
      <c r="D574" s="63"/>
      <c r="E574" s="64"/>
      <c r="F574" s="65"/>
      <c r="G574" s="66"/>
      <c r="H574" s="56"/>
      <c r="I574" s="67" t="e">
        <f>HLOOKUP('Operational Worksheet'!E574,$B$778:$U$780,3)</f>
        <v>#N/A</v>
      </c>
      <c r="J574" s="57" t="e">
        <f t="shared" si="98"/>
        <v>#DIV/0!</v>
      </c>
      <c r="K574" s="57" t="e">
        <f t="shared" si="92"/>
        <v>#DIV/0!</v>
      </c>
      <c r="L574" s="67" t="e">
        <f t="shared" si="88"/>
        <v>#DIV/0!</v>
      </c>
      <c r="M574" s="67" t="e">
        <f t="shared" si="89"/>
        <v>#DIV/0!</v>
      </c>
      <c r="N574" s="57" t="e">
        <f t="shared" si="93"/>
        <v>#DIV/0!</v>
      </c>
      <c r="O574" s="57" t="e">
        <f t="shared" si="94"/>
        <v>#DIV/0!</v>
      </c>
      <c r="P574" s="67" t="e">
        <f t="shared" si="95"/>
        <v>#DIV/0!</v>
      </c>
      <c r="Q574" s="67" t="e">
        <f t="shared" si="96"/>
        <v>#DIV/0!</v>
      </c>
      <c r="R574" s="57" t="e">
        <f t="shared" si="97"/>
        <v>#DIV/0!</v>
      </c>
      <c r="S574" s="68" t="str">
        <f t="shared" si="90"/>
        <v>PO</v>
      </c>
      <c r="T574" s="69" t="str">
        <f t="shared" si="91"/>
        <v>OK</v>
      </c>
    </row>
    <row r="575" spans="1:20" ht="14.25" customHeight="1" x14ac:dyDescent="0.25">
      <c r="A575" s="60" t="str">
        <f>IF(S575=MIN(S561:S584),1,"")</f>
        <v/>
      </c>
      <c r="B575" s="61"/>
      <c r="C575" s="62"/>
      <c r="D575" s="63"/>
      <c r="E575" s="64"/>
      <c r="F575" s="65"/>
      <c r="G575" s="66"/>
      <c r="H575" s="56"/>
      <c r="I575" s="67" t="e">
        <f>HLOOKUP('Operational Worksheet'!E575,$B$778:$U$780,3)</f>
        <v>#N/A</v>
      </c>
      <c r="J575" s="57" t="e">
        <f t="shared" si="98"/>
        <v>#DIV/0!</v>
      </c>
      <c r="K575" s="57" t="e">
        <f t="shared" si="92"/>
        <v>#DIV/0!</v>
      </c>
      <c r="L575" s="67" t="e">
        <f t="shared" si="88"/>
        <v>#DIV/0!</v>
      </c>
      <c r="M575" s="67" t="e">
        <f t="shared" si="89"/>
        <v>#DIV/0!</v>
      </c>
      <c r="N575" s="57" t="e">
        <f t="shared" si="93"/>
        <v>#DIV/0!</v>
      </c>
      <c r="O575" s="57" t="e">
        <f t="shared" si="94"/>
        <v>#DIV/0!</v>
      </c>
      <c r="P575" s="67" t="e">
        <f t="shared" si="95"/>
        <v>#DIV/0!</v>
      </c>
      <c r="Q575" s="67" t="e">
        <f t="shared" si="96"/>
        <v>#DIV/0!</v>
      </c>
      <c r="R575" s="57" t="e">
        <f t="shared" si="97"/>
        <v>#DIV/0!</v>
      </c>
      <c r="S575" s="68" t="str">
        <f t="shared" si="90"/>
        <v>PO</v>
      </c>
      <c r="T575" s="69" t="str">
        <f t="shared" si="91"/>
        <v>OK</v>
      </c>
    </row>
    <row r="576" spans="1:20" ht="14.25" customHeight="1" x14ac:dyDescent="0.25">
      <c r="A576" s="60" t="str">
        <f>IF(S576=MIN(S561:S584),1,"")</f>
        <v/>
      </c>
      <c r="B576" s="61"/>
      <c r="C576" s="62"/>
      <c r="D576" s="63"/>
      <c r="E576" s="64"/>
      <c r="F576" s="65"/>
      <c r="G576" s="66"/>
      <c r="H576" s="56"/>
      <c r="I576" s="67" t="e">
        <f>HLOOKUP('Operational Worksheet'!E576,$B$778:$U$780,3)</f>
        <v>#N/A</v>
      </c>
      <c r="J576" s="57" t="e">
        <f t="shared" si="98"/>
        <v>#DIV/0!</v>
      </c>
      <c r="K576" s="57" t="e">
        <f t="shared" si="92"/>
        <v>#DIV/0!</v>
      </c>
      <c r="L576" s="67" t="e">
        <f t="shared" si="88"/>
        <v>#DIV/0!</v>
      </c>
      <c r="M576" s="67" t="e">
        <f t="shared" si="89"/>
        <v>#DIV/0!</v>
      </c>
      <c r="N576" s="57" t="e">
        <f t="shared" si="93"/>
        <v>#DIV/0!</v>
      </c>
      <c r="O576" s="57" t="e">
        <f t="shared" si="94"/>
        <v>#DIV/0!</v>
      </c>
      <c r="P576" s="67" t="e">
        <f t="shared" si="95"/>
        <v>#DIV/0!</v>
      </c>
      <c r="Q576" s="67" t="e">
        <f t="shared" si="96"/>
        <v>#DIV/0!</v>
      </c>
      <c r="R576" s="57" t="e">
        <f t="shared" si="97"/>
        <v>#DIV/0!</v>
      </c>
      <c r="S576" s="68" t="str">
        <f t="shared" si="90"/>
        <v>PO</v>
      </c>
      <c r="T576" s="69" t="str">
        <f t="shared" si="91"/>
        <v>OK</v>
      </c>
    </row>
    <row r="577" spans="1:20" ht="14.25" customHeight="1" x14ac:dyDescent="0.25">
      <c r="A577" s="60" t="str">
        <f>IF(S577=MIN(S561:S584),1,"")</f>
        <v/>
      </c>
      <c r="B577" s="61"/>
      <c r="C577" s="62"/>
      <c r="D577" s="63"/>
      <c r="E577" s="64"/>
      <c r="F577" s="65"/>
      <c r="G577" s="66"/>
      <c r="H577" s="56"/>
      <c r="I577" s="67" t="e">
        <f>HLOOKUP('Operational Worksheet'!E577,$B$778:$U$780,3)</f>
        <v>#N/A</v>
      </c>
      <c r="J577" s="57" t="e">
        <f t="shared" si="98"/>
        <v>#DIV/0!</v>
      </c>
      <c r="K577" s="57" t="e">
        <f t="shared" si="92"/>
        <v>#DIV/0!</v>
      </c>
      <c r="L577" s="67" t="e">
        <f t="shared" si="88"/>
        <v>#DIV/0!</v>
      </c>
      <c r="M577" s="67" t="e">
        <f t="shared" si="89"/>
        <v>#DIV/0!</v>
      </c>
      <c r="N577" s="57" t="e">
        <f t="shared" si="93"/>
        <v>#DIV/0!</v>
      </c>
      <c r="O577" s="57" t="e">
        <f t="shared" si="94"/>
        <v>#DIV/0!</v>
      </c>
      <c r="P577" s="67" t="e">
        <f t="shared" si="95"/>
        <v>#DIV/0!</v>
      </c>
      <c r="Q577" s="67" t="e">
        <f t="shared" si="96"/>
        <v>#DIV/0!</v>
      </c>
      <c r="R577" s="57" t="e">
        <f t="shared" si="97"/>
        <v>#DIV/0!</v>
      </c>
      <c r="S577" s="68" t="str">
        <f t="shared" si="90"/>
        <v>PO</v>
      </c>
      <c r="T577" s="69" t="str">
        <f t="shared" si="91"/>
        <v>OK</v>
      </c>
    </row>
    <row r="578" spans="1:20" ht="14.25" customHeight="1" x14ac:dyDescent="0.25">
      <c r="A578" s="60" t="str">
        <f>IF(S578=MIN(S561:S584),1,"")</f>
        <v/>
      </c>
      <c r="B578" s="61"/>
      <c r="C578" s="62"/>
      <c r="D578" s="63"/>
      <c r="E578" s="64"/>
      <c r="F578" s="65"/>
      <c r="G578" s="66"/>
      <c r="H578" s="56"/>
      <c r="I578" s="67" t="e">
        <f>HLOOKUP('Operational Worksheet'!E578,$B$778:$U$780,3)</f>
        <v>#N/A</v>
      </c>
      <c r="J578" s="57" t="e">
        <f t="shared" si="98"/>
        <v>#DIV/0!</v>
      </c>
      <c r="K578" s="57" t="e">
        <f t="shared" si="92"/>
        <v>#DIV/0!</v>
      </c>
      <c r="L578" s="68" t="e">
        <f t="shared" si="88"/>
        <v>#DIV/0!</v>
      </c>
      <c r="M578" s="67" t="e">
        <f t="shared" si="89"/>
        <v>#DIV/0!</v>
      </c>
      <c r="N578" s="57" t="e">
        <f t="shared" si="93"/>
        <v>#DIV/0!</v>
      </c>
      <c r="O578" s="57" t="e">
        <f t="shared" si="94"/>
        <v>#DIV/0!</v>
      </c>
      <c r="P578" s="67" t="e">
        <f t="shared" si="95"/>
        <v>#DIV/0!</v>
      </c>
      <c r="Q578" s="67" t="e">
        <f t="shared" si="96"/>
        <v>#DIV/0!</v>
      </c>
      <c r="R578" s="57" t="e">
        <f t="shared" si="97"/>
        <v>#DIV/0!</v>
      </c>
      <c r="S578" s="68" t="str">
        <f t="shared" si="90"/>
        <v>PO</v>
      </c>
      <c r="T578" s="69" t="str">
        <f t="shared" si="91"/>
        <v>OK</v>
      </c>
    </row>
    <row r="579" spans="1:20" ht="14.25" customHeight="1" x14ac:dyDescent="0.25">
      <c r="A579" s="60" t="str">
        <f>IF(S579=MIN(S561:S584),1,"")</f>
        <v/>
      </c>
      <c r="B579" s="61"/>
      <c r="C579" s="62"/>
      <c r="D579" s="63"/>
      <c r="E579" s="64"/>
      <c r="F579" s="65"/>
      <c r="G579" s="66"/>
      <c r="H579" s="56"/>
      <c r="I579" s="67" t="e">
        <f>HLOOKUP('Operational Worksheet'!E579,$B$778:$U$780,3)</f>
        <v>#N/A</v>
      </c>
      <c r="J579" s="57" t="e">
        <f t="shared" si="98"/>
        <v>#DIV/0!</v>
      </c>
      <c r="K579" s="57" t="e">
        <f t="shared" si="92"/>
        <v>#DIV/0!</v>
      </c>
      <c r="L579" s="67" t="e">
        <f t="shared" si="88"/>
        <v>#DIV/0!</v>
      </c>
      <c r="M579" s="67" t="e">
        <f t="shared" si="89"/>
        <v>#DIV/0!</v>
      </c>
      <c r="N579" s="57" t="e">
        <f t="shared" si="93"/>
        <v>#DIV/0!</v>
      </c>
      <c r="O579" s="57" t="e">
        <f t="shared" si="94"/>
        <v>#DIV/0!</v>
      </c>
      <c r="P579" s="67" t="e">
        <f t="shared" si="95"/>
        <v>#DIV/0!</v>
      </c>
      <c r="Q579" s="67" t="e">
        <f t="shared" si="96"/>
        <v>#DIV/0!</v>
      </c>
      <c r="R579" s="57" t="e">
        <f t="shared" si="97"/>
        <v>#DIV/0!</v>
      </c>
      <c r="S579" s="68" t="str">
        <f t="shared" si="90"/>
        <v>PO</v>
      </c>
      <c r="T579" s="69" t="str">
        <f t="shared" si="91"/>
        <v>OK</v>
      </c>
    </row>
    <row r="580" spans="1:20" ht="14.25" customHeight="1" x14ac:dyDescent="0.25">
      <c r="A580" s="60" t="str">
        <f>IF(S580=MIN(S561:S584),1,"")</f>
        <v/>
      </c>
      <c r="B580" s="61"/>
      <c r="C580" s="62"/>
      <c r="D580" s="63"/>
      <c r="E580" s="64"/>
      <c r="F580" s="65"/>
      <c r="G580" s="66"/>
      <c r="H580" s="56"/>
      <c r="I580" s="67" t="e">
        <f>HLOOKUP('Operational Worksheet'!E580,$B$778:$U$780,3)</f>
        <v>#N/A</v>
      </c>
      <c r="J580" s="57" t="e">
        <f t="shared" si="98"/>
        <v>#DIV/0!</v>
      </c>
      <c r="K580" s="57" t="e">
        <f t="shared" si="92"/>
        <v>#DIV/0!</v>
      </c>
      <c r="L580" s="67" t="e">
        <f t="shared" si="88"/>
        <v>#DIV/0!</v>
      </c>
      <c r="M580" s="67" t="e">
        <f t="shared" si="89"/>
        <v>#DIV/0!</v>
      </c>
      <c r="N580" s="57" t="e">
        <f t="shared" si="93"/>
        <v>#DIV/0!</v>
      </c>
      <c r="O580" s="57" t="e">
        <f t="shared" si="94"/>
        <v>#DIV/0!</v>
      </c>
      <c r="P580" s="67" t="e">
        <f t="shared" si="95"/>
        <v>#DIV/0!</v>
      </c>
      <c r="Q580" s="67" t="e">
        <f t="shared" si="96"/>
        <v>#DIV/0!</v>
      </c>
      <c r="R580" s="57" t="e">
        <f t="shared" si="97"/>
        <v>#DIV/0!</v>
      </c>
      <c r="S580" s="68" t="str">
        <f t="shared" si="90"/>
        <v>PO</v>
      </c>
      <c r="T580" s="69" t="str">
        <f t="shared" si="91"/>
        <v>OK</v>
      </c>
    </row>
    <row r="581" spans="1:20" ht="14.25" customHeight="1" x14ac:dyDescent="0.25">
      <c r="A581" s="60" t="str">
        <f>IF(S581=MIN(S561:S584),1,"")</f>
        <v/>
      </c>
      <c r="B581" s="61"/>
      <c r="C581" s="62"/>
      <c r="D581" s="63"/>
      <c r="E581" s="64"/>
      <c r="F581" s="65"/>
      <c r="G581" s="66"/>
      <c r="H581" s="56"/>
      <c r="I581" s="67" t="e">
        <f>HLOOKUP('Operational Worksheet'!E581,$B$778:$U$780,3)</f>
        <v>#N/A</v>
      </c>
      <c r="J581" s="57" t="e">
        <f t="shared" si="98"/>
        <v>#DIV/0!</v>
      </c>
      <c r="K581" s="57" t="e">
        <f t="shared" si="92"/>
        <v>#DIV/0!</v>
      </c>
      <c r="L581" s="67" t="e">
        <f t="shared" si="88"/>
        <v>#DIV/0!</v>
      </c>
      <c r="M581" s="67" t="e">
        <f t="shared" si="89"/>
        <v>#DIV/0!</v>
      </c>
      <c r="N581" s="57" t="e">
        <f t="shared" si="93"/>
        <v>#DIV/0!</v>
      </c>
      <c r="O581" s="57" t="e">
        <f t="shared" si="94"/>
        <v>#DIV/0!</v>
      </c>
      <c r="P581" s="67" t="e">
        <f t="shared" si="95"/>
        <v>#DIV/0!</v>
      </c>
      <c r="Q581" s="67" t="e">
        <f t="shared" si="96"/>
        <v>#DIV/0!</v>
      </c>
      <c r="R581" s="57" t="e">
        <f t="shared" si="97"/>
        <v>#DIV/0!</v>
      </c>
      <c r="S581" s="68" t="str">
        <f t="shared" si="90"/>
        <v>PO</v>
      </c>
      <c r="T581" s="69" t="str">
        <f t="shared" si="91"/>
        <v>OK</v>
      </c>
    </row>
    <row r="582" spans="1:20" ht="14.25" customHeight="1" x14ac:dyDescent="0.25">
      <c r="A582" s="60" t="str">
        <f>IF(S582=MIN(S561:S584),1,"")</f>
        <v/>
      </c>
      <c r="B582" s="61"/>
      <c r="C582" s="62"/>
      <c r="D582" s="63"/>
      <c r="E582" s="64"/>
      <c r="F582" s="65"/>
      <c r="G582" s="66"/>
      <c r="H582" s="56"/>
      <c r="I582" s="67" t="e">
        <f>HLOOKUP('Operational Worksheet'!E582,$B$778:$U$780,3)</f>
        <v>#N/A</v>
      </c>
      <c r="J582" s="57" t="e">
        <f t="shared" si="98"/>
        <v>#DIV/0!</v>
      </c>
      <c r="K582" s="57" t="e">
        <f t="shared" si="92"/>
        <v>#DIV/0!</v>
      </c>
      <c r="L582" s="67" t="e">
        <f t="shared" si="88"/>
        <v>#DIV/0!</v>
      </c>
      <c r="M582" s="67" t="e">
        <f t="shared" si="89"/>
        <v>#DIV/0!</v>
      </c>
      <c r="N582" s="57" t="e">
        <f t="shared" si="93"/>
        <v>#DIV/0!</v>
      </c>
      <c r="O582" s="57" t="e">
        <f t="shared" si="94"/>
        <v>#DIV/0!</v>
      </c>
      <c r="P582" s="67" t="e">
        <f t="shared" si="95"/>
        <v>#DIV/0!</v>
      </c>
      <c r="Q582" s="67" t="e">
        <f t="shared" si="96"/>
        <v>#DIV/0!</v>
      </c>
      <c r="R582" s="57" t="e">
        <f t="shared" si="97"/>
        <v>#DIV/0!</v>
      </c>
      <c r="S582" s="68" t="str">
        <f t="shared" si="90"/>
        <v>PO</v>
      </c>
      <c r="T582" s="69" t="str">
        <f t="shared" si="91"/>
        <v>OK</v>
      </c>
    </row>
    <row r="583" spans="1:20" ht="14.25" customHeight="1" x14ac:dyDescent="0.25">
      <c r="A583" s="60" t="str">
        <f>IF(S583=MIN(S561:S584),1,"")</f>
        <v/>
      </c>
      <c r="B583" s="61"/>
      <c r="C583" s="62"/>
      <c r="D583" s="63"/>
      <c r="E583" s="64"/>
      <c r="F583" s="65"/>
      <c r="G583" s="66"/>
      <c r="H583" s="56"/>
      <c r="I583" s="67" t="e">
        <f>HLOOKUP('Operational Worksheet'!E583,$B$778:$U$780,3)</f>
        <v>#N/A</v>
      </c>
      <c r="J583" s="57" t="e">
        <f t="shared" si="98"/>
        <v>#DIV/0!</v>
      </c>
      <c r="K583" s="57" t="e">
        <f t="shared" si="92"/>
        <v>#DIV/0!</v>
      </c>
      <c r="L583" s="67" t="e">
        <f t="shared" si="88"/>
        <v>#DIV/0!</v>
      </c>
      <c r="M583" s="67" t="e">
        <f t="shared" si="89"/>
        <v>#DIV/0!</v>
      </c>
      <c r="N583" s="57" t="e">
        <f t="shared" si="93"/>
        <v>#DIV/0!</v>
      </c>
      <c r="O583" s="57" t="e">
        <f t="shared" si="94"/>
        <v>#DIV/0!</v>
      </c>
      <c r="P583" s="67" t="e">
        <f t="shared" si="95"/>
        <v>#DIV/0!</v>
      </c>
      <c r="Q583" s="67" t="e">
        <f t="shared" si="96"/>
        <v>#DIV/0!</v>
      </c>
      <c r="R583" s="57" t="e">
        <f t="shared" si="97"/>
        <v>#DIV/0!</v>
      </c>
      <c r="S583" s="68" t="str">
        <f t="shared" si="90"/>
        <v>PO</v>
      </c>
      <c r="T583" s="69" t="str">
        <f t="shared" si="91"/>
        <v>OK</v>
      </c>
    </row>
    <row r="584" spans="1:20" ht="14.25" customHeight="1" x14ac:dyDescent="0.25">
      <c r="A584" s="70" t="str">
        <f>IF(S584=MIN(S561:S584),1,"")</f>
        <v/>
      </c>
      <c r="B584" s="71"/>
      <c r="C584" s="72"/>
      <c r="D584" s="63"/>
      <c r="E584" s="64"/>
      <c r="F584" s="65"/>
      <c r="G584" s="66"/>
      <c r="H584" s="56"/>
      <c r="I584" s="73" t="e">
        <f>HLOOKUP('Operational Worksheet'!E584,$B$778:$U$780,3)</f>
        <v>#N/A</v>
      </c>
      <c r="J584" s="57" t="e">
        <f t="shared" si="98"/>
        <v>#DIV/0!</v>
      </c>
      <c r="K584" s="57" t="e">
        <f t="shared" si="92"/>
        <v>#DIV/0!</v>
      </c>
      <c r="L584" s="74" t="e">
        <f t="shared" si="88"/>
        <v>#DIV/0!</v>
      </c>
      <c r="M584" s="73" t="e">
        <f t="shared" si="89"/>
        <v>#DIV/0!</v>
      </c>
      <c r="N584" s="57" t="e">
        <f t="shared" si="93"/>
        <v>#DIV/0!</v>
      </c>
      <c r="O584" s="57" t="e">
        <f t="shared" si="94"/>
        <v>#DIV/0!</v>
      </c>
      <c r="P584" s="73" t="e">
        <f t="shared" si="95"/>
        <v>#DIV/0!</v>
      </c>
      <c r="Q584" s="73" t="e">
        <f t="shared" si="96"/>
        <v>#DIV/0!</v>
      </c>
      <c r="R584" s="57" t="e">
        <f t="shared" si="97"/>
        <v>#DIV/0!</v>
      </c>
      <c r="S584" s="74" t="str">
        <f t="shared" si="90"/>
        <v>PO</v>
      </c>
      <c r="T584" s="75" t="str">
        <f t="shared" si="91"/>
        <v>OK</v>
      </c>
    </row>
    <row r="585" spans="1:20" ht="14.25" customHeight="1" x14ac:dyDescent="0.25">
      <c r="A585" s="50" t="str">
        <f>IF(S585=MIN(S585:S608),1,"")</f>
        <v/>
      </c>
      <c r="B585" s="51"/>
      <c r="C585" s="52"/>
      <c r="D585" s="63"/>
      <c r="E585" s="64"/>
      <c r="F585" s="65"/>
      <c r="G585" s="66"/>
      <c r="H585" s="56"/>
      <c r="I585" s="57" t="e">
        <f>HLOOKUP('Operational Worksheet'!E585,$B$778:$U$780,3)</f>
        <v>#N/A</v>
      </c>
      <c r="J585" s="57" t="e">
        <f t="shared" si="98"/>
        <v>#DIV/0!</v>
      </c>
      <c r="K585" s="57" t="e">
        <f t="shared" si="92"/>
        <v>#DIV/0!</v>
      </c>
      <c r="L585" s="57" t="e">
        <f t="shared" ref="L585:L648" si="99">$G$773/D585*$I$773</f>
        <v>#DIV/0!</v>
      </c>
      <c r="M585" s="57" t="e">
        <f t="shared" ref="M585:M648" si="100">$G$774*F585/D585*$I$774</f>
        <v>#DIV/0!</v>
      </c>
      <c r="N585" s="57" t="e">
        <f t="shared" si="93"/>
        <v>#DIV/0!</v>
      </c>
      <c r="O585" s="57" t="e">
        <f t="shared" si="94"/>
        <v>#DIV/0!</v>
      </c>
      <c r="P585" s="57" t="e">
        <f t="shared" si="95"/>
        <v>#DIV/0!</v>
      </c>
      <c r="Q585" s="57" t="e">
        <f t="shared" si="96"/>
        <v>#DIV/0!</v>
      </c>
      <c r="R585" s="57" t="e">
        <f t="shared" si="97"/>
        <v>#DIV/0!</v>
      </c>
      <c r="S585" s="58" t="str">
        <f t="shared" ref="S585:S648" si="101">IF(D585&gt;0,R585/I585,"PO")</f>
        <v>PO</v>
      </c>
      <c r="T585" s="59" t="str">
        <f t="shared" ref="T585:T648" si="102">+IF(S585&gt;=1, "OK","Alarm")</f>
        <v>OK</v>
      </c>
    </row>
    <row r="586" spans="1:20" ht="14.25" customHeight="1" x14ac:dyDescent="0.25">
      <c r="A586" s="60" t="str">
        <f>IF(S586=MIN(S585:S608),1,"")</f>
        <v/>
      </c>
      <c r="B586" s="61"/>
      <c r="C586" s="62"/>
      <c r="D586" s="63"/>
      <c r="E586" s="64"/>
      <c r="F586" s="65"/>
      <c r="G586" s="66"/>
      <c r="H586" s="56"/>
      <c r="I586" s="67" t="e">
        <f>HLOOKUP('Operational Worksheet'!E586,$B$778:$U$780,3)</f>
        <v>#N/A</v>
      </c>
      <c r="J586" s="57" t="e">
        <f t="shared" si="98"/>
        <v>#DIV/0!</v>
      </c>
      <c r="K586" s="57" t="e">
        <f t="shared" ref="K586:K649" si="103">IF(H586&lt;&gt;0,$G$770/D586*$I$770+$G$771*H586/D586*$I$771,$G$772/D586*$I$772)</f>
        <v>#DIV/0!</v>
      </c>
      <c r="L586" s="67" t="e">
        <f t="shared" si="99"/>
        <v>#DIV/0!</v>
      </c>
      <c r="M586" s="67" t="e">
        <f t="shared" si="100"/>
        <v>#DIV/0!</v>
      </c>
      <c r="N586" s="57" t="e">
        <f t="shared" ref="N586:N649" si="104">J586*$G586</f>
        <v>#DIV/0!</v>
      </c>
      <c r="O586" s="57" t="e">
        <f t="shared" ref="O586:O649" si="105">K586*$G586</f>
        <v>#DIV/0!</v>
      </c>
      <c r="P586" s="67" t="e">
        <f t="shared" ref="P586:P649" si="106">L586*$G586</f>
        <v>#DIV/0!</v>
      </c>
      <c r="Q586" s="67" t="e">
        <f t="shared" ref="Q586:Q649" si="107">M586*$G586</f>
        <v>#DIV/0!</v>
      </c>
      <c r="R586" s="57" t="e">
        <f t="shared" ref="R586:R649" si="108">N586+O586+P586+Q586</f>
        <v>#DIV/0!</v>
      </c>
      <c r="S586" s="68" t="str">
        <f t="shared" si="101"/>
        <v>PO</v>
      </c>
      <c r="T586" s="69" t="str">
        <f t="shared" si="102"/>
        <v>OK</v>
      </c>
    </row>
    <row r="587" spans="1:20" ht="14.25" customHeight="1" x14ac:dyDescent="0.25">
      <c r="A587" s="60" t="str">
        <f>IF(S587=MIN(S585:S608),1,"")</f>
        <v/>
      </c>
      <c r="B587" s="61"/>
      <c r="C587" s="62"/>
      <c r="D587" s="63"/>
      <c r="E587" s="64"/>
      <c r="F587" s="65"/>
      <c r="G587" s="66"/>
      <c r="H587" s="56"/>
      <c r="I587" s="67" t="e">
        <f>HLOOKUP('Operational Worksheet'!E587,$B$778:$U$780,3)</f>
        <v>#N/A</v>
      </c>
      <c r="J587" s="57" t="e">
        <f t="shared" ref="J587:J650" si="109">$G$768/D587*$I$768</f>
        <v>#DIV/0!</v>
      </c>
      <c r="K587" s="57" t="e">
        <f t="shared" si="103"/>
        <v>#DIV/0!</v>
      </c>
      <c r="L587" s="67" t="e">
        <f t="shared" si="99"/>
        <v>#DIV/0!</v>
      </c>
      <c r="M587" s="67" t="e">
        <f t="shared" si="100"/>
        <v>#DIV/0!</v>
      </c>
      <c r="N587" s="57" t="e">
        <f t="shared" si="104"/>
        <v>#DIV/0!</v>
      </c>
      <c r="O587" s="57" t="e">
        <f t="shared" si="105"/>
        <v>#DIV/0!</v>
      </c>
      <c r="P587" s="67" t="e">
        <f t="shared" si="106"/>
        <v>#DIV/0!</v>
      </c>
      <c r="Q587" s="67" t="e">
        <f t="shared" si="107"/>
        <v>#DIV/0!</v>
      </c>
      <c r="R587" s="57" t="e">
        <f t="shared" si="108"/>
        <v>#DIV/0!</v>
      </c>
      <c r="S587" s="68" t="str">
        <f t="shared" si="101"/>
        <v>PO</v>
      </c>
      <c r="T587" s="69" t="str">
        <f t="shared" si="102"/>
        <v>OK</v>
      </c>
    </row>
    <row r="588" spans="1:20" ht="14.25" customHeight="1" x14ac:dyDescent="0.25">
      <c r="A588" s="60" t="str">
        <f>IF(S588=MIN(S585:S608),1,"")</f>
        <v/>
      </c>
      <c r="B588" s="61"/>
      <c r="C588" s="62"/>
      <c r="D588" s="63"/>
      <c r="E588" s="64"/>
      <c r="F588" s="65"/>
      <c r="G588" s="66"/>
      <c r="H588" s="56"/>
      <c r="I588" s="67" t="e">
        <f>HLOOKUP('Operational Worksheet'!E588,$B$778:$U$780,3)</f>
        <v>#N/A</v>
      </c>
      <c r="J588" s="57" t="e">
        <f t="shared" si="109"/>
        <v>#DIV/0!</v>
      </c>
      <c r="K588" s="57" t="e">
        <f t="shared" si="103"/>
        <v>#DIV/0!</v>
      </c>
      <c r="L588" s="67" t="e">
        <f t="shared" si="99"/>
        <v>#DIV/0!</v>
      </c>
      <c r="M588" s="67" t="e">
        <f t="shared" si="100"/>
        <v>#DIV/0!</v>
      </c>
      <c r="N588" s="57" t="e">
        <f t="shared" si="104"/>
        <v>#DIV/0!</v>
      </c>
      <c r="O588" s="57" t="e">
        <f t="shared" si="105"/>
        <v>#DIV/0!</v>
      </c>
      <c r="P588" s="67" t="e">
        <f t="shared" si="106"/>
        <v>#DIV/0!</v>
      </c>
      <c r="Q588" s="67" t="e">
        <f t="shared" si="107"/>
        <v>#DIV/0!</v>
      </c>
      <c r="R588" s="57" t="e">
        <f t="shared" si="108"/>
        <v>#DIV/0!</v>
      </c>
      <c r="S588" s="68" t="str">
        <f t="shared" si="101"/>
        <v>PO</v>
      </c>
      <c r="T588" s="69" t="str">
        <f t="shared" si="102"/>
        <v>OK</v>
      </c>
    </row>
    <row r="589" spans="1:20" ht="14.25" customHeight="1" x14ac:dyDescent="0.25">
      <c r="A589" s="60" t="str">
        <f>IF(S589=MIN(S585:S608),1,"")</f>
        <v/>
      </c>
      <c r="B589" s="61"/>
      <c r="C589" s="62"/>
      <c r="D589" s="63"/>
      <c r="E589" s="64"/>
      <c r="F589" s="65"/>
      <c r="G589" s="66"/>
      <c r="H589" s="56"/>
      <c r="I589" s="67" t="e">
        <f>HLOOKUP('Operational Worksheet'!E589,$B$778:$U$780,3)</f>
        <v>#N/A</v>
      </c>
      <c r="J589" s="57" t="e">
        <f t="shared" si="109"/>
        <v>#DIV/0!</v>
      </c>
      <c r="K589" s="57" t="e">
        <f t="shared" si="103"/>
        <v>#DIV/0!</v>
      </c>
      <c r="L589" s="67" t="e">
        <f t="shared" si="99"/>
        <v>#DIV/0!</v>
      </c>
      <c r="M589" s="67" t="e">
        <f t="shared" si="100"/>
        <v>#DIV/0!</v>
      </c>
      <c r="N589" s="57" t="e">
        <f t="shared" si="104"/>
        <v>#DIV/0!</v>
      </c>
      <c r="O589" s="57" t="e">
        <f t="shared" si="105"/>
        <v>#DIV/0!</v>
      </c>
      <c r="P589" s="67" t="e">
        <f t="shared" si="106"/>
        <v>#DIV/0!</v>
      </c>
      <c r="Q589" s="67" t="e">
        <f t="shared" si="107"/>
        <v>#DIV/0!</v>
      </c>
      <c r="R589" s="57" t="e">
        <f t="shared" si="108"/>
        <v>#DIV/0!</v>
      </c>
      <c r="S589" s="68" t="str">
        <f t="shared" si="101"/>
        <v>PO</v>
      </c>
      <c r="T589" s="69" t="str">
        <f t="shared" si="102"/>
        <v>OK</v>
      </c>
    </row>
    <row r="590" spans="1:20" ht="14.25" customHeight="1" x14ac:dyDescent="0.25">
      <c r="A590" s="60" t="str">
        <f>IF(S590=MIN(S585:S608),1,"")</f>
        <v/>
      </c>
      <c r="B590" s="61"/>
      <c r="C590" s="62"/>
      <c r="D590" s="63"/>
      <c r="E590" s="64"/>
      <c r="F590" s="65"/>
      <c r="G590" s="66"/>
      <c r="H590" s="56"/>
      <c r="I590" s="67" t="e">
        <f>HLOOKUP('Operational Worksheet'!E590,$B$778:$U$780,3)</f>
        <v>#N/A</v>
      </c>
      <c r="J590" s="57" t="e">
        <f t="shared" si="109"/>
        <v>#DIV/0!</v>
      </c>
      <c r="K590" s="57" t="e">
        <f t="shared" si="103"/>
        <v>#DIV/0!</v>
      </c>
      <c r="L590" s="68" t="e">
        <f t="shared" si="99"/>
        <v>#DIV/0!</v>
      </c>
      <c r="M590" s="67" t="e">
        <f t="shared" si="100"/>
        <v>#DIV/0!</v>
      </c>
      <c r="N590" s="57" t="e">
        <f t="shared" si="104"/>
        <v>#DIV/0!</v>
      </c>
      <c r="O590" s="57" t="e">
        <f t="shared" si="105"/>
        <v>#DIV/0!</v>
      </c>
      <c r="P590" s="67" t="e">
        <f t="shared" si="106"/>
        <v>#DIV/0!</v>
      </c>
      <c r="Q590" s="67" t="e">
        <f t="shared" si="107"/>
        <v>#DIV/0!</v>
      </c>
      <c r="R590" s="57" t="e">
        <f t="shared" si="108"/>
        <v>#DIV/0!</v>
      </c>
      <c r="S590" s="68" t="str">
        <f t="shared" si="101"/>
        <v>PO</v>
      </c>
      <c r="T590" s="69" t="str">
        <f t="shared" si="102"/>
        <v>OK</v>
      </c>
    </row>
    <row r="591" spans="1:20" ht="14.25" customHeight="1" x14ac:dyDescent="0.25">
      <c r="A591" s="60" t="str">
        <f>IF(S591=MIN(S585:S608),1,"")</f>
        <v/>
      </c>
      <c r="B591" s="61"/>
      <c r="C591" s="62"/>
      <c r="D591" s="63"/>
      <c r="E591" s="64"/>
      <c r="F591" s="65"/>
      <c r="G591" s="66"/>
      <c r="H591" s="56"/>
      <c r="I591" s="67" t="e">
        <f>HLOOKUP('Operational Worksheet'!E591,$B$778:$U$780,3)</f>
        <v>#N/A</v>
      </c>
      <c r="J591" s="57" t="e">
        <f t="shared" si="109"/>
        <v>#DIV/0!</v>
      </c>
      <c r="K591" s="57" t="e">
        <f t="shared" si="103"/>
        <v>#DIV/0!</v>
      </c>
      <c r="L591" s="67" t="e">
        <f t="shared" si="99"/>
        <v>#DIV/0!</v>
      </c>
      <c r="M591" s="67" t="e">
        <f t="shared" si="100"/>
        <v>#DIV/0!</v>
      </c>
      <c r="N591" s="57" t="e">
        <f t="shared" si="104"/>
        <v>#DIV/0!</v>
      </c>
      <c r="O591" s="57" t="e">
        <f t="shared" si="105"/>
        <v>#DIV/0!</v>
      </c>
      <c r="P591" s="67" t="e">
        <f t="shared" si="106"/>
        <v>#DIV/0!</v>
      </c>
      <c r="Q591" s="67" t="e">
        <f t="shared" si="107"/>
        <v>#DIV/0!</v>
      </c>
      <c r="R591" s="57" t="e">
        <f t="shared" si="108"/>
        <v>#DIV/0!</v>
      </c>
      <c r="S591" s="68" t="str">
        <f t="shared" si="101"/>
        <v>PO</v>
      </c>
      <c r="T591" s="69" t="str">
        <f t="shared" si="102"/>
        <v>OK</v>
      </c>
    </row>
    <row r="592" spans="1:20" ht="14.25" customHeight="1" x14ac:dyDescent="0.25">
      <c r="A592" s="60" t="str">
        <f>IF(S592=MIN(S585:S608),1,"")</f>
        <v/>
      </c>
      <c r="B592" s="61"/>
      <c r="C592" s="62"/>
      <c r="D592" s="63"/>
      <c r="E592" s="64"/>
      <c r="F592" s="65"/>
      <c r="G592" s="66"/>
      <c r="H592" s="56"/>
      <c r="I592" s="67" t="e">
        <f>HLOOKUP('Operational Worksheet'!E592,$B$778:$U$780,3)</f>
        <v>#N/A</v>
      </c>
      <c r="J592" s="57" t="e">
        <f t="shared" si="109"/>
        <v>#DIV/0!</v>
      </c>
      <c r="K592" s="57" t="e">
        <f t="shared" si="103"/>
        <v>#DIV/0!</v>
      </c>
      <c r="L592" s="67" t="e">
        <f t="shared" si="99"/>
        <v>#DIV/0!</v>
      </c>
      <c r="M592" s="67" t="e">
        <f t="shared" si="100"/>
        <v>#DIV/0!</v>
      </c>
      <c r="N592" s="57" t="e">
        <f t="shared" si="104"/>
        <v>#DIV/0!</v>
      </c>
      <c r="O592" s="57" t="e">
        <f t="shared" si="105"/>
        <v>#DIV/0!</v>
      </c>
      <c r="P592" s="67" t="e">
        <f t="shared" si="106"/>
        <v>#DIV/0!</v>
      </c>
      <c r="Q592" s="67" t="e">
        <f t="shared" si="107"/>
        <v>#DIV/0!</v>
      </c>
      <c r="R592" s="57" t="e">
        <f t="shared" si="108"/>
        <v>#DIV/0!</v>
      </c>
      <c r="S592" s="68" t="str">
        <f t="shared" si="101"/>
        <v>PO</v>
      </c>
      <c r="T592" s="69" t="str">
        <f t="shared" si="102"/>
        <v>OK</v>
      </c>
    </row>
    <row r="593" spans="1:20" ht="14.25" customHeight="1" x14ac:dyDescent="0.25">
      <c r="A593" s="60" t="str">
        <f>IF(S593=MIN(S585:S608),1,"")</f>
        <v/>
      </c>
      <c r="B593" s="61"/>
      <c r="C593" s="62"/>
      <c r="D593" s="63"/>
      <c r="E593" s="64"/>
      <c r="F593" s="65"/>
      <c r="G593" s="66"/>
      <c r="H593" s="56"/>
      <c r="I593" s="67" t="e">
        <f>HLOOKUP('Operational Worksheet'!E593,$B$778:$U$780,3)</f>
        <v>#N/A</v>
      </c>
      <c r="J593" s="57" t="e">
        <f t="shared" si="109"/>
        <v>#DIV/0!</v>
      </c>
      <c r="K593" s="57" t="e">
        <f t="shared" si="103"/>
        <v>#DIV/0!</v>
      </c>
      <c r="L593" s="67" t="e">
        <f t="shared" si="99"/>
        <v>#DIV/0!</v>
      </c>
      <c r="M593" s="67" t="e">
        <f t="shared" si="100"/>
        <v>#DIV/0!</v>
      </c>
      <c r="N593" s="57" t="e">
        <f t="shared" si="104"/>
        <v>#DIV/0!</v>
      </c>
      <c r="O593" s="57" t="e">
        <f t="shared" si="105"/>
        <v>#DIV/0!</v>
      </c>
      <c r="P593" s="67" t="e">
        <f t="shared" si="106"/>
        <v>#DIV/0!</v>
      </c>
      <c r="Q593" s="67" t="e">
        <f t="shared" si="107"/>
        <v>#DIV/0!</v>
      </c>
      <c r="R593" s="57" t="e">
        <f t="shared" si="108"/>
        <v>#DIV/0!</v>
      </c>
      <c r="S593" s="68" t="str">
        <f t="shared" si="101"/>
        <v>PO</v>
      </c>
      <c r="T593" s="69" t="str">
        <f t="shared" si="102"/>
        <v>OK</v>
      </c>
    </row>
    <row r="594" spans="1:20" ht="14.25" customHeight="1" x14ac:dyDescent="0.25">
      <c r="A594" s="60" t="str">
        <f>IF(S594=MIN(S585:S608),1,"")</f>
        <v/>
      </c>
      <c r="B594" s="61"/>
      <c r="C594" s="62"/>
      <c r="D594" s="63"/>
      <c r="E594" s="64"/>
      <c r="F594" s="65"/>
      <c r="G594" s="66"/>
      <c r="H594" s="56"/>
      <c r="I594" s="67" t="e">
        <f>HLOOKUP('Operational Worksheet'!E594,$B$778:$U$780,3)</f>
        <v>#N/A</v>
      </c>
      <c r="J594" s="57" t="e">
        <f t="shared" si="109"/>
        <v>#DIV/0!</v>
      </c>
      <c r="K594" s="57" t="e">
        <f t="shared" si="103"/>
        <v>#DIV/0!</v>
      </c>
      <c r="L594" s="67" t="e">
        <f t="shared" si="99"/>
        <v>#DIV/0!</v>
      </c>
      <c r="M594" s="67" t="e">
        <f t="shared" si="100"/>
        <v>#DIV/0!</v>
      </c>
      <c r="N594" s="57" t="e">
        <f t="shared" si="104"/>
        <v>#DIV/0!</v>
      </c>
      <c r="O594" s="57" t="e">
        <f t="shared" si="105"/>
        <v>#DIV/0!</v>
      </c>
      <c r="P594" s="67" t="e">
        <f t="shared" si="106"/>
        <v>#DIV/0!</v>
      </c>
      <c r="Q594" s="67" t="e">
        <f t="shared" si="107"/>
        <v>#DIV/0!</v>
      </c>
      <c r="R594" s="57" t="e">
        <f t="shared" si="108"/>
        <v>#DIV/0!</v>
      </c>
      <c r="S594" s="68" t="str">
        <f t="shared" si="101"/>
        <v>PO</v>
      </c>
      <c r="T594" s="69" t="str">
        <f t="shared" si="102"/>
        <v>OK</v>
      </c>
    </row>
    <row r="595" spans="1:20" ht="14.25" customHeight="1" x14ac:dyDescent="0.25">
      <c r="A595" s="60" t="str">
        <f>IF(S595=MIN(S585:S608),1,"")</f>
        <v/>
      </c>
      <c r="B595" s="61"/>
      <c r="C595" s="62"/>
      <c r="D595" s="63"/>
      <c r="E595" s="64"/>
      <c r="F595" s="65"/>
      <c r="G595" s="66"/>
      <c r="H595" s="56"/>
      <c r="I595" s="67" t="e">
        <f>HLOOKUP('Operational Worksheet'!E595,$B$778:$U$780,3)</f>
        <v>#N/A</v>
      </c>
      <c r="J595" s="57" t="e">
        <f t="shared" si="109"/>
        <v>#DIV/0!</v>
      </c>
      <c r="K595" s="57" t="e">
        <f t="shared" si="103"/>
        <v>#DIV/0!</v>
      </c>
      <c r="L595" s="67" t="e">
        <f t="shared" si="99"/>
        <v>#DIV/0!</v>
      </c>
      <c r="M595" s="67" t="e">
        <f t="shared" si="100"/>
        <v>#DIV/0!</v>
      </c>
      <c r="N595" s="57" t="e">
        <f t="shared" si="104"/>
        <v>#DIV/0!</v>
      </c>
      <c r="O595" s="57" t="e">
        <f t="shared" si="105"/>
        <v>#DIV/0!</v>
      </c>
      <c r="P595" s="67" t="e">
        <f t="shared" si="106"/>
        <v>#DIV/0!</v>
      </c>
      <c r="Q595" s="67" t="e">
        <f t="shared" si="107"/>
        <v>#DIV/0!</v>
      </c>
      <c r="R595" s="57" t="e">
        <f t="shared" si="108"/>
        <v>#DIV/0!</v>
      </c>
      <c r="S595" s="68" t="str">
        <f t="shared" si="101"/>
        <v>PO</v>
      </c>
      <c r="T595" s="69" t="str">
        <f t="shared" si="102"/>
        <v>OK</v>
      </c>
    </row>
    <row r="596" spans="1:20" ht="14.25" customHeight="1" x14ac:dyDescent="0.25">
      <c r="A596" s="60" t="str">
        <f>IF(S596=MIN(S585:S608),1,"")</f>
        <v/>
      </c>
      <c r="B596" s="61"/>
      <c r="C596" s="62"/>
      <c r="D596" s="63"/>
      <c r="E596" s="64"/>
      <c r="F596" s="65"/>
      <c r="G596" s="66"/>
      <c r="H596" s="56"/>
      <c r="I596" s="67" t="e">
        <f>HLOOKUP('Operational Worksheet'!E596,$B$778:$U$780,3)</f>
        <v>#N/A</v>
      </c>
      <c r="J596" s="57" t="e">
        <f t="shared" si="109"/>
        <v>#DIV/0!</v>
      </c>
      <c r="K596" s="57" t="e">
        <f t="shared" si="103"/>
        <v>#DIV/0!</v>
      </c>
      <c r="L596" s="68" t="e">
        <f t="shared" si="99"/>
        <v>#DIV/0!</v>
      </c>
      <c r="M596" s="67" t="e">
        <f t="shared" si="100"/>
        <v>#DIV/0!</v>
      </c>
      <c r="N596" s="57" t="e">
        <f t="shared" si="104"/>
        <v>#DIV/0!</v>
      </c>
      <c r="O596" s="57" t="e">
        <f t="shared" si="105"/>
        <v>#DIV/0!</v>
      </c>
      <c r="P596" s="67" t="e">
        <f t="shared" si="106"/>
        <v>#DIV/0!</v>
      </c>
      <c r="Q596" s="67" t="e">
        <f t="shared" si="107"/>
        <v>#DIV/0!</v>
      </c>
      <c r="R596" s="57" t="e">
        <f t="shared" si="108"/>
        <v>#DIV/0!</v>
      </c>
      <c r="S596" s="68" t="str">
        <f t="shared" si="101"/>
        <v>PO</v>
      </c>
      <c r="T596" s="69" t="str">
        <f t="shared" si="102"/>
        <v>OK</v>
      </c>
    </row>
    <row r="597" spans="1:20" ht="14.25" customHeight="1" x14ac:dyDescent="0.25">
      <c r="A597" s="60" t="str">
        <f>IF(S597=MIN(S585:S608),1,"")</f>
        <v/>
      </c>
      <c r="B597" s="61"/>
      <c r="C597" s="62"/>
      <c r="D597" s="63"/>
      <c r="E597" s="64"/>
      <c r="F597" s="65"/>
      <c r="G597" s="66"/>
      <c r="H597" s="56"/>
      <c r="I597" s="67" t="e">
        <f>HLOOKUP('Operational Worksheet'!E597,$B$778:$U$780,3)</f>
        <v>#N/A</v>
      </c>
      <c r="J597" s="57" t="e">
        <f t="shared" si="109"/>
        <v>#DIV/0!</v>
      </c>
      <c r="K597" s="57" t="e">
        <f t="shared" si="103"/>
        <v>#DIV/0!</v>
      </c>
      <c r="L597" s="67" t="e">
        <f t="shared" si="99"/>
        <v>#DIV/0!</v>
      </c>
      <c r="M597" s="67" t="e">
        <f t="shared" si="100"/>
        <v>#DIV/0!</v>
      </c>
      <c r="N597" s="57" t="e">
        <f t="shared" si="104"/>
        <v>#DIV/0!</v>
      </c>
      <c r="O597" s="57" t="e">
        <f t="shared" si="105"/>
        <v>#DIV/0!</v>
      </c>
      <c r="P597" s="67" t="e">
        <f t="shared" si="106"/>
        <v>#DIV/0!</v>
      </c>
      <c r="Q597" s="67" t="e">
        <f t="shared" si="107"/>
        <v>#DIV/0!</v>
      </c>
      <c r="R597" s="57" t="e">
        <f t="shared" si="108"/>
        <v>#DIV/0!</v>
      </c>
      <c r="S597" s="68" t="str">
        <f t="shared" si="101"/>
        <v>PO</v>
      </c>
      <c r="T597" s="69" t="str">
        <f t="shared" si="102"/>
        <v>OK</v>
      </c>
    </row>
    <row r="598" spans="1:20" ht="14.25" customHeight="1" x14ac:dyDescent="0.25">
      <c r="A598" s="60" t="str">
        <f>IF(S598=MIN(S585:S608),1,"")</f>
        <v/>
      </c>
      <c r="B598" s="61"/>
      <c r="C598" s="62"/>
      <c r="D598" s="63"/>
      <c r="E598" s="64"/>
      <c r="F598" s="65"/>
      <c r="G598" s="66"/>
      <c r="H598" s="56"/>
      <c r="I598" s="67" t="e">
        <f>HLOOKUP('Operational Worksheet'!E598,$B$778:$U$780,3)</f>
        <v>#N/A</v>
      </c>
      <c r="J598" s="57" t="e">
        <f t="shared" si="109"/>
        <v>#DIV/0!</v>
      </c>
      <c r="K598" s="57" t="e">
        <f t="shared" si="103"/>
        <v>#DIV/0!</v>
      </c>
      <c r="L598" s="67" t="e">
        <f t="shared" si="99"/>
        <v>#DIV/0!</v>
      </c>
      <c r="M598" s="67" t="e">
        <f t="shared" si="100"/>
        <v>#DIV/0!</v>
      </c>
      <c r="N598" s="57" t="e">
        <f t="shared" si="104"/>
        <v>#DIV/0!</v>
      </c>
      <c r="O598" s="57" t="e">
        <f t="shared" si="105"/>
        <v>#DIV/0!</v>
      </c>
      <c r="P598" s="67" t="e">
        <f t="shared" si="106"/>
        <v>#DIV/0!</v>
      </c>
      <c r="Q598" s="67" t="e">
        <f t="shared" si="107"/>
        <v>#DIV/0!</v>
      </c>
      <c r="R598" s="57" t="e">
        <f t="shared" si="108"/>
        <v>#DIV/0!</v>
      </c>
      <c r="S598" s="68" t="str">
        <f t="shared" si="101"/>
        <v>PO</v>
      </c>
      <c r="T598" s="69" t="str">
        <f t="shared" si="102"/>
        <v>OK</v>
      </c>
    </row>
    <row r="599" spans="1:20" ht="14.25" customHeight="1" x14ac:dyDescent="0.25">
      <c r="A599" s="60" t="str">
        <f>IF(S599=MIN(S585:S608),1,"")</f>
        <v/>
      </c>
      <c r="B599" s="61"/>
      <c r="C599" s="62"/>
      <c r="D599" s="63"/>
      <c r="E599" s="64"/>
      <c r="F599" s="65"/>
      <c r="G599" s="66"/>
      <c r="H599" s="56"/>
      <c r="I599" s="67" t="e">
        <f>HLOOKUP('Operational Worksheet'!E599,$B$778:$U$780,3)</f>
        <v>#N/A</v>
      </c>
      <c r="J599" s="57" t="e">
        <f t="shared" si="109"/>
        <v>#DIV/0!</v>
      </c>
      <c r="K599" s="57" t="e">
        <f t="shared" si="103"/>
        <v>#DIV/0!</v>
      </c>
      <c r="L599" s="67" t="e">
        <f t="shared" si="99"/>
        <v>#DIV/0!</v>
      </c>
      <c r="M599" s="67" t="e">
        <f t="shared" si="100"/>
        <v>#DIV/0!</v>
      </c>
      <c r="N599" s="57" t="e">
        <f t="shared" si="104"/>
        <v>#DIV/0!</v>
      </c>
      <c r="O599" s="57" t="e">
        <f t="shared" si="105"/>
        <v>#DIV/0!</v>
      </c>
      <c r="P599" s="67" t="e">
        <f t="shared" si="106"/>
        <v>#DIV/0!</v>
      </c>
      <c r="Q599" s="67" t="e">
        <f t="shared" si="107"/>
        <v>#DIV/0!</v>
      </c>
      <c r="R599" s="57" t="e">
        <f t="shared" si="108"/>
        <v>#DIV/0!</v>
      </c>
      <c r="S599" s="68" t="str">
        <f t="shared" si="101"/>
        <v>PO</v>
      </c>
      <c r="T599" s="69" t="str">
        <f t="shared" si="102"/>
        <v>OK</v>
      </c>
    </row>
    <row r="600" spans="1:20" ht="14.25" customHeight="1" x14ac:dyDescent="0.25">
      <c r="A600" s="60" t="str">
        <f>IF(S600=MIN(S585:S608),1,"")</f>
        <v/>
      </c>
      <c r="B600" s="61"/>
      <c r="C600" s="62"/>
      <c r="D600" s="63"/>
      <c r="E600" s="64"/>
      <c r="F600" s="65"/>
      <c r="G600" s="66"/>
      <c r="H600" s="56"/>
      <c r="I600" s="67" t="e">
        <f>HLOOKUP('Operational Worksheet'!E600,$B$778:$U$780,3)</f>
        <v>#N/A</v>
      </c>
      <c r="J600" s="57" t="e">
        <f t="shared" si="109"/>
        <v>#DIV/0!</v>
      </c>
      <c r="K600" s="57" t="e">
        <f t="shared" si="103"/>
        <v>#DIV/0!</v>
      </c>
      <c r="L600" s="67" t="e">
        <f t="shared" si="99"/>
        <v>#DIV/0!</v>
      </c>
      <c r="M600" s="67" t="e">
        <f t="shared" si="100"/>
        <v>#DIV/0!</v>
      </c>
      <c r="N600" s="57" t="e">
        <f t="shared" si="104"/>
        <v>#DIV/0!</v>
      </c>
      <c r="O600" s="57" t="e">
        <f t="shared" si="105"/>
        <v>#DIV/0!</v>
      </c>
      <c r="P600" s="67" t="e">
        <f t="shared" si="106"/>
        <v>#DIV/0!</v>
      </c>
      <c r="Q600" s="67" t="e">
        <f t="shared" si="107"/>
        <v>#DIV/0!</v>
      </c>
      <c r="R600" s="57" t="e">
        <f t="shared" si="108"/>
        <v>#DIV/0!</v>
      </c>
      <c r="S600" s="68" t="str">
        <f t="shared" si="101"/>
        <v>PO</v>
      </c>
      <c r="T600" s="69" t="str">
        <f t="shared" si="102"/>
        <v>OK</v>
      </c>
    </row>
    <row r="601" spans="1:20" ht="14.25" customHeight="1" x14ac:dyDescent="0.25">
      <c r="A601" s="60" t="str">
        <f>IF(S601=MIN(S585:S608),1,"")</f>
        <v/>
      </c>
      <c r="B601" s="61"/>
      <c r="C601" s="62"/>
      <c r="D601" s="63"/>
      <c r="E601" s="64"/>
      <c r="F601" s="65"/>
      <c r="G601" s="66"/>
      <c r="H601" s="56"/>
      <c r="I601" s="67" t="e">
        <f>HLOOKUP('Operational Worksheet'!E601,$B$778:$U$780,3)</f>
        <v>#N/A</v>
      </c>
      <c r="J601" s="57" t="e">
        <f t="shared" si="109"/>
        <v>#DIV/0!</v>
      </c>
      <c r="K601" s="57" t="e">
        <f t="shared" si="103"/>
        <v>#DIV/0!</v>
      </c>
      <c r="L601" s="67" t="e">
        <f t="shared" si="99"/>
        <v>#DIV/0!</v>
      </c>
      <c r="M601" s="67" t="e">
        <f t="shared" si="100"/>
        <v>#DIV/0!</v>
      </c>
      <c r="N601" s="57" t="e">
        <f t="shared" si="104"/>
        <v>#DIV/0!</v>
      </c>
      <c r="O601" s="57" t="e">
        <f t="shared" si="105"/>
        <v>#DIV/0!</v>
      </c>
      <c r="P601" s="67" t="e">
        <f t="shared" si="106"/>
        <v>#DIV/0!</v>
      </c>
      <c r="Q601" s="67" t="e">
        <f t="shared" si="107"/>
        <v>#DIV/0!</v>
      </c>
      <c r="R601" s="57" t="e">
        <f t="shared" si="108"/>
        <v>#DIV/0!</v>
      </c>
      <c r="S601" s="68" t="str">
        <f t="shared" si="101"/>
        <v>PO</v>
      </c>
      <c r="T601" s="69" t="str">
        <f t="shared" si="102"/>
        <v>OK</v>
      </c>
    </row>
    <row r="602" spans="1:20" ht="14.25" customHeight="1" x14ac:dyDescent="0.25">
      <c r="A602" s="60" t="str">
        <f>IF(S602=MIN(S585:S608),1,"")</f>
        <v/>
      </c>
      <c r="B602" s="61"/>
      <c r="C602" s="62"/>
      <c r="D602" s="63"/>
      <c r="E602" s="64"/>
      <c r="F602" s="65"/>
      <c r="G602" s="66"/>
      <c r="H602" s="56"/>
      <c r="I602" s="67" t="e">
        <f>HLOOKUP('Operational Worksheet'!E602,$B$778:$U$780,3)</f>
        <v>#N/A</v>
      </c>
      <c r="J602" s="57" t="e">
        <f t="shared" si="109"/>
        <v>#DIV/0!</v>
      </c>
      <c r="K602" s="57" t="e">
        <f t="shared" si="103"/>
        <v>#DIV/0!</v>
      </c>
      <c r="L602" s="68" t="e">
        <f t="shared" si="99"/>
        <v>#DIV/0!</v>
      </c>
      <c r="M602" s="67" t="e">
        <f t="shared" si="100"/>
        <v>#DIV/0!</v>
      </c>
      <c r="N602" s="57" t="e">
        <f t="shared" si="104"/>
        <v>#DIV/0!</v>
      </c>
      <c r="O602" s="57" t="e">
        <f t="shared" si="105"/>
        <v>#DIV/0!</v>
      </c>
      <c r="P602" s="67" t="e">
        <f t="shared" si="106"/>
        <v>#DIV/0!</v>
      </c>
      <c r="Q602" s="67" t="e">
        <f t="shared" si="107"/>
        <v>#DIV/0!</v>
      </c>
      <c r="R602" s="57" t="e">
        <f t="shared" si="108"/>
        <v>#DIV/0!</v>
      </c>
      <c r="S602" s="68" t="str">
        <f t="shared" si="101"/>
        <v>PO</v>
      </c>
      <c r="T602" s="69" t="str">
        <f t="shared" si="102"/>
        <v>OK</v>
      </c>
    </row>
    <row r="603" spans="1:20" ht="14.25" customHeight="1" x14ac:dyDescent="0.25">
      <c r="A603" s="60" t="str">
        <f>IF(S603=MIN(S585:S608),1,"")</f>
        <v/>
      </c>
      <c r="B603" s="61"/>
      <c r="C603" s="62"/>
      <c r="D603" s="63"/>
      <c r="E603" s="64"/>
      <c r="F603" s="65"/>
      <c r="G603" s="66"/>
      <c r="H603" s="56"/>
      <c r="I603" s="67" t="e">
        <f>HLOOKUP('Operational Worksheet'!E603,$B$778:$U$780,3)</f>
        <v>#N/A</v>
      </c>
      <c r="J603" s="57" t="e">
        <f t="shared" si="109"/>
        <v>#DIV/0!</v>
      </c>
      <c r="K603" s="57" t="e">
        <f t="shared" si="103"/>
        <v>#DIV/0!</v>
      </c>
      <c r="L603" s="67" t="e">
        <f t="shared" si="99"/>
        <v>#DIV/0!</v>
      </c>
      <c r="M603" s="67" t="e">
        <f t="shared" si="100"/>
        <v>#DIV/0!</v>
      </c>
      <c r="N603" s="57" t="e">
        <f t="shared" si="104"/>
        <v>#DIV/0!</v>
      </c>
      <c r="O603" s="57" t="e">
        <f t="shared" si="105"/>
        <v>#DIV/0!</v>
      </c>
      <c r="P603" s="67" t="e">
        <f t="shared" si="106"/>
        <v>#DIV/0!</v>
      </c>
      <c r="Q603" s="67" t="e">
        <f t="shared" si="107"/>
        <v>#DIV/0!</v>
      </c>
      <c r="R603" s="57" t="e">
        <f t="shared" si="108"/>
        <v>#DIV/0!</v>
      </c>
      <c r="S603" s="68" t="str">
        <f t="shared" si="101"/>
        <v>PO</v>
      </c>
      <c r="T603" s="69" t="str">
        <f t="shared" si="102"/>
        <v>OK</v>
      </c>
    </row>
    <row r="604" spans="1:20" ht="14.25" customHeight="1" x14ac:dyDescent="0.25">
      <c r="A604" s="60" t="str">
        <f>IF(S604=MIN(S585:S608),1,"")</f>
        <v/>
      </c>
      <c r="B604" s="61"/>
      <c r="C604" s="62"/>
      <c r="D604" s="63"/>
      <c r="E604" s="64"/>
      <c r="F604" s="65"/>
      <c r="G604" s="66"/>
      <c r="H604" s="56"/>
      <c r="I604" s="67" t="e">
        <f>HLOOKUP('Operational Worksheet'!E604,$B$778:$U$780,3)</f>
        <v>#N/A</v>
      </c>
      <c r="J604" s="57" t="e">
        <f t="shared" si="109"/>
        <v>#DIV/0!</v>
      </c>
      <c r="K604" s="57" t="e">
        <f t="shared" si="103"/>
        <v>#DIV/0!</v>
      </c>
      <c r="L604" s="67" t="e">
        <f t="shared" si="99"/>
        <v>#DIV/0!</v>
      </c>
      <c r="M604" s="67" t="e">
        <f t="shared" si="100"/>
        <v>#DIV/0!</v>
      </c>
      <c r="N604" s="57" t="e">
        <f t="shared" si="104"/>
        <v>#DIV/0!</v>
      </c>
      <c r="O604" s="57" t="e">
        <f t="shared" si="105"/>
        <v>#DIV/0!</v>
      </c>
      <c r="P604" s="67" t="e">
        <f t="shared" si="106"/>
        <v>#DIV/0!</v>
      </c>
      <c r="Q604" s="67" t="e">
        <f t="shared" si="107"/>
        <v>#DIV/0!</v>
      </c>
      <c r="R604" s="57" t="e">
        <f t="shared" si="108"/>
        <v>#DIV/0!</v>
      </c>
      <c r="S604" s="68" t="str">
        <f t="shared" si="101"/>
        <v>PO</v>
      </c>
      <c r="T604" s="69" t="str">
        <f t="shared" si="102"/>
        <v>OK</v>
      </c>
    </row>
    <row r="605" spans="1:20" ht="14.25" customHeight="1" x14ac:dyDescent="0.25">
      <c r="A605" s="60" t="str">
        <f>IF(S605=MIN(S585:S608),1,"")</f>
        <v/>
      </c>
      <c r="B605" s="61"/>
      <c r="C605" s="62"/>
      <c r="D605" s="63"/>
      <c r="E605" s="64"/>
      <c r="F605" s="65"/>
      <c r="G605" s="66"/>
      <c r="H605" s="56"/>
      <c r="I605" s="67" t="e">
        <f>HLOOKUP('Operational Worksheet'!E605,$B$778:$U$780,3)</f>
        <v>#N/A</v>
      </c>
      <c r="J605" s="57" t="e">
        <f t="shared" si="109"/>
        <v>#DIV/0!</v>
      </c>
      <c r="K605" s="57" t="e">
        <f t="shared" si="103"/>
        <v>#DIV/0!</v>
      </c>
      <c r="L605" s="67" t="e">
        <f t="shared" si="99"/>
        <v>#DIV/0!</v>
      </c>
      <c r="M605" s="67" t="e">
        <f t="shared" si="100"/>
        <v>#DIV/0!</v>
      </c>
      <c r="N605" s="57" t="e">
        <f t="shared" si="104"/>
        <v>#DIV/0!</v>
      </c>
      <c r="O605" s="57" t="e">
        <f t="shared" si="105"/>
        <v>#DIV/0!</v>
      </c>
      <c r="P605" s="67" t="e">
        <f t="shared" si="106"/>
        <v>#DIV/0!</v>
      </c>
      <c r="Q605" s="67" t="e">
        <f t="shared" si="107"/>
        <v>#DIV/0!</v>
      </c>
      <c r="R605" s="57" t="e">
        <f t="shared" si="108"/>
        <v>#DIV/0!</v>
      </c>
      <c r="S605" s="68" t="str">
        <f t="shared" si="101"/>
        <v>PO</v>
      </c>
      <c r="T605" s="69" t="str">
        <f t="shared" si="102"/>
        <v>OK</v>
      </c>
    </row>
    <row r="606" spans="1:20" ht="14.25" customHeight="1" x14ac:dyDescent="0.25">
      <c r="A606" s="60" t="str">
        <f>IF(S606=MIN(S585:S608),1,"")</f>
        <v/>
      </c>
      <c r="B606" s="61"/>
      <c r="C606" s="62"/>
      <c r="D606" s="63"/>
      <c r="E606" s="64"/>
      <c r="F606" s="65"/>
      <c r="G606" s="66"/>
      <c r="H606" s="56"/>
      <c r="I606" s="67" t="e">
        <f>HLOOKUP('Operational Worksheet'!E606,$B$778:$U$780,3)</f>
        <v>#N/A</v>
      </c>
      <c r="J606" s="57" t="e">
        <f t="shared" si="109"/>
        <v>#DIV/0!</v>
      </c>
      <c r="K606" s="57" t="e">
        <f t="shared" si="103"/>
        <v>#DIV/0!</v>
      </c>
      <c r="L606" s="67" t="e">
        <f t="shared" si="99"/>
        <v>#DIV/0!</v>
      </c>
      <c r="M606" s="67" t="e">
        <f t="shared" si="100"/>
        <v>#DIV/0!</v>
      </c>
      <c r="N606" s="57" t="e">
        <f t="shared" si="104"/>
        <v>#DIV/0!</v>
      </c>
      <c r="O606" s="57" t="e">
        <f t="shared" si="105"/>
        <v>#DIV/0!</v>
      </c>
      <c r="P606" s="67" t="e">
        <f t="shared" si="106"/>
        <v>#DIV/0!</v>
      </c>
      <c r="Q606" s="67" t="e">
        <f t="shared" si="107"/>
        <v>#DIV/0!</v>
      </c>
      <c r="R606" s="57" t="e">
        <f t="shared" si="108"/>
        <v>#DIV/0!</v>
      </c>
      <c r="S606" s="68" t="str">
        <f t="shared" si="101"/>
        <v>PO</v>
      </c>
      <c r="T606" s="69" t="str">
        <f t="shared" si="102"/>
        <v>OK</v>
      </c>
    </row>
    <row r="607" spans="1:20" ht="14.25" customHeight="1" x14ac:dyDescent="0.25">
      <c r="A607" s="60" t="str">
        <f>IF(S607=MIN(S585:S608),1,"")</f>
        <v/>
      </c>
      <c r="B607" s="61"/>
      <c r="C607" s="62"/>
      <c r="D607" s="63"/>
      <c r="E607" s="64"/>
      <c r="F607" s="65"/>
      <c r="G607" s="66"/>
      <c r="H607" s="56"/>
      <c r="I607" s="67" t="e">
        <f>HLOOKUP('Operational Worksheet'!E607,$B$778:$U$780,3)</f>
        <v>#N/A</v>
      </c>
      <c r="J607" s="57" t="e">
        <f t="shared" si="109"/>
        <v>#DIV/0!</v>
      </c>
      <c r="K607" s="57" t="e">
        <f t="shared" si="103"/>
        <v>#DIV/0!</v>
      </c>
      <c r="L607" s="67" t="e">
        <f t="shared" si="99"/>
        <v>#DIV/0!</v>
      </c>
      <c r="M607" s="67" t="e">
        <f t="shared" si="100"/>
        <v>#DIV/0!</v>
      </c>
      <c r="N607" s="57" t="e">
        <f t="shared" si="104"/>
        <v>#DIV/0!</v>
      </c>
      <c r="O607" s="57" t="e">
        <f t="shared" si="105"/>
        <v>#DIV/0!</v>
      </c>
      <c r="P607" s="67" t="e">
        <f t="shared" si="106"/>
        <v>#DIV/0!</v>
      </c>
      <c r="Q607" s="67" t="e">
        <f t="shared" si="107"/>
        <v>#DIV/0!</v>
      </c>
      <c r="R607" s="57" t="e">
        <f t="shared" si="108"/>
        <v>#DIV/0!</v>
      </c>
      <c r="S607" s="68" t="str">
        <f t="shared" si="101"/>
        <v>PO</v>
      </c>
      <c r="T607" s="69" t="str">
        <f t="shared" si="102"/>
        <v>OK</v>
      </c>
    </row>
    <row r="608" spans="1:20" ht="14.25" customHeight="1" x14ac:dyDescent="0.25">
      <c r="A608" s="70" t="str">
        <f>IF(S608=MIN(S585:S608),1,"")</f>
        <v/>
      </c>
      <c r="B608" s="71"/>
      <c r="C608" s="72"/>
      <c r="D608" s="63"/>
      <c r="E608" s="64"/>
      <c r="F608" s="65"/>
      <c r="G608" s="66"/>
      <c r="H608" s="56"/>
      <c r="I608" s="73" t="e">
        <f>HLOOKUP('Operational Worksheet'!E608,$B$778:$U$780,3)</f>
        <v>#N/A</v>
      </c>
      <c r="J608" s="57" t="e">
        <f t="shared" si="109"/>
        <v>#DIV/0!</v>
      </c>
      <c r="K608" s="57" t="e">
        <f t="shared" si="103"/>
        <v>#DIV/0!</v>
      </c>
      <c r="L608" s="74" t="e">
        <f t="shared" si="99"/>
        <v>#DIV/0!</v>
      </c>
      <c r="M608" s="73" t="e">
        <f t="shared" si="100"/>
        <v>#DIV/0!</v>
      </c>
      <c r="N608" s="57" t="e">
        <f t="shared" si="104"/>
        <v>#DIV/0!</v>
      </c>
      <c r="O608" s="57" t="e">
        <f t="shared" si="105"/>
        <v>#DIV/0!</v>
      </c>
      <c r="P608" s="73" t="e">
        <f t="shared" si="106"/>
        <v>#DIV/0!</v>
      </c>
      <c r="Q608" s="73" t="e">
        <f t="shared" si="107"/>
        <v>#DIV/0!</v>
      </c>
      <c r="R608" s="57" t="e">
        <f t="shared" si="108"/>
        <v>#DIV/0!</v>
      </c>
      <c r="S608" s="74" t="str">
        <f t="shared" si="101"/>
        <v>PO</v>
      </c>
      <c r="T608" s="75" t="str">
        <f t="shared" si="102"/>
        <v>OK</v>
      </c>
    </row>
    <row r="609" spans="1:20" ht="14.25" customHeight="1" x14ac:dyDescent="0.25">
      <c r="A609" s="50" t="str">
        <f>IF(S609=MIN(S609:S632),1,"")</f>
        <v/>
      </c>
      <c r="B609" s="51"/>
      <c r="C609" s="52"/>
      <c r="D609" s="63"/>
      <c r="E609" s="64"/>
      <c r="F609" s="65"/>
      <c r="G609" s="66"/>
      <c r="H609" s="56"/>
      <c r="I609" s="57" t="e">
        <f>HLOOKUP('Operational Worksheet'!E609,$B$778:$U$780,3)</f>
        <v>#N/A</v>
      </c>
      <c r="J609" s="57" t="e">
        <f t="shared" si="109"/>
        <v>#DIV/0!</v>
      </c>
      <c r="K609" s="57" t="e">
        <f t="shared" si="103"/>
        <v>#DIV/0!</v>
      </c>
      <c r="L609" s="57" t="e">
        <f t="shared" si="99"/>
        <v>#DIV/0!</v>
      </c>
      <c r="M609" s="57" t="e">
        <f t="shared" si="100"/>
        <v>#DIV/0!</v>
      </c>
      <c r="N609" s="57" t="e">
        <f t="shared" si="104"/>
        <v>#DIV/0!</v>
      </c>
      <c r="O609" s="57" t="e">
        <f t="shared" si="105"/>
        <v>#DIV/0!</v>
      </c>
      <c r="P609" s="57" t="e">
        <f t="shared" si="106"/>
        <v>#DIV/0!</v>
      </c>
      <c r="Q609" s="57" t="e">
        <f t="shared" si="107"/>
        <v>#DIV/0!</v>
      </c>
      <c r="R609" s="57" t="e">
        <f t="shared" si="108"/>
        <v>#DIV/0!</v>
      </c>
      <c r="S609" s="58" t="str">
        <f t="shared" si="101"/>
        <v>PO</v>
      </c>
      <c r="T609" s="59" t="str">
        <f t="shared" si="102"/>
        <v>OK</v>
      </c>
    </row>
    <row r="610" spans="1:20" ht="14.25" customHeight="1" x14ac:dyDescent="0.25">
      <c r="A610" s="60" t="str">
        <f>IF(S610=MIN(S609:S632),1,"")</f>
        <v/>
      </c>
      <c r="B610" s="61"/>
      <c r="C610" s="62"/>
      <c r="D610" s="63"/>
      <c r="E610" s="64"/>
      <c r="F610" s="65"/>
      <c r="G610" s="66"/>
      <c r="H610" s="56"/>
      <c r="I610" s="67" t="e">
        <f>HLOOKUP('Operational Worksheet'!E610,$B$778:$U$780,3)</f>
        <v>#N/A</v>
      </c>
      <c r="J610" s="57" t="e">
        <f t="shared" si="109"/>
        <v>#DIV/0!</v>
      </c>
      <c r="K610" s="57" t="e">
        <f t="shared" si="103"/>
        <v>#DIV/0!</v>
      </c>
      <c r="L610" s="67" t="e">
        <f t="shared" si="99"/>
        <v>#DIV/0!</v>
      </c>
      <c r="M610" s="67" t="e">
        <f t="shared" si="100"/>
        <v>#DIV/0!</v>
      </c>
      <c r="N610" s="57" t="e">
        <f t="shared" si="104"/>
        <v>#DIV/0!</v>
      </c>
      <c r="O610" s="57" t="e">
        <f t="shared" si="105"/>
        <v>#DIV/0!</v>
      </c>
      <c r="P610" s="67" t="e">
        <f t="shared" si="106"/>
        <v>#DIV/0!</v>
      </c>
      <c r="Q610" s="67" t="e">
        <f t="shared" si="107"/>
        <v>#DIV/0!</v>
      </c>
      <c r="R610" s="57" t="e">
        <f t="shared" si="108"/>
        <v>#DIV/0!</v>
      </c>
      <c r="S610" s="68" t="str">
        <f t="shared" si="101"/>
        <v>PO</v>
      </c>
      <c r="T610" s="69" t="str">
        <f t="shared" si="102"/>
        <v>OK</v>
      </c>
    </row>
    <row r="611" spans="1:20" ht="14.25" customHeight="1" x14ac:dyDescent="0.25">
      <c r="A611" s="60" t="str">
        <f>IF(S611=MIN(S609:S632),1,"")</f>
        <v/>
      </c>
      <c r="B611" s="61"/>
      <c r="C611" s="62"/>
      <c r="D611" s="63"/>
      <c r="E611" s="64"/>
      <c r="F611" s="65"/>
      <c r="G611" s="66"/>
      <c r="H611" s="56"/>
      <c r="I611" s="67" t="e">
        <f>HLOOKUP('Operational Worksheet'!E611,$B$778:$U$780,3)</f>
        <v>#N/A</v>
      </c>
      <c r="J611" s="57" t="e">
        <f t="shared" si="109"/>
        <v>#DIV/0!</v>
      </c>
      <c r="K611" s="57" t="e">
        <f t="shared" si="103"/>
        <v>#DIV/0!</v>
      </c>
      <c r="L611" s="67" t="e">
        <f t="shared" si="99"/>
        <v>#DIV/0!</v>
      </c>
      <c r="M611" s="67" t="e">
        <f t="shared" si="100"/>
        <v>#DIV/0!</v>
      </c>
      <c r="N611" s="57" t="e">
        <f t="shared" si="104"/>
        <v>#DIV/0!</v>
      </c>
      <c r="O611" s="57" t="e">
        <f t="shared" si="105"/>
        <v>#DIV/0!</v>
      </c>
      <c r="P611" s="67" t="e">
        <f t="shared" si="106"/>
        <v>#DIV/0!</v>
      </c>
      <c r="Q611" s="67" t="e">
        <f t="shared" si="107"/>
        <v>#DIV/0!</v>
      </c>
      <c r="R611" s="57" t="e">
        <f t="shared" si="108"/>
        <v>#DIV/0!</v>
      </c>
      <c r="S611" s="68" t="str">
        <f t="shared" si="101"/>
        <v>PO</v>
      </c>
      <c r="T611" s="69" t="str">
        <f t="shared" si="102"/>
        <v>OK</v>
      </c>
    </row>
    <row r="612" spans="1:20" ht="14.25" customHeight="1" x14ac:dyDescent="0.25">
      <c r="A612" s="60" t="str">
        <f>IF(S612=MIN(S609:S632),1,"")</f>
        <v/>
      </c>
      <c r="B612" s="61"/>
      <c r="C612" s="62"/>
      <c r="D612" s="63"/>
      <c r="E612" s="64"/>
      <c r="F612" s="65"/>
      <c r="G612" s="66"/>
      <c r="H612" s="56"/>
      <c r="I612" s="67" t="e">
        <f>HLOOKUP('Operational Worksheet'!E612,$B$778:$U$780,3)</f>
        <v>#N/A</v>
      </c>
      <c r="J612" s="57" t="e">
        <f t="shared" si="109"/>
        <v>#DIV/0!</v>
      </c>
      <c r="K612" s="57" t="e">
        <f t="shared" si="103"/>
        <v>#DIV/0!</v>
      </c>
      <c r="L612" s="67" t="e">
        <f t="shared" si="99"/>
        <v>#DIV/0!</v>
      </c>
      <c r="M612" s="67" t="e">
        <f t="shared" si="100"/>
        <v>#DIV/0!</v>
      </c>
      <c r="N612" s="57" t="e">
        <f t="shared" si="104"/>
        <v>#DIV/0!</v>
      </c>
      <c r="O612" s="57" t="e">
        <f t="shared" si="105"/>
        <v>#DIV/0!</v>
      </c>
      <c r="P612" s="67" t="e">
        <f t="shared" si="106"/>
        <v>#DIV/0!</v>
      </c>
      <c r="Q612" s="67" t="e">
        <f t="shared" si="107"/>
        <v>#DIV/0!</v>
      </c>
      <c r="R612" s="57" t="e">
        <f t="shared" si="108"/>
        <v>#DIV/0!</v>
      </c>
      <c r="S612" s="68" t="str">
        <f t="shared" si="101"/>
        <v>PO</v>
      </c>
      <c r="T612" s="69" t="str">
        <f t="shared" si="102"/>
        <v>OK</v>
      </c>
    </row>
    <row r="613" spans="1:20" ht="14.25" customHeight="1" x14ac:dyDescent="0.25">
      <c r="A613" s="60" t="str">
        <f>IF(S613=MIN(S609:S632),1,"")</f>
        <v/>
      </c>
      <c r="B613" s="61"/>
      <c r="C613" s="62"/>
      <c r="D613" s="63"/>
      <c r="E613" s="64"/>
      <c r="F613" s="65"/>
      <c r="G613" s="66"/>
      <c r="H613" s="56"/>
      <c r="I613" s="67" t="e">
        <f>HLOOKUP('Operational Worksheet'!E613,$B$778:$U$780,3)</f>
        <v>#N/A</v>
      </c>
      <c r="J613" s="57" t="e">
        <f t="shared" si="109"/>
        <v>#DIV/0!</v>
      </c>
      <c r="K613" s="57" t="e">
        <f t="shared" si="103"/>
        <v>#DIV/0!</v>
      </c>
      <c r="L613" s="67" t="e">
        <f t="shared" si="99"/>
        <v>#DIV/0!</v>
      </c>
      <c r="M613" s="67" t="e">
        <f t="shared" si="100"/>
        <v>#DIV/0!</v>
      </c>
      <c r="N613" s="57" t="e">
        <f t="shared" si="104"/>
        <v>#DIV/0!</v>
      </c>
      <c r="O613" s="57" t="e">
        <f t="shared" si="105"/>
        <v>#DIV/0!</v>
      </c>
      <c r="P613" s="67" t="e">
        <f t="shared" si="106"/>
        <v>#DIV/0!</v>
      </c>
      <c r="Q613" s="67" t="e">
        <f t="shared" si="107"/>
        <v>#DIV/0!</v>
      </c>
      <c r="R613" s="57" t="e">
        <f t="shared" si="108"/>
        <v>#DIV/0!</v>
      </c>
      <c r="S613" s="68" t="str">
        <f t="shared" si="101"/>
        <v>PO</v>
      </c>
      <c r="T613" s="69" t="str">
        <f t="shared" si="102"/>
        <v>OK</v>
      </c>
    </row>
    <row r="614" spans="1:20" ht="14.25" customHeight="1" x14ac:dyDescent="0.25">
      <c r="A614" s="60" t="str">
        <f>IF(S614=MIN(S609:S632),1,"")</f>
        <v/>
      </c>
      <c r="B614" s="61"/>
      <c r="C614" s="62"/>
      <c r="D614" s="63"/>
      <c r="E614" s="64"/>
      <c r="F614" s="65"/>
      <c r="G614" s="66"/>
      <c r="H614" s="56"/>
      <c r="I614" s="67" t="e">
        <f>HLOOKUP('Operational Worksheet'!E614,$B$778:$U$780,3)</f>
        <v>#N/A</v>
      </c>
      <c r="J614" s="57" t="e">
        <f t="shared" si="109"/>
        <v>#DIV/0!</v>
      </c>
      <c r="K614" s="57" t="e">
        <f t="shared" si="103"/>
        <v>#DIV/0!</v>
      </c>
      <c r="L614" s="68" t="e">
        <f t="shared" si="99"/>
        <v>#DIV/0!</v>
      </c>
      <c r="M614" s="67" t="e">
        <f t="shared" si="100"/>
        <v>#DIV/0!</v>
      </c>
      <c r="N614" s="57" t="e">
        <f t="shared" si="104"/>
        <v>#DIV/0!</v>
      </c>
      <c r="O614" s="57" t="e">
        <f t="shared" si="105"/>
        <v>#DIV/0!</v>
      </c>
      <c r="P614" s="67" t="e">
        <f t="shared" si="106"/>
        <v>#DIV/0!</v>
      </c>
      <c r="Q614" s="67" t="e">
        <f t="shared" si="107"/>
        <v>#DIV/0!</v>
      </c>
      <c r="R614" s="57" t="e">
        <f t="shared" si="108"/>
        <v>#DIV/0!</v>
      </c>
      <c r="S614" s="68" t="str">
        <f t="shared" si="101"/>
        <v>PO</v>
      </c>
      <c r="T614" s="69" t="str">
        <f t="shared" si="102"/>
        <v>OK</v>
      </c>
    </row>
    <row r="615" spans="1:20" ht="14.25" customHeight="1" x14ac:dyDescent="0.25">
      <c r="A615" s="60" t="str">
        <f>IF(S615=MIN(S609:S632),1,"")</f>
        <v/>
      </c>
      <c r="B615" s="61"/>
      <c r="C615" s="62"/>
      <c r="D615" s="63"/>
      <c r="E615" s="64"/>
      <c r="F615" s="65"/>
      <c r="G615" s="66"/>
      <c r="H615" s="56"/>
      <c r="I615" s="67" t="e">
        <f>HLOOKUP('Operational Worksheet'!E615,$B$778:$U$780,3)</f>
        <v>#N/A</v>
      </c>
      <c r="J615" s="57" t="e">
        <f t="shared" si="109"/>
        <v>#DIV/0!</v>
      </c>
      <c r="K615" s="57" t="e">
        <f t="shared" si="103"/>
        <v>#DIV/0!</v>
      </c>
      <c r="L615" s="67" t="e">
        <f t="shared" si="99"/>
        <v>#DIV/0!</v>
      </c>
      <c r="M615" s="67" t="e">
        <f t="shared" si="100"/>
        <v>#DIV/0!</v>
      </c>
      <c r="N615" s="57" t="e">
        <f t="shared" si="104"/>
        <v>#DIV/0!</v>
      </c>
      <c r="O615" s="57" t="e">
        <f t="shared" si="105"/>
        <v>#DIV/0!</v>
      </c>
      <c r="P615" s="67" t="e">
        <f t="shared" si="106"/>
        <v>#DIV/0!</v>
      </c>
      <c r="Q615" s="67" t="e">
        <f t="shared" si="107"/>
        <v>#DIV/0!</v>
      </c>
      <c r="R615" s="57" t="e">
        <f t="shared" si="108"/>
        <v>#DIV/0!</v>
      </c>
      <c r="S615" s="68" t="str">
        <f t="shared" si="101"/>
        <v>PO</v>
      </c>
      <c r="T615" s="69" t="str">
        <f t="shared" si="102"/>
        <v>OK</v>
      </c>
    </row>
    <row r="616" spans="1:20" ht="14.25" customHeight="1" x14ac:dyDescent="0.25">
      <c r="A616" s="60" t="str">
        <f>IF(S616=MIN(S609:S632),1,"")</f>
        <v/>
      </c>
      <c r="B616" s="61"/>
      <c r="C616" s="62"/>
      <c r="D616" s="63"/>
      <c r="E616" s="64"/>
      <c r="F616" s="65"/>
      <c r="G616" s="66"/>
      <c r="H616" s="56"/>
      <c r="I616" s="67" t="e">
        <f>HLOOKUP('Operational Worksheet'!E616,$B$778:$U$780,3)</f>
        <v>#N/A</v>
      </c>
      <c r="J616" s="57" t="e">
        <f t="shared" si="109"/>
        <v>#DIV/0!</v>
      </c>
      <c r="K616" s="57" t="e">
        <f t="shared" si="103"/>
        <v>#DIV/0!</v>
      </c>
      <c r="L616" s="67" t="e">
        <f t="shared" si="99"/>
        <v>#DIV/0!</v>
      </c>
      <c r="M616" s="67" t="e">
        <f t="shared" si="100"/>
        <v>#DIV/0!</v>
      </c>
      <c r="N616" s="57" t="e">
        <f t="shared" si="104"/>
        <v>#DIV/0!</v>
      </c>
      <c r="O616" s="57" t="e">
        <f t="shared" si="105"/>
        <v>#DIV/0!</v>
      </c>
      <c r="P616" s="67" t="e">
        <f t="shared" si="106"/>
        <v>#DIV/0!</v>
      </c>
      <c r="Q616" s="67" t="e">
        <f t="shared" si="107"/>
        <v>#DIV/0!</v>
      </c>
      <c r="R616" s="57" t="e">
        <f t="shared" si="108"/>
        <v>#DIV/0!</v>
      </c>
      <c r="S616" s="68" t="str">
        <f t="shared" si="101"/>
        <v>PO</v>
      </c>
      <c r="T616" s="69" t="str">
        <f t="shared" si="102"/>
        <v>OK</v>
      </c>
    </row>
    <row r="617" spans="1:20" ht="14.25" customHeight="1" x14ac:dyDescent="0.25">
      <c r="A617" s="60" t="str">
        <f>IF(S617=MIN(S609:S632),1,"")</f>
        <v/>
      </c>
      <c r="B617" s="61"/>
      <c r="C617" s="62"/>
      <c r="D617" s="63"/>
      <c r="E617" s="64"/>
      <c r="F617" s="65"/>
      <c r="G617" s="66"/>
      <c r="H617" s="56"/>
      <c r="I617" s="67" t="e">
        <f>HLOOKUP('Operational Worksheet'!E617,$B$778:$U$780,3)</f>
        <v>#N/A</v>
      </c>
      <c r="J617" s="57" t="e">
        <f t="shared" si="109"/>
        <v>#DIV/0!</v>
      </c>
      <c r="K617" s="57" t="e">
        <f t="shared" si="103"/>
        <v>#DIV/0!</v>
      </c>
      <c r="L617" s="67" t="e">
        <f t="shared" si="99"/>
        <v>#DIV/0!</v>
      </c>
      <c r="M617" s="67" t="e">
        <f t="shared" si="100"/>
        <v>#DIV/0!</v>
      </c>
      <c r="N617" s="57" t="e">
        <f t="shared" si="104"/>
        <v>#DIV/0!</v>
      </c>
      <c r="O617" s="57" t="e">
        <f t="shared" si="105"/>
        <v>#DIV/0!</v>
      </c>
      <c r="P617" s="67" t="e">
        <f t="shared" si="106"/>
        <v>#DIV/0!</v>
      </c>
      <c r="Q617" s="67" t="e">
        <f t="shared" si="107"/>
        <v>#DIV/0!</v>
      </c>
      <c r="R617" s="57" t="e">
        <f t="shared" si="108"/>
        <v>#DIV/0!</v>
      </c>
      <c r="S617" s="68" t="str">
        <f t="shared" si="101"/>
        <v>PO</v>
      </c>
      <c r="T617" s="69" t="str">
        <f t="shared" si="102"/>
        <v>OK</v>
      </c>
    </row>
    <row r="618" spans="1:20" ht="14.25" customHeight="1" x14ac:dyDescent="0.25">
      <c r="A618" s="60" t="str">
        <f>IF(S618=MIN(S609:S632),1,"")</f>
        <v/>
      </c>
      <c r="B618" s="61"/>
      <c r="C618" s="62"/>
      <c r="D618" s="63"/>
      <c r="E618" s="64"/>
      <c r="F618" s="65"/>
      <c r="G618" s="66"/>
      <c r="H618" s="56"/>
      <c r="I618" s="67" t="e">
        <f>HLOOKUP('Operational Worksheet'!E618,$B$778:$U$780,3)</f>
        <v>#N/A</v>
      </c>
      <c r="J618" s="57" t="e">
        <f t="shared" si="109"/>
        <v>#DIV/0!</v>
      </c>
      <c r="K618" s="57" t="e">
        <f t="shared" si="103"/>
        <v>#DIV/0!</v>
      </c>
      <c r="L618" s="67" t="e">
        <f t="shared" si="99"/>
        <v>#DIV/0!</v>
      </c>
      <c r="M618" s="67" t="e">
        <f t="shared" si="100"/>
        <v>#DIV/0!</v>
      </c>
      <c r="N618" s="57" t="e">
        <f t="shared" si="104"/>
        <v>#DIV/0!</v>
      </c>
      <c r="O618" s="57" t="e">
        <f t="shared" si="105"/>
        <v>#DIV/0!</v>
      </c>
      <c r="P618" s="67" t="e">
        <f t="shared" si="106"/>
        <v>#DIV/0!</v>
      </c>
      <c r="Q618" s="67" t="e">
        <f t="shared" si="107"/>
        <v>#DIV/0!</v>
      </c>
      <c r="R618" s="57" t="e">
        <f t="shared" si="108"/>
        <v>#DIV/0!</v>
      </c>
      <c r="S618" s="68" t="str">
        <f t="shared" si="101"/>
        <v>PO</v>
      </c>
      <c r="T618" s="69" t="str">
        <f t="shared" si="102"/>
        <v>OK</v>
      </c>
    </row>
    <row r="619" spans="1:20" ht="14.25" customHeight="1" x14ac:dyDescent="0.25">
      <c r="A619" s="60" t="str">
        <f>IF(S619=MIN(S609:S632),1,"")</f>
        <v/>
      </c>
      <c r="B619" s="61"/>
      <c r="C619" s="62"/>
      <c r="D619" s="63"/>
      <c r="E619" s="64"/>
      <c r="F619" s="65"/>
      <c r="G619" s="66"/>
      <c r="H619" s="56"/>
      <c r="I619" s="67" t="e">
        <f>HLOOKUP('Operational Worksheet'!E619,$B$778:$U$780,3)</f>
        <v>#N/A</v>
      </c>
      <c r="J619" s="57" t="e">
        <f t="shared" si="109"/>
        <v>#DIV/0!</v>
      </c>
      <c r="K619" s="57" t="e">
        <f t="shared" si="103"/>
        <v>#DIV/0!</v>
      </c>
      <c r="L619" s="67" t="e">
        <f t="shared" si="99"/>
        <v>#DIV/0!</v>
      </c>
      <c r="M619" s="67" t="e">
        <f t="shared" si="100"/>
        <v>#DIV/0!</v>
      </c>
      <c r="N619" s="57" t="e">
        <f t="shared" si="104"/>
        <v>#DIV/0!</v>
      </c>
      <c r="O619" s="57" t="e">
        <f t="shared" si="105"/>
        <v>#DIV/0!</v>
      </c>
      <c r="P619" s="67" t="e">
        <f t="shared" si="106"/>
        <v>#DIV/0!</v>
      </c>
      <c r="Q619" s="67" t="e">
        <f t="shared" si="107"/>
        <v>#DIV/0!</v>
      </c>
      <c r="R619" s="57" t="e">
        <f t="shared" si="108"/>
        <v>#DIV/0!</v>
      </c>
      <c r="S619" s="68" t="str">
        <f t="shared" si="101"/>
        <v>PO</v>
      </c>
      <c r="T619" s="69" t="str">
        <f t="shared" si="102"/>
        <v>OK</v>
      </c>
    </row>
    <row r="620" spans="1:20" ht="14.25" customHeight="1" x14ac:dyDescent="0.25">
      <c r="A620" s="60" t="str">
        <f>IF(S620=MIN(S609:S632),1,"")</f>
        <v/>
      </c>
      <c r="B620" s="61"/>
      <c r="C620" s="62"/>
      <c r="D620" s="63"/>
      <c r="E620" s="64"/>
      <c r="F620" s="65"/>
      <c r="G620" s="66"/>
      <c r="H620" s="56"/>
      <c r="I620" s="67" t="e">
        <f>HLOOKUP('Operational Worksheet'!E620,$B$778:$U$780,3)</f>
        <v>#N/A</v>
      </c>
      <c r="J620" s="57" t="e">
        <f t="shared" si="109"/>
        <v>#DIV/0!</v>
      </c>
      <c r="K620" s="57" t="e">
        <f t="shared" si="103"/>
        <v>#DIV/0!</v>
      </c>
      <c r="L620" s="68" t="e">
        <f t="shared" si="99"/>
        <v>#DIV/0!</v>
      </c>
      <c r="M620" s="67" t="e">
        <f t="shared" si="100"/>
        <v>#DIV/0!</v>
      </c>
      <c r="N620" s="57" t="e">
        <f t="shared" si="104"/>
        <v>#DIV/0!</v>
      </c>
      <c r="O620" s="57" t="e">
        <f t="shared" si="105"/>
        <v>#DIV/0!</v>
      </c>
      <c r="P620" s="67" t="e">
        <f t="shared" si="106"/>
        <v>#DIV/0!</v>
      </c>
      <c r="Q620" s="67" t="e">
        <f t="shared" si="107"/>
        <v>#DIV/0!</v>
      </c>
      <c r="R620" s="57" t="e">
        <f t="shared" si="108"/>
        <v>#DIV/0!</v>
      </c>
      <c r="S620" s="68" t="str">
        <f t="shared" si="101"/>
        <v>PO</v>
      </c>
      <c r="T620" s="69" t="str">
        <f t="shared" si="102"/>
        <v>OK</v>
      </c>
    </row>
    <row r="621" spans="1:20" ht="14.25" customHeight="1" x14ac:dyDescent="0.25">
      <c r="A621" s="60" t="str">
        <f>IF(S621=MIN(S609:S632),1,"")</f>
        <v/>
      </c>
      <c r="B621" s="61"/>
      <c r="C621" s="62"/>
      <c r="D621" s="63"/>
      <c r="E621" s="64"/>
      <c r="F621" s="65"/>
      <c r="G621" s="66"/>
      <c r="H621" s="56"/>
      <c r="I621" s="67" t="e">
        <f>HLOOKUP('Operational Worksheet'!E621,$B$778:$U$780,3)</f>
        <v>#N/A</v>
      </c>
      <c r="J621" s="57" t="e">
        <f t="shared" si="109"/>
        <v>#DIV/0!</v>
      </c>
      <c r="K621" s="57" t="e">
        <f t="shared" si="103"/>
        <v>#DIV/0!</v>
      </c>
      <c r="L621" s="67" t="e">
        <f t="shared" si="99"/>
        <v>#DIV/0!</v>
      </c>
      <c r="M621" s="67" t="e">
        <f t="shared" si="100"/>
        <v>#DIV/0!</v>
      </c>
      <c r="N621" s="57" t="e">
        <f t="shared" si="104"/>
        <v>#DIV/0!</v>
      </c>
      <c r="O621" s="57" t="e">
        <f t="shared" si="105"/>
        <v>#DIV/0!</v>
      </c>
      <c r="P621" s="67" t="e">
        <f t="shared" si="106"/>
        <v>#DIV/0!</v>
      </c>
      <c r="Q621" s="67" t="e">
        <f t="shared" si="107"/>
        <v>#DIV/0!</v>
      </c>
      <c r="R621" s="57" t="e">
        <f t="shared" si="108"/>
        <v>#DIV/0!</v>
      </c>
      <c r="S621" s="68" t="str">
        <f t="shared" si="101"/>
        <v>PO</v>
      </c>
      <c r="T621" s="69" t="str">
        <f t="shared" si="102"/>
        <v>OK</v>
      </c>
    </row>
    <row r="622" spans="1:20" ht="14.25" customHeight="1" x14ac:dyDescent="0.25">
      <c r="A622" s="60" t="str">
        <f>IF(S622=MIN(S609:S632),1,"")</f>
        <v/>
      </c>
      <c r="B622" s="61"/>
      <c r="C622" s="62"/>
      <c r="D622" s="63"/>
      <c r="E622" s="64"/>
      <c r="F622" s="65"/>
      <c r="G622" s="66"/>
      <c r="H622" s="56"/>
      <c r="I622" s="67" t="e">
        <f>HLOOKUP('Operational Worksheet'!E622,$B$778:$U$780,3)</f>
        <v>#N/A</v>
      </c>
      <c r="J622" s="57" t="e">
        <f t="shared" si="109"/>
        <v>#DIV/0!</v>
      </c>
      <c r="K622" s="57" t="e">
        <f t="shared" si="103"/>
        <v>#DIV/0!</v>
      </c>
      <c r="L622" s="67" t="e">
        <f t="shared" si="99"/>
        <v>#DIV/0!</v>
      </c>
      <c r="M622" s="67" t="e">
        <f t="shared" si="100"/>
        <v>#DIV/0!</v>
      </c>
      <c r="N622" s="57" t="e">
        <f t="shared" si="104"/>
        <v>#DIV/0!</v>
      </c>
      <c r="O622" s="57" t="e">
        <f t="shared" si="105"/>
        <v>#DIV/0!</v>
      </c>
      <c r="P622" s="67" t="e">
        <f t="shared" si="106"/>
        <v>#DIV/0!</v>
      </c>
      <c r="Q622" s="67" t="e">
        <f t="shared" si="107"/>
        <v>#DIV/0!</v>
      </c>
      <c r="R622" s="57" t="e">
        <f t="shared" si="108"/>
        <v>#DIV/0!</v>
      </c>
      <c r="S622" s="68" t="str">
        <f t="shared" si="101"/>
        <v>PO</v>
      </c>
      <c r="T622" s="69" t="str">
        <f t="shared" si="102"/>
        <v>OK</v>
      </c>
    </row>
    <row r="623" spans="1:20" ht="14.25" customHeight="1" x14ac:dyDescent="0.25">
      <c r="A623" s="60" t="str">
        <f>IF(S623=MIN(S609:S632),1,"")</f>
        <v/>
      </c>
      <c r="B623" s="61"/>
      <c r="C623" s="62"/>
      <c r="D623" s="63"/>
      <c r="E623" s="64"/>
      <c r="F623" s="65"/>
      <c r="G623" s="66"/>
      <c r="H623" s="56"/>
      <c r="I623" s="67" t="e">
        <f>HLOOKUP('Operational Worksheet'!E623,$B$778:$U$780,3)</f>
        <v>#N/A</v>
      </c>
      <c r="J623" s="57" t="e">
        <f t="shared" si="109"/>
        <v>#DIV/0!</v>
      </c>
      <c r="K623" s="57" t="e">
        <f t="shared" si="103"/>
        <v>#DIV/0!</v>
      </c>
      <c r="L623" s="67" t="e">
        <f t="shared" si="99"/>
        <v>#DIV/0!</v>
      </c>
      <c r="M623" s="67" t="e">
        <f t="shared" si="100"/>
        <v>#DIV/0!</v>
      </c>
      <c r="N623" s="57" t="e">
        <f t="shared" si="104"/>
        <v>#DIV/0!</v>
      </c>
      <c r="O623" s="57" t="e">
        <f t="shared" si="105"/>
        <v>#DIV/0!</v>
      </c>
      <c r="P623" s="67" t="e">
        <f t="shared" si="106"/>
        <v>#DIV/0!</v>
      </c>
      <c r="Q623" s="67" t="e">
        <f t="shared" si="107"/>
        <v>#DIV/0!</v>
      </c>
      <c r="R623" s="57" t="e">
        <f t="shared" si="108"/>
        <v>#DIV/0!</v>
      </c>
      <c r="S623" s="68" t="str">
        <f t="shared" si="101"/>
        <v>PO</v>
      </c>
      <c r="T623" s="69" t="str">
        <f t="shared" si="102"/>
        <v>OK</v>
      </c>
    </row>
    <row r="624" spans="1:20" ht="14.25" customHeight="1" x14ac:dyDescent="0.25">
      <c r="A624" s="60" t="str">
        <f>IF(S624=MIN(S609:S632),1,"")</f>
        <v/>
      </c>
      <c r="B624" s="61"/>
      <c r="C624" s="62"/>
      <c r="D624" s="63"/>
      <c r="E624" s="64"/>
      <c r="F624" s="65"/>
      <c r="G624" s="66"/>
      <c r="H624" s="56"/>
      <c r="I624" s="67" t="e">
        <f>HLOOKUP('Operational Worksheet'!E624,$B$778:$U$780,3)</f>
        <v>#N/A</v>
      </c>
      <c r="J624" s="57" t="e">
        <f t="shared" si="109"/>
        <v>#DIV/0!</v>
      </c>
      <c r="K624" s="57" t="e">
        <f t="shared" si="103"/>
        <v>#DIV/0!</v>
      </c>
      <c r="L624" s="67" t="e">
        <f t="shared" si="99"/>
        <v>#DIV/0!</v>
      </c>
      <c r="M624" s="67" t="e">
        <f t="shared" si="100"/>
        <v>#DIV/0!</v>
      </c>
      <c r="N624" s="57" t="e">
        <f t="shared" si="104"/>
        <v>#DIV/0!</v>
      </c>
      <c r="O624" s="57" t="e">
        <f t="shared" si="105"/>
        <v>#DIV/0!</v>
      </c>
      <c r="P624" s="67" t="e">
        <f t="shared" si="106"/>
        <v>#DIV/0!</v>
      </c>
      <c r="Q624" s="67" t="e">
        <f t="shared" si="107"/>
        <v>#DIV/0!</v>
      </c>
      <c r="R624" s="57" t="e">
        <f t="shared" si="108"/>
        <v>#DIV/0!</v>
      </c>
      <c r="S624" s="68" t="str">
        <f t="shared" si="101"/>
        <v>PO</v>
      </c>
      <c r="T624" s="69" t="str">
        <f t="shared" si="102"/>
        <v>OK</v>
      </c>
    </row>
    <row r="625" spans="1:20" ht="14.25" customHeight="1" x14ac:dyDescent="0.25">
      <c r="A625" s="60" t="str">
        <f>IF(S625=MIN(S609:S632),1,"")</f>
        <v/>
      </c>
      <c r="B625" s="61"/>
      <c r="C625" s="62"/>
      <c r="D625" s="63"/>
      <c r="E625" s="64"/>
      <c r="F625" s="65"/>
      <c r="G625" s="66"/>
      <c r="H625" s="56"/>
      <c r="I625" s="67" t="e">
        <f>HLOOKUP('Operational Worksheet'!E625,$B$778:$U$780,3)</f>
        <v>#N/A</v>
      </c>
      <c r="J625" s="57" t="e">
        <f t="shared" si="109"/>
        <v>#DIV/0!</v>
      </c>
      <c r="K625" s="57" t="e">
        <f t="shared" si="103"/>
        <v>#DIV/0!</v>
      </c>
      <c r="L625" s="67" t="e">
        <f t="shared" si="99"/>
        <v>#DIV/0!</v>
      </c>
      <c r="M625" s="67" t="e">
        <f t="shared" si="100"/>
        <v>#DIV/0!</v>
      </c>
      <c r="N625" s="57" t="e">
        <f t="shared" si="104"/>
        <v>#DIV/0!</v>
      </c>
      <c r="O625" s="57" t="e">
        <f t="shared" si="105"/>
        <v>#DIV/0!</v>
      </c>
      <c r="P625" s="67" t="e">
        <f t="shared" si="106"/>
        <v>#DIV/0!</v>
      </c>
      <c r="Q625" s="67" t="e">
        <f t="shared" si="107"/>
        <v>#DIV/0!</v>
      </c>
      <c r="R625" s="57" t="e">
        <f t="shared" si="108"/>
        <v>#DIV/0!</v>
      </c>
      <c r="S625" s="68" t="str">
        <f t="shared" si="101"/>
        <v>PO</v>
      </c>
      <c r="T625" s="69" t="str">
        <f t="shared" si="102"/>
        <v>OK</v>
      </c>
    </row>
    <row r="626" spans="1:20" ht="14.25" customHeight="1" x14ac:dyDescent="0.25">
      <c r="A626" s="60" t="str">
        <f>IF(S626=MIN(S609:S632),1,"")</f>
        <v/>
      </c>
      <c r="B626" s="61"/>
      <c r="C626" s="62"/>
      <c r="D626" s="63"/>
      <c r="E626" s="64"/>
      <c r="F626" s="65"/>
      <c r="G626" s="66"/>
      <c r="H626" s="56"/>
      <c r="I626" s="67" t="e">
        <f>HLOOKUP('Operational Worksheet'!E626,$B$778:$U$780,3)</f>
        <v>#N/A</v>
      </c>
      <c r="J626" s="57" t="e">
        <f t="shared" si="109"/>
        <v>#DIV/0!</v>
      </c>
      <c r="K626" s="57" t="e">
        <f t="shared" si="103"/>
        <v>#DIV/0!</v>
      </c>
      <c r="L626" s="68" t="e">
        <f t="shared" si="99"/>
        <v>#DIV/0!</v>
      </c>
      <c r="M626" s="67" t="e">
        <f t="shared" si="100"/>
        <v>#DIV/0!</v>
      </c>
      <c r="N626" s="57" t="e">
        <f t="shared" si="104"/>
        <v>#DIV/0!</v>
      </c>
      <c r="O626" s="57" t="e">
        <f t="shared" si="105"/>
        <v>#DIV/0!</v>
      </c>
      <c r="P626" s="67" t="e">
        <f t="shared" si="106"/>
        <v>#DIV/0!</v>
      </c>
      <c r="Q626" s="67" t="e">
        <f t="shared" si="107"/>
        <v>#DIV/0!</v>
      </c>
      <c r="R626" s="57" t="e">
        <f t="shared" si="108"/>
        <v>#DIV/0!</v>
      </c>
      <c r="S626" s="68" t="str">
        <f t="shared" si="101"/>
        <v>PO</v>
      </c>
      <c r="T626" s="69" t="str">
        <f t="shared" si="102"/>
        <v>OK</v>
      </c>
    </row>
    <row r="627" spans="1:20" ht="14.25" customHeight="1" x14ac:dyDescent="0.25">
      <c r="A627" s="60" t="str">
        <f>IF(S627=MIN(S609:S632),1,"")</f>
        <v/>
      </c>
      <c r="B627" s="61"/>
      <c r="C627" s="62"/>
      <c r="D627" s="63"/>
      <c r="E627" s="64"/>
      <c r="F627" s="65"/>
      <c r="G627" s="66"/>
      <c r="H627" s="56"/>
      <c r="I627" s="67" t="e">
        <f>HLOOKUP('Operational Worksheet'!E627,$B$778:$U$780,3)</f>
        <v>#N/A</v>
      </c>
      <c r="J627" s="57" t="e">
        <f t="shared" si="109"/>
        <v>#DIV/0!</v>
      </c>
      <c r="K627" s="57" t="e">
        <f t="shared" si="103"/>
        <v>#DIV/0!</v>
      </c>
      <c r="L627" s="67" t="e">
        <f t="shared" si="99"/>
        <v>#DIV/0!</v>
      </c>
      <c r="M627" s="67" t="e">
        <f t="shared" si="100"/>
        <v>#DIV/0!</v>
      </c>
      <c r="N627" s="57" t="e">
        <f t="shared" si="104"/>
        <v>#DIV/0!</v>
      </c>
      <c r="O627" s="57" t="e">
        <f t="shared" si="105"/>
        <v>#DIV/0!</v>
      </c>
      <c r="P627" s="67" t="e">
        <f t="shared" si="106"/>
        <v>#DIV/0!</v>
      </c>
      <c r="Q627" s="67" t="e">
        <f t="shared" si="107"/>
        <v>#DIV/0!</v>
      </c>
      <c r="R627" s="57" t="e">
        <f t="shared" si="108"/>
        <v>#DIV/0!</v>
      </c>
      <c r="S627" s="68" t="str">
        <f t="shared" si="101"/>
        <v>PO</v>
      </c>
      <c r="T627" s="69" t="str">
        <f t="shared" si="102"/>
        <v>OK</v>
      </c>
    </row>
    <row r="628" spans="1:20" ht="14.25" customHeight="1" x14ac:dyDescent="0.25">
      <c r="A628" s="60" t="str">
        <f>IF(S628=MIN(S609:S632),1,"")</f>
        <v/>
      </c>
      <c r="B628" s="61"/>
      <c r="C628" s="62"/>
      <c r="D628" s="63"/>
      <c r="E628" s="64"/>
      <c r="F628" s="65"/>
      <c r="G628" s="66"/>
      <c r="H628" s="56"/>
      <c r="I628" s="67" t="e">
        <f>HLOOKUP('Operational Worksheet'!E628,$B$778:$U$780,3)</f>
        <v>#N/A</v>
      </c>
      <c r="J628" s="57" t="e">
        <f t="shared" si="109"/>
        <v>#DIV/0!</v>
      </c>
      <c r="K628" s="57" t="e">
        <f t="shared" si="103"/>
        <v>#DIV/0!</v>
      </c>
      <c r="L628" s="67" t="e">
        <f t="shared" si="99"/>
        <v>#DIV/0!</v>
      </c>
      <c r="M628" s="67" t="e">
        <f t="shared" si="100"/>
        <v>#DIV/0!</v>
      </c>
      <c r="N628" s="57" t="e">
        <f t="shared" si="104"/>
        <v>#DIV/0!</v>
      </c>
      <c r="O628" s="57" t="e">
        <f t="shared" si="105"/>
        <v>#DIV/0!</v>
      </c>
      <c r="P628" s="67" t="e">
        <f t="shared" si="106"/>
        <v>#DIV/0!</v>
      </c>
      <c r="Q628" s="67" t="e">
        <f t="shared" si="107"/>
        <v>#DIV/0!</v>
      </c>
      <c r="R628" s="57" t="e">
        <f t="shared" si="108"/>
        <v>#DIV/0!</v>
      </c>
      <c r="S628" s="68" t="str">
        <f t="shared" si="101"/>
        <v>PO</v>
      </c>
      <c r="T628" s="69" t="str">
        <f t="shared" si="102"/>
        <v>OK</v>
      </c>
    </row>
    <row r="629" spans="1:20" ht="14.25" customHeight="1" x14ac:dyDescent="0.25">
      <c r="A629" s="60" t="str">
        <f>IF(S629=MIN(S609:S632),1,"")</f>
        <v/>
      </c>
      <c r="B629" s="61"/>
      <c r="C629" s="62"/>
      <c r="D629" s="63"/>
      <c r="E629" s="64"/>
      <c r="F629" s="65"/>
      <c r="G629" s="66"/>
      <c r="H629" s="56"/>
      <c r="I629" s="67" t="e">
        <f>HLOOKUP('Operational Worksheet'!E629,$B$778:$U$780,3)</f>
        <v>#N/A</v>
      </c>
      <c r="J629" s="57" t="e">
        <f t="shared" si="109"/>
        <v>#DIV/0!</v>
      </c>
      <c r="K629" s="57" t="e">
        <f t="shared" si="103"/>
        <v>#DIV/0!</v>
      </c>
      <c r="L629" s="67" t="e">
        <f t="shared" si="99"/>
        <v>#DIV/0!</v>
      </c>
      <c r="M629" s="67" t="e">
        <f t="shared" si="100"/>
        <v>#DIV/0!</v>
      </c>
      <c r="N629" s="57" t="e">
        <f t="shared" si="104"/>
        <v>#DIV/0!</v>
      </c>
      <c r="O629" s="57" t="e">
        <f t="shared" si="105"/>
        <v>#DIV/0!</v>
      </c>
      <c r="P629" s="67" t="e">
        <f t="shared" si="106"/>
        <v>#DIV/0!</v>
      </c>
      <c r="Q629" s="67" t="e">
        <f t="shared" si="107"/>
        <v>#DIV/0!</v>
      </c>
      <c r="R629" s="57" t="e">
        <f t="shared" si="108"/>
        <v>#DIV/0!</v>
      </c>
      <c r="S629" s="68" t="str">
        <f t="shared" si="101"/>
        <v>PO</v>
      </c>
      <c r="T629" s="69" t="str">
        <f t="shared" si="102"/>
        <v>OK</v>
      </c>
    </row>
    <row r="630" spans="1:20" ht="14.25" customHeight="1" x14ac:dyDescent="0.25">
      <c r="A630" s="60" t="str">
        <f>IF(S630=MIN(S609:S632),1,"")</f>
        <v/>
      </c>
      <c r="B630" s="61"/>
      <c r="C630" s="62"/>
      <c r="D630" s="63"/>
      <c r="E630" s="64"/>
      <c r="F630" s="65"/>
      <c r="G630" s="66"/>
      <c r="H630" s="56"/>
      <c r="I630" s="67" t="e">
        <f>HLOOKUP('Operational Worksheet'!E630,$B$778:$U$780,3)</f>
        <v>#N/A</v>
      </c>
      <c r="J630" s="57" t="e">
        <f t="shared" si="109"/>
        <v>#DIV/0!</v>
      </c>
      <c r="K630" s="57" t="e">
        <f t="shared" si="103"/>
        <v>#DIV/0!</v>
      </c>
      <c r="L630" s="67" t="e">
        <f t="shared" si="99"/>
        <v>#DIV/0!</v>
      </c>
      <c r="M630" s="67" t="e">
        <f t="shared" si="100"/>
        <v>#DIV/0!</v>
      </c>
      <c r="N630" s="57" t="e">
        <f t="shared" si="104"/>
        <v>#DIV/0!</v>
      </c>
      <c r="O630" s="57" t="e">
        <f t="shared" si="105"/>
        <v>#DIV/0!</v>
      </c>
      <c r="P630" s="67" t="e">
        <f t="shared" si="106"/>
        <v>#DIV/0!</v>
      </c>
      <c r="Q630" s="67" t="e">
        <f t="shared" si="107"/>
        <v>#DIV/0!</v>
      </c>
      <c r="R630" s="57" t="e">
        <f t="shared" si="108"/>
        <v>#DIV/0!</v>
      </c>
      <c r="S630" s="68" t="str">
        <f t="shared" si="101"/>
        <v>PO</v>
      </c>
      <c r="T630" s="69" t="str">
        <f t="shared" si="102"/>
        <v>OK</v>
      </c>
    </row>
    <row r="631" spans="1:20" ht="14.25" customHeight="1" x14ac:dyDescent="0.25">
      <c r="A631" s="60" t="str">
        <f>IF(S631=MIN(S609:S632),1,"")</f>
        <v/>
      </c>
      <c r="B631" s="61"/>
      <c r="C631" s="62"/>
      <c r="D631" s="63"/>
      <c r="E631" s="64"/>
      <c r="F631" s="65"/>
      <c r="G631" s="66"/>
      <c r="H631" s="56"/>
      <c r="I631" s="67" t="e">
        <f>HLOOKUP('Operational Worksheet'!E631,$B$778:$U$780,3)</f>
        <v>#N/A</v>
      </c>
      <c r="J631" s="57" t="e">
        <f t="shared" si="109"/>
        <v>#DIV/0!</v>
      </c>
      <c r="K631" s="57" t="e">
        <f t="shared" si="103"/>
        <v>#DIV/0!</v>
      </c>
      <c r="L631" s="67" t="e">
        <f t="shared" si="99"/>
        <v>#DIV/0!</v>
      </c>
      <c r="M631" s="67" t="e">
        <f t="shared" si="100"/>
        <v>#DIV/0!</v>
      </c>
      <c r="N631" s="57" t="e">
        <f t="shared" si="104"/>
        <v>#DIV/0!</v>
      </c>
      <c r="O631" s="57" t="e">
        <f t="shared" si="105"/>
        <v>#DIV/0!</v>
      </c>
      <c r="P631" s="67" t="e">
        <f t="shared" si="106"/>
        <v>#DIV/0!</v>
      </c>
      <c r="Q631" s="67" t="e">
        <f t="shared" si="107"/>
        <v>#DIV/0!</v>
      </c>
      <c r="R631" s="57" t="e">
        <f t="shared" si="108"/>
        <v>#DIV/0!</v>
      </c>
      <c r="S631" s="68" t="str">
        <f t="shared" si="101"/>
        <v>PO</v>
      </c>
      <c r="T631" s="69" t="str">
        <f t="shared" si="102"/>
        <v>OK</v>
      </c>
    </row>
    <row r="632" spans="1:20" ht="14.25" customHeight="1" x14ac:dyDescent="0.25">
      <c r="A632" s="70" t="str">
        <f>IF(S632=MIN(S609:S632),1,"")</f>
        <v/>
      </c>
      <c r="B632" s="71"/>
      <c r="C632" s="72"/>
      <c r="D632" s="63"/>
      <c r="E632" s="64"/>
      <c r="F632" s="65"/>
      <c r="G632" s="66"/>
      <c r="H632" s="56"/>
      <c r="I632" s="73" t="e">
        <f>HLOOKUP('Operational Worksheet'!E632,$B$778:$U$780,3)</f>
        <v>#N/A</v>
      </c>
      <c r="J632" s="57" t="e">
        <f t="shared" si="109"/>
        <v>#DIV/0!</v>
      </c>
      <c r="K632" s="57" t="e">
        <f t="shared" si="103"/>
        <v>#DIV/0!</v>
      </c>
      <c r="L632" s="74" t="e">
        <f t="shared" si="99"/>
        <v>#DIV/0!</v>
      </c>
      <c r="M632" s="73" t="e">
        <f t="shared" si="100"/>
        <v>#DIV/0!</v>
      </c>
      <c r="N632" s="57" t="e">
        <f t="shared" si="104"/>
        <v>#DIV/0!</v>
      </c>
      <c r="O632" s="57" t="e">
        <f t="shared" si="105"/>
        <v>#DIV/0!</v>
      </c>
      <c r="P632" s="73" t="e">
        <f t="shared" si="106"/>
        <v>#DIV/0!</v>
      </c>
      <c r="Q632" s="73" t="e">
        <f t="shared" si="107"/>
        <v>#DIV/0!</v>
      </c>
      <c r="R632" s="57" t="e">
        <f t="shared" si="108"/>
        <v>#DIV/0!</v>
      </c>
      <c r="S632" s="74" t="str">
        <f t="shared" si="101"/>
        <v>PO</v>
      </c>
      <c r="T632" s="75" t="str">
        <f t="shared" si="102"/>
        <v>OK</v>
      </c>
    </row>
    <row r="633" spans="1:20" ht="14.25" customHeight="1" x14ac:dyDescent="0.25">
      <c r="A633" s="50" t="str">
        <f>IF(S633=MIN(S633:S656),1,"")</f>
        <v/>
      </c>
      <c r="B633" s="51"/>
      <c r="C633" s="52"/>
      <c r="D633" s="63"/>
      <c r="E633" s="64"/>
      <c r="F633" s="65"/>
      <c r="G633" s="66"/>
      <c r="H633" s="56"/>
      <c r="I633" s="57" t="e">
        <f>HLOOKUP('Operational Worksheet'!E633,$B$778:$U$780,3)</f>
        <v>#N/A</v>
      </c>
      <c r="J633" s="57" t="e">
        <f t="shared" si="109"/>
        <v>#DIV/0!</v>
      </c>
      <c r="K633" s="57" t="e">
        <f t="shared" si="103"/>
        <v>#DIV/0!</v>
      </c>
      <c r="L633" s="57" t="e">
        <f t="shared" si="99"/>
        <v>#DIV/0!</v>
      </c>
      <c r="M633" s="57" t="e">
        <f t="shared" si="100"/>
        <v>#DIV/0!</v>
      </c>
      <c r="N633" s="57" t="e">
        <f t="shared" si="104"/>
        <v>#DIV/0!</v>
      </c>
      <c r="O633" s="57" t="e">
        <f t="shared" si="105"/>
        <v>#DIV/0!</v>
      </c>
      <c r="P633" s="57" t="e">
        <f t="shared" si="106"/>
        <v>#DIV/0!</v>
      </c>
      <c r="Q633" s="57" t="e">
        <f t="shared" si="107"/>
        <v>#DIV/0!</v>
      </c>
      <c r="R633" s="57" t="e">
        <f t="shared" si="108"/>
        <v>#DIV/0!</v>
      </c>
      <c r="S633" s="58" t="str">
        <f t="shared" si="101"/>
        <v>PO</v>
      </c>
      <c r="T633" s="59" t="str">
        <f t="shared" si="102"/>
        <v>OK</v>
      </c>
    </row>
    <row r="634" spans="1:20" ht="14.25" customHeight="1" x14ac:dyDescent="0.25">
      <c r="A634" s="60" t="str">
        <f>IF(S634=MIN(S633:S656),1,"")</f>
        <v/>
      </c>
      <c r="B634" s="61"/>
      <c r="C634" s="62"/>
      <c r="D634" s="63"/>
      <c r="E634" s="64"/>
      <c r="F634" s="65"/>
      <c r="G634" s="66"/>
      <c r="H634" s="56"/>
      <c r="I634" s="67" t="e">
        <f>HLOOKUP('Operational Worksheet'!E634,$B$778:$U$780,3)</f>
        <v>#N/A</v>
      </c>
      <c r="J634" s="57" t="e">
        <f t="shared" si="109"/>
        <v>#DIV/0!</v>
      </c>
      <c r="K634" s="57" t="e">
        <f t="shared" si="103"/>
        <v>#DIV/0!</v>
      </c>
      <c r="L634" s="67" t="e">
        <f t="shared" si="99"/>
        <v>#DIV/0!</v>
      </c>
      <c r="M634" s="67" t="e">
        <f t="shared" si="100"/>
        <v>#DIV/0!</v>
      </c>
      <c r="N634" s="57" t="e">
        <f t="shared" si="104"/>
        <v>#DIV/0!</v>
      </c>
      <c r="O634" s="57" t="e">
        <f t="shared" si="105"/>
        <v>#DIV/0!</v>
      </c>
      <c r="P634" s="67" t="e">
        <f t="shared" si="106"/>
        <v>#DIV/0!</v>
      </c>
      <c r="Q634" s="67" t="e">
        <f t="shared" si="107"/>
        <v>#DIV/0!</v>
      </c>
      <c r="R634" s="57" t="e">
        <f t="shared" si="108"/>
        <v>#DIV/0!</v>
      </c>
      <c r="S634" s="68" t="str">
        <f t="shared" si="101"/>
        <v>PO</v>
      </c>
      <c r="T634" s="69" t="str">
        <f t="shared" si="102"/>
        <v>OK</v>
      </c>
    </row>
    <row r="635" spans="1:20" ht="14.25" customHeight="1" x14ac:dyDescent="0.25">
      <c r="A635" s="60" t="str">
        <f>IF(S635=MIN(S633:S656),1,"")</f>
        <v/>
      </c>
      <c r="B635" s="61"/>
      <c r="C635" s="62"/>
      <c r="D635" s="63"/>
      <c r="E635" s="64"/>
      <c r="F635" s="65"/>
      <c r="G635" s="66"/>
      <c r="H635" s="56"/>
      <c r="I635" s="67" t="e">
        <f>HLOOKUP('Operational Worksheet'!E635,$B$778:$U$780,3)</f>
        <v>#N/A</v>
      </c>
      <c r="J635" s="57" t="e">
        <f t="shared" si="109"/>
        <v>#DIV/0!</v>
      </c>
      <c r="K635" s="57" t="e">
        <f t="shared" si="103"/>
        <v>#DIV/0!</v>
      </c>
      <c r="L635" s="67" t="e">
        <f t="shared" si="99"/>
        <v>#DIV/0!</v>
      </c>
      <c r="M635" s="67" t="e">
        <f t="shared" si="100"/>
        <v>#DIV/0!</v>
      </c>
      <c r="N635" s="57" t="e">
        <f t="shared" si="104"/>
        <v>#DIV/0!</v>
      </c>
      <c r="O635" s="57" t="e">
        <f t="shared" si="105"/>
        <v>#DIV/0!</v>
      </c>
      <c r="P635" s="67" t="e">
        <f t="shared" si="106"/>
        <v>#DIV/0!</v>
      </c>
      <c r="Q635" s="67" t="e">
        <f t="shared" si="107"/>
        <v>#DIV/0!</v>
      </c>
      <c r="R635" s="57" t="e">
        <f t="shared" si="108"/>
        <v>#DIV/0!</v>
      </c>
      <c r="S635" s="68" t="str">
        <f t="shared" si="101"/>
        <v>PO</v>
      </c>
      <c r="T635" s="69" t="str">
        <f t="shared" si="102"/>
        <v>OK</v>
      </c>
    </row>
    <row r="636" spans="1:20" ht="14.25" customHeight="1" x14ac:dyDescent="0.25">
      <c r="A636" s="60" t="str">
        <f>IF(S636=MIN(S633:S656),1,"")</f>
        <v/>
      </c>
      <c r="B636" s="61"/>
      <c r="C636" s="62"/>
      <c r="D636" s="63"/>
      <c r="E636" s="64"/>
      <c r="F636" s="65"/>
      <c r="G636" s="66"/>
      <c r="H636" s="56"/>
      <c r="I636" s="67" t="e">
        <f>HLOOKUP('Operational Worksheet'!E636,$B$778:$U$780,3)</f>
        <v>#N/A</v>
      </c>
      <c r="J636" s="57" t="e">
        <f t="shared" si="109"/>
        <v>#DIV/0!</v>
      </c>
      <c r="K636" s="57" t="e">
        <f t="shared" si="103"/>
        <v>#DIV/0!</v>
      </c>
      <c r="L636" s="67" t="e">
        <f t="shared" si="99"/>
        <v>#DIV/0!</v>
      </c>
      <c r="M636" s="67" t="e">
        <f t="shared" si="100"/>
        <v>#DIV/0!</v>
      </c>
      <c r="N636" s="57" t="e">
        <f t="shared" si="104"/>
        <v>#DIV/0!</v>
      </c>
      <c r="O636" s="57" t="e">
        <f t="shared" si="105"/>
        <v>#DIV/0!</v>
      </c>
      <c r="P636" s="67" t="e">
        <f t="shared" si="106"/>
        <v>#DIV/0!</v>
      </c>
      <c r="Q636" s="67" t="e">
        <f t="shared" si="107"/>
        <v>#DIV/0!</v>
      </c>
      <c r="R636" s="57" t="e">
        <f t="shared" si="108"/>
        <v>#DIV/0!</v>
      </c>
      <c r="S636" s="68" t="str">
        <f t="shared" si="101"/>
        <v>PO</v>
      </c>
      <c r="T636" s="69" t="str">
        <f t="shared" si="102"/>
        <v>OK</v>
      </c>
    </row>
    <row r="637" spans="1:20" ht="14.25" customHeight="1" x14ac:dyDescent="0.25">
      <c r="A637" s="60" t="str">
        <f>IF(S637=MIN(S633:S656),1,"")</f>
        <v/>
      </c>
      <c r="B637" s="61"/>
      <c r="C637" s="62"/>
      <c r="D637" s="63"/>
      <c r="E637" s="64"/>
      <c r="F637" s="65"/>
      <c r="G637" s="66"/>
      <c r="H637" s="56"/>
      <c r="I637" s="67" t="e">
        <f>HLOOKUP('Operational Worksheet'!E637,$B$778:$U$780,3)</f>
        <v>#N/A</v>
      </c>
      <c r="J637" s="57" t="e">
        <f t="shared" si="109"/>
        <v>#DIV/0!</v>
      </c>
      <c r="K637" s="57" t="e">
        <f t="shared" si="103"/>
        <v>#DIV/0!</v>
      </c>
      <c r="L637" s="67" t="e">
        <f t="shared" si="99"/>
        <v>#DIV/0!</v>
      </c>
      <c r="M637" s="67" t="e">
        <f t="shared" si="100"/>
        <v>#DIV/0!</v>
      </c>
      <c r="N637" s="57" t="e">
        <f t="shared" si="104"/>
        <v>#DIV/0!</v>
      </c>
      <c r="O637" s="57" t="e">
        <f t="shared" si="105"/>
        <v>#DIV/0!</v>
      </c>
      <c r="P637" s="67" t="e">
        <f t="shared" si="106"/>
        <v>#DIV/0!</v>
      </c>
      <c r="Q637" s="67" t="e">
        <f t="shared" si="107"/>
        <v>#DIV/0!</v>
      </c>
      <c r="R637" s="57" t="e">
        <f t="shared" si="108"/>
        <v>#DIV/0!</v>
      </c>
      <c r="S637" s="68" t="str">
        <f t="shared" si="101"/>
        <v>PO</v>
      </c>
      <c r="T637" s="69" t="str">
        <f t="shared" si="102"/>
        <v>OK</v>
      </c>
    </row>
    <row r="638" spans="1:20" ht="14.25" customHeight="1" x14ac:dyDescent="0.25">
      <c r="A638" s="60" t="str">
        <f>IF(S638=MIN(S633:S656),1,"")</f>
        <v/>
      </c>
      <c r="B638" s="61"/>
      <c r="C638" s="62"/>
      <c r="D638" s="63"/>
      <c r="E638" s="64"/>
      <c r="F638" s="65"/>
      <c r="G638" s="66"/>
      <c r="H638" s="56"/>
      <c r="I638" s="67" t="e">
        <f>HLOOKUP('Operational Worksheet'!E638,$B$778:$U$780,3)</f>
        <v>#N/A</v>
      </c>
      <c r="J638" s="57" t="e">
        <f t="shared" si="109"/>
        <v>#DIV/0!</v>
      </c>
      <c r="K638" s="57" t="e">
        <f t="shared" si="103"/>
        <v>#DIV/0!</v>
      </c>
      <c r="L638" s="68" t="e">
        <f t="shared" si="99"/>
        <v>#DIV/0!</v>
      </c>
      <c r="M638" s="67" t="e">
        <f t="shared" si="100"/>
        <v>#DIV/0!</v>
      </c>
      <c r="N638" s="57" t="e">
        <f t="shared" si="104"/>
        <v>#DIV/0!</v>
      </c>
      <c r="O638" s="57" t="e">
        <f t="shared" si="105"/>
        <v>#DIV/0!</v>
      </c>
      <c r="P638" s="67" t="e">
        <f t="shared" si="106"/>
        <v>#DIV/0!</v>
      </c>
      <c r="Q638" s="67" t="e">
        <f t="shared" si="107"/>
        <v>#DIV/0!</v>
      </c>
      <c r="R638" s="57" t="e">
        <f t="shared" si="108"/>
        <v>#DIV/0!</v>
      </c>
      <c r="S638" s="68" t="str">
        <f t="shared" si="101"/>
        <v>PO</v>
      </c>
      <c r="T638" s="69" t="str">
        <f t="shared" si="102"/>
        <v>OK</v>
      </c>
    </row>
    <row r="639" spans="1:20" ht="14.25" customHeight="1" x14ac:dyDescent="0.25">
      <c r="A639" s="60" t="str">
        <f>IF(S639=MIN(S633:S656),1,"")</f>
        <v/>
      </c>
      <c r="B639" s="61"/>
      <c r="C639" s="62"/>
      <c r="D639" s="63"/>
      <c r="E639" s="64"/>
      <c r="F639" s="65"/>
      <c r="G639" s="66"/>
      <c r="H639" s="56"/>
      <c r="I639" s="67" t="e">
        <f>HLOOKUP('Operational Worksheet'!E639,$B$778:$U$780,3)</f>
        <v>#N/A</v>
      </c>
      <c r="J639" s="57" t="e">
        <f t="shared" si="109"/>
        <v>#DIV/0!</v>
      </c>
      <c r="K639" s="57" t="e">
        <f t="shared" si="103"/>
        <v>#DIV/0!</v>
      </c>
      <c r="L639" s="67" t="e">
        <f t="shared" si="99"/>
        <v>#DIV/0!</v>
      </c>
      <c r="M639" s="67" t="e">
        <f t="shared" si="100"/>
        <v>#DIV/0!</v>
      </c>
      <c r="N639" s="57" t="e">
        <f t="shared" si="104"/>
        <v>#DIV/0!</v>
      </c>
      <c r="O639" s="57" t="e">
        <f t="shared" si="105"/>
        <v>#DIV/0!</v>
      </c>
      <c r="P639" s="67" t="e">
        <f t="shared" si="106"/>
        <v>#DIV/0!</v>
      </c>
      <c r="Q639" s="67" t="e">
        <f t="shared" si="107"/>
        <v>#DIV/0!</v>
      </c>
      <c r="R639" s="57" t="e">
        <f t="shared" si="108"/>
        <v>#DIV/0!</v>
      </c>
      <c r="S639" s="68" t="str">
        <f t="shared" si="101"/>
        <v>PO</v>
      </c>
      <c r="T639" s="69" t="str">
        <f t="shared" si="102"/>
        <v>OK</v>
      </c>
    </row>
    <row r="640" spans="1:20" ht="14.25" customHeight="1" x14ac:dyDescent="0.25">
      <c r="A640" s="60" t="str">
        <f>IF(S640=MIN(S633:S656),1,"")</f>
        <v/>
      </c>
      <c r="B640" s="61"/>
      <c r="C640" s="62"/>
      <c r="D640" s="63"/>
      <c r="E640" s="64"/>
      <c r="F640" s="65"/>
      <c r="G640" s="66"/>
      <c r="H640" s="56"/>
      <c r="I640" s="67" t="e">
        <f>HLOOKUP('Operational Worksheet'!E640,$B$778:$U$780,3)</f>
        <v>#N/A</v>
      </c>
      <c r="J640" s="57" t="e">
        <f t="shared" si="109"/>
        <v>#DIV/0!</v>
      </c>
      <c r="K640" s="57" t="e">
        <f t="shared" si="103"/>
        <v>#DIV/0!</v>
      </c>
      <c r="L640" s="67" t="e">
        <f t="shared" si="99"/>
        <v>#DIV/0!</v>
      </c>
      <c r="M640" s="67" t="e">
        <f t="shared" si="100"/>
        <v>#DIV/0!</v>
      </c>
      <c r="N640" s="57" t="e">
        <f t="shared" si="104"/>
        <v>#DIV/0!</v>
      </c>
      <c r="O640" s="57" t="e">
        <f t="shared" si="105"/>
        <v>#DIV/0!</v>
      </c>
      <c r="P640" s="67" t="e">
        <f t="shared" si="106"/>
        <v>#DIV/0!</v>
      </c>
      <c r="Q640" s="67" t="e">
        <f t="shared" si="107"/>
        <v>#DIV/0!</v>
      </c>
      <c r="R640" s="57" t="e">
        <f t="shared" si="108"/>
        <v>#DIV/0!</v>
      </c>
      <c r="S640" s="68" t="str">
        <f t="shared" si="101"/>
        <v>PO</v>
      </c>
      <c r="T640" s="69" t="str">
        <f t="shared" si="102"/>
        <v>OK</v>
      </c>
    </row>
    <row r="641" spans="1:20" ht="14.25" customHeight="1" x14ac:dyDescent="0.25">
      <c r="A641" s="60" t="str">
        <f>IF(S641=MIN(S633:S656),1,"")</f>
        <v/>
      </c>
      <c r="B641" s="61"/>
      <c r="C641" s="62"/>
      <c r="D641" s="63"/>
      <c r="E641" s="64"/>
      <c r="F641" s="65"/>
      <c r="G641" s="66"/>
      <c r="H641" s="56"/>
      <c r="I641" s="67" t="e">
        <f>HLOOKUP('Operational Worksheet'!E641,$B$778:$U$780,3)</f>
        <v>#N/A</v>
      </c>
      <c r="J641" s="57" t="e">
        <f t="shared" si="109"/>
        <v>#DIV/0!</v>
      </c>
      <c r="K641" s="57" t="e">
        <f t="shared" si="103"/>
        <v>#DIV/0!</v>
      </c>
      <c r="L641" s="67" t="e">
        <f t="shared" si="99"/>
        <v>#DIV/0!</v>
      </c>
      <c r="M641" s="67" t="e">
        <f t="shared" si="100"/>
        <v>#DIV/0!</v>
      </c>
      <c r="N641" s="57" t="e">
        <f t="shared" si="104"/>
        <v>#DIV/0!</v>
      </c>
      <c r="O641" s="57" t="e">
        <f t="shared" si="105"/>
        <v>#DIV/0!</v>
      </c>
      <c r="P641" s="67" t="e">
        <f t="shared" si="106"/>
        <v>#DIV/0!</v>
      </c>
      <c r="Q641" s="67" t="e">
        <f t="shared" si="107"/>
        <v>#DIV/0!</v>
      </c>
      <c r="R641" s="57" t="e">
        <f t="shared" si="108"/>
        <v>#DIV/0!</v>
      </c>
      <c r="S641" s="68" t="str">
        <f t="shared" si="101"/>
        <v>PO</v>
      </c>
      <c r="T641" s="69" t="str">
        <f t="shared" si="102"/>
        <v>OK</v>
      </c>
    </row>
    <row r="642" spans="1:20" ht="14.25" customHeight="1" x14ac:dyDescent="0.25">
      <c r="A642" s="60" t="str">
        <f>IF(S642=MIN(S633:S656),1,"")</f>
        <v/>
      </c>
      <c r="B642" s="61"/>
      <c r="C642" s="62"/>
      <c r="D642" s="63"/>
      <c r="E642" s="64"/>
      <c r="F642" s="65"/>
      <c r="G642" s="66"/>
      <c r="H642" s="56"/>
      <c r="I642" s="67" t="e">
        <f>HLOOKUP('Operational Worksheet'!E642,$B$778:$U$780,3)</f>
        <v>#N/A</v>
      </c>
      <c r="J642" s="57" t="e">
        <f t="shared" si="109"/>
        <v>#DIV/0!</v>
      </c>
      <c r="K642" s="57" t="e">
        <f t="shared" si="103"/>
        <v>#DIV/0!</v>
      </c>
      <c r="L642" s="67" t="e">
        <f t="shared" si="99"/>
        <v>#DIV/0!</v>
      </c>
      <c r="M642" s="67" t="e">
        <f t="shared" si="100"/>
        <v>#DIV/0!</v>
      </c>
      <c r="N642" s="57" t="e">
        <f t="shared" si="104"/>
        <v>#DIV/0!</v>
      </c>
      <c r="O642" s="57" t="e">
        <f t="shared" si="105"/>
        <v>#DIV/0!</v>
      </c>
      <c r="P642" s="67" t="e">
        <f t="shared" si="106"/>
        <v>#DIV/0!</v>
      </c>
      <c r="Q642" s="67" t="e">
        <f t="shared" si="107"/>
        <v>#DIV/0!</v>
      </c>
      <c r="R642" s="57" t="e">
        <f t="shared" si="108"/>
        <v>#DIV/0!</v>
      </c>
      <c r="S642" s="68" t="str">
        <f t="shared" si="101"/>
        <v>PO</v>
      </c>
      <c r="T642" s="69" t="str">
        <f t="shared" si="102"/>
        <v>OK</v>
      </c>
    </row>
    <row r="643" spans="1:20" ht="14.25" customHeight="1" x14ac:dyDescent="0.25">
      <c r="A643" s="60" t="str">
        <f>IF(S643=MIN(S633:S656),1,"")</f>
        <v/>
      </c>
      <c r="B643" s="61"/>
      <c r="C643" s="62"/>
      <c r="D643" s="63"/>
      <c r="E643" s="64"/>
      <c r="F643" s="65"/>
      <c r="G643" s="66"/>
      <c r="H643" s="56"/>
      <c r="I643" s="67" t="e">
        <f>HLOOKUP('Operational Worksheet'!E643,$B$778:$U$780,3)</f>
        <v>#N/A</v>
      </c>
      <c r="J643" s="57" t="e">
        <f t="shared" si="109"/>
        <v>#DIV/0!</v>
      </c>
      <c r="K643" s="57" t="e">
        <f t="shared" si="103"/>
        <v>#DIV/0!</v>
      </c>
      <c r="L643" s="67" t="e">
        <f t="shared" si="99"/>
        <v>#DIV/0!</v>
      </c>
      <c r="M643" s="67" t="e">
        <f t="shared" si="100"/>
        <v>#DIV/0!</v>
      </c>
      <c r="N643" s="57" t="e">
        <f t="shared" si="104"/>
        <v>#DIV/0!</v>
      </c>
      <c r="O643" s="57" t="e">
        <f t="shared" si="105"/>
        <v>#DIV/0!</v>
      </c>
      <c r="P643" s="67" t="e">
        <f t="shared" si="106"/>
        <v>#DIV/0!</v>
      </c>
      <c r="Q643" s="67" t="e">
        <f t="shared" si="107"/>
        <v>#DIV/0!</v>
      </c>
      <c r="R643" s="57" t="e">
        <f t="shared" si="108"/>
        <v>#DIV/0!</v>
      </c>
      <c r="S643" s="68" t="str">
        <f t="shared" si="101"/>
        <v>PO</v>
      </c>
      <c r="T643" s="69" t="str">
        <f t="shared" si="102"/>
        <v>OK</v>
      </c>
    </row>
    <row r="644" spans="1:20" ht="14.25" customHeight="1" x14ac:dyDescent="0.25">
      <c r="A644" s="60" t="str">
        <f>IF(S644=MIN(S633:S656),1,"")</f>
        <v/>
      </c>
      <c r="B644" s="61"/>
      <c r="C644" s="62"/>
      <c r="D644" s="63"/>
      <c r="E644" s="64"/>
      <c r="F644" s="65"/>
      <c r="G644" s="66"/>
      <c r="H644" s="56"/>
      <c r="I644" s="67" t="e">
        <f>HLOOKUP('Operational Worksheet'!E644,$B$778:$U$780,3)</f>
        <v>#N/A</v>
      </c>
      <c r="J644" s="57" t="e">
        <f t="shared" si="109"/>
        <v>#DIV/0!</v>
      </c>
      <c r="K644" s="57" t="e">
        <f t="shared" si="103"/>
        <v>#DIV/0!</v>
      </c>
      <c r="L644" s="68" t="e">
        <f t="shared" si="99"/>
        <v>#DIV/0!</v>
      </c>
      <c r="M644" s="67" t="e">
        <f t="shared" si="100"/>
        <v>#DIV/0!</v>
      </c>
      <c r="N644" s="57" t="e">
        <f t="shared" si="104"/>
        <v>#DIV/0!</v>
      </c>
      <c r="O644" s="57" t="e">
        <f t="shared" si="105"/>
        <v>#DIV/0!</v>
      </c>
      <c r="P644" s="67" t="e">
        <f t="shared" si="106"/>
        <v>#DIV/0!</v>
      </c>
      <c r="Q644" s="67" t="e">
        <f t="shared" si="107"/>
        <v>#DIV/0!</v>
      </c>
      <c r="R644" s="57" t="e">
        <f t="shared" si="108"/>
        <v>#DIV/0!</v>
      </c>
      <c r="S644" s="68" t="str">
        <f t="shared" si="101"/>
        <v>PO</v>
      </c>
      <c r="T644" s="69" t="str">
        <f t="shared" si="102"/>
        <v>OK</v>
      </c>
    </row>
    <row r="645" spans="1:20" ht="14.25" customHeight="1" x14ac:dyDescent="0.25">
      <c r="A645" s="60" t="str">
        <f>IF(S645=MIN(S633:S656),1,"")</f>
        <v/>
      </c>
      <c r="B645" s="61"/>
      <c r="C645" s="62"/>
      <c r="D645" s="63"/>
      <c r="E645" s="64"/>
      <c r="F645" s="65"/>
      <c r="G645" s="66"/>
      <c r="H645" s="56"/>
      <c r="I645" s="67" t="e">
        <f>HLOOKUP('Operational Worksheet'!E645,$B$778:$U$780,3)</f>
        <v>#N/A</v>
      </c>
      <c r="J645" s="57" t="e">
        <f t="shared" si="109"/>
        <v>#DIV/0!</v>
      </c>
      <c r="K645" s="57" t="e">
        <f t="shared" si="103"/>
        <v>#DIV/0!</v>
      </c>
      <c r="L645" s="67" t="e">
        <f t="shared" si="99"/>
        <v>#DIV/0!</v>
      </c>
      <c r="M645" s="67" t="e">
        <f t="shared" si="100"/>
        <v>#DIV/0!</v>
      </c>
      <c r="N645" s="57" t="e">
        <f t="shared" si="104"/>
        <v>#DIV/0!</v>
      </c>
      <c r="O645" s="57" t="e">
        <f t="shared" si="105"/>
        <v>#DIV/0!</v>
      </c>
      <c r="P645" s="67" t="e">
        <f t="shared" si="106"/>
        <v>#DIV/0!</v>
      </c>
      <c r="Q645" s="67" t="e">
        <f t="shared" si="107"/>
        <v>#DIV/0!</v>
      </c>
      <c r="R645" s="57" t="e">
        <f t="shared" si="108"/>
        <v>#DIV/0!</v>
      </c>
      <c r="S645" s="68" t="str">
        <f t="shared" si="101"/>
        <v>PO</v>
      </c>
      <c r="T645" s="69" t="str">
        <f t="shared" si="102"/>
        <v>OK</v>
      </c>
    </row>
    <row r="646" spans="1:20" ht="14.25" customHeight="1" x14ac:dyDescent="0.25">
      <c r="A646" s="60" t="str">
        <f>IF(S646=MIN(S633:S656),1,"")</f>
        <v/>
      </c>
      <c r="B646" s="61"/>
      <c r="C646" s="62"/>
      <c r="D646" s="63"/>
      <c r="E646" s="64"/>
      <c r="F646" s="65"/>
      <c r="G646" s="66"/>
      <c r="H646" s="56"/>
      <c r="I646" s="67" t="e">
        <f>HLOOKUP('Operational Worksheet'!E646,$B$778:$U$780,3)</f>
        <v>#N/A</v>
      </c>
      <c r="J646" s="57" t="e">
        <f t="shared" si="109"/>
        <v>#DIV/0!</v>
      </c>
      <c r="K646" s="57" t="e">
        <f t="shared" si="103"/>
        <v>#DIV/0!</v>
      </c>
      <c r="L646" s="67" t="e">
        <f t="shared" si="99"/>
        <v>#DIV/0!</v>
      </c>
      <c r="M646" s="67" t="e">
        <f t="shared" si="100"/>
        <v>#DIV/0!</v>
      </c>
      <c r="N646" s="57" t="e">
        <f t="shared" si="104"/>
        <v>#DIV/0!</v>
      </c>
      <c r="O646" s="57" t="e">
        <f t="shared" si="105"/>
        <v>#DIV/0!</v>
      </c>
      <c r="P646" s="67" t="e">
        <f t="shared" si="106"/>
        <v>#DIV/0!</v>
      </c>
      <c r="Q646" s="67" t="e">
        <f t="shared" si="107"/>
        <v>#DIV/0!</v>
      </c>
      <c r="R646" s="57" t="e">
        <f t="shared" si="108"/>
        <v>#DIV/0!</v>
      </c>
      <c r="S646" s="68" t="str">
        <f t="shared" si="101"/>
        <v>PO</v>
      </c>
      <c r="T646" s="69" t="str">
        <f t="shared" si="102"/>
        <v>OK</v>
      </c>
    </row>
    <row r="647" spans="1:20" ht="14.25" customHeight="1" x14ac:dyDescent="0.25">
      <c r="A647" s="60" t="str">
        <f>IF(S647=MIN(S633:S656),1,"")</f>
        <v/>
      </c>
      <c r="B647" s="61"/>
      <c r="C647" s="62"/>
      <c r="D647" s="63"/>
      <c r="E647" s="64"/>
      <c r="F647" s="65"/>
      <c r="G647" s="66"/>
      <c r="H647" s="56"/>
      <c r="I647" s="67" t="e">
        <f>HLOOKUP('Operational Worksheet'!E647,$B$778:$U$780,3)</f>
        <v>#N/A</v>
      </c>
      <c r="J647" s="57" t="e">
        <f t="shared" si="109"/>
        <v>#DIV/0!</v>
      </c>
      <c r="K647" s="57" t="e">
        <f t="shared" si="103"/>
        <v>#DIV/0!</v>
      </c>
      <c r="L647" s="67" t="e">
        <f t="shared" si="99"/>
        <v>#DIV/0!</v>
      </c>
      <c r="M647" s="67" t="e">
        <f t="shared" si="100"/>
        <v>#DIV/0!</v>
      </c>
      <c r="N647" s="57" t="e">
        <f t="shared" si="104"/>
        <v>#DIV/0!</v>
      </c>
      <c r="O647" s="57" t="e">
        <f t="shared" si="105"/>
        <v>#DIV/0!</v>
      </c>
      <c r="P647" s="67" t="e">
        <f t="shared" si="106"/>
        <v>#DIV/0!</v>
      </c>
      <c r="Q647" s="67" t="e">
        <f t="shared" si="107"/>
        <v>#DIV/0!</v>
      </c>
      <c r="R647" s="57" t="e">
        <f t="shared" si="108"/>
        <v>#DIV/0!</v>
      </c>
      <c r="S647" s="68" t="str">
        <f t="shared" si="101"/>
        <v>PO</v>
      </c>
      <c r="T647" s="69" t="str">
        <f t="shared" si="102"/>
        <v>OK</v>
      </c>
    </row>
    <row r="648" spans="1:20" ht="14.25" customHeight="1" x14ac:dyDescent="0.25">
      <c r="A648" s="60" t="str">
        <f>IF(S648=MIN(S633:S656),1,"")</f>
        <v/>
      </c>
      <c r="B648" s="61"/>
      <c r="C648" s="62"/>
      <c r="D648" s="63"/>
      <c r="E648" s="64"/>
      <c r="F648" s="65"/>
      <c r="G648" s="66"/>
      <c r="H648" s="56"/>
      <c r="I648" s="67" t="e">
        <f>HLOOKUP('Operational Worksheet'!E648,$B$778:$U$780,3)</f>
        <v>#N/A</v>
      </c>
      <c r="J648" s="57" t="e">
        <f t="shared" si="109"/>
        <v>#DIV/0!</v>
      </c>
      <c r="K648" s="57" t="e">
        <f t="shared" si="103"/>
        <v>#DIV/0!</v>
      </c>
      <c r="L648" s="67" t="e">
        <f t="shared" si="99"/>
        <v>#DIV/0!</v>
      </c>
      <c r="M648" s="67" t="e">
        <f t="shared" si="100"/>
        <v>#DIV/0!</v>
      </c>
      <c r="N648" s="57" t="e">
        <f t="shared" si="104"/>
        <v>#DIV/0!</v>
      </c>
      <c r="O648" s="57" t="e">
        <f t="shared" si="105"/>
        <v>#DIV/0!</v>
      </c>
      <c r="P648" s="67" t="e">
        <f t="shared" si="106"/>
        <v>#DIV/0!</v>
      </c>
      <c r="Q648" s="67" t="e">
        <f t="shared" si="107"/>
        <v>#DIV/0!</v>
      </c>
      <c r="R648" s="57" t="e">
        <f t="shared" si="108"/>
        <v>#DIV/0!</v>
      </c>
      <c r="S648" s="68" t="str">
        <f t="shared" si="101"/>
        <v>PO</v>
      </c>
      <c r="T648" s="69" t="str">
        <f t="shared" si="102"/>
        <v>OK</v>
      </c>
    </row>
    <row r="649" spans="1:20" ht="14.25" customHeight="1" x14ac:dyDescent="0.25">
      <c r="A649" s="60" t="str">
        <f>IF(S649=MIN(S633:S656),1,"")</f>
        <v/>
      </c>
      <c r="B649" s="61"/>
      <c r="C649" s="62"/>
      <c r="D649" s="63"/>
      <c r="E649" s="64"/>
      <c r="F649" s="65"/>
      <c r="G649" s="66"/>
      <c r="H649" s="56"/>
      <c r="I649" s="67" t="e">
        <f>HLOOKUP('Operational Worksheet'!E649,$B$778:$U$780,3)</f>
        <v>#N/A</v>
      </c>
      <c r="J649" s="57" t="e">
        <f t="shared" si="109"/>
        <v>#DIV/0!</v>
      </c>
      <c r="K649" s="57" t="e">
        <f t="shared" si="103"/>
        <v>#DIV/0!</v>
      </c>
      <c r="L649" s="67" t="e">
        <f t="shared" ref="L649:L712" si="110">$G$773/D649*$I$773</f>
        <v>#DIV/0!</v>
      </c>
      <c r="M649" s="67" t="e">
        <f t="shared" ref="M649:M712" si="111">$G$774*F649/D649*$I$774</f>
        <v>#DIV/0!</v>
      </c>
      <c r="N649" s="57" t="e">
        <f t="shared" si="104"/>
        <v>#DIV/0!</v>
      </c>
      <c r="O649" s="57" t="e">
        <f t="shared" si="105"/>
        <v>#DIV/0!</v>
      </c>
      <c r="P649" s="67" t="e">
        <f t="shared" si="106"/>
        <v>#DIV/0!</v>
      </c>
      <c r="Q649" s="67" t="e">
        <f t="shared" si="107"/>
        <v>#DIV/0!</v>
      </c>
      <c r="R649" s="57" t="e">
        <f t="shared" si="108"/>
        <v>#DIV/0!</v>
      </c>
      <c r="S649" s="68" t="str">
        <f t="shared" ref="S649:S712" si="112">IF(D649&gt;0,R649/I649,"PO")</f>
        <v>PO</v>
      </c>
      <c r="T649" s="69" t="str">
        <f t="shared" ref="T649:T712" si="113">+IF(S649&gt;=1, "OK","Alarm")</f>
        <v>OK</v>
      </c>
    </row>
    <row r="650" spans="1:20" ht="14.25" customHeight="1" x14ac:dyDescent="0.25">
      <c r="A650" s="60" t="str">
        <f>IF(S650=MIN(S633:S656),1,"")</f>
        <v/>
      </c>
      <c r="B650" s="61"/>
      <c r="C650" s="62"/>
      <c r="D650" s="63"/>
      <c r="E650" s="64"/>
      <c r="F650" s="65"/>
      <c r="G650" s="66"/>
      <c r="H650" s="56"/>
      <c r="I650" s="67" t="e">
        <f>HLOOKUP('Operational Worksheet'!E650,$B$778:$U$780,3)</f>
        <v>#N/A</v>
      </c>
      <c r="J650" s="57" t="e">
        <f t="shared" si="109"/>
        <v>#DIV/0!</v>
      </c>
      <c r="K650" s="57" t="e">
        <f t="shared" ref="K650:K713" si="114">IF(H650&lt;&gt;0,$G$770/D650*$I$770+$G$771*H650/D650*$I$771,$G$772/D650*$I$772)</f>
        <v>#DIV/0!</v>
      </c>
      <c r="L650" s="68" t="e">
        <f t="shared" si="110"/>
        <v>#DIV/0!</v>
      </c>
      <c r="M650" s="67" t="e">
        <f t="shared" si="111"/>
        <v>#DIV/0!</v>
      </c>
      <c r="N650" s="57" t="e">
        <f t="shared" ref="N650:N713" si="115">J650*$G650</f>
        <v>#DIV/0!</v>
      </c>
      <c r="O650" s="57" t="e">
        <f t="shared" ref="O650:O713" si="116">K650*$G650</f>
        <v>#DIV/0!</v>
      </c>
      <c r="P650" s="67" t="e">
        <f t="shared" ref="P650:P713" si="117">L650*$G650</f>
        <v>#DIV/0!</v>
      </c>
      <c r="Q650" s="67" t="e">
        <f t="shared" ref="Q650:Q713" si="118">M650*$G650</f>
        <v>#DIV/0!</v>
      </c>
      <c r="R650" s="57" t="e">
        <f t="shared" ref="R650:R713" si="119">N650+O650+P650+Q650</f>
        <v>#DIV/0!</v>
      </c>
      <c r="S650" s="68" t="str">
        <f t="shared" si="112"/>
        <v>PO</v>
      </c>
      <c r="T650" s="69" t="str">
        <f t="shared" si="113"/>
        <v>OK</v>
      </c>
    </row>
    <row r="651" spans="1:20" ht="14.25" customHeight="1" x14ac:dyDescent="0.25">
      <c r="A651" s="60" t="str">
        <f>IF(S651=MIN(S633:S656),1,"")</f>
        <v/>
      </c>
      <c r="B651" s="61"/>
      <c r="C651" s="62"/>
      <c r="D651" s="63"/>
      <c r="E651" s="64"/>
      <c r="F651" s="65"/>
      <c r="G651" s="66"/>
      <c r="H651" s="56"/>
      <c r="I651" s="67" t="e">
        <f>HLOOKUP('Operational Worksheet'!E651,$B$778:$U$780,3)</f>
        <v>#N/A</v>
      </c>
      <c r="J651" s="57" t="e">
        <f t="shared" ref="J651:J714" si="120">$G$768/D651*$I$768</f>
        <v>#DIV/0!</v>
      </c>
      <c r="K651" s="57" t="e">
        <f t="shared" si="114"/>
        <v>#DIV/0!</v>
      </c>
      <c r="L651" s="67" t="e">
        <f t="shared" si="110"/>
        <v>#DIV/0!</v>
      </c>
      <c r="M651" s="67" t="e">
        <f t="shared" si="111"/>
        <v>#DIV/0!</v>
      </c>
      <c r="N651" s="57" t="e">
        <f t="shared" si="115"/>
        <v>#DIV/0!</v>
      </c>
      <c r="O651" s="57" t="e">
        <f t="shared" si="116"/>
        <v>#DIV/0!</v>
      </c>
      <c r="P651" s="67" t="e">
        <f t="shared" si="117"/>
        <v>#DIV/0!</v>
      </c>
      <c r="Q651" s="67" t="e">
        <f t="shared" si="118"/>
        <v>#DIV/0!</v>
      </c>
      <c r="R651" s="57" t="e">
        <f t="shared" si="119"/>
        <v>#DIV/0!</v>
      </c>
      <c r="S651" s="68" t="str">
        <f t="shared" si="112"/>
        <v>PO</v>
      </c>
      <c r="T651" s="69" t="str">
        <f t="shared" si="113"/>
        <v>OK</v>
      </c>
    </row>
    <row r="652" spans="1:20" ht="14.25" customHeight="1" x14ac:dyDescent="0.25">
      <c r="A652" s="60" t="str">
        <f>IF(S652=MIN(S633:S656),1,"")</f>
        <v/>
      </c>
      <c r="B652" s="61"/>
      <c r="C652" s="62"/>
      <c r="D652" s="63"/>
      <c r="E652" s="64"/>
      <c r="F652" s="65"/>
      <c r="G652" s="66"/>
      <c r="H652" s="56"/>
      <c r="I652" s="67" t="e">
        <f>HLOOKUP('Operational Worksheet'!E652,$B$778:$U$780,3)</f>
        <v>#N/A</v>
      </c>
      <c r="J652" s="57" t="e">
        <f t="shared" si="120"/>
        <v>#DIV/0!</v>
      </c>
      <c r="K652" s="57" t="e">
        <f t="shared" si="114"/>
        <v>#DIV/0!</v>
      </c>
      <c r="L652" s="67" t="e">
        <f t="shared" si="110"/>
        <v>#DIV/0!</v>
      </c>
      <c r="M652" s="67" t="e">
        <f t="shared" si="111"/>
        <v>#DIV/0!</v>
      </c>
      <c r="N652" s="57" t="e">
        <f t="shared" si="115"/>
        <v>#DIV/0!</v>
      </c>
      <c r="O652" s="57" t="e">
        <f t="shared" si="116"/>
        <v>#DIV/0!</v>
      </c>
      <c r="P652" s="67" t="e">
        <f t="shared" si="117"/>
        <v>#DIV/0!</v>
      </c>
      <c r="Q652" s="67" t="e">
        <f t="shared" si="118"/>
        <v>#DIV/0!</v>
      </c>
      <c r="R652" s="57" t="e">
        <f t="shared" si="119"/>
        <v>#DIV/0!</v>
      </c>
      <c r="S652" s="68" t="str">
        <f t="shared" si="112"/>
        <v>PO</v>
      </c>
      <c r="T652" s="69" t="str">
        <f t="shared" si="113"/>
        <v>OK</v>
      </c>
    </row>
    <row r="653" spans="1:20" ht="14.25" customHeight="1" x14ac:dyDescent="0.25">
      <c r="A653" s="60" t="str">
        <f>IF(S653=MIN(S633:S656),1,"")</f>
        <v/>
      </c>
      <c r="B653" s="61"/>
      <c r="C653" s="62"/>
      <c r="D653" s="63"/>
      <c r="E653" s="64"/>
      <c r="F653" s="65"/>
      <c r="G653" s="66"/>
      <c r="H653" s="56"/>
      <c r="I653" s="67" t="e">
        <f>HLOOKUP('Operational Worksheet'!E653,$B$778:$U$780,3)</f>
        <v>#N/A</v>
      </c>
      <c r="J653" s="57" t="e">
        <f t="shared" si="120"/>
        <v>#DIV/0!</v>
      </c>
      <c r="K653" s="57" t="e">
        <f t="shared" si="114"/>
        <v>#DIV/0!</v>
      </c>
      <c r="L653" s="67" t="e">
        <f t="shared" si="110"/>
        <v>#DIV/0!</v>
      </c>
      <c r="M653" s="67" t="e">
        <f t="shared" si="111"/>
        <v>#DIV/0!</v>
      </c>
      <c r="N653" s="57" t="e">
        <f t="shared" si="115"/>
        <v>#DIV/0!</v>
      </c>
      <c r="O653" s="57" t="e">
        <f t="shared" si="116"/>
        <v>#DIV/0!</v>
      </c>
      <c r="P653" s="67" t="e">
        <f t="shared" si="117"/>
        <v>#DIV/0!</v>
      </c>
      <c r="Q653" s="67" t="e">
        <f t="shared" si="118"/>
        <v>#DIV/0!</v>
      </c>
      <c r="R653" s="57" t="e">
        <f t="shared" si="119"/>
        <v>#DIV/0!</v>
      </c>
      <c r="S653" s="68" t="str">
        <f t="shared" si="112"/>
        <v>PO</v>
      </c>
      <c r="T653" s="69" t="str">
        <f t="shared" si="113"/>
        <v>OK</v>
      </c>
    </row>
    <row r="654" spans="1:20" ht="14.25" customHeight="1" x14ac:dyDescent="0.25">
      <c r="A654" s="60" t="str">
        <f>IF(S654=MIN(S633:S656),1,"")</f>
        <v/>
      </c>
      <c r="B654" s="61"/>
      <c r="C654" s="62"/>
      <c r="D654" s="63"/>
      <c r="E654" s="64"/>
      <c r="F654" s="65"/>
      <c r="G654" s="66"/>
      <c r="H654" s="56"/>
      <c r="I654" s="67" t="e">
        <f>HLOOKUP('Operational Worksheet'!E654,$B$778:$U$780,3)</f>
        <v>#N/A</v>
      </c>
      <c r="J654" s="57" t="e">
        <f t="shared" si="120"/>
        <v>#DIV/0!</v>
      </c>
      <c r="K654" s="57" t="e">
        <f t="shared" si="114"/>
        <v>#DIV/0!</v>
      </c>
      <c r="L654" s="67" t="e">
        <f t="shared" si="110"/>
        <v>#DIV/0!</v>
      </c>
      <c r="M654" s="67" t="e">
        <f t="shared" si="111"/>
        <v>#DIV/0!</v>
      </c>
      <c r="N654" s="57" t="e">
        <f t="shared" si="115"/>
        <v>#DIV/0!</v>
      </c>
      <c r="O654" s="57" t="e">
        <f t="shared" si="116"/>
        <v>#DIV/0!</v>
      </c>
      <c r="P654" s="67" t="e">
        <f t="shared" si="117"/>
        <v>#DIV/0!</v>
      </c>
      <c r="Q654" s="67" t="e">
        <f t="shared" si="118"/>
        <v>#DIV/0!</v>
      </c>
      <c r="R654" s="57" t="e">
        <f t="shared" si="119"/>
        <v>#DIV/0!</v>
      </c>
      <c r="S654" s="68" t="str">
        <f t="shared" si="112"/>
        <v>PO</v>
      </c>
      <c r="T654" s="69" t="str">
        <f t="shared" si="113"/>
        <v>OK</v>
      </c>
    </row>
    <row r="655" spans="1:20" ht="14.25" customHeight="1" x14ac:dyDescent="0.25">
      <c r="A655" s="60" t="str">
        <f>IF(S655=MIN(S633:S656),1,"")</f>
        <v/>
      </c>
      <c r="B655" s="61"/>
      <c r="C655" s="62"/>
      <c r="D655" s="63"/>
      <c r="E655" s="64"/>
      <c r="F655" s="65"/>
      <c r="G655" s="66"/>
      <c r="H655" s="56"/>
      <c r="I655" s="67" t="e">
        <f>HLOOKUP('Operational Worksheet'!E655,$B$778:$U$780,3)</f>
        <v>#N/A</v>
      </c>
      <c r="J655" s="57" t="e">
        <f t="shared" si="120"/>
        <v>#DIV/0!</v>
      </c>
      <c r="K655" s="57" t="e">
        <f t="shared" si="114"/>
        <v>#DIV/0!</v>
      </c>
      <c r="L655" s="67" t="e">
        <f t="shared" si="110"/>
        <v>#DIV/0!</v>
      </c>
      <c r="M655" s="67" t="e">
        <f t="shared" si="111"/>
        <v>#DIV/0!</v>
      </c>
      <c r="N655" s="57" t="e">
        <f t="shared" si="115"/>
        <v>#DIV/0!</v>
      </c>
      <c r="O655" s="57" t="e">
        <f t="shared" si="116"/>
        <v>#DIV/0!</v>
      </c>
      <c r="P655" s="67" t="e">
        <f t="shared" si="117"/>
        <v>#DIV/0!</v>
      </c>
      <c r="Q655" s="67" t="e">
        <f t="shared" si="118"/>
        <v>#DIV/0!</v>
      </c>
      <c r="R655" s="57" t="e">
        <f t="shared" si="119"/>
        <v>#DIV/0!</v>
      </c>
      <c r="S655" s="68" t="str">
        <f t="shared" si="112"/>
        <v>PO</v>
      </c>
      <c r="T655" s="69" t="str">
        <f t="shared" si="113"/>
        <v>OK</v>
      </c>
    </row>
    <row r="656" spans="1:20" ht="14.25" customHeight="1" x14ac:dyDescent="0.25">
      <c r="A656" s="70" t="str">
        <f>IF(S656=MIN(S633:S656),1,"")</f>
        <v/>
      </c>
      <c r="B656" s="71"/>
      <c r="C656" s="72"/>
      <c r="D656" s="63"/>
      <c r="E656" s="64"/>
      <c r="F656" s="65"/>
      <c r="G656" s="66"/>
      <c r="H656" s="56"/>
      <c r="I656" s="73" t="e">
        <f>HLOOKUP('Operational Worksheet'!E656,$B$778:$U$780,3)</f>
        <v>#N/A</v>
      </c>
      <c r="J656" s="57" t="e">
        <f t="shared" si="120"/>
        <v>#DIV/0!</v>
      </c>
      <c r="K656" s="57" t="e">
        <f t="shared" si="114"/>
        <v>#DIV/0!</v>
      </c>
      <c r="L656" s="74" t="e">
        <f t="shared" si="110"/>
        <v>#DIV/0!</v>
      </c>
      <c r="M656" s="73" t="e">
        <f t="shared" si="111"/>
        <v>#DIV/0!</v>
      </c>
      <c r="N656" s="57" t="e">
        <f t="shared" si="115"/>
        <v>#DIV/0!</v>
      </c>
      <c r="O656" s="57" t="e">
        <f t="shared" si="116"/>
        <v>#DIV/0!</v>
      </c>
      <c r="P656" s="73" t="e">
        <f t="shared" si="117"/>
        <v>#DIV/0!</v>
      </c>
      <c r="Q656" s="73" t="e">
        <f t="shared" si="118"/>
        <v>#DIV/0!</v>
      </c>
      <c r="R656" s="57" t="e">
        <f t="shared" si="119"/>
        <v>#DIV/0!</v>
      </c>
      <c r="S656" s="74" t="str">
        <f t="shared" si="112"/>
        <v>PO</v>
      </c>
      <c r="T656" s="75" t="str">
        <f t="shared" si="113"/>
        <v>OK</v>
      </c>
    </row>
    <row r="657" spans="1:20" ht="14.25" customHeight="1" x14ac:dyDescent="0.25">
      <c r="A657" s="50" t="str">
        <f>IF(S657=MIN(S657:S680),1,"")</f>
        <v/>
      </c>
      <c r="B657" s="51"/>
      <c r="C657" s="52"/>
      <c r="D657" s="63"/>
      <c r="E657" s="64"/>
      <c r="F657" s="65"/>
      <c r="G657" s="66"/>
      <c r="H657" s="56"/>
      <c r="I657" s="57" t="e">
        <f>HLOOKUP('Operational Worksheet'!E657,$B$778:$U$780,3)</f>
        <v>#N/A</v>
      </c>
      <c r="J657" s="57" t="e">
        <f t="shared" si="120"/>
        <v>#DIV/0!</v>
      </c>
      <c r="K657" s="57" t="e">
        <f t="shared" si="114"/>
        <v>#DIV/0!</v>
      </c>
      <c r="L657" s="57" t="e">
        <f t="shared" si="110"/>
        <v>#DIV/0!</v>
      </c>
      <c r="M657" s="57" t="e">
        <f t="shared" si="111"/>
        <v>#DIV/0!</v>
      </c>
      <c r="N657" s="57" t="e">
        <f t="shared" si="115"/>
        <v>#DIV/0!</v>
      </c>
      <c r="O657" s="57" t="e">
        <f t="shared" si="116"/>
        <v>#DIV/0!</v>
      </c>
      <c r="P657" s="57" t="e">
        <f t="shared" si="117"/>
        <v>#DIV/0!</v>
      </c>
      <c r="Q657" s="57" t="e">
        <f t="shared" si="118"/>
        <v>#DIV/0!</v>
      </c>
      <c r="R657" s="57" t="e">
        <f t="shared" si="119"/>
        <v>#DIV/0!</v>
      </c>
      <c r="S657" s="58" t="str">
        <f t="shared" si="112"/>
        <v>PO</v>
      </c>
      <c r="T657" s="59" t="str">
        <f t="shared" si="113"/>
        <v>OK</v>
      </c>
    </row>
    <row r="658" spans="1:20" ht="14.25" customHeight="1" x14ac:dyDescent="0.25">
      <c r="A658" s="60" t="str">
        <f>IF(S658=MIN(S657:S680),1,"")</f>
        <v/>
      </c>
      <c r="B658" s="61"/>
      <c r="C658" s="62"/>
      <c r="D658" s="63"/>
      <c r="E658" s="64"/>
      <c r="F658" s="65"/>
      <c r="G658" s="66"/>
      <c r="H658" s="56"/>
      <c r="I658" s="67" t="e">
        <f>HLOOKUP('Operational Worksheet'!E658,$B$778:$U$780,3)</f>
        <v>#N/A</v>
      </c>
      <c r="J658" s="57" t="e">
        <f t="shared" si="120"/>
        <v>#DIV/0!</v>
      </c>
      <c r="K658" s="57" t="e">
        <f t="shared" si="114"/>
        <v>#DIV/0!</v>
      </c>
      <c r="L658" s="67" t="e">
        <f t="shared" si="110"/>
        <v>#DIV/0!</v>
      </c>
      <c r="M658" s="67" t="e">
        <f t="shared" si="111"/>
        <v>#DIV/0!</v>
      </c>
      <c r="N658" s="57" t="e">
        <f t="shared" si="115"/>
        <v>#DIV/0!</v>
      </c>
      <c r="O658" s="57" t="e">
        <f t="shared" si="116"/>
        <v>#DIV/0!</v>
      </c>
      <c r="P658" s="67" t="e">
        <f t="shared" si="117"/>
        <v>#DIV/0!</v>
      </c>
      <c r="Q658" s="67" t="e">
        <f t="shared" si="118"/>
        <v>#DIV/0!</v>
      </c>
      <c r="R658" s="57" t="e">
        <f t="shared" si="119"/>
        <v>#DIV/0!</v>
      </c>
      <c r="S658" s="68" t="str">
        <f t="shared" si="112"/>
        <v>PO</v>
      </c>
      <c r="T658" s="69" t="str">
        <f t="shared" si="113"/>
        <v>OK</v>
      </c>
    </row>
    <row r="659" spans="1:20" ht="14.25" customHeight="1" x14ac:dyDescent="0.25">
      <c r="A659" s="60" t="str">
        <f>IF(S659=MIN(S657:S680),1,"")</f>
        <v/>
      </c>
      <c r="B659" s="61"/>
      <c r="C659" s="62"/>
      <c r="D659" s="63"/>
      <c r="E659" s="64"/>
      <c r="F659" s="65"/>
      <c r="G659" s="66"/>
      <c r="H659" s="56"/>
      <c r="I659" s="67" t="e">
        <f>HLOOKUP('Operational Worksheet'!E659,$B$778:$U$780,3)</f>
        <v>#N/A</v>
      </c>
      <c r="J659" s="57" t="e">
        <f t="shared" si="120"/>
        <v>#DIV/0!</v>
      </c>
      <c r="K659" s="57" t="e">
        <f t="shared" si="114"/>
        <v>#DIV/0!</v>
      </c>
      <c r="L659" s="67" t="e">
        <f t="shared" si="110"/>
        <v>#DIV/0!</v>
      </c>
      <c r="M659" s="67" t="e">
        <f t="shared" si="111"/>
        <v>#DIV/0!</v>
      </c>
      <c r="N659" s="57" t="e">
        <f t="shared" si="115"/>
        <v>#DIV/0!</v>
      </c>
      <c r="O659" s="57" t="e">
        <f t="shared" si="116"/>
        <v>#DIV/0!</v>
      </c>
      <c r="P659" s="67" t="e">
        <f t="shared" si="117"/>
        <v>#DIV/0!</v>
      </c>
      <c r="Q659" s="67" t="e">
        <f t="shared" si="118"/>
        <v>#DIV/0!</v>
      </c>
      <c r="R659" s="57" t="e">
        <f t="shared" si="119"/>
        <v>#DIV/0!</v>
      </c>
      <c r="S659" s="68" t="str">
        <f t="shared" si="112"/>
        <v>PO</v>
      </c>
      <c r="T659" s="69" t="str">
        <f t="shared" si="113"/>
        <v>OK</v>
      </c>
    </row>
    <row r="660" spans="1:20" ht="14.25" customHeight="1" x14ac:dyDescent="0.25">
      <c r="A660" s="60" t="str">
        <f>IF(S660=MIN(S657:S680),1,"")</f>
        <v/>
      </c>
      <c r="B660" s="61"/>
      <c r="C660" s="62"/>
      <c r="D660" s="63"/>
      <c r="E660" s="64"/>
      <c r="F660" s="65"/>
      <c r="G660" s="66"/>
      <c r="H660" s="56"/>
      <c r="I660" s="67" t="e">
        <f>HLOOKUP('Operational Worksheet'!E660,$B$778:$U$780,3)</f>
        <v>#N/A</v>
      </c>
      <c r="J660" s="57" t="e">
        <f t="shared" si="120"/>
        <v>#DIV/0!</v>
      </c>
      <c r="K660" s="57" t="e">
        <f t="shared" si="114"/>
        <v>#DIV/0!</v>
      </c>
      <c r="L660" s="67" t="e">
        <f t="shared" si="110"/>
        <v>#DIV/0!</v>
      </c>
      <c r="M660" s="67" t="e">
        <f t="shared" si="111"/>
        <v>#DIV/0!</v>
      </c>
      <c r="N660" s="57" t="e">
        <f t="shared" si="115"/>
        <v>#DIV/0!</v>
      </c>
      <c r="O660" s="57" t="e">
        <f t="shared" si="116"/>
        <v>#DIV/0!</v>
      </c>
      <c r="P660" s="67" t="e">
        <f t="shared" si="117"/>
        <v>#DIV/0!</v>
      </c>
      <c r="Q660" s="67" t="e">
        <f t="shared" si="118"/>
        <v>#DIV/0!</v>
      </c>
      <c r="R660" s="57" t="e">
        <f t="shared" si="119"/>
        <v>#DIV/0!</v>
      </c>
      <c r="S660" s="68" t="str">
        <f t="shared" si="112"/>
        <v>PO</v>
      </c>
      <c r="T660" s="69" t="str">
        <f t="shared" si="113"/>
        <v>OK</v>
      </c>
    </row>
    <row r="661" spans="1:20" ht="14.25" customHeight="1" x14ac:dyDescent="0.25">
      <c r="A661" s="60" t="str">
        <f>IF(S661=MIN(S657:S680),1,"")</f>
        <v/>
      </c>
      <c r="B661" s="61"/>
      <c r="C661" s="62"/>
      <c r="D661" s="63"/>
      <c r="E661" s="64"/>
      <c r="F661" s="65"/>
      <c r="G661" s="66"/>
      <c r="H661" s="56"/>
      <c r="I661" s="67" t="e">
        <f>HLOOKUP('Operational Worksheet'!E661,$B$778:$U$780,3)</f>
        <v>#N/A</v>
      </c>
      <c r="J661" s="57" t="e">
        <f t="shared" si="120"/>
        <v>#DIV/0!</v>
      </c>
      <c r="K661" s="57" t="e">
        <f t="shared" si="114"/>
        <v>#DIV/0!</v>
      </c>
      <c r="L661" s="67" t="e">
        <f t="shared" si="110"/>
        <v>#DIV/0!</v>
      </c>
      <c r="M661" s="67" t="e">
        <f t="shared" si="111"/>
        <v>#DIV/0!</v>
      </c>
      <c r="N661" s="57" t="e">
        <f t="shared" si="115"/>
        <v>#DIV/0!</v>
      </c>
      <c r="O661" s="57" t="e">
        <f t="shared" si="116"/>
        <v>#DIV/0!</v>
      </c>
      <c r="P661" s="67" t="e">
        <f t="shared" si="117"/>
        <v>#DIV/0!</v>
      </c>
      <c r="Q661" s="67" t="e">
        <f t="shared" si="118"/>
        <v>#DIV/0!</v>
      </c>
      <c r="R661" s="57" t="e">
        <f t="shared" si="119"/>
        <v>#DIV/0!</v>
      </c>
      <c r="S661" s="68" t="str">
        <f t="shared" si="112"/>
        <v>PO</v>
      </c>
      <c r="T661" s="69" t="str">
        <f t="shared" si="113"/>
        <v>OK</v>
      </c>
    </row>
    <row r="662" spans="1:20" ht="14.25" customHeight="1" x14ac:dyDescent="0.25">
      <c r="A662" s="60" t="str">
        <f>IF(S662=MIN(S657:S680),1,"")</f>
        <v/>
      </c>
      <c r="B662" s="61"/>
      <c r="C662" s="62"/>
      <c r="D662" s="63"/>
      <c r="E662" s="64"/>
      <c r="F662" s="65"/>
      <c r="G662" s="66"/>
      <c r="H662" s="56"/>
      <c r="I662" s="67" t="e">
        <f>HLOOKUP('Operational Worksheet'!E662,$B$778:$U$780,3)</f>
        <v>#N/A</v>
      </c>
      <c r="J662" s="57" t="e">
        <f t="shared" si="120"/>
        <v>#DIV/0!</v>
      </c>
      <c r="K662" s="57" t="e">
        <f t="shared" si="114"/>
        <v>#DIV/0!</v>
      </c>
      <c r="L662" s="68" t="e">
        <f t="shared" si="110"/>
        <v>#DIV/0!</v>
      </c>
      <c r="M662" s="67" t="e">
        <f t="shared" si="111"/>
        <v>#DIV/0!</v>
      </c>
      <c r="N662" s="57" t="e">
        <f t="shared" si="115"/>
        <v>#DIV/0!</v>
      </c>
      <c r="O662" s="57" t="e">
        <f t="shared" si="116"/>
        <v>#DIV/0!</v>
      </c>
      <c r="P662" s="67" t="e">
        <f t="shared" si="117"/>
        <v>#DIV/0!</v>
      </c>
      <c r="Q662" s="67" t="e">
        <f t="shared" si="118"/>
        <v>#DIV/0!</v>
      </c>
      <c r="R662" s="57" t="e">
        <f t="shared" si="119"/>
        <v>#DIV/0!</v>
      </c>
      <c r="S662" s="68" t="str">
        <f t="shared" si="112"/>
        <v>PO</v>
      </c>
      <c r="T662" s="69" t="str">
        <f t="shared" si="113"/>
        <v>OK</v>
      </c>
    </row>
    <row r="663" spans="1:20" ht="14.25" customHeight="1" x14ac:dyDescent="0.25">
      <c r="A663" s="60" t="str">
        <f>IF(S663=MIN(S657:S680),1,"")</f>
        <v/>
      </c>
      <c r="B663" s="61"/>
      <c r="C663" s="62"/>
      <c r="D663" s="63"/>
      <c r="E663" s="64"/>
      <c r="F663" s="65"/>
      <c r="G663" s="66"/>
      <c r="H663" s="56"/>
      <c r="I663" s="67" t="e">
        <f>HLOOKUP('Operational Worksheet'!E663,$B$778:$U$780,3)</f>
        <v>#N/A</v>
      </c>
      <c r="J663" s="57" t="e">
        <f t="shared" si="120"/>
        <v>#DIV/0!</v>
      </c>
      <c r="K663" s="57" t="e">
        <f t="shared" si="114"/>
        <v>#DIV/0!</v>
      </c>
      <c r="L663" s="67" t="e">
        <f t="shared" si="110"/>
        <v>#DIV/0!</v>
      </c>
      <c r="M663" s="67" t="e">
        <f t="shared" si="111"/>
        <v>#DIV/0!</v>
      </c>
      <c r="N663" s="57" t="e">
        <f t="shared" si="115"/>
        <v>#DIV/0!</v>
      </c>
      <c r="O663" s="57" t="e">
        <f t="shared" si="116"/>
        <v>#DIV/0!</v>
      </c>
      <c r="P663" s="67" t="e">
        <f t="shared" si="117"/>
        <v>#DIV/0!</v>
      </c>
      <c r="Q663" s="67" t="e">
        <f t="shared" si="118"/>
        <v>#DIV/0!</v>
      </c>
      <c r="R663" s="57" t="e">
        <f t="shared" si="119"/>
        <v>#DIV/0!</v>
      </c>
      <c r="S663" s="68" t="str">
        <f t="shared" si="112"/>
        <v>PO</v>
      </c>
      <c r="T663" s="69" t="str">
        <f t="shared" si="113"/>
        <v>OK</v>
      </c>
    </row>
    <row r="664" spans="1:20" ht="14.25" customHeight="1" x14ac:dyDescent="0.25">
      <c r="A664" s="60" t="str">
        <f>IF(S664=MIN(S657:S680),1,"")</f>
        <v/>
      </c>
      <c r="B664" s="61"/>
      <c r="C664" s="62"/>
      <c r="D664" s="63"/>
      <c r="E664" s="64"/>
      <c r="F664" s="65"/>
      <c r="G664" s="66"/>
      <c r="H664" s="56"/>
      <c r="I664" s="67" t="e">
        <f>HLOOKUP('Operational Worksheet'!E664,$B$778:$U$780,3)</f>
        <v>#N/A</v>
      </c>
      <c r="J664" s="57" t="e">
        <f t="shared" si="120"/>
        <v>#DIV/0!</v>
      </c>
      <c r="K664" s="57" t="e">
        <f t="shared" si="114"/>
        <v>#DIV/0!</v>
      </c>
      <c r="L664" s="67" t="e">
        <f t="shared" si="110"/>
        <v>#DIV/0!</v>
      </c>
      <c r="M664" s="67" t="e">
        <f t="shared" si="111"/>
        <v>#DIV/0!</v>
      </c>
      <c r="N664" s="57" t="e">
        <f t="shared" si="115"/>
        <v>#DIV/0!</v>
      </c>
      <c r="O664" s="57" t="e">
        <f t="shared" si="116"/>
        <v>#DIV/0!</v>
      </c>
      <c r="P664" s="67" t="e">
        <f t="shared" si="117"/>
        <v>#DIV/0!</v>
      </c>
      <c r="Q664" s="67" t="e">
        <f t="shared" si="118"/>
        <v>#DIV/0!</v>
      </c>
      <c r="R664" s="57" t="e">
        <f t="shared" si="119"/>
        <v>#DIV/0!</v>
      </c>
      <c r="S664" s="68" t="str">
        <f t="shared" si="112"/>
        <v>PO</v>
      </c>
      <c r="T664" s="69" t="str">
        <f t="shared" si="113"/>
        <v>OK</v>
      </c>
    </row>
    <row r="665" spans="1:20" ht="14.25" customHeight="1" x14ac:dyDescent="0.25">
      <c r="A665" s="60" t="str">
        <f>IF(S665=MIN(S657:S680),1,"")</f>
        <v/>
      </c>
      <c r="B665" s="61"/>
      <c r="C665" s="62"/>
      <c r="D665" s="63"/>
      <c r="E665" s="64"/>
      <c r="F665" s="65"/>
      <c r="G665" s="66"/>
      <c r="H665" s="56"/>
      <c r="I665" s="67" t="e">
        <f>HLOOKUP('Operational Worksheet'!E665,$B$778:$U$780,3)</f>
        <v>#N/A</v>
      </c>
      <c r="J665" s="57" t="e">
        <f t="shared" si="120"/>
        <v>#DIV/0!</v>
      </c>
      <c r="K665" s="57" t="e">
        <f t="shared" si="114"/>
        <v>#DIV/0!</v>
      </c>
      <c r="L665" s="67" t="e">
        <f t="shared" si="110"/>
        <v>#DIV/0!</v>
      </c>
      <c r="M665" s="67" t="e">
        <f t="shared" si="111"/>
        <v>#DIV/0!</v>
      </c>
      <c r="N665" s="57" t="e">
        <f t="shared" si="115"/>
        <v>#DIV/0!</v>
      </c>
      <c r="O665" s="57" t="e">
        <f t="shared" si="116"/>
        <v>#DIV/0!</v>
      </c>
      <c r="P665" s="67" t="e">
        <f t="shared" si="117"/>
        <v>#DIV/0!</v>
      </c>
      <c r="Q665" s="67" t="e">
        <f t="shared" si="118"/>
        <v>#DIV/0!</v>
      </c>
      <c r="R665" s="57" t="e">
        <f t="shared" si="119"/>
        <v>#DIV/0!</v>
      </c>
      <c r="S665" s="68" t="str">
        <f t="shared" si="112"/>
        <v>PO</v>
      </c>
      <c r="T665" s="69" t="str">
        <f t="shared" si="113"/>
        <v>OK</v>
      </c>
    </row>
    <row r="666" spans="1:20" ht="14.25" customHeight="1" x14ac:dyDescent="0.25">
      <c r="A666" s="60" t="str">
        <f>IF(S666=MIN(S657:S680),1,"")</f>
        <v/>
      </c>
      <c r="B666" s="61"/>
      <c r="C666" s="62"/>
      <c r="D666" s="63"/>
      <c r="E666" s="64"/>
      <c r="F666" s="65"/>
      <c r="G666" s="66"/>
      <c r="H666" s="56"/>
      <c r="I666" s="67" t="e">
        <f>HLOOKUP('Operational Worksheet'!E666,$B$778:$U$780,3)</f>
        <v>#N/A</v>
      </c>
      <c r="J666" s="57" t="e">
        <f t="shared" si="120"/>
        <v>#DIV/0!</v>
      </c>
      <c r="K666" s="57" t="e">
        <f t="shared" si="114"/>
        <v>#DIV/0!</v>
      </c>
      <c r="L666" s="67" t="e">
        <f t="shared" si="110"/>
        <v>#DIV/0!</v>
      </c>
      <c r="M666" s="67" t="e">
        <f t="shared" si="111"/>
        <v>#DIV/0!</v>
      </c>
      <c r="N666" s="57" t="e">
        <f t="shared" si="115"/>
        <v>#DIV/0!</v>
      </c>
      <c r="O666" s="57" t="e">
        <f t="shared" si="116"/>
        <v>#DIV/0!</v>
      </c>
      <c r="P666" s="67" t="e">
        <f t="shared" si="117"/>
        <v>#DIV/0!</v>
      </c>
      <c r="Q666" s="67" t="e">
        <f t="shared" si="118"/>
        <v>#DIV/0!</v>
      </c>
      <c r="R666" s="57" t="e">
        <f t="shared" si="119"/>
        <v>#DIV/0!</v>
      </c>
      <c r="S666" s="68" t="str">
        <f t="shared" si="112"/>
        <v>PO</v>
      </c>
      <c r="T666" s="69" t="str">
        <f t="shared" si="113"/>
        <v>OK</v>
      </c>
    </row>
    <row r="667" spans="1:20" ht="14.25" customHeight="1" x14ac:dyDescent="0.25">
      <c r="A667" s="60" t="str">
        <f>IF(S667=MIN(S657:S680),1,"")</f>
        <v/>
      </c>
      <c r="B667" s="61"/>
      <c r="C667" s="62"/>
      <c r="D667" s="63"/>
      <c r="E667" s="64"/>
      <c r="F667" s="65"/>
      <c r="G667" s="66"/>
      <c r="H667" s="56"/>
      <c r="I667" s="67" t="e">
        <f>HLOOKUP('Operational Worksheet'!E667,$B$778:$U$780,3)</f>
        <v>#N/A</v>
      </c>
      <c r="J667" s="57" t="e">
        <f t="shared" si="120"/>
        <v>#DIV/0!</v>
      </c>
      <c r="K667" s="57" t="e">
        <f t="shared" si="114"/>
        <v>#DIV/0!</v>
      </c>
      <c r="L667" s="67" t="e">
        <f t="shared" si="110"/>
        <v>#DIV/0!</v>
      </c>
      <c r="M667" s="67" t="e">
        <f t="shared" si="111"/>
        <v>#DIV/0!</v>
      </c>
      <c r="N667" s="57" t="e">
        <f t="shared" si="115"/>
        <v>#DIV/0!</v>
      </c>
      <c r="O667" s="57" t="e">
        <f t="shared" si="116"/>
        <v>#DIV/0!</v>
      </c>
      <c r="P667" s="67" t="e">
        <f t="shared" si="117"/>
        <v>#DIV/0!</v>
      </c>
      <c r="Q667" s="67" t="e">
        <f t="shared" si="118"/>
        <v>#DIV/0!</v>
      </c>
      <c r="R667" s="57" t="e">
        <f t="shared" si="119"/>
        <v>#DIV/0!</v>
      </c>
      <c r="S667" s="68" t="str">
        <f t="shared" si="112"/>
        <v>PO</v>
      </c>
      <c r="T667" s="69" t="str">
        <f t="shared" si="113"/>
        <v>OK</v>
      </c>
    </row>
    <row r="668" spans="1:20" ht="14.25" customHeight="1" x14ac:dyDescent="0.25">
      <c r="A668" s="60" t="str">
        <f>IF(S668=MIN(S657:S680),1,"")</f>
        <v/>
      </c>
      <c r="B668" s="61"/>
      <c r="C668" s="62"/>
      <c r="D668" s="63"/>
      <c r="E668" s="64"/>
      <c r="F668" s="65"/>
      <c r="G668" s="66"/>
      <c r="H668" s="56"/>
      <c r="I668" s="67" t="e">
        <f>HLOOKUP('Operational Worksheet'!E668,$B$778:$U$780,3)</f>
        <v>#N/A</v>
      </c>
      <c r="J668" s="57" t="e">
        <f t="shared" si="120"/>
        <v>#DIV/0!</v>
      </c>
      <c r="K668" s="57" t="e">
        <f t="shared" si="114"/>
        <v>#DIV/0!</v>
      </c>
      <c r="L668" s="68" t="e">
        <f t="shared" si="110"/>
        <v>#DIV/0!</v>
      </c>
      <c r="M668" s="67" t="e">
        <f t="shared" si="111"/>
        <v>#DIV/0!</v>
      </c>
      <c r="N668" s="57" t="e">
        <f t="shared" si="115"/>
        <v>#DIV/0!</v>
      </c>
      <c r="O668" s="57" t="e">
        <f t="shared" si="116"/>
        <v>#DIV/0!</v>
      </c>
      <c r="P668" s="67" t="e">
        <f t="shared" si="117"/>
        <v>#DIV/0!</v>
      </c>
      <c r="Q668" s="67" t="e">
        <f t="shared" si="118"/>
        <v>#DIV/0!</v>
      </c>
      <c r="R668" s="57" t="e">
        <f t="shared" si="119"/>
        <v>#DIV/0!</v>
      </c>
      <c r="S668" s="68" t="str">
        <f t="shared" si="112"/>
        <v>PO</v>
      </c>
      <c r="T668" s="69" t="str">
        <f t="shared" si="113"/>
        <v>OK</v>
      </c>
    </row>
    <row r="669" spans="1:20" ht="14.25" customHeight="1" x14ac:dyDescent="0.25">
      <c r="A669" s="60" t="str">
        <f>IF(S669=MIN(S657:S680),1,"")</f>
        <v/>
      </c>
      <c r="B669" s="61"/>
      <c r="C669" s="62"/>
      <c r="D669" s="63"/>
      <c r="E669" s="64"/>
      <c r="F669" s="65"/>
      <c r="G669" s="66"/>
      <c r="H669" s="56"/>
      <c r="I669" s="67" t="e">
        <f>HLOOKUP('Operational Worksheet'!E669,$B$778:$U$780,3)</f>
        <v>#N/A</v>
      </c>
      <c r="J669" s="57" t="e">
        <f t="shared" si="120"/>
        <v>#DIV/0!</v>
      </c>
      <c r="K669" s="57" t="e">
        <f t="shared" si="114"/>
        <v>#DIV/0!</v>
      </c>
      <c r="L669" s="67" t="e">
        <f t="shared" si="110"/>
        <v>#DIV/0!</v>
      </c>
      <c r="M669" s="67" t="e">
        <f t="shared" si="111"/>
        <v>#DIV/0!</v>
      </c>
      <c r="N669" s="57" t="e">
        <f t="shared" si="115"/>
        <v>#DIV/0!</v>
      </c>
      <c r="O669" s="57" t="e">
        <f t="shared" si="116"/>
        <v>#DIV/0!</v>
      </c>
      <c r="P669" s="67" t="e">
        <f t="shared" si="117"/>
        <v>#DIV/0!</v>
      </c>
      <c r="Q669" s="67" t="e">
        <f t="shared" si="118"/>
        <v>#DIV/0!</v>
      </c>
      <c r="R669" s="57" t="e">
        <f t="shared" si="119"/>
        <v>#DIV/0!</v>
      </c>
      <c r="S669" s="68" t="str">
        <f t="shared" si="112"/>
        <v>PO</v>
      </c>
      <c r="T669" s="69" t="str">
        <f t="shared" si="113"/>
        <v>OK</v>
      </c>
    </row>
    <row r="670" spans="1:20" ht="14.25" customHeight="1" x14ac:dyDescent="0.25">
      <c r="A670" s="60" t="str">
        <f>IF(S670=MIN(S657:S680),1,"")</f>
        <v/>
      </c>
      <c r="B670" s="61"/>
      <c r="C670" s="62"/>
      <c r="D670" s="63"/>
      <c r="E670" s="64"/>
      <c r="F670" s="65"/>
      <c r="G670" s="66"/>
      <c r="H670" s="56"/>
      <c r="I670" s="67" t="e">
        <f>HLOOKUP('Operational Worksheet'!E670,$B$778:$U$780,3)</f>
        <v>#N/A</v>
      </c>
      <c r="J670" s="57" t="e">
        <f t="shared" si="120"/>
        <v>#DIV/0!</v>
      </c>
      <c r="K670" s="57" t="e">
        <f t="shared" si="114"/>
        <v>#DIV/0!</v>
      </c>
      <c r="L670" s="67" t="e">
        <f t="shared" si="110"/>
        <v>#DIV/0!</v>
      </c>
      <c r="M670" s="67" t="e">
        <f t="shared" si="111"/>
        <v>#DIV/0!</v>
      </c>
      <c r="N670" s="57" t="e">
        <f t="shared" si="115"/>
        <v>#DIV/0!</v>
      </c>
      <c r="O670" s="57" t="e">
        <f t="shared" si="116"/>
        <v>#DIV/0!</v>
      </c>
      <c r="P670" s="67" t="e">
        <f t="shared" si="117"/>
        <v>#DIV/0!</v>
      </c>
      <c r="Q670" s="67" t="e">
        <f t="shared" si="118"/>
        <v>#DIV/0!</v>
      </c>
      <c r="R670" s="57" t="e">
        <f t="shared" si="119"/>
        <v>#DIV/0!</v>
      </c>
      <c r="S670" s="68" t="str">
        <f t="shared" si="112"/>
        <v>PO</v>
      </c>
      <c r="T670" s="69" t="str">
        <f t="shared" si="113"/>
        <v>OK</v>
      </c>
    </row>
    <row r="671" spans="1:20" ht="14.25" customHeight="1" x14ac:dyDescent="0.25">
      <c r="A671" s="60" t="str">
        <f>IF(S671=MIN(S657:S680),1,"")</f>
        <v/>
      </c>
      <c r="B671" s="61"/>
      <c r="C671" s="62"/>
      <c r="D671" s="63"/>
      <c r="E671" s="64"/>
      <c r="F671" s="65"/>
      <c r="G671" s="66"/>
      <c r="H671" s="56"/>
      <c r="I671" s="67" t="e">
        <f>HLOOKUP('Operational Worksheet'!E671,$B$778:$U$780,3)</f>
        <v>#N/A</v>
      </c>
      <c r="J671" s="57" t="e">
        <f t="shared" si="120"/>
        <v>#DIV/0!</v>
      </c>
      <c r="K671" s="57" t="e">
        <f t="shared" si="114"/>
        <v>#DIV/0!</v>
      </c>
      <c r="L671" s="67" t="e">
        <f t="shared" si="110"/>
        <v>#DIV/0!</v>
      </c>
      <c r="M671" s="67" t="e">
        <f t="shared" si="111"/>
        <v>#DIV/0!</v>
      </c>
      <c r="N671" s="57" t="e">
        <f t="shared" si="115"/>
        <v>#DIV/0!</v>
      </c>
      <c r="O671" s="57" t="e">
        <f t="shared" si="116"/>
        <v>#DIV/0!</v>
      </c>
      <c r="P671" s="67" t="e">
        <f t="shared" si="117"/>
        <v>#DIV/0!</v>
      </c>
      <c r="Q671" s="67" t="e">
        <f t="shared" si="118"/>
        <v>#DIV/0!</v>
      </c>
      <c r="R671" s="57" t="e">
        <f t="shared" si="119"/>
        <v>#DIV/0!</v>
      </c>
      <c r="S671" s="68" t="str">
        <f t="shared" si="112"/>
        <v>PO</v>
      </c>
      <c r="T671" s="69" t="str">
        <f t="shared" si="113"/>
        <v>OK</v>
      </c>
    </row>
    <row r="672" spans="1:20" ht="14.25" customHeight="1" x14ac:dyDescent="0.25">
      <c r="A672" s="60" t="str">
        <f>IF(S672=MIN(S657:S680),1,"")</f>
        <v/>
      </c>
      <c r="B672" s="61"/>
      <c r="C672" s="62"/>
      <c r="D672" s="63"/>
      <c r="E672" s="64"/>
      <c r="F672" s="65"/>
      <c r="G672" s="66"/>
      <c r="H672" s="56"/>
      <c r="I672" s="67" t="e">
        <f>HLOOKUP('Operational Worksheet'!E672,$B$778:$U$780,3)</f>
        <v>#N/A</v>
      </c>
      <c r="J672" s="57" t="e">
        <f t="shared" si="120"/>
        <v>#DIV/0!</v>
      </c>
      <c r="K672" s="57" t="e">
        <f t="shared" si="114"/>
        <v>#DIV/0!</v>
      </c>
      <c r="L672" s="67" t="e">
        <f t="shared" si="110"/>
        <v>#DIV/0!</v>
      </c>
      <c r="M672" s="67" t="e">
        <f t="shared" si="111"/>
        <v>#DIV/0!</v>
      </c>
      <c r="N672" s="57" t="e">
        <f t="shared" si="115"/>
        <v>#DIV/0!</v>
      </c>
      <c r="O672" s="57" t="e">
        <f t="shared" si="116"/>
        <v>#DIV/0!</v>
      </c>
      <c r="P672" s="67" t="e">
        <f t="shared" si="117"/>
        <v>#DIV/0!</v>
      </c>
      <c r="Q672" s="67" t="e">
        <f t="shared" si="118"/>
        <v>#DIV/0!</v>
      </c>
      <c r="R672" s="57" t="e">
        <f t="shared" si="119"/>
        <v>#DIV/0!</v>
      </c>
      <c r="S672" s="68" t="str">
        <f t="shared" si="112"/>
        <v>PO</v>
      </c>
      <c r="T672" s="69" t="str">
        <f t="shared" si="113"/>
        <v>OK</v>
      </c>
    </row>
    <row r="673" spans="1:20" ht="14.25" customHeight="1" x14ac:dyDescent="0.25">
      <c r="A673" s="60" t="str">
        <f>IF(S673=MIN(S657:S680),1,"")</f>
        <v/>
      </c>
      <c r="B673" s="61"/>
      <c r="C673" s="62"/>
      <c r="D673" s="63"/>
      <c r="E673" s="64"/>
      <c r="F673" s="65"/>
      <c r="G673" s="66"/>
      <c r="H673" s="56"/>
      <c r="I673" s="67" t="e">
        <f>HLOOKUP('Operational Worksheet'!E673,$B$778:$U$780,3)</f>
        <v>#N/A</v>
      </c>
      <c r="J673" s="57" t="e">
        <f t="shared" si="120"/>
        <v>#DIV/0!</v>
      </c>
      <c r="K673" s="57" t="e">
        <f t="shared" si="114"/>
        <v>#DIV/0!</v>
      </c>
      <c r="L673" s="67" t="e">
        <f t="shared" si="110"/>
        <v>#DIV/0!</v>
      </c>
      <c r="M673" s="67" t="e">
        <f t="shared" si="111"/>
        <v>#DIV/0!</v>
      </c>
      <c r="N673" s="57" t="e">
        <f t="shared" si="115"/>
        <v>#DIV/0!</v>
      </c>
      <c r="O673" s="57" t="e">
        <f t="shared" si="116"/>
        <v>#DIV/0!</v>
      </c>
      <c r="P673" s="67" t="e">
        <f t="shared" si="117"/>
        <v>#DIV/0!</v>
      </c>
      <c r="Q673" s="67" t="e">
        <f t="shared" si="118"/>
        <v>#DIV/0!</v>
      </c>
      <c r="R673" s="57" t="e">
        <f t="shared" si="119"/>
        <v>#DIV/0!</v>
      </c>
      <c r="S673" s="68" t="str">
        <f t="shared" si="112"/>
        <v>PO</v>
      </c>
      <c r="T673" s="69" t="str">
        <f t="shared" si="113"/>
        <v>OK</v>
      </c>
    </row>
    <row r="674" spans="1:20" ht="14.25" customHeight="1" x14ac:dyDescent="0.25">
      <c r="A674" s="60" t="str">
        <f>IF(S674=MIN(S657:S680),1,"")</f>
        <v/>
      </c>
      <c r="B674" s="61"/>
      <c r="C674" s="62"/>
      <c r="D674" s="63"/>
      <c r="E674" s="64"/>
      <c r="F674" s="65"/>
      <c r="G674" s="66"/>
      <c r="H674" s="56"/>
      <c r="I674" s="67" t="e">
        <f>HLOOKUP('Operational Worksheet'!E674,$B$778:$U$780,3)</f>
        <v>#N/A</v>
      </c>
      <c r="J674" s="57" t="e">
        <f t="shared" si="120"/>
        <v>#DIV/0!</v>
      </c>
      <c r="K674" s="57" t="e">
        <f t="shared" si="114"/>
        <v>#DIV/0!</v>
      </c>
      <c r="L674" s="68" t="e">
        <f t="shared" si="110"/>
        <v>#DIV/0!</v>
      </c>
      <c r="M674" s="67" t="e">
        <f t="shared" si="111"/>
        <v>#DIV/0!</v>
      </c>
      <c r="N674" s="57" t="e">
        <f t="shared" si="115"/>
        <v>#DIV/0!</v>
      </c>
      <c r="O674" s="57" t="e">
        <f t="shared" si="116"/>
        <v>#DIV/0!</v>
      </c>
      <c r="P674" s="67" t="e">
        <f t="shared" si="117"/>
        <v>#DIV/0!</v>
      </c>
      <c r="Q674" s="67" t="e">
        <f t="shared" si="118"/>
        <v>#DIV/0!</v>
      </c>
      <c r="R674" s="57" t="e">
        <f t="shared" si="119"/>
        <v>#DIV/0!</v>
      </c>
      <c r="S674" s="68" t="str">
        <f t="shared" si="112"/>
        <v>PO</v>
      </c>
      <c r="T674" s="69" t="str">
        <f t="shared" si="113"/>
        <v>OK</v>
      </c>
    </row>
    <row r="675" spans="1:20" ht="14.25" customHeight="1" x14ac:dyDescent="0.25">
      <c r="A675" s="60" t="str">
        <f>IF(S675=MIN(S657:S680),1,"")</f>
        <v/>
      </c>
      <c r="B675" s="61"/>
      <c r="C675" s="62"/>
      <c r="D675" s="63"/>
      <c r="E675" s="64"/>
      <c r="F675" s="65"/>
      <c r="G675" s="66"/>
      <c r="H675" s="56"/>
      <c r="I675" s="67" t="e">
        <f>HLOOKUP('Operational Worksheet'!E675,$B$778:$U$780,3)</f>
        <v>#N/A</v>
      </c>
      <c r="J675" s="57" t="e">
        <f t="shared" si="120"/>
        <v>#DIV/0!</v>
      </c>
      <c r="K675" s="57" t="e">
        <f t="shared" si="114"/>
        <v>#DIV/0!</v>
      </c>
      <c r="L675" s="67" t="e">
        <f t="shared" si="110"/>
        <v>#DIV/0!</v>
      </c>
      <c r="M675" s="67" t="e">
        <f t="shared" si="111"/>
        <v>#DIV/0!</v>
      </c>
      <c r="N675" s="57" t="e">
        <f t="shared" si="115"/>
        <v>#DIV/0!</v>
      </c>
      <c r="O675" s="57" t="e">
        <f t="shared" si="116"/>
        <v>#DIV/0!</v>
      </c>
      <c r="P675" s="67" t="e">
        <f t="shared" si="117"/>
        <v>#DIV/0!</v>
      </c>
      <c r="Q675" s="67" t="e">
        <f t="shared" si="118"/>
        <v>#DIV/0!</v>
      </c>
      <c r="R675" s="57" t="e">
        <f t="shared" si="119"/>
        <v>#DIV/0!</v>
      </c>
      <c r="S675" s="68" t="str">
        <f t="shared" si="112"/>
        <v>PO</v>
      </c>
      <c r="T675" s="69" t="str">
        <f t="shared" si="113"/>
        <v>OK</v>
      </c>
    </row>
    <row r="676" spans="1:20" ht="14.25" customHeight="1" x14ac:dyDescent="0.25">
      <c r="A676" s="60" t="str">
        <f>IF(S676=MIN(S657:S680),1,"")</f>
        <v/>
      </c>
      <c r="B676" s="61"/>
      <c r="C676" s="62"/>
      <c r="D676" s="63"/>
      <c r="E676" s="64"/>
      <c r="F676" s="65"/>
      <c r="G676" s="66"/>
      <c r="H676" s="56"/>
      <c r="I676" s="67" t="e">
        <f>HLOOKUP('Operational Worksheet'!E676,$B$778:$U$780,3)</f>
        <v>#N/A</v>
      </c>
      <c r="J676" s="57" t="e">
        <f t="shared" si="120"/>
        <v>#DIV/0!</v>
      </c>
      <c r="K676" s="57" t="e">
        <f t="shared" si="114"/>
        <v>#DIV/0!</v>
      </c>
      <c r="L676" s="67" t="e">
        <f t="shared" si="110"/>
        <v>#DIV/0!</v>
      </c>
      <c r="M676" s="67" t="e">
        <f t="shared" si="111"/>
        <v>#DIV/0!</v>
      </c>
      <c r="N676" s="57" t="e">
        <f t="shared" si="115"/>
        <v>#DIV/0!</v>
      </c>
      <c r="O676" s="57" t="e">
        <f t="shared" si="116"/>
        <v>#DIV/0!</v>
      </c>
      <c r="P676" s="67" t="e">
        <f t="shared" si="117"/>
        <v>#DIV/0!</v>
      </c>
      <c r="Q676" s="67" t="e">
        <f t="shared" si="118"/>
        <v>#DIV/0!</v>
      </c>
      <c r="R676" s="57" t="e">
        <f t="shared" si="119"/>
        <v>#DIV/0!</v>
      </c>
      <c r="S676" s="68" t="str">
        <f t="shared" si="112"/>
        <v>PO</v>
      </c>
      <c r="T676" s="69" t="str">
        <f t="shared" si="113"/>
        <v>OK</v>
      </c>
    </row>
    <row r="677" spans="1:20" ht="14.25" customHeight="1" x14ac:dyDescent="0.25">
      <c r="A677" s="60" t="str">
        <f>IF(S677=MIN(S657:S680),1,"")</f>
        <v/>
      </c>
      <c r="B677" s="61"/>
      <c r="C677" s="62"/>
      <c r="D677" s="63"/>
      <c r="E677" s="64"/>
      <c r="F677" s="65"/>
      <c r="G677" s="66"/>
      <c r="H677" s="56"/>
      <c r="I677" s="67" t="e">
        <f>HLOOKUP('Operational Worksheet'!E677,$B$778:$U$780,3)</f>
        <v>#N/A</v>
      </c>
      <c r="J677" s="57" t="e">
        <f t="shared" si="120"/>
        <v>#DIV/0!</v>
      </c>
      <c r="K677" s="57" t="e">
        <f t="shared" si="114"/>
        <v>#DIV/0!</v>
      </c>
      <c r="L677" s="67" t="e">
        <f t="shared" si="110"/>
        <v>#DIV/0!</v>
      </c>
      <c r="M677" s="67" t="e">
        <f t="shared" si="111"/>
        <v>#DIV/0!</v>
      </c>
      <c r="N677" s="57" t="e">
        <f t="shared" si="115"/>
        <v>#DIV/0!</v>
      </c>
      <c r="O677" s="57" t="e">
        <f t="shared" si="116"/>
        <v>#DIV/0!</v>
      </c>
      <c r="P677" s="67" t="e">
        <f t="shared" si="117"/>
        <v>#DIV/0!</v>
      </c>
      <c r="Q677" s="67" t="e">
        <f t="shared" si="118"/>
        <v>#DIV/0!</v>
      </c>
      <c r="R677" s="57" t="e">
        <f t="shared" si="119"/>
        <v>#DIV/0!</v>
      </c>
      <c r="S677" s="68" t="str">
        <f t="shared" si="112"/>
        <v>PO</v>
      </c>
      <c r="T677" s="69" t="str">
        <f t="shared" si="113"/>
        <v>OK</v>
      </c>
    </row>
    <row r="678" spans="1:20" ht="14.25" customHeight="1" x14ac:dyDescent="0.25">
      <c r="A678" s="60" t="str">
        <f>IF(S678=MIN(S657:S680),1,"")</f>
        <v/>
      </c>
      <c r="B678" s="61"/>
      <c r="C678" s="62"/>
      <c r="D678" s="63"/>
      <c r="E678" s="64"/>
      <c r="F678" s="65"/>
      <c r="G678" s="66"/>
      <c r="H678" s="56"/>
      <c r="I678" s="67" t="e">
        <f>HLOOKUP('Operational Worksheet'!E678,$B$778:$U$780,3)</f>
        <v>#N/A</v>
      </c>
      <c r="J678" s="57" t="e">
        <f t="shared" si="120"/>
        <v>#DIV/0!</v>
      </c>
      <c r="K678" s="57" t="e">
        <f t="shared" si="114"/>
        <v>#DIV/0!</v>
      </c>
      <c r="L678" s="67" t="e">
        <f t="shared" si="110"/>
        <v>#DIV/0!</v>
      </c>
      <c r="M678" s="67" t="e">
        <f t="shared" si="111"/>
        <v>#DIV/0!</v>
      </c>
      <c r="N678" s="57" t="e">
        <f t="shared" si="115"/>
        <v>#DIV/0!</v>
      </c>
      <c r="O678" s="57" t="e">
        <f t="shared" si="116"/>
        <v>#DIV/0!</v>
      </c>
      <c r="P678" s="67" t="e">
        <f t="shared" si="117"/>
        <v>#DIV/0!</v>
      </c>
      <c r="Q678" s="67" t="e">
        <f t="shared" si="118"/>
        <v>#DIV/0!</v>
      </c>
      <c r="R678" s="57" t="e">
        <f t="shared" si="119"/>
        <v>#DIV/0!</v>
      </c>
      <c r="S678" s="68" t="str">
        <f t="shared" si="112"/>
        <v>PO</v>
      </c>
      <c r="T678" s="69" t="str">
        <f t="shared" si="113"/>
        <v>OK</v>
      </c>
    </row>
    <row r="679" spans="1:20" ht="14.25" customHeight="1" x14ac:dyDescent="0.25">
      <c r="A679" s="60" t="str">
        <f>IF(S679=MIN(S657:S680),1,"")</f>
        <v/>
      </c>
      <c r="B679" s="61"/>
      <c r="C679" s="62"/>
      <c r="D679" s="63"/>
      <c r="E679" s="64"/>
      <c r="F679" s="65"/>
      <c r="G679" s="66"/>
      <c r="H679" s="56"/>
      <c r="I679" s="67" t="e">
        <f>HLOOKUP('Operational Worksheet'!E679,$B$778:$U$780,3)</f>
        <v>#N/A</v>
      </c>
      <c r="J679" s="57" t="e">
        <f t="shared" si="120"/>
        <v>#DIV/0!</v>
      </c>
      <c r="K679" s="57" t="e">
        <f t="shared" si="114"/>
        <v>#DIV/0!</v>
      </c>
      <c r="L679" s="67" t="e">
        <f t="shared" si="110"/>
        <v>#DIV/0!</v>
      </c>
      <c r="M679" s="67" t="e">
        <f t="shared" si="111"/>
        <v>#DIV/0!</v>
      </c>
      <c r="N679" s="57" t="e">
        <f t="shared" si="115"/>
        <v>#DIV/0!</v>
      </c>
      <c r="O679" s="57" t="e">
        <f t="shared" si="116"/>
        <v>#DIV/0!</v>
      </c>
      <c r="P679" s="67" t="e">
        <f t="shared" si="117"/>
        <v>#DIV/0!</v>
      </c>
      <c r="Q679" s="67" t="e">
        <f t="shared" si="118"/>
        <v>#DIV/0!</v>
      </c>
      <c r="R679" s="57" t="e">
        <f t="shared" si="119"/>
        <v>#DIV/0!</v>
      </c>
      <c r="S679" s="68" t="str">
        <f t="shared" si="112"/>
        <v>PO</v>
      </c>
      <c r="T679" s="69" t="str">
        <f t="shared" si="113"/>
        <v>OK</v>
      </c>
    </row>
    <row r="680" spans="1:20" ht="14.25" customHeight="1" x14ac:dyDescent="0.25">
      <c r="A680" s="70" t="str">
        <f>IF(S680=MIN(S657:S680),1,"")</f>
        <v/>
      </c>
      <c r="B680" s="71"/>
      <c r="C680" s="72"/>
      <c r="D680" s="63"/>
      <c r="E680" s="64"/>
      <c r="F680" s="65"/>
      <c r="G680" s="66"/>
      <c r="H680" s="56"/>
      <c r="I680" s="73" t="e">
        <f>HLOOKUP('Operational Worksheet'!E680,$B$778:$U$780,3)</f>
        <v>#N/A</v>
      </c>
      <c r="J680" s="57" t="e">
        <f t="shared" si="120"/>
        <v>#DIV/0!</v>
      </c>
      <c r="K680" s="57" t="e">
        <f t="shared" si="114"/>
        <v>#DIV/0!</v>
      </c>
      <c r="L680" s="74" t="e">
        <f t="shared" si="110"/>
        <v>#DIV/0!</v>
      </c>
      <c r="M680" s="73" t="e">
        <f t="shared" si="111"/>
        <v>#DIV/0!</v>
      </c>
      <c r="N680" s="57" t="e">
        <f t="shared" si="115"/>
        <v>#DIV/0!</v>
      </c>
      <c r="O680" s="57" t="e">
        <f t="shared" si="116"/>
        <v>#DIV/0!</v>
      </c>
      <c r="P680" s="73" t="e">
        <f t="shared" si="117"/>
        <v>#DIV/0!</v>
      </c>
      <c r="Q680" s="73" t="e">
        <f t="shared" si="118"/>
        <v>#DIV/0!</v>
      </c>
      <c r="R680" s="57" t="e">
        <f t="shared" si="119"/>
        <v>#DIV/0!</v>
      </c>
      <c r="S680" s="74" t="str">
        <f t="shared" si="112"/>
        <v>PO</v>
      </c>
      <c r="T680" s="75" t="str">
        <f t="shared" si="113"/>
        <v>OK</v>
      </c>
    </row>
    <row r="681" spans="1:20" ht="14.25" customHeight="1" x14ac:dyDescent="0.25">
      <c r="A681" s="50" t="str">
        <f>IF(S681=MIN(S681:S704),1,"")</f>
        <v/>
      </c>
      <c r="B681" s="51"/>
      <c r="C681" s="52"/>
      <c r="D681" s="63"/>
      <c r="E681" s="64"/>
      <c r="F681" s="65"/>
      <c r="G681" s="66"/>
      <c r="H681" s="56"/>
      <c r="I681" s="57" t="e">
        <f>HLOOKUP('Operational Worksheet'!E681,$B$778:$U$780,3)</f>
        <v>#N/A</v>
      </c>
      <c r="J681" s="57" t="e">
        <f t="shared" si="120"/>
        <v>#DIV/0!</v>
      </c>
      <c r="K681" s="57" t="e">
        <f t="shared" si="114"/>
        <v>#DIV/0!</v>
      </c>
      <c r="L681" s="57" t="e">
        <f t="shared" si="110"/>
        <v>#DIV/0!</v>
      </c>
      <c r="M681" s="57" t="e">
        <f t="shared" si="111"/>
        <v>#DIV/0!</v>
      </c>
      <c r="N681" s="57" t="e">
        <f t="shared" si="115"/>
        <v>#DIV/0!</v>
      </c>
      <c r="O681" s="57" t="e">
        <f t="shared" si="116"/>
        <v>#DIV/0!</v>
      </c>
      <c r="P681" s="57" t="e">
        <f t="shared" si="117"/>
        <v>#DIV/0!</v>
      </c>
      <c r="Q681" s="57" t="e">
        <f t="shared" si="118"/>
        <v>#DIV/0!</v>
      </c>
      <c r="R681" s="57" t="e">
        <f t="shared" si="119"/>
        <v>#DIV/0!</v>
      </c>
      <c r="S681" s="58" t="str">
        <f t="shared" si="112"/>
        <v>PO</v>
      </c>
      <c r="T681" s="59" t="str">
        <f t="shared" si="113"/>
        <v>OK</v>
      </c>
    </row>
    <row r="682" spans="1:20" ht="14.25" customHeight="1" x14ac:dyDescent="0.25">
      <c r="A682" s="60" t="str">
        <f>IF(S682=MIN(S681:S704),1,"")</f>
        <v/>
      </c>
      <c r="B682" s="61"/>
      <c r="C682" s="62"/>
      <c r="D682" s="63"/>
      <c r="E682" s="64"/>
      <c r="F682" s="65"/>
      <c r="G682" s="66"/>
      <c r="H682" s="56"/>
      <c r="I682" s="67" t="e">
        <f>HLOOKUP('Operational Worksheet'!E682,$B$778:$U$780,3)</f>
        <v>#N/A</v>
      </c>
      <c r="J682" s="57" t="e">
        <f t="shared" si="120"/>
        <v>#DIV/0!</v>
      </c>
      <c r="K682" s="57" t="e">
        <f t="shared" si="114"/>
        <v>#DIV/0!</v>
      </c>
      <c r="L682" s="67" t="e">
        <f t="shared" si="110"/>
        <v>#DIV/0!</v>
      </c>
      <c r="M682" s="67" t="e">
        <f t="shared" si="111"/>
        <v>#DIV/0!</v>
      </c>
      <c r="N682" s="57" t="e">
        <f t="shared" si="115"/>
        <v>#DIV/0!</v>
      </c>
      <c r="O682" s="57" t="e">
        <f t="shared" si="116"/>
        <v>#DIV/0!</v>
      </c>
      <c r="P682" s="67" t="e">
        <f t="shared" si="117"/>
        <v>#DIV/0!</v>
      </c>
      <c r="Q682" s="67" t="e">
        <f t="shared" si="118"/>
        <v>#DIV/0!</v>
      </c>
      <c r="R682" s="57" t="e">
        <f t="shared" si="119"/>
        <v>#DIV/0!</v>
      </c>
      <c r="S682" s="68" t="str">
        <f t="shared" si="112"/>
        <v>PO</v>
      </c>
      <c r="T682" s="69" t="str">
        <f t="shared" si="113"/>
        <v>OK</v>
      </c>
    </row>
    <row r="683" spans="1:20" ht="14.25" customHeight="1" x14ac:dyDescent="0.25">
      <c r="A683" s="60" t="str">
        <f>IF(S683=MIN(S681:S704),1,"")</f>
        <v/>
      </c>
      <c r="B683" s="61"/>
      <c r="C683" s="62"/>
      <c r="D683" s="63"/>
      <c r="E683" s="64"/>
      <c r="F683" s="65"/>
      <c r="G683" s="66"/>
      <c r="H683" s="56"/>
      <c r="I683" s="67" t="e">
        <f>HLOOKUP('Operational Worksheet'!E683,$B$778:$U$780,3)</f>
        <v>#N/A</v>
      </c>
      <c r="J683" s="57" t="e">
        <f t="shared" si="120"/>
        <v>#DIV/0!</v>
      </c>
      <c r="K683" s="57" t="e">
        <f t="shared" si="114"/>
        <v>#DIV/0!</v>
      </c>
      <c r="L683" s="67" t="e">
        <f t="shared" si="110"/>
        <v>#DIV/0!</v>
      </c>
      <c r="M683" s="67" t="e">
        <f t="shared" si="111"/>
        <v>#DIV/0!</v>
      </c>
      <c r="N683" s="57" t="e">
        <f t="shared" si="115"/>
        <v>#DIV/0!</v>
      </c>
      <c r="O683" s="57" t="e">
        <f t="shared" si="116"/>
        <v>#DIV/0!</v>
      </c>
      <c r="P683" s="67" t="e">
        <f t="shared" si="117"/>
        <v>#DIV/0!</v>
      </c>
      <c r="Q683" s="67" t="e">
        <f t="shared" si="118"/>
        <v>#DIV/0!</v>
      </c>
      <c r="R683" s="57" t="e">
        <f t="shared" si="119"/>
        <v>#DIV/0!</v>
      </c>
      <c r="S683" s="68" t="str">
        <f t="shared" si="112"/>
        <v>PO</v>
      </c>
      <c r="T683" s="69" t="str">
        <f t="shared" si="113"/>
        <v>OK</v>
      </c>
    </row>
    <row r="684" spans="1:20" ht="14.25" customHeight="1" x14ac:dyDescent="0.25">
      <c r="A684" s="60" t="str">
        <f>IF(S684=MIN(S681:S704),1,"")</f>
        <v/>
      </c>
      <c r="B684" s="61"/>
      <c r="C684" s="62"/>
      <c r="D684" s="63"/>
      <c r="E684" s="64"/>
      <c r="F684" s="65"/>
      <c r="G684" s="66"/>
      <c r="H684" s="56"/>
      <c r="I684" s="67" t="e">
        <f>HLOOKUP('Operational Worksheet'!E684,$B$778:$U$780,3)</f>
        <v>#N/A</v>
      </c>
      <c r="J684" s="57" t="e">
        <f t="shared" si="120"/>
        <v>#DIV/0!</v>
      </c>
      <c r="K684" s="57" t="e">
        <f t="shared" si="114"/>
        <v>#DIV/0!</v>
      </c>
      <c r="L684" s="67" t="e">
        <f t="shared" si="110"/>
        <v>#DIV/0!</v>
      </c>
      <c r="M684" s="67" t="e">
        <f t="shared" si="111"/>
        <v>#DIV/0!</v>
      </c>
      <c r="N684" s="57" t="e">
        <f t="shared" si="115"/>
        <v>#DIV/0!</v>
      </c>
      <c r="O684" s="57" t="e">
        <f t="shared" si="116"/>
        <v>#DIV/0!</v>
      </c>
      <c r="P684" s="67" t="e">
        <f t="shared" si="117"/>
        <v>#DIV/0!</v>
      </c>
      <c r="Q684" s="67" t="e">
        <f t="shared" si="118"/>
        <v>#DIV/0!</v>
      </c>
      <c r="R684" s="57" t="e">
        <f t="shared" si="119"/>
        <v>#DIV/0!</v>
      </c>
      <c r="S684" s="68" t="str">
        <f t="shared" si="112"/>
        <v>PO</v>
      </c>
      <c r="T684" s="69" t="str">
        <f t="shared" si="113"/>
        <v>OK</v>
      </c>
    </row>
    <row r="685" spans="1:20" ht="14.25" customHeight="1" x14ac:dyDescent="0.25">
      <c r="A685" s="60" t="str">
        <f>IF(S685=MIN(S681:S704),1,"")</f>
        <v/>
      </c>
      <c r="B685" s="61"/>
      <c r="C685" s="62"/>
      <c r="D685" s="63"/>
      <c r="E685" s="64"/>
      <c r="F685" s="65"/>
      <c r="G685" s="66"/>
      <c r="H685" s="56"/>
      <c r="I685" s="67" t="e">
        <f>HLOOKUP('Operational Worksheet'!E685,$B$778:$U$780,3)</f>
        <v>#N/A</v>
      </c>
      <c r="J685" s="57" t="e">
        <f t="shared" si="120"/>
        <v>#DIV/0!</v>
      </c>
      <c r="K685" s="57" t="e">
        <f t="shared" si="114"/>
        <v>#DIV/0!</v>
      </c>
      <c r="L685" s="67" t="e">
        <f t="shared" si="110"/>
        <v>#DIV/0!</v>
      </c>
      <c r="M685" s="67" t="e">
        <f t="shared" si="111"/>
        <v>#DIV/0!</v>
      </c>
      <c r="N685" s="57" t="e">
        <f t="shared" si="115"/>
        <v>#DIV/0!</v>
      </c>
      <c r="O685" s="57" t="e">
        <f t="shared" si="116"/>
        <v>#DIV/0!</v>
      </c>
      <c r="P685" s="67" t="e">
        <f t="shared" si="117"/>
        <v>#DIV/0!</v>
      </c>
      <c r="Q685" s="67" t="e">
        <f t="shared" si="118"/>
        <v>#DIV/0!</v>
      </c>
      <c r="R685" s="57" t="e">
        <f t="shared" si="119"/>
        <v>#DIV/0!</v>
      </c>
      <c r="S685" s="68" t="str">
        <f t="shared" si="112"/>
        <v>PO</v>
      </c>
      <c r="T685" s="69" t="str">
        <f t="shared" si="113"/>
        <v>OK</v>
      </c>
    </row>
    <row r="686" spans="1:20" ht="14.25" customHeight="1" x14ac:dyDescent="0.25">
      <c r="A686" s="60" t="str">
        <f>IF(S686=MIN(S681:S704),1,"")</f>
        <v/>
      </c>
      <c r="B686" s="61"/>
      <c r="C686" s="62"/>
      <c r="D686" s="63"/>
      <c r="E686" s="64"/>
      <c r="F686" s="65"/>
      <c r="G686" s="66"/>
      <c r="H686" s="56"/>
      <c r="I686" s="67" t="e">
        <f>HLOOKUP('Operational Worksheet'!E686,$B$778:$U$780,3)</f>
        <v>#N/A</v>
      </c>
      <c r="J686" s="57" t="e">
        <f t="shared" si="120"/>
        <v>#DIV/0!</v>
      </c>
      <c r="K686" s="57" t="e">
        <f t="shared" si="114"/>
        <v>#DIV/0!</v>
      </c>
      <c r="L686" s="68" t="e">
        <f t="shared" si="110"/>
        <v>#DIV/0!</v>
      </c>
      <c r="M686" s="67" t="e">
        <f t="shared" si="111"/>
        <v>#DIV/0!</v>
      </c>
      <c r="N686" s="57" t="e">
        <f t="shared" si="115"/>
        <v>#DIV/0!</v>
      </c>
      <c r="O686" s="57" t="e">
        <f t="shared" si="116"/>
        <v>#DIV/0!</v>
      </c>
      <c r="P686" s="67" t="e">
        <f t="shared" si="117"/>
        <v>#DIV/0!</v>
      </c>
      <c r="Q686" s="67" t="e">
        <f t="shared" si="118"/>
        <v>#DIV/0!</v>
      </c>
      <c r="R686" s="57" t="e">
        <f t="shared" si="119"/>
        <v>#DIV/0!</v>
      </c>
      <c r="S686" s="68" t="str">
        <f t="shared" si="112"/>
        <v>PO</v>
      </c>
      <c r="T686" s="69" t="str">
        <f t="shared" si="113"/>
        <v>OK</v>
      </c>
    </row>
    <row r="687" spans="1:20" ht="14.25" customHeight="1" x14ac:dyDescent="0.25">
      <c r="A687" s="60" t="str">
        <f>IF(S687=MIN(S681:S704),1,"")</f>
        <v/>
      </c>
      <c r="B687" s="61"/>
      <c r="C687" s="62"/>
      <c r="D687" s="63"/>
      <c r="E687" s="64"/>
      <c r="F687" s="65"/>
      <c r="G687" s="66"/>
      <c r="H687" s="56"/>
      <c r="I687" s="67" t="e">
        <f>HLOOKUP('Operational Worksheet'!E687,$B$778:$U$780,3)</f>
        <v>#N/A</v>
      </c>
      <c r="J687" s="57" t="e">
        <f t="shared" si="120"/>
        <v>#DIV/0!</v>
      </c>
      <c r="K687" s="57" t="e">
        <f t="shared" si="114"/>
        <v>#DIV/0!</v>
      </c>
      <c r="L687" s="67" t="e">
        <f t="shared" si="110"/>
        <v>#DIV/0!</v>
      </c>
      <c r="M687" s="67" t="e">
        <f t="shared" si="111"/>
        <v>#DIV/0!</v>
      </c>
      <c r="N687" s="57" t="e">
        <f t="shared" si="115"/>
        <v>#DIV/0!</v>
      </c>
      <c r="O687" s="57" t="e">
        <f t="shared" si="116"/>
        <v>#DIV/0!</v>
      </c>
      <c r="P687" s="67" t="e">
        <f t="shared" si="117"/>
        <v>#DIV/0!</v>
      </c>
      <c r="Q687" s="67" t="e">
        <f t="shared" si="118"/>
        <v>#DIV/0!</v>
      </c>
      <c r="R687" s="57" t="e">
        <f t="shared" si="119"/>
        <v>#DIV/0!</v>
      </c>
      <c r="S687" s="68" t="str">
        <f t="shared" si="112"/>
        <v>PO</v>
      </c>
      <c r="T687" s="69" t="str">
        <f t="shared" si="113"/>
        <v>OK</v>
      </c>
    </row>
    <row r="688" spans="1:20" ht="14.25" customHeight="1" x14ac:dyDescent="0.25">
      <c r="A688" s="60" t="str">
        <f>IF(S688=MIN(S681:S704),1,"")</f>
        <v/>
      </c>
      <c r="B688" s="61"/>
      <c r="C688" s="62"/>
      <c r="D688" s="63"/>
      <c r="E688" s="64"/>
      <c r="F688" s="65"/>
      <c r="G688" s="66"/>
      <c r="H688" s="56"/>
      <c r="I688" s="67" t="e">
        <f>HLOOKUP('Operational Worksheet'!E688,$B$778:$U$780,3)</f>
        <v>#N/A</v>
      </c>
      <c r="J688" s="57" t="e">
        <f t="shared" si="120"/>
        <v>#DIV/0!</v>
      </c>
      <c r="K688" s="57" t="e">
        <f t="shared" si="114"/>
        <v>#DIV/0!</v>
      </c>
      <c r="L688" s="67" t="e">
        <f t="shared" si="110"/>
        <v>#DIV/0!</v>
      </c>
      <c r="M688" s="67" t="e">
        <f t="shared" si="111"/>
        <v>#DIV/0!</v>
      </c>
      <c r="N688" s="57" t="e">
        <f t="shared" si="115"/>
        <v>#DIV/0!</v>
      </c>
      <c r="O688" s="57" t="e">
        <f t="shared" si="116"/>
        <v>#DIV/0!</v>
      </c>
      <c r="P688" s="67" t="e">
        <f t="shared" si="117"/>
        <v>#DIV/0!</v>
      </c>
      <c r="Q688" s="67" t="e">
        <f t="shared" si="118"/>
        <v>#DIV/0!</v>
      </c>
      <c r="R688" s="57" t="e">
        <f t="shared" si="119"/>
        <v>#DIV/0!</v>
      </c>
      <c r="S688" s="68" t="str">
        <f t="shared" si="112"/>
        <v>PO</v>
      </c>
      <c r="T688" s="69" t="str">
        <f t="shared" si="113"/>
        <v>OK</v>
      </c>
    </row>
    <row r="689" spans="1:20" ht="14.25" customHeight="1" x14ac:dyDescent="0.25">
      <c r="A689" s="60" t="str">
        <f>IF(S689=MIN(S681:S704),1,"")</f>
        <v/>
      </c>
      <c r="B689" s="61"/>
      <c r="C689" s="62"/>
      <c r="D689" s="63"/>
      <c r="E689" s="64"/>
      <c r="F689" s="65"/>
      <c r="G689" s="66"/>
      <c r="H689" s="56"/>
      <c r="I689" s="67" t="e">
        <f>HLOOKUP('Operational Worksheet'!E689,$B$778:$U$780,3)</f>
        <v>#N/A</v>
      </c>
      <c r="J689" s="57" t="e">
        <f t="shared" si="120"/>
        <v>#DIV/0!</v>
      </c>
      <c r="K689" s="57" t="e">
        <f t="shared" si="114"/>
        <v>#DIV/0!</v>
      </c>
      <c r="L689" s="67" t="e">
        <f t="shared" si="110"/>
        <v>#DIV/0!</v>
      </c>
      <c r="M689" s="67" t="e">
        <f t="shared" si="111"/>
        <v>#DIV/0!</v>
      </c>
      <c r="N689" s="57" t="e">
        <f t="shared" si="115"/>
        <v>#DIV/0!</v>
      </c>
      <c r="O689" s="57" t="e">
        <f t="shared" si="116"/>
        <v>#DIV/0!</v>
      </c>
      <c r="P689" s="67" t="e">
        <f t="shared" si="117"/>
        <v>#DIV/0!</v>
      </c>
      <c r="Q689" s="67" t="e">
        <f t="shared" si="118"/>
        <v>#DIV/0!</v>
      </c>
      <c r="R689" s="57" t="e">
        <f t="shared" si="119"/>
        <v>#DIV/0!</v>
      </c>
      <c r="S689" s="68" t="str">
        <f t="shared" si="112"/>
        <v>PO</v>
      </c>
      <c r="T689" s="69" t="str">
        <f t="shared" si="113"/>
        <v>OK</v>
      </c>
    </row>
    <row r="690" spans="1:20" ht="14.25" customHeight="1" x14ac:dyDescent="0.25">
      <c r="A690" s="60" t="str">
        <f>IF(S690=MIN(S681:S704),1,"")</f>
        <v/>
      </c>
      <c r="B690" s="61"/>
      <c r="C690" s="62"/>
      <c r="D690" s="63"/>
      <c r="E690" s="64"/>
      <c r="F690" s="65"/>
      <c r="G690" s="66"/>
      <c r="H690" s="56"/>
      <c r="I690" s="67" t="e">
        <f>HLOOKUP('Operational Worksheet'!E690,$B$778:$U$780,3)</f>
        <v>#N/A</v>
      </c>
      <c r="J690" s="57" t="e">
        <f t="shared" si="120"/>
        <v>#DIV/0!</v>
      </c>
      <c r="K690" s="57" t="e">
        <f t="shared" si="114"/>
        <v>#DIV/0!</v>
      </c>
      <c r="L690" s="67" t="e">
        <f t="shared" si="110"/>
        <v>#DIV/0!</v>
      </c>
      <c r="M690" s="67" t="e">
        <f t="shared" si="111"/>
        <v>#DIV/0!</v>
      </c>
      <c r="N690" s="57" t="e">
        <f t="shared" si="115"/>
        <v>#DIV/0!</v>
      </c>
      <c r="O690" s="57" t="e">
        <f t="shared" si="116"/>
        <v>#DIV/0!</v>
      </c>
      <c r="P690" s="67" t="e">
        <f t="shared" si="117"/>
        <v>#DIV/0!</v>
      </c>
      <c r="Q690" s="67" t="e">
        <f t="shared" si="118"/>
        <v>#DIV/0!</v>
      </c>
      <c r="R690" s="57" t="e">
        <f t="shared" si="119"/>
        <v>#DIV/0!</v>
      </c>
      <c r="S690" s="68" t="str">
        <f t="shared" si="112"/>
        <v>PO</v>
      </c>
      <c r="T690" s="69" t="str">
        <f t="shared" si="113"/>
        <v>OK</v>
      </c>
    </row>
    <row r="691" spans="1:20" ht="14.25" customHeight="1" x14ac:dyDescent="0.25">
      <c r="A691" s="60" t="str">
        <f>IF(S691=MIN(S681:S704),1,"")</f>
        <v/>
      </c>
      <c r="B691" s="61"/>
      <c r="C691" s="62"/>
      <c r="D691" s="63"/>
      <c r="E691" s="64"/>
      <c r="F691" s="65"/>
      <c r="G691" s="66"/>
      <c r="H691" s="56"/>
      <c r="I691" s="67" t="e">
        <f>HLOOKUP('Operational Worksheet'!E691,$B$778:$U$780,3)</f>
        <v>#N/A</v>
      </c>
      <c r="J691" s="57" t="e">
        <f t="shared" si="120"/>
        <v>#DIV/0!</v>
      </c>
      <c r="K691" s="57" t="e">
        <f t="shared" si="114"/>
        <v>#DIV/0!</v>
      </c>
      <c r="L691" s="67" t="e">
        <f t="shared" si="110"/>
        <v>#DIV/0!</v>
      </c>
      <c r="M691" s="67" t="e">
        <f t="shared" si="111"/>
        <v>#DIV/0!</v>
      </c>
      <c r="N691" s="57" t="e">
        <f t="shared" si="115"/>
        <v>#DIV/0!</v>
      </c>
      <c r="O691" s="57" t="e">
        <f t="shared" si="116"/>
        <v>#DIV/0!</v>
      </c>
      <c r="P691" s="67" t="e">
        <f t="shared" si="117"/>
        <v>#DIV/0!</v>
      </c>
      <c r="Q691" s="67" t="e">
        <f t="shared" si="118"/>
        <v>#DIV/0!</v>
      </c>
      <c r="R691" s="57" t="e">
        <f t="shared" si="119"/>
        <v>#DIV/0!</v>
      </c>
      <c r="S691" s="68" t="str">
        <f t="shared" si="112"/>
        <v>PO</v>
      </c>
      <c r="T691" s="69" t="str">
        <f t="shared" si="113"/>
        <v>OK</v>
      </c>
    </row>
    <row r="692" spans="1:20" ht="14.25" customHeight="1" x14ac:dyDescent="0.25">
      <c r="A692" s="60" t="str">
        <f>IF(S692=MIN(S681:S704),1,"")</f>
        <v/>
      </c>
      <c r="B692" s="61"/>
      <c r="C692" s="62"/>
      <c r="D692" s="63"/>
      <c r="E692" s="64"/>
      <c r="F692" s="65"/>
      <c r="G692" s="66"/>
      <c r="H692" s="56"/>
      <c r="I692" s="67" t="e">
        <f>HLOOKUP('Operational Worksheet'!E692,$B$778:$U$780,3)</f>
        <v>#N/A</v>
      </c>
      <c r="J692" s="57" t="e">
        <f t="shared" si="120"/>
        <v>#DIV/0!</v>
      </c>
      <c r="K692" s="57" t="e">
        <f t="shared" si="114"/>
        <v>#DIV/0!</v>
      </c>
      <c r="L692" s="68" t="e">
        <f t="shared" si="110"/>
        <v>#DIV/0!</v>
      </c>
      <c r="M692" s="67" t="e">
        <f t="shared" si="111"/>
        <v>#DIV/0!</v>
      </c>
      <c r="N692" s="57" t="e">
        <f t="shared" si="115"/>
        <v>#DIV/0!</v>
      </c>
      <c r="O692" s="57" t="e">
        <f t="shared" si="116"/>
        <v>#DIV/0!</v>
      </c>
      <c r="P692" s="67" t="e">
        <f t="shared" si="117"/>
        <v>#DIV/0!</v>
      </c>
      <c r="Q692" s="67" t="e">
        <f t="shared" si="118"/>
        <v>#DIV/0!</v>
      </c>
      <c r="R692" s="57" t="e">
        <f t="shared" si="119"/>
        <v>#DIV/0!</v>
      </c>
      <c r="S692" s="68" t="str">
        <f t="shared" si="112"/>
        <v>PO</v>
      </c>
      <c r="T692" s="69" t="str">
        <f t="shared" si="113"/>
        <v>OK</v>
      </c>
    </row>
    <row r="693" spans="1:20" ht="14.25" customHeight="1" x14ac:dyDescent="0.25">
      <c r="A693" s="60" t="str">
        <f>IF(S693=MIN(S681:S704),1,"")</f>
        <v/>
      </c>
      <c r="B693" s="61"/>
      <c r="C693" s="62"/>
      <c r="D693" s="63"/>
      <c r="E693" s="64"/>
      <c r="F693" s="65"/>
      <c r="G693" s="66"/>
      <c r="H693" s="56"/>
      <c r="I693" s="67" t="e">
        <f>HLOOKUP('Operational Worksheet'!E693,$B$778:$U$780,3)</f>
        <v>#N/A</v>
      </c>
      <c r="J693" s="57" t="e">
        <f t="shared" si="120"/>
        <v>#DIV/0!</v>
      </c>
      <c r="K693" s="57" t="e">
        <f t="shared" si="114"/>
        <v>#DIV/0!</v>
      </c>
      <c r="L693" s="67" t="e">
        <f t="shared" si="110"/>
        <v>#DIV/0!</v>
      </c>
      <c r="M693" s="67" t="e">
        <f t="shared" si="111"/>
        <v>#DIV/0!</v>
      </c>
      <c r="N693" s="57" t="e">
        <f t="shared" si="115"/>
        <v>#DIV/0!</v>
      </c>
      <c r="O693" s="57" t="e">
        <f t="shared" si="116"/>
        <v>#DIV/0!</v>
      </c>
      <c r="P693" s="67" t="e">
        <f t="shared" si="117"/>
        <v>#DIV/0!</v>
      </c>
      <c r="Q693" s="67" t="e">
        <f t="shared" si="118"/>
        <v>#DIV/0!</v>
      </c>
      <c r="R693" s="57" t="e">
        <f t="shared" si="119"/>
        <v>#DIV/0!</v>
      </c>
      <c r="S693" s="68" t="str">
        <f t="shared" si="112"/>
        <v>PO</v>
      </c>
      <c r="T693" s="69" t="str">
        <f t="shared" si="113"/>
        <v>OK</v>
      </c>
    </row>
    <row r="694" spans="1:20" ht="14.25" customHeight="1" x14ac:dyDescent="0.25">
      <c r="A694" s="60" t="str">
        <f>IF(S694=MIN(S681:S704),1,"")</f>
        <v/>
      </c>
      <c r="B694" s="61"/>
      <c r="C694" s="62"/>
      <c r="D694" s="63"/>
      <c r="E694" s="64"/>
      <c r="F694" s="65"/>
      <c r="G694" s="66"/>
      <c r="H694" s="56"/>
      <c r="I694" s="67" t="e">
        <f>HLOOKUP('Operational Worksheet'!E694,$B$778:$U$780,3)</f>
        <v>#N/A</v>
      </c>
      <c r="J694" s="57" t="e">
        <f t="shared" si="120"/>
        <v>#DIV/0!</v>
      </c>
      <c r="K694" s="57" t="e">
        <f t="shared" si="114"/>
        <v>#DIV/0!</v>
      </c>
      <c r="L694" s="67" t="e">
        <f t="shared" si="110"/>
        <v>#DIV/0!</v>
      </c>
      <c r="M694" s="67" t="e">
        <f t="shared" si="111"/>
        <v>#DIV/0!</v>
      </c>
      <c r="N694" s="57" t="e">
        <f t="shared" si="115"/>
        <v>#DIV/0!</v>
      </c>
      <c r="O694" s="57" t="e">
        <f t="shared" si="116"/>
        <v>#DIV/0!</v>
      </c>
      <c r="P694" s="67" t="e">
        <f t="shared" si="117"/>
        <v>#DIV/0!</v>
      </c>
      <c r="Q694" s="67" t="e">
        <f t="shared" si="118"/>
        <v>#DIV/0!</v>
      </c>
      <c r="R694" s="57" t="e">
        <f t="shared" si="119"/>
        <v>#DIV/0!</v>
      </c>
      <c r="S694" s="68" t="str">
        <f t="shared" si="112"/>
        <v>PO</v>
      </c>
      <c r="T694" s="69" t="str">
        <f t="shared" si="113"/>
        <v>OK</v>
      </c>
    </row>
    <row r="695" spans="1:20" ht="14.25" customHeight="1" x14ac:dyDescent="0.25">
      <c r="A695" s="60" t="str">
        <f>IF(S695=MIN(S681:S704),1,"")</f>
        <v/>
      </c>
      <c r="B695" s="61"/>
      <c r="C695" s="62"/>
      <c r="D695" s="63"/>
      <c r="E695" s="64"/>
      <c r="F695" s="65"/>
      <c r="G695" s="66"/>
      <c r="H695" s="56"/>
      <c r="I695" s="67" t="e">
        <f>HLOOKUP('Operational Worksheet'!E695,$B$778:$U$780,3)</f>
        <v>#N/A</v>
      </c>
      <c r="J695" s="57" t="e">
        <f t="shared" si="120"/>
        <v>#DIV/0!</v>
      </c>
      <c r="K695" s="57" t="e">
        <f t="shared" si="114"/>
        <v>#DIV/0!</v>
      </c>
      <c r="L695" s="67" t="e">
        <f t="shared" si="110"/>
        <v>#DIV/0!</v>
      </c>
      <c r="M695" s="67" t="e">
        <f t="shared" si="111"/>
        <v>#DIV/0!</v>
      </c>
      <c r="N695" s="57" t="e">
        <f t="shared" si="115"/>
        <v>#DIV/0!</v>
      </c>
      <c r="O695" s="57" t="e">
        <f t="shared" si="116"/>
        <v>#DIV/0!</v>
      </c>
      <c r="P695" s="67" t="e">
        <f t="shared" si="117"/>
        <v>#DIV/0!</v>
      </c>
      <c r="Q695" s="67" t="e">
        <f t="shared" si="118"/>
        <v>#DIV/0!</v>
      </c>
      <c r="R695" s="57" t="e">
        <f t="shared" si="119"/>
        <v>#DIV/0!</v>
      </c>
      <c r="S695" s="68" t="str">
        <f t="shared" si="112"/>
        <v>PO</v>
      </c>
      <c r="T695" s="69" t="str">
        <f t="shared" si="113"/>
        <v>OK</v>
      </c>
    </row>
    <row r="696" spans="1:20" ht="14.25" customHeight="1" x14ac:dyDescent="0.25">
      <c r="A696" s="60" t="str">
        <f>IF(S696=MIN(S681:S704),1,"")</f>
        <v/>
      </c>
      <c r="B696" s="61"/>
      <c r="C696" s="62"/>
      <c r="D696" s="63"/>
      <c r="E696" s="64"/>
      <c r="F696" s="65"/>
      <c r="G696" s="66"/>
      <c r="H696" s="56"/>
      <c r="I696" s="67" t="e">
        <f>HLOOKUP('Operational Worksheet'!E696,$B$778:$U$780,3)</f>
        <v>#N/A</v>
      </c>
      <c r="J696" s="57" t="e">
        <f t="shared" si="120"/>
        <v>#DIV/0!</v>
      </c>
      <c r="K696" s="57" t="e">
        <f t="shared" si="114"/>
        <v>#DIV/0!</v>
      </c>
      <c r="L696" s="67" t="e">
        <f t="shared" si="110"/>
        <v>#DIV/0!</v>
      </c>
      <c r="M696" s="67" t="e">
        <f t="shared" si="111"/>
        <v>#DIV/0!</v>
      </c>
      <c r="N696" s="57" t="e">
        <f t="shared" si="115"/>
        <v>#DIV/0!</v>
      </c>
      <c r="O696" s="57" t="e">
        <f t="shared" si="116"/>
        <v>#DIV/0!</v>
      </c>
      <c r="P696" s="67" t="e">
        <f t="shared" si="117"/>
        <v>#DIV/0!</v>
      </c>
      <c r="Q696" s="67" t="e">
        <f t="shared" si="118"/>
        <v>#DIV/0!</v>
      </c>
      <c r="R696" s="57" t="e">
        <f t="shared" si="119"/>
        <v>#DIV/0!</v>
      </c>
      <c r="S696" s="68" t="str">
        <f t="shared" si="112"/>
        <v>PO</v>
      </c>
      <c r="T696" s="69" t="str">
        <f t="shared" si="113"/>
        <v>OK</v>
      </c>
    </row>
    <row r="697" spans="1:20" ht="14.25" customHeight="1" x14ac:dyDescent="0.25">
      <c r="A697" s="60" t="str">
        <f>IF(S697=MIN(S681:S704),1,"")</f>
        <v/>
      </c>
      <c r="B697" s="61"/>
      <c r="C697" s="62"/>
      <c r="D697" s="63"/>
      <c r="E697" s="64"/>
      <c r="F697" s="65"/>
      <c r="G697" s="66"/>
      <c r="H697" s="56"/>
      <c r="I697" s="67" t="e">
        <f>HLOOKUP('Operational Worksheet'!E697,$B$778:$U$780,3)</f>
        <v>#N/A</v>
      </c>
      <c r="J697" s="57" t="e">
        <f t="shared" si="120"/>
        <v>#DIV/0!</v>
      </c>
      <c r="K697" s="57" t="e">
        <f t="shared" si="114"/>
        <v>#DIV/0!</v>
      </c>
      <c r="L697" s="67" t="e">
        <f t="shared" si="110"/>
        <v>#DIV/0!</v>
      </c>
      <c r="M697" s="67" t="e">
        <f t="shared" si="111"/>
        <v>#DIV/0!</v>
      </c>
      <c r="N697" s="57" t="e">
        <f t="shared" si="115"/>
        <v>#DIV/0!</v>
      </c>
      <c r="O697" s="57" t="e">
        <f t="shared" si="116"/>
        <v>#DIV/0!</v>
      </c>
      <c r="P697" s="67" t="e">
        <f t="shared" si="117"/>
        <v>#DIV/0!</v>
      </c>
      <c r="Q697" s="67" t="e">
        <f t="shared" si="118"/>
        <v>#DIV/0!</v>
      </c>
      <c r="R697" s="57" t="e">
        <f t="shared" si="119"/>
        <v>#DIV/0!</v>
      </c>
      <c r="S697" s="68" t="str">
        <f t="shared" si="112"/>
        <v>PO</v>
      </c>
      <c r="T697" s="69" t="str">
        <f t="shared" si="113"/>
        <v>OK</v>
      </c>
    </row>
    <row r="698" spans="1:20" ht="14.25" customHeight="1" x14ac:dyDescent="0.25">
      <c r="A698" s="60" t="str">
        <f>IF(S698=MIN(S681:S704),1,"")</f>
        <v/>
      </c>
      <c r="B698" s="61"/>
      <c r="C698" s="62"/>
      <c r="D698" s="63"/>
      <c r="E698" s="64"/>
      <c r="F698" s="65"/>
      <c r="G698" s="66"/>
      <c r="H698" s="56"/>
      <c r="I698" s="67" t="e">
        <f>HLOOKUP('Operational Worksheet'!E698,$B$778:$U$780,3)</f>
        <v>#N/A</v>
      </c>
      <c r="J698" s="57" t="e">
        <f t="shared" si="120"/>
        <v>#DIV/0!</v>
      </c>
      <c r="K698" s="57" t="e">
        <f t="shared" si="114"/>
        <v>#DIV/0!</v>
      </c>
      <c r="L698" s="68" t="e">
        <f t="shared" si="110"/>
        <v>#DIV/0!</v>
      </c>
      <c r="M698" s="67" t="e">
        <f t="shared" si="111"/>
        <v>#DIV/0!</v>
      </c>
      <c r="N698" s="57" t="e">
        <f t="shared" si="115"/>
        <v>#DIV/0!</v>
      </c>
      <c r="O698" s="57" t="e">
        <f t="shared" si="116"/>
        <v>#DIV/0!</v>
      </c>
      <c r="P698" s="67" t="e">
        <f t="shared" si="117"/>
        <v>#DIV/0!</v>
      </c>
      <c r="Q698" s="67" t="e">
        <f t="shared" si="118"/>
        <v>#DIV/0!</v>
      </c>
      <c r="R698" s="57" t="e">
        <f t="shared" si="119"/>
        <v>#DIV/0!</v>
      </c>
      <c r="S698" s="68" t="str">
        <f t="shared" si="112"/>
        <v>PO</v>
      </c>
      <c r="T698" s="69" t="str">
        <f t="shared" si="113"/>
        <v>OK</v>
      </c>
    </row>
    <row r="699" spans="1:20" ht="14.25" customHeight="1" x14ac:dyDescent="0.25">
      <c r="A699" s="60" t="str">
        <f>IF(S699=MIN(S681:S704),1,"")</f>
        <v/>
      </c>
      <c r="B699" s="61"/>
      <c r="C699" s="62"/>
      <c r="D699" s="63"/>
      <c r="E699" s="64"/>
      <c r="F699" s="65"/>
      <c r="G699" s="66"/>
      <c r="H699" s="56"/>
      <c r="I699" s="67" t="e">
        <f>HLOOKUP('Operational Worksheet'!E699,$B$778:$U$780,3)</f>
        <v>#N/A</v>
      </c>
      <c r="J699" s="57" t="e">
        <f t="shared" si="120"/>
        <v>#DIV/0!</v>
      </c>
      <c r="K699" s="57" t="e">
        <f t="shared" si="114"/>
        <v>#DIV/0!</v>
      </c>
      <c r="L699" s="67" t="e">
        <f t="shared" si="110"/>
        <v>#DIV/0!</v>
      </c>
      <c r="M699" s="67" t="e">
        <f t="shared" si="111"/>
        <v>#DIV/0!</v>
      </c>
      <c r="N699" s="57" t="e">
        <f t="shared" si="115"/>
        <v>#DIV/0!</v>
      </c>
      <c r="O699" s="57" t="e">
        <f t="shared" si="116"/>
        <v>#DIV/0!</v>
      </c>
      <c r="P699" s="67" t="e">
        <f t="shared" si="117"/>
        <v>#DIV/0!</v>
      </c>
      <c r="Q699" s="67" t="e">
        <f t="shared" si="118"/>
        <v>#DIV/0!</v>
      </c>
      <c r="R699" s="57" t="e">
        <f t="shared" si="119"/>
        <v>#DIV/0!</v>
      </c>
      <c r="S699" s="68" t="str">
        <f t="shared" si="112"/>
        <v>PO</v>
      </c>
      <c r="T699" s="69" t="str">
        <f t="shared" si="113"/>
        <v>OK</v>
      </c>
    </row>
    <row r="700" spans="1:20" ht="14.25" customHeight="1" x14ac:dyDescent="0.25">
      <c r="A700" s="60" t="str">
        <f>IF(S700=MIN(S681:S704),1,"")</f>
        <v/>
      </c>
      <c r="B700" s="61"/>
      <c r="C700" s="62"/>
      <c r="D700" s="63"/>
      <c r="E700" s="64"/>
      <c r="F700" s="65"/>
      <c r="G700" s="66"/>
      <c r="H700" s="56"/>
      <c r="I700" s="67" t="e">
        <f>HLOOKUP('Operational Worksheet'!E700,$B$778:$U$780,3)</f>
        <v>#N/A</v>
      </c>
      <c r="J700" s="57" t="e">
        <f t="shared" si="120"/>
        <v>#DIV/0!</v>
      </c>
      <c r="K700" s="57" t="e">
        <f t="shared" si="114"/>
        <v>#DIV/0!</v>
      </c>
      <c r="L700" s="67" t="e">
        <f t="shared" si="110"/>
        <v>#DIV/0!</v>
      </c>
      <c r="M700" s="67" t="e">
        <f t="shared" si="111"/>
        <v>#DIV/0!</v>
      </c>
      <c r="N700" s="57" t="e">
        <f t="shared" si="115"/>
        <v>#DIV/0!</v>
      </c>
      <c r="O700" s="57" t="e">
        <f t="shared" si="116"/>
        <v>#DIV/0!</v>
      </c>
      <c r="P700" s="67" t="e">
        <f t="shared" si="117"/>
        <v>#DIV/0!</v>
      </c>
      <c r="Q700" s="67" t="e">
        <f t="shared" si="118"/>
        <v>#DIV/0!</v>
      </c>
      <c r="R700" s="57" t="e">
        <f t="shared" si="119"/>
        <v>#DIV/0!</v>
      </c>
      <c r="S700" s="68" t="str">
        <f t="shared" si="112"/>
        <v>PO</v>
      </c>
      <c r="T700" s="69" t="str">
        <f t="shared" si="113"/>
        <v>OK</v>
      </c>
    </row>
    <row r="701" spans="1:20" ht="14.25" customHeight="1" x14ac:dyDescent="0.25">
      <c r="A701" s="60" t="str">
        <f>IF(S701=MIN(S681:S704),1,"")</f>
        <v/>
      </c>
      <c r="B701" s="61"/>
      <c r="C701" s="62"/>
      <c r="D701" s="63"/>
      <c r="E701" s="64"/>
      <c r="F701" s="65"/>
      <c r="G701" s="66"/>
      <c r="H701" s="56"/>
      <c r="I701" s="67" t="e">
        <f>HLOOKUP('Operational Worksheet'!E701,$B$778:$U$780,3)</f>
        <v>#N/A</v>
      </c>
      <c r="J701" s="57" t="e">
        <f t="shared" si="120"/>
        <v>#DIV/0!</v>
      </c>
      <c r="K701" s="57" t="e">
        <f t="shared" si="114"/>
        <v>#DIV/0!</v>
      </c>
      <c r="L701" s="67" t="e">
        <f t="shared" si="110"/>
        <v>#DIV/0!</v>
      </c>
      <c r="M701" s="67" t="e">
        <f t="shared" si="111"/>
        <v>#DIV/0!</v>
      </c>
      <c r="N701" s="57" t="e">
        <f t="shared" si="115"/>
        <v>#DIV/0!</v>
      </c>
      <c r="O701" s="57" t="e">
        <f t="shared" si="116"/>
        <v>#DIV/0!</v>
      </c>
      <c r="P701" s="67" t="e">
        <f t="shared" si="117"/>
        <v>#DIV/0!</v>
      </c>
      <c r="Q701" s="67" t="e">
        <f t="shared" si="118"/>
        <v>#DIV/0!</v>
      </c>
      <c r="R701" s="57" t="e">
        <f t="shared" si="119"/>
        <v>#DIV/0!</v>
      </c>
      <c r="S701" s="68" t="str">
        <f t="shared" si="112"/>
        <v>PO</v>
      </c>
      <c r="T701" s="69" t="str">
        <f t="shared" si="113"/>
        <v>OK</v>
      </c>
    </row>
    <row r="702" spans="1:20" ht="14.25" customHeight="1" x14ac:dyDescent="0.25">
      <c r="A702" s="60" t="str">
        <f>IF(S702=MIN(S681:S704),1,"")</f>
        <v/>
      </c>
      <c r="B702" s="61"/>
      <c r="C702" s="62"/>
      <c r="D702" s="63"/>
      <c r="E702" s="64"/>
      <c r="F702" s="65"/>
      <c r="G702" s="66"/>
      <c r="H702" s="56"/>
      <c r="I702" s="67" t="e">
        <f>HLOOKUP('Operational Worksheet'!E702,$B$778:$U$780,3)</f>
        <v>#N/A</v>
      </c>
      <c r="J702" s="57" t="e">
        <f t="shared" si="120"/>
        <v>#DIV/0!</v>
      </c>
      <c r="K702" s="57" t="e">
        <f t="shared" si="114"/>
        <v>#DIV/0!</v>
      </c>
      <c r="L702" s="67" t="e">
        <f t="shared" si="110"/>
        <v>#DIV/0!</v>
      </c>
      <c r="M702" s="67" t="e">
        <f t="shared" si="111"/>
        <v>#DIV/0!</v>
      </c>
      <c r="N702" s="57" t="e">
        <f t="shared" si="115"/>
        <v>#DIV/0!</v>
      </c>
      <c r="O702" s="57" t="e">
        <f t="shared" si="116"/>
        <v>#DIV/0!</v>
      </c>
      <c r="P702" s="67" t="e">
        <f t="shared" si="117"/>
        <v>#DIV/0!</v>
      </c>
      <c r="Q702" s="67" t="e">
        <f t="shared" si="118"/>
        <v>#DIV/0!</v>
      </c>
      <c r="R702" s="57" t="e">
        <f t="shared" si="119"/>
        <v>#DIV/0!</v>
      </c>
      <c r="S702" s="68" t="str">
        <f t="shared" si="112"/>
        <v>PO</v>
      </c>
      <c r="T702" s="69" t="str">
        <f t="shared" si="113"/>
        <v>OK</v>
      </c>
    </row>
    <row r="703" spans="1:20" ht="14.25" customHeight="1" x14ac:dyDescent="0.25">
      <c r="A703" s="60" t="str">
        <f>IF(S703=MIN(S681:S704),1,"")</f>
        <v/>
      </c>
      <c r="B703" s="61"/>
      <c r="C703" s="62"/>
      <c r="D703" s="63"/>
      <c r="E703" s="64"/>
      <c r="F703" s="65"/>
      <c r="G703" s="66"/>
      <c r="H703" s="56"/>
      <c r="I703" s="67" t="e">
        <f>HLOOKUP('Operational Worksheet'!E703,$B$778:$U$780,3)</f>
        <v>#N/A</v>
      </c>
      <c r="J703" s="57" t="e">
        <f t="shared" si="120"/>
        <v>#DIV/0!</v>
      </c>
      <c r="K703" s="57" t="e">
        <f t="shared" si="114"/>
        <v>#DIV/0!</v>
      </c>
      <c r="L703" s="67" t="e">
        <f t="shared" si="110"/>
        <v>#DIV/0!</v>
      </c>
      <c r="M703" s="67" t="e">
        <f t="shared" si="111"/>
        <v>#DIV/0!</v>
      </c>
      <c r="N703" s="57" t="e">
        <f t="shared" si="115"/>
        <v>#DIV/0!</v>
      </c>
      <c r="O703" s="57" t="e">
        <f t="shared" si="116"/>
        <v>#DIV/0!</v>
      </c>
      <c r="P703" s="67" t="e">
        <f t="shared" si="117"/>
        <v>#DIV/0!</v>
      </c>
      <c r="Q703" s="67" t="e">
        <f t="shared" si="118"/>
        <v>#DIV/0!</v>
      </c>
      <c r="R703" s="57" t="e">
        <f t="shared" si="119"/>
        <v>#DIV/0!</v>
      </c>
      <c r="S703" s="68" t="str">
        <f t="shared" si="112"/>
        <v>PO</v>
      </c>
      <c r="T703" s="69" t="str">
        <f t="shared" si="113"/>
        <v>OK</v>
      </c>
    </row>
    <row r="704" spans="1:20" ht="14.25" customHeight="1" x14ac:dyDescent="0.25">
      <c r="A704" s="70" t="str">
        <f>IF(S704=MIN(S681:S704),1,"")</f>
        <v/>
      </c>
      <c r="B704" s="71"/>
      <c r="C704" s="72"/>
      <c r="D704" s="63"/>
      <c r="E704" s="64"/>
      <c r="F704" s="65"/>
      <c r="G704" s="66"/>
      <c r="H704" s="56"/>
      <c r="I704" s="73" t="e">
        <f>HLOOKUP('Operational Worksheet'!E704,$B$778:$U$780,3)</f>
        <v>#N/A</v>
      </c>
      <c r="J704" s="57" t="e">
        <f t="shared" si="120"/>
        <v>#DIV/0!</v>
      </c>
      <c r="K704" s="57" t="e">
        <f t="shared" si="114"/>
        <v>#DIV/0!</v>
      </c>
      <c r="L704" s="74" t="e">
        <f t="shared" si="110"/>
        <v>#DIV/0!</v>
      </c>
      <c r="M704" s="73" t="e">
        <f t="shared" si="111"/>
        <v>#DIV/0!</v>
      </c>
      <c r="N704" s="57" t="e">
        <f t="shared" si="115"/>
        <v>#DIV/0!</v>
      </c>
      <c r="O704" s="57" t="e">
        <f t="shared" si="116"/>
        <v>#DIV/0!</v>
      </c>
      <c r="P704" s="73" t="e">
        <f t="shared" si="117"/>
        <v>#DIV/0!</v>
      </c>
      <c r="Q704" s="73" t="e">
        <f t="shared" si="118"/>
        <v>#DIV/0!</v>
      </c>
      <c r="R704" s="57" t="e">
        <f t="shared" si="119"/>
        <v>#DIV/0!</v>
      </c>
      <c r="S704" s="74" t="str">
        <f t="shared" si="112"/>
        <v>PO</v>
      </c>
      <c r="T704" s="75" t="str">
        <f t="shared" si="113"/>
        <v>OK</v>
      </c>
    </row>
    <row r="705" spans="1:20" ht="14.25" customHeight="1" x14ac:dyDescent="0.25">
      <c r="A705" s="50" t="str">
        <f>IF(S705=MIN(S705:S728),1,"")</f>
        <v/>
      </c>
      <c r="B705" s="51"/>
      <c r="C705" s="52"/>
      <c r="D705" s="63"/>
      <c r="E705" s="64"/>
      <c r="F705" s="65"/>
      <c r="G705" s="66"/>
      <c r="H705" s="56"/>
      <c r="I705" s="57" t="e">
        <f>HLOOKUP('Operational Worksheet'!E705,$B$778:$U$780,3)</f>
        <v>#N/A</v>
      </c>
      <c r="J705" s="57" t="e">
        <f t="shared" si="120"/>
        <v>#DIV/0!</v>
      </c>
      <c r="K705" s="57" t="e">
        <f t="shared" si="114"/>
        <v>#DIV/0!</v>
      </c>
      <c r="L705" s="57" t="e">
        <f t="shared" si="110"/>
        <v>#DIV/0!</v>
      </c>
      <c r="M705" s="57" t="e">
        <f t="shared" si="111"/>
        <v>#DIV/0!</v>
      </c>
      <c r="N705" s="57" t="e">
        <f t="shared" si="115"/>
        <v>#DIV/0!</v>
      </c>
      <c r="O705" s="57" t="e">
        <f t="shared" si="116"/>
        <v>#DIV/0!</v>
      </c>
      <c r="P705" s="57" t="e">
        <f t="shared" si="117"/>
        <v>#DIV/0!</v>
      </c>
      <c r="Q705" s="57" t="e">
        <f t="shared" si="118"/>
        <v>#DIV/0!</v>
      </c>
      <c r="R705" s="57" t="e">
        <f t="shared" si="119"/>
        <v>#DIV/0!</v>
      </c>
      <c r="S705" s="58" t="str">
        <f t="shared" si="112"/>
        <v>PO</v>
      </c>
      <c r="T705" s="59" t="str">
        <f t="shared" si="113"/>
        <v>OK</v>
      </c>
    </row>
    <row r="706" spans="1:20" ht="14.25" customHeight="1" x14ac:dyDescent="0.25">
      <c r="A706" s="60" t="str">
        <f>IF(S706=MIN(S705:S728),1,"")</f>
        <v/>
      </c>
      <c r="B706" s="61"/>
      <c r="C706" s="62"/>
      <c r="D706" s="63"/>
      <c r="E706" s="64"/>
      <c r="F706" s="65"/>
      <c r="G706" s="66"/>
      <c r="H706" s="56"/>
      <c r="I706" s="67" t="e">
        <f>HLOOKUP('Operational Worksheet'!E706,$B$778:$U$780,3)</f>
        <v>#N/A</v>
      </c>
      <c r="J706" s="57" t="e">
        <f t="shared" si="120"/>
        <v>#DIV/0!</v>
      </c>
      <c r="K706" s="57" t="e">
        <f t="shared" si="114"/>
        <v>#DIV/0!</v>
      </c>
      <c r="L706" s="67" t="e">
        <f t="shared" si="110"/>
        <v>#DIV/0!</v>
      </c>
      <c r="M706" s="67" t="e">
        <f t="shared" si="111"/>
        <v>#DIV/0!</v>
      </c>
      <c r="N706" s="57" t="e">
        <f t="shared" si="115"/>
        <v>#DIV/0!</v>
      </c>
      <c r="O706" s="57" t="e">
        <f t="shared" si="116"/>
        <v>#DIV/0!</v>
      </c>
      <c r="P706" s="67" t="e">
        <f t="shared" si="117"/>
        <v>#DIV/0!</v>
      </c>
      <c r="Q706" s="67" t="e">
        <f t="shared" si="118"/>
        <v>#DIV/0!</v>
      </c>
      <c r="R706" s="57" t="e">
        <f t="shared" si="119"/>
        <v>#DIV/0!</v>
      </c>
      <c r="S706" s="68" t="str">
        <f t="shared" si="112"/>
        <v>PO</v>
      </c>
      <c r="T706" s="69" t="str">
        <f t="shared" si="113"/>
        <v>OK</v>
      </c>
    </row>
    <row r="707" spans="1:20" ht="14.25" customHeight="1" x14ac:dyDescent="0.25">
      <c r="A707" s="60" t="str">
        <f>IF(S707=MIN(S705:S728),1,"")</f>
        <v/>
      </c>
      <c r="B707" s="61"/>
      <c r="C707" s="62"/>
      <c r="D707" s="63"/>
      <c r="E707" s="64"/>
      <c r="F707" s="65"/>
      <c r="G707" s="66"/>
      <c r="H707" s="56"/>
      <c r="I707" s="67" t="e">
        <f>HLOOKUP('Operational Worksheet'!E707,$B$778:$U$780,3)</f>
        <v>#N/A</v>
      </c>
      <c r="J707" s="57" t="e">
        <f t="shared" si="120"/>
        <v>#DIV/0!</v>
      </c>
      <c r="K707" s="57" t="e">
        <f t="shared" si="114"/>
        <v>#DIV/0!</v>
      </c>
      <c r="L707" s="67" t="e">
        <f t="shared" si="110"/>
        <v>#DIV/0!</v>
      </c>
      <c r="M707" s="67" t="e">
        <f t="shared" si="111"/>
        <v>#DIV/0!</v>
      </c>
      <c r="N707" s="57" t="e">
        <f t="shared" si="115"/>
        <v>#DIV/0!</v>
      </c>
      <c r="O707" s="57" t="e">
        <f t="shared" si="116"/>
        <v>#DIV/0!</v>
      </c>
      <c r="P707" s="67" t="e">
        <f t="shared" si="117"/>
        <v>#DIV/0!</v>
      </c>
      <c r="Q707" s="67" t="e">
        <f t="shared" si="118"/>
        <v>#DIV/0!</v>
      </c>
      <c r="R707" s="57" t="e">
        <f t="shared" si="119"/>
        <v>#DIV/0!</v>
      </c>
      <c r="S707" s="68" t="str">
        <f t="shared" si="112"/>
        <v>PO</v>
      </c>
      <c r="T707" s="69" t="str">
        <f t="shared" si="113"/>
        <v>OK</v>
      </c>
    </row>
    <row r="708" spans="1:20" ht="14.25" customHeight="1" x14ac:dyDescent="0.25">
      <c r="A708" s="60" t="str">
        <f>IF(S708=MIN(S705:S728),1,"")</f>
        <v/>
      </c>
      <c r="B708" s="61"/>
      <c r="C708" s="62"/>
      <c r="D708" s="63"/>
      <c r="E708" s="64"/>
      <c r="F708" s="65"/>
      <c r="G708" s="66"/>
      <c r="H708" s="56"/>
      <c r="I708" s="67" t="e">
        <f>HLOOKUP('Operational Worksheet'!E708,$B$778:$U$780,3)</f>
        <v>#N/A</v>
      </c>
      <c r="J708" s="57" t="e">
        <f t="shared" si="120"/>
        <v>#DIV/0!</v>
      </c>
      <c r="K708" s="57" t="e">
        <f t="shared" si="114"/>
        <v>#DIV/0!</v>
      </c>
      <c r="L708" s="67" t="e">
        <f t="shared" si="110"/>
        <v>#DIV/0!</v>
      </c>
      <c r="M708" s="67" t="e">
        <f t="shared" si="111"/>
        <v>#DIV/0!</v>
      </c>
      <c r="N708" s="57" t="e">
        <f t="shared" si="115"/>
        <v>#DIV/0!</v>
      </c>
      <c r="O708" s="57" t="e">
        <f t="shared" si="116"/>
        <v>#DIV/0!</v>
      </c>
      <c r="P708" s="67" t="e">
        <f t="shared" si="117"/>
        <v>#DIV/0!</v>
      </c>
      <c r="Q708" s="67" t="e">
        <f t="shared" si="118"/>
        <v>#DIV/0!</v>
      </c>
      <c r="R708" s="57" t="e">
        <f t="shared" si="119"/>
        <v>#DIV/0!</v>
      </c>
      <c r="S708" s="68" t="str">
        <f t="shared" si="112"/>
        <v>PO</v>
      </c>
      <c r="T708" s="69" t="str">
        <f t="shared" si="113"/>
        <v>OK</v>
      </c>
    </row>
    <row r="709" spans="1:20" ht="14.25" customHeight="1" x14ac:dyDescent="0.25">
      <c r="A709" s="60" t="str">
        <f>IF(S709=MIN(S705:S728),1,"")</f>
        <v/>
      </c>
      <c r="B709" s="61"/>
      <c r="C709" s="62"/>
      <c r="D709" s="63"/>
      <c r="E709" s="64"/>
      <c r="F709" s="65"/>
      <c r="G709" s="66"/>
      <c r="H709" s="56"/>
      <c r="I709" s="67" t="e">
        <f>HLOOKUP('Operational Worksheet'!E709,$B$778:$U$780,3)</f>
        <v>#N/A</v>
      </c>
      <c r="J709" s="57" t="e">
        <f t="shared" si="120"/>
        <v>#DIV/0!</v>
      </c>
      <c r="K709" s="57" t="e">
        <f t="shared" si="114"/>
        <v>#DIV/0!</v>
      </c>
      <c r="L709" s="67" t="e">
        <f t="shared" si="110"/>
        <v>#DIV/0!</v>
      </c>
      <c r="M709" s="67" t="e">
        <f t="shared" si="111"/>
        <v>#DIV/0!</v>
      </c>
      <c r="N709" s="57" t="e">
        <f t="shared" si="115"/>
        <v>#DIV/0!</v>
      </c>
      <c r="O709" s="57" t="e">
        <f t="shared" si="116"/>
        <v>#DIV/0!</v>
      </c>
      <c r="P709" s="67" t="e">
        <f t="shared" si="117"/>
        <v>#DIV/0!</v>
      </c>
      <c r="Q709" s="67" t="e">
        <f t="shared" si="118"/>
        <v>#DIV/0!</v>
      </c>
      <c r="R709" s="57" t="e">
        <f t="shared" si="119"/>
        <v>#DIV/0!</v>
      </c>
      <c r="S709" s="68" t="str">
        <f t="shared" si="112"/>
        <v>PO</v>
      </c>
      <c r="T709" s="69" t="str">
        <f t="shared" si="113"/>
        <v>OK</v>
      </c>
    </row>
    <row r="710" spans="1:20" ht="14.25" customHeight="1" x14ac:dyDescent="0.25">
      <c r="A710" s="60" t="str">
        <f>IF(S710=MIN(S705:S728),1,"")</f>
        <v/>
      </c>
      <c r="B710" s="61"/>
      <c r="C710" s="62"/>
      <c r="D710" s="63"/>
      <c r="E710" s="64"/>
      <c r="F710" s="65"/>
      <c r="G710" s="66"/>
      <c r="H710" s="56"/>
      <c r="I710" s="67" t="e">
        <f>HLOOKUP('Operational Worksheet'!E710,$B$778:$U$780,3)</f>
        <v>#N/A</v>
      </c>
      <c r="J710" s="57" t="e">
        <f t="shared" si="120"/>
        <v>#DIV/0!</v>
      </c>
      <c r="K710" s="57" t="e">
        <f t="shared" si="114"/>
        <v>#DIV/0!</v>
      </c>
      <c r="L710" s="68" t="e">
        <f t="shared" si="110"/>
        <v>#DIV/0!</v>
      </c>
      <c r="M710" s="67" t="e">
        <f t="shared" si="111"/>
        <v>#DIV/0!</v>
      </c>
      <c r="N710" s="57" t="e">
        <f t="shared" si="115"/>
        <v>#DIV/0!</v>
      </c>
      <c r="O710" s="57" t="e">
        <f t="shared" si="116"/>
        <v>#DIV/0!</v>
      </c>
      <c r="P710" s="67" t="e">
        <f t="shared" si="117"/>
        <v>#DIV/0!</v>
      </c>
      <c r="Q710" s="67" t="e">
        <f t="shared" si="118"/>
        <v>#DIV/0!</v>
      </c>
      <c r="R710" s="57" t="e">
        <f t="shared" si="119"/>
        <v>#DIV/0!</v>
      </c>
      <c r="S710" s="68" t="str">
        <f t="shared" si="112"/>
        <v>PO</v>
      </c>
      <c r="T710" s="69" t="str">
        <f t="shared" si="113"/>
        <v>OK</v>
      </c>
    </row>
    <row r="711" spans="1:20" ht="14.25" customHeight="1" x14ac:dyDescent="0.25">
      <c r="A711" s="60" t="str">
        <f>IF(S711=MIN(S705:S728),1,"")</f>
        <v/>
      </c>
      <c r="B711" s="61"/>
      <c r="C711" s="62"/>
      <c r="D711" s="63"/>
      <c r="E711" s="64"/>
      <c r="F711" s="65"/>
      <c r="G711" s="66"/>
      <c r="H711" s="56"/>
      <c r="I711" s="67" t="e">
        <f>HLOOKUP('Operational Worksheet'!E711,$B$778:$U$780,3)</f>
        <v>#N/A</v>
      </c>
      <c r="J711" s="57" t="e">
        <f t="shared" si="120"/>
        <v>#DIV/0!</v>
      </c>
      <c r="K711" s="57" t="e">
        <f t="shared" si="114"/>
        <v>#DIV/0!</v>
      </c>
      <c r="L711" s="67" t="e">
        <f t="shared" si="110"/>
        <v>#DIV/0!</v>
      </c>
      <c r="M711" s="67" t="e">
        <f t="shared" si="111"/>
        <v>#DIV/0!</v>
      </c>
      <c r="N711" s="57" t="e">
        <f t="shared" si="115"/>
        <v>#DIV/0!</v>
      </c>
      <c r="O711" s="57" t="e">
        <f t="shared" si="116"/>
        <v>#DIV/0!</v>
      </c>
      <c r="P711" s="67" t="e">
        <f t="shared" si="117"/>
        <v>#DIV/0!</v>
      </c>
      <c r="Q711" s="67" t="e">
        <f t="shared" si="118"/>
        <v>#DIV/0!</v>
      </c>
      <c r="R711" s="57" t="e">
        <f t="shared" si="119"/>
        <v>#DIV/0!</v>
      </c>
      <c r="S711" s="68" t="str">
        <f t="shared" si="112"/>
        <v>PO</v>
      </c>
      <c r="T711" s="69" t="str">
        <f t="shared" si="113"/>
        <v>OK</v>
      </c>
    </row>
    <row r="712" spans="1:20" ht="14.25" customHeight="1" x14ac:dyDescent="0.25">
      <c r="A712" s="60" t="str">
        <f>IF(S712=MIN(S705:S728),1,"")</f>
        <v/>
      </c>
      <c r="B712" s="61"/>
      <c r="C712" s="62"/>
      <c r="D712" s="63"/>
      <c r="E712" s="64"/>
      <c r="F712" s="65"/>
      <c r="G712" s="66"/>
      <c r="H712" s="56"/>
      <c r="I712" s="67" t="e">
        <f>HLOOKUP('Operational Worksheet'!E712,$B$778:$U$780,3)</f>
        <v>#N/A</v>
      </c>
      <c r="J712" s="57" t="e">
        <f t="shared" si="120"/>
        <v>#DIV/0!</v>
      </c>
      <c r="K712" s="57" t="e">
        <f t="shared" si="114"/>
        <v>#DIV/0!</v>
      </c>
      <c r="L712" s="67" t="e">
        <f t="shared" si="110"/>
        <v>#DIV/0!</v>
      </c>
      <c r="M712" s="67" t="e">
        <f t="shared" si="111"/>
        <v>#DIV/0!</v>
      </c>
      <c r="N712" s="57" t="e">
        <f t="shared" si="115"/>
        <v>#DIV/0!</v>
      </c>
      <c r="O712" s="57" t="e">
        <f t="shared" si="116"/>
        <v>#DIV/0!</v>
      </c>
      <c r="P712" s="67" t="e">
        <f t="shared" si="117"/>
        <v>#DIV/0!</v>
      </c>
      <c r="Q712" s="67" t="e">
        <f t="shared" si="118"/>
        <v>#DIV/0!</v>
      </c>
      <c r="R712" s="57" t="e">
        <f t="shared" si="119"/>
        <v>#DIV/0!</v>
      </c>
      <c r="S712" s="68" t="str">
        <f t="shared" si="112"/>
        <v>PO</v>
      </c>
      <c r="T712" s="69" t="str">
        <f t="shared" si="113"/>
        <v>OK</v>
      </c>
    </row>
    <row r="713" spans="1:20" ht="14.25" customHeight="1" x14ac:dyDescent="0.25">
      <c r="A713" s="60" t="str">
        <f>IF(S713=MIN(S705:S728),1,"")</f>
        <v/>
      </c>
      <c r="B713" s="61"/>
      <c r="C713" s="62"/>
      <c r="D713" s="63"/>
      <c r="E713" s="64"/>
      <c r="F713" s="65"/>
      <c r="G713" s="66"/>
      <c r="H713" s="56"/>
      <c r="I713" s="67" t="e">
        <f>HLOOKUP('Operational Worksheet'!E713,$B$778:$U$780,3)</f>
        <v>#N/A</v>
      </c>
      <c r="J713" s="57" t="e">
        <f t="shared" si="120"/>
        <v>#DIV/0!</v>
      </c>
      <c r="K713" s="57" t="e">
        <f t="shared" si="114"/>
        <v>#DIV/0!</v>
      </c>
      <c r="L713" s="67" t="e">
        <f t="shared" ref="L713:L752" si="121">$G$773/D713*$I$773</f>
        <v>#DIV/0!</v>
      </c>
      <c r="M713" s="67" t="e">
        <f t="shared" ref="M713:M752" si="122">$G$774*F713/D713*$I$774</f>
        <v>#DIV/0!</v>
      </c>
      <c r="N713" s="57" t="e">
        <f t="shared" si="115"/>
        <v>#DIV/0!</v>
      </c>
      <c r="O713" s="57" t="e">
        <f t="shared" si="116"/>
        <v>#DIV/0!</v>
      </c>
      <c r="P713" s="67" t="e">
        <f t="shared" si="117"/>
        <v>#DIV/0!</v>
      </c>
      <c r="Q713" s="67" t="e">
        <f t="shared" si="118"/>
        <v>#DIV/0!</v>
      </c>
      <c r="R713" s="57" t="e">
        <f t="shared" si="119"/>
        <v>#DIV/0!</v>
      </c>
      <c r="S713" s="68" t="str">
        <f t="shared" ref="S713:S752" si="123">IF(D713&gt;0,R713/I713,"PO")</f>
        <v>PO</v>
      </c>
      <c r="T713" s="69" t="str">
        <f t="shared" ref="T713:T752" si="124">+IF(S713&gt;=1, "OK","Alarm")</f>
        <v>OK</v>
      </c>
    </row>
    <row r="714" spans="1:20" ht="14.25" customHeight="1" x14ac:dyDescent="0.25">
      <c r="A714" s="60" t="str">
        <f>IF(S714=MIN(S705:S728),1,"")</f>
        <v/>
      </c>
      <c r="B714" s="61"/>
      <c r="C714" s="62"/>
      <c r="D714" s="63"/>
      <c r="E714" s="64"/>
      <c r="F714" s="65"/>
      <c r="G714" s="66"/>
      <c r="H714" s="56"/>
      <c r="I714" s="67" t="e">
        <f>HLOOKUP('Operational Worksheet'!E714,$B$778:$U$780,3)</f>
        <v>#N/A</v>
      </c>
      <c r="J714" s="57" t="e">
        <f t="shared" si="120"/>
        <v>#DIV/0!</v>
      </c>
      <c r="K714" s="57" t="e">
        <f t="shared" ref="K714:K752" si="125">IF(H714&lt;&gt;0,$G$770/D714*$I$770+$G$771*H714/D714*$I$771,$G$772/D714*$I$772)</f>
        <v>#DIV/0!</v>
      </c>
      <c r="L714" s="67" t="e">
        <f t="shared" si="121"/>
        <v>#DIV/0!</v>
      </c>
      <c r="M714" s="67" t="e">
        <f t="shared" si="122"/>
        <v>#DIV/0!</v>
      </c>
      <c r="N714" s="57" t="e">
        <f t="shared" ref="N714:N752" si="126">J714*$G714</f>
        <v>#DIV/0!</v>
      </c>
      <c r="O714" s="57" t="e">
        <f t="shared" ref="O714:O752" si="127">K714*$G714</f>
        <v>#DIV/0!</v>
      </c>
      <c r="P714" s="67" t="e">
        <f t="shared" ref="P714:P752" si="128">L714*$G714</f>
        <v>#DIV/0!</v>
      </c>
      <c r="Q714" s="67" t="e">
        <f t="shared" ref="Q714:Q752" si="129">M714*$G714</f>
        <v>#DIV/0!</v>
      </c>
      <c r="R714" s="57" t="e">
        <f t="shared" ref="R714:R752" si="130">N714+O714+P714+Q714</f>
        <v>#DIV/0!</v>
      </c>
      <c r="S714" s="68" t="str">
        <f t="shared" si="123"/>
        <v>PO</v>
      </c>
      <c r="T714" s="69" t="str">
        <f t="shared" si="124"/>
        <v>OK</v>
      </c>
    </row>
    <row r="715" spans="1:20" ht="14.25" customHeight="1" x14ac:dyDescent="0.25">
      <c r="A715" s="60" t="str">
        <f>IF(S715=MIN(S705:S728),1,"")</f>
        <v/>
      </c>
      <c r="B715" s="61"/>
      <c r="C715" s="62"/>
      <c r="D715" s="63"/>
      <c r="E715" s="64"/>
      <c r="F715" s="65"/>
      <c r="G715" s="66"/>
      <c r="H715" s="56"/>
      <c r="I715" s="67" t="e">
        <f>HLOOKUP('Operational Worksheet'!E715,$B$778:$U$780,3)</f>
        <v>#N/A</v>
      </c>
      <c r="J715" s="57" t="e">
        <f t="shared" ref="J715:J752" si="131">$G$768/D715*$I$768</f>
        <v>#DIV/0!</v>
      </c>
      <c r="K715" s="57" t="e">
        <f t="shared" si="125"/>
        <v>#DIV/0!</v>
      </c>
      <c r="L715" s="67" t="e">
        <f t="shared" si="121"/>
        <v>#DIV/0!</v>
      </c>
      <c r="M715" s="67" t="e">
        <f t="shared" si="122"/>
        <v>#DIV/0!</v>
      </c>
      <c r="N715" s="57" t="e">
        <f t="shared" si="126"/>
        <v>#DIV/0!</v>
      </c>
      <c r="O715" s="57" t="e">
        <f t="shared" si="127"/>
        <v>#DIV/0!</v>
      </c>
      <c r="P715" s="67" t="e">
        <f t="shared" si="128"/>
        <v>#DIV/0!</v>
      </c>
      <c r="Q715" s="67" t="e">
        <f t="shared" si="129"/>
        <v>#DIV/0!</v>
      </c>
      <c r="R715" s="57" t="e">
        <f t="shared" si="130"/>
        <v>#DIV/0!</v>
      </c>
      <c r="S715" s="68" t="str">
        <f t="shared" si="123"/>
        <v>PO</v>
      </c>
      <c r="T715" s="69" t="str">
        <f t="shared" si="124"/>
        <v>OK</v>
      </c>
    </row>
    <row r="716" spans="1:20" ht="14.25" customHeight="1" x14ac:dyDescent="0.25">
      <c r="A716" s="60" t="str">
        <f>IF(S716=MIN(S705:S728),1,"")</f>
        <v/>
      </c>
      <c r="B716" s="61"/>
      <c r="C716" s="62"/>
      <c r="D716" s="63"/>
      <c r="E716" s="64"/>
      <c r="F716" s="65"/>
      <c r="G716" s="66"/>
      <c r="H716" s="56"/>
      <c r="I716" s="67" t="e">
        <f>HLOOKUP('Operational Worksheet'!E716,$B$778:$U$780,3)</f>
        <v>#N/A</v>
      </c>
      <c r="J716" s="57" t="e">
        <f t="shared" si="131"/>
        <v>#DIV/0!</v>
      </c>
      <c r="K716" s="57" t="e">
        <f t="shared" si="125"/>
        <v>#DIV/0!</v>
      </c>
      <c r="L716" s="68" t="e">
        <f t="shared" si="121"/>
        <v>#DIV/0!</v>
      </c>
      <c r="M716" s="67" t="e">
        <f t="shared" si="122"/>
        <v>#DIV/0!</v>
      </c>
      <c r="N716" s="57" t="e">
        <f t="shared" si="126"/>
        <v>#DIV/0!</v>
      </c>
      <c r="O716" s="57" t="e">
        <f t="shared" si="127"/>
        <v>#DIV/0!</v>
      </c>
      <c r="P716" s="67" t="e">
        <f t="shared" si="128"/>
        <v>#DIV/0!</v>
      </c>
      <c r="Q716" s="67" t="e">
        <f t="shared" si="129"/>
        <v>#DIV/0!</v>
      </c>
      <c r="R716" s="57" t="e">
        <f t="shared" si="130"/>
        <v>#DIV/0!</v>
      </c>
      <c r="S716" s="68" t="str">
        <f t="shared" si="123"/>
        <v>PO</v>
      </c>
      <c r="T716" s="69" t="str">
        <f t="shared" si="124"/>
        <v>OK</v>
      </c>
    </row>
    <row r="717" spans="1:20" ht="14.25" customHeight="1" x14ac:dyDescent="0.25">
      <c r="A717" s="60" t="str">
        <f>IF(S717=MIN(S705:S728),1,"")</f>
        <v/>
      </c>
      <c r="B717" s="61"/>
      <c r="C717" s="62"/>
      <c r="D717" s="63"/>
      <c r="E717" s="64"/>
      <c r="F717" s="65"/>
      <c r="G717" s="66"/>
      <c r="H717" s="56"/>
      <c r="I717" s="67" t="e">
        <f>HLOOKUP('Operational Worksheet'!E717,$B$778:$U$780,3)</f>
        <v>#N/A</v>
      </c>
      <c r="J717" s="57" t="e">
        <f t="shared" si="131"/>
        <v>#DIV/0!</v>
      </c>
      <c r="K717" s="57" t="e">
        <f t="shared" si="125"/>
        <v>#DIV/0!</v>
      </c>
      <c r="L717" s="67" t="e">
        <f t="shared" si="121"/>
        <v>#DIV/0!</v>
      </c>
      <c r="M717" s="67" t="e">
        <f t="shared" si="122"/>
        <v>#DIV/0!</v>
      </c>
      <c r="N717" s="57" t="e">
        <f t="shared" si="126"/>
        <v>#DIV/0!</v>
      </c>
      <c r="O717" s="57" t="e">
        <f t="shared" si="127"/>
        <v>#DIV/0!</v>
      </c>
      <c r="P717" s="67" t="e">
        <f t="shared" si="128"/>
        <v>#DIV/0!</v>
      </c>
      <c r="Q717" s="67" t="e">
        <f t="shared" si="129"/>
        <v>#DIV/0!</v>
      </c>
      <c r="R717" s="57" t="e">
        <f t="shared" si="130"/>
        <v>#DIV/0!</v>
      </c>
      <c r="S717" s="68" t="str">
        <f t="shared" si="123"/>
        <v>PO</v>
      </c>
      <c r="T717" s="69" t="str">
        <f t="shared" si="124"/>
        <v>OK</v>
      </c>
    </row>
    <row r="718" spans="1:20" ht="14.25" customHeight="1" x14ac:dyDescent="0.25">
      <c r="A718" s="60" t="str">
        <f>IF(S718=MIN(S705:S728),1,"")</f>
        <v/>
      </c>
      <c r="B718" s="61"/>
      <c r="C718" s="62"/>
      <c r="D718" s="63"/>
      <c r="E718" s="64"/>
      <c r="F718" s="65"/>
      <c r="G718" s="66"/>
      <c r="H718" s="56"/>
      <c r="I718" s="67" t="e">
        <f>HLOOKUP('Operational Worksheet'!E718,$B$778:$U$780,3)</f>
        <v>#N/A</v>
      </c>
      <c r="J718" s="57" t="e">
        <f t="shared" si="131"/>
        <v>#DIV/0!</v>
      </c>
      <c r="K718" s="57" t="e">
        <f t="shared" si="125"/>
        <v>#DIV/0!</v>
      </c>
      <c r="L718" s="67" t="e">
        <f t="shared" si="121"/>
        <v>#DIV/0!</v>
      </c>
      <c r="M718" s="67" t="e">
        <f t="shared" si="122"/>
        <v>#DIV/0!</v>
      </c>
      <c r="N718" s="57" t="e">
        <f t="shared" si="126"/>
        <v>#DIV/0!</v>
      </c>
      <c r="O718" s="57" t="e">
        <f t="shared" si="127"/>
        <v>#DIV/0!</v>
      </c>
      <c r="P718" s="67" t="e">
        <f t="shared" si="128"/>
        <v>#DIV/0!</v>
      </c>
      <c r="Q718" s="67" t="e">
        <f t="shared" si="129"/>
        <v>#DIV/0!</v>
      </c>
      <c r="R718" s="57" t="e">
        <f t="shared" si="130"/>
        <v>#DIV/0!</v>
      </c>
      <c r="S718" s="68" t="str">
        <f t="shared" si="123"/>
        <v>PO</v>
      </c>
      <c r="T718" s="69" t="str">
        <f t="shared" si="124"/>
        <v>OK</v>
      </c>
    </row>
    <row r="719" spans="1:20" ht="14.25" customHeight="1" x14ac:dyDescent="0.25">
      <c r="A719" s="60" t="str">
        <f>IF(S719=MIN(S705:S728),1,"")</f>
        <v/>
      </c>
      <c r="B719" s="61"/>
      <c r="C719" s="62"/>
      <c r="D719" s="63"/>
      <c r="E719" s="64"/>
      <c r="F719" s="65"/>
      <c r="G719" s="66"/>
      <c r="H719" s="56"/>
      <c r="I719" s="67" t="e">
        <f>HLOOKUP('Operational Worksheet'!E719,$B$778:$U$780,3)</f>
        <v>#N/A</v>
      </c>
      <c r="J719" s="57" t="e">
        <f t="shared" si="131"/>
        <v>#DIV/0!</v>
      </c>
      <c r="K719" s="57" t="e">
        <f t="shared" si="125"/>
        <v>#DIV/0!</v>
      </c>
      <c r="L719" s="67" t="e">
        <f t="shared" si="121"/>
        <v>#DIV/0!</v>
      </c>
      <c r="M719" s="67" t="e">
        <f t="shared" si="122"/>
        <v>#DIV/0!</v>
      </c>
      <c r="N719" s="57" t="e">
        <f t="shared" si="126"/>
        <v>#DIV/0!</v>
      </c>
      <c r="O719" s="57" t="e">
        <f t="shared" si="127"/>
        <v>#DIV/0!</v>
      </c>
      <c r="P719" s="67" t="e">
        <f t="shared" si="128"/>
        <v>#DIV/0!</v>
      </c>
      <c r="Q719" s="67" t="e">
        <f t="shared" si="129"/>
        <v>#DIV/0!</v>
      </c>
      <c r="R719" s="57" t="e">
        <f t="shared" si="130"/>
        <v>#DIV/0!</v>
      </c>
      <c r="S719" s="68" t="str">
        <f t="shared" si="123"/>
        <v>PO</v>
      </c>
      <c r="T719" s="69" t="str">
        <f t="shared" si="124"/>
        <v>OK</v>
      </c>
    </row>
    <row r="720" spans="1:20" ht="14.25" customHeight="1" x14ac:dyDescent="0.25">
      <c r="A720" s="60" t="str">
        <f>IF(S720=MIN(S705:S728),1,"")</f>
        <v/>
      </c>
      <c r="B720" s="61"/>
      <c r="C720" s="62"/>
      <c r="D720" s="63"/>
      <c r="E720" s="64"/>
      <c r="F720" s="65"/>
      <c r="G720" s="66"/>
      <c r="H720" s="56"/>
      <c r="I720" s="67" t="e">
        <f>HLOOKUP('Operational Worksheet'!E720,$B$778:$U$780,3)</f>
        <v>#N/A</v>
      </c>
      <c r="J720" s="57" t="e">
        <f t="shared" si="131"/>
        <v>#DIV/0!</v>
      </c>
      <c r="K720" s="57" t="e">
        <f t="shared" si="125"/>
        <v>#DIV/0!</v>
      </c>
      <c r="L720" s="67" t="e">
        <f t="shared" si="121"/>
        <v>#DIV/0!</v>
      </c>
      <c r="M720" s="67" t="e">
        <f t="shared" si="122"/>
        <v>#DIV/0!</v>
      </c>
      <c r="N720" s="57" t="e">
        <f t="shared" si="126"/>
        <v>#DIV/0!</v>
      </c>
      <c r="O720" s="57" t="e">
        <f t="shared" si="127"/>
        <v>#DIV/0!</v>
      </c>
      <c r="P720" s="67" t="e">
        <f t="shared" si="128"/>
        <v>#DIV/0!</v>
      </c>
      <c r="Q720" s="67" t="e">
        <f t="shared" si="129"/>
        <v>#DIV/0!</v>
      </c>
      <c r="R720" s="57" t="e">
        <f t="shared" si="130"/>
        <v>#DIV/0!</v>
      </c>
      <c r="S720" s="68" t="str">
        <f t="shared" si="123"/>
        <v>PO</v>
      </c>
      <c r="T720" s="69" t="str">
        <f t="shared" si="124"/>
        <v>OK</v>
      </c>
    </row>
    <row r="721" spans="1:20" ht="14.25" customHeight="1" x14ac:dyDescent="0.25">
      <c r="A721" s="60" t="str">
        <f>IF(S721=MIN(S705:S728),1,"")</f>
        <v/>
      </c>
      <c r="B721" s="61"/>
      <c r="C721" s="62"/>
      <c r="D721" s="63"/>
      <c r="E721" s="64"/>
      <c r="F721" s="65"/>
      <c r="G721" s="66"/>
      <c r="H721" s="56"/>
      <c r="I721" s="67" t="e">
        <f>HLOOKUP('Operational Worksheet'!E721,$B$778:$U$780,3)</f>
        <v>#N/A</v>
      </c>
      <c r="J721" s="57" t="e">
        <f t="shared" si="131"/>
        <v>#DIV/0!</v>
      </c>
      <c r="K721" s="57" t="e">
        <f t="shared" si="125"/>
        <v>#DIV/0!</v>
      </c>
      <c r="L721" s="67" t="e">
        <f t="shared" si="121"/>
        <v>#DIV/0!</v>
      </c>
      <c r="M721" s="67" t="e">
        <f t="shared" si="122"/>
        <v>#DIV/0!</v>
      </c>
      <c r="N721" s="57" t="e">
        <f t="shared" si="126"/>
        <v>#DIV/0!</v>
      </c>
      <c r="O721" s="57" t="e">
        <f t="shared" si="127"/>
        <v>#DIV/0!</v>
      </c>
      <c r="P721" s="67" t="e">
        <f t="shared" si="128"/>
        <v>#DIV/0!</v>
      </c>
      <c r="Q721" s="67" t="e">
        <f t="shared" si="129"/>
        <v>#DIV/0!</v>
      </c>
      <c r="R721" s="57" t="e">
        <f t="shared" si="130"/>
        <v>#DIV/0!</v>
      </c>
      <c r="S721" s="68" t="str">
        <f t="shared" si="123"/>
        <v>PO</v>
      </c>
      <c r="T721" s="69" t="str">
        <f t="shared" si="124"/>
        <v>OK</v>
      </c>
    </row>
    <row r="722" spans="1:20" ht="14.25" customHeight="1" x14ac:dyDescent="0.25">
      <c r="A722" s="60" t="str">
        <f>IF(S722=MIN(S705:S728),1,"")</f>
        <v/>
      </c>
      <c r="B722" s="61"/>
      <c r="C722" s="62"/>
      <c r="D722" s="63"/>
      <c r="E722" s="64"/>
      <c r="F722" s="65"/>
      <c r="G722" s="66"/>
      <c r="H722" s="56"/>
      <c r="I722" s="67" t="e">
        <f>HLOOKUP('Operational Worksheet'!E722,$B$778:$U$780,3)</f>
        <v>#N/A</v>
      </c>
      <c r="J722" s="57" t="e">
        <f t="shared" si="131"/>
        <v>#DIV/0!</v>
      </c>
      <c r="K722" s="57" t="e">
        <f t="shared" si="125"/>
        <v>#DIV/0!</v>
      </c>
      <c r="L722" s="68" t="e">
        <f t="shared" si="121"/>
        <v>#DIV/0!</v>
      </c>
      <c r="M722" s="67" t="e">
        <f t="shared" si="122"/>
        <v>#DIV/0!</v>
      </c>
      <c r="N722" s="57" t="e">
        <f t="shared" si="126"/>
        <v>#DIV/0!</v>
      </c>
      <c r="O722" s="57" t="e">
        <f t="shared" si="127"/>
        <v>#DIV/0!</v>
      </c>
      <c r="P722" s="67" t="e">
        <f t="shared" si="128"/>
        <v>#DIV/0!</v>
      </c>
      <c r="Q722" s="67" t="e">
        <f t="shared" si="129"/>
        <v>#DIV/0!</v>
      </c>
      <c r="R722" s="57" t="e">
        <f t="shared" si="130"/>
        <v>#DIV/0!</v>
      </c>
      <c r="S722" s="68" t="str">
        <f t="shared" si="123"/>
        <v>PO</v>
      </c>
      <c r="T722" s="69" t="str">
        <f t="shared" si="124"/>
        <v>OK</v>
      </c>
    </row>
    <row r="723" spans="1:20" ht="14.25" customHeight="1" x14ac:dyDescent="0.25">
      <c r="A723" s="60" t="str">
        <f>IF(S723=MIN(S705:S728),1,"")</f>
        <v/>
      </c>
      <c r="B723" s="61"/>
      <c r="C723" s="62"/>
      <c r="D723" s="63"/>
      <c r="E723" s="64"/>
      <c r="F723" s="65"/>
      <c r="G723" s="66"/>
      <c r="H723" s="56"/>
      <c r="I723" s="67" t="e">
        <f>HLOOKUP('Operational Worksheet'!E723,$B$778:$U$780,3)</f>
        <v>#N/A</v>
      </c>
      <c r="J723" s="57" t="e">
        <f t="shared" si="131"/>
        <v>#DIV/0!</v>
      </c>
      <c r="K723" s="57" t="e">
        <f t="shared" si="125"/>
        <v>#DIV/0!</v>
      </c>
      <c r="L723" s="67" t="e">
        <f t="shared" si="121"/>
        <v>#DIV/0!</v>
      </c>
      <c r="M723" s="67" t="e">
        <f t="shared" si="122"/>
        <v>#DIV/0!</v>
      </c>
      <c r="N723" s="57" t="e">
        <f t="shared" si="126"/>
        <v>#DIV/0!</v>
      </c>
      <c r="O723" s="57" t="e">
        <f t="shared" si="127"/>
        <v>#DIV/0!</v>
      </c>
      <c r="P723" s="67" t="e">
        <f t="shared" si="128"/>
        <v>#DIV/0!</v>
      </c>
      <c r="Q723" s="67" t="e">
        <f t="shared" si="129"/>
        <v>#DIV/0!</v>
      </c>
      <c r="R723" s="57" t="e">
        <f t="shared" si="130"/>
        <v>#DIV/0!</v>
      </c>
      <c r="S723" s="68" t="str">
        <f t="shared" si="123"/>
        <v>PO</v>
      </c>
      <c r="T723" s="69" t="str">
        <f t="shared" si="124"/>
        <v>OK</v>
      </c>
    </row>
    <row r="724" spans="1:20" ht="14.25" customHeight="1" x14ac:dyDescent="0.25">
      <c r="A724" s="60" t="str">
        <f>IF(S724=MIN(S705:S728),1,"")</f>
        <v/>
      </c>
      <c r="B724" s="61"/>
      <c r="C724" s="62"/>
      <c r="D724" s="63"/>
      <c r="E724" s="64"/>
      <c r="F724" s="65"/>
      <c r="G724" s="66"/>
      <c r="H724" s="56"/>
      <c r="I724" s="67" t="e">
        <f>HLOOKUP('Operational Worksheet'!E724,$B$778:$U$780,3)</f>
        <v>#N/A</v>
      </c>
      <c r="J724" s="57" t="e">
        <f t="shared" si="131"/>
        <v>#DIV/0!</v>
      </c>
      <c r="K724" s="57" t="e">
        <f t="shared" si="125"/>
        <v>#DIV/0!</v>
      </c>
      <c r="L724" s="67" t="e">
        <f t="shared" si="121"/>
        <v>#DIV/0!</v>
      </c>
      <c r="M724" s="67" t="e">
        <f t="shared" si="122"/>
        <v>#DIV/0!</v>
      </c>
      <c r="N724" s="57" t="e">
        <f t="shared" si="126"/>
        <v>#DIV/0!</v>
      </c>
      <c r="O724" s="57" t="e">
        <f t="shared" si="127"/>
        <v>#DIV/0!</v>
      </c>
      <c r="P724" s="67" t="e">
        <f t="shared" si="128"/>
        <v>#DIV/0!</v>
      </c>
      <c r="Q724" s="67" t="e">
        <f t="shared" si="129"/>
        <v>#DIV/0!</v>
      </c>
      <c r="R724" s="57" t="e">
        <f t="shared" si="130"/>
        <v>#DIV/0!</v>
      </c>
      <c r="S724" s="68" t="str">
        <f t="shared" si="123"/>
        <v>PO</v>
      </c>
      <c r="T724" s="69" t="str">
        <f t="shared" si="124"/>
        <v>OK</v>
      </c>
    </row>
    <row r="725" spans="1:20" ht="14.25" customHeight="1" x14ac:dyDescent="0.25">
      <c r="A725" s="60" t="str">
        <f>IF(S725=MIN(S705:S728),1,"")</f>
        <v/>
      </c>
      <c r="B725" s="61"/>
      <c r="C725" s="62"/>
      <c r="D725" s="63"/>
      <c r="E725" s="64"/>
      <c r="F725" s="65"/>
      <c r="G725" s="66"/>
      <c r="H725" s="56"/>
      <c r="I725" s="67" t="e">
        <f>HLOOKUP('Operational Worksheet'!E725,$B$778:$U$780,3)</f>
        <v>#N/A</v>
      </c>
      <c r="J725" s="57" t="e">
        <f t="shared" si="131"/>
        <v>#DIV/0!</v>
      </c>
      <c r="K725" s="57" t="e">
        <f t="shared" si="125"/>
        <v>#DIV/0!</v>
      </c>
      <c r="L725" s="67" t="e">
        <f t="shared" si="121"/>
        <v>#DIV/0!</v>
      </c>
      <c r="M725" s="67" t="e">
        <f t="shared" si="122"/>
        <v>#DIV/0!</v>
      </c>
      <c r="N725" s="57" t="e">
        <f t="shared" si="126"/>
        <v>#DIV/0!</v>
      </c>
      <c r="O725" s="57" t="e">
        <f t="shared" si="127"/>
        <v>#DIV/0!</v>
      </c>
      <c r="P725" s="67" t="e">
        <f t="shared" si="128"/>
        <v>#DIV/0!</v>
      </c>
      <c r="Q725" s="67" t="e">
        <f t="shared" si="129"/>
        <v>#DIV/0!</v>
      </c>
      <c r="R725" s="57" t="e">
        <f t="shared" si="130"/>
        <v>#DIV/0!</v>
      </c>
      <c r="S725" s="68" t="str">
        <f t="shared" si="123"/>
        <v>PO</v>
      </c>
      <c r="T725" s="69" t="str">
        <f t="shared" si="124"/>
        <v>OK</v>
      </c>
    </row>
    <row r="726" spans="1:20" ht="14.25" customHeight="1" x14ac:dyDescent="0.25">
      <c r="A726" s="60" t="str">
        <f>IF(S726=MIN(S705:S728),1,"")</f>
        <v/>
      </c>
      <c r="B726" s="61"/>
      <c r="C726" s="62"/>
      <c r="D726" s="63"/>
      <c r="E726" s="64"/>
      <c r="F726" s="65"/>
      <c r="G726" s="66"/>
      <c r="H726" s="56"/>
      <c r="I726" s="67" t="e">
        <f>HLOOKUP('Operational Worksheet'!E726,$B$778:$U$780,3)</f>
        <v>#N/A</v>
      </c>
      <c r="J726" s="57" t="e">
        <f t="shared" si="131"/>
        <v>#DIV/0!</v>
      </c>
      <c r="K726" s="57" t="e">
        <f t="shared" si="125"/>
        <v>#DIV/0!</v>
      </c>
      <c r="L726" s="67" t="e">
        <f t="shared" si="121"/>
        <v>#DIV/0!</v>
      </c>
      <c r="M726" s="67" t="e">
        <f t="shared" si="122"/>
        <v>#DIV/0!</v>
      </c>
      <c r="N726" s="57" t="e">
        <f t="shared" si="126"/>
        <v>#DIV/0!</v>
      </c>
      <c r="O726" s="57" t="e">
        <f t="shared" si="127"/>
        <v>#DIV/0!</v>
      </c>
      <c r="P726" s="67" t="e">
        <f t="shared" si="128"/>
        <v>#DIV/0!</v>
      </c>
      <c r="Q726" s="67" t="e">
        <f t="shared" si="129"/>
        <v>#DIV/0!</v>
      </c>
      <c r="R726" s="57" t="e">
        <f t="shared" si="130"/>
        <v>#DIV/0!</v>
      </c>
      <c r="S726" s="68" t="str">
        <f t="shared" si="123"/>
        <v>PO</v>
      </c>
      <c r="T726" s="69" t="str">
        <f t="shared" si="124"/>
        <v>OK</v>
      </c>
    </row>
    <row r="727" spans="1:20" ht="14.25" customHeight="1" x14ac:dyDescent="0.25">
      <c r="A727" s="60" t="str">
        <f>IF(S727=MIN(S705:S728),1,"")</f>
        <v/>
      </c>
      <c r="B727" s="61"/>
      <c r="C727" s="62"/>
      <c r="D727" s="63"/>
      <c r="E727" s="64"/>
      <c r="F727" s="65"/>
      <c r="G727" s="66"/>
      <c r="H727" s="56"/>
      <c r="I727" s="67" t="e">
        <f>HLOOKUP('Operational Worksheet'!E727,$B$778:$U$780,3)</f>
        <v>#N/A</v>
      </c>
      <c r="J727" s="57" t="e">
        <f t="shared" si="131"/>
        <v>#DIV/0!</v>
      </c>
      <c r="K727" s="57" t="e">
        <f t="shared" si="125"/>
        <v>#DIV/0!</v>
      </c>
      <c r="L727" s="67" t="e">
        <f t="shared" si="121"/>
        <v>#DIV/0!</v>
      </c>
      <c r="M727" s="67" t="e">
        <f t="shared" si="122"/>
        <v>#DIV/0!</v>
      </c>
      <c r="N727" s="57" t="e">
        <f t="shared" si="126"/>
        <v>#DIV/0!</v>
      </c>
      <c r="O727" s="57" t="e">
        <f t="shared" si="127"/>
        <v>#DIV/0!</v>
      </c>
      <c r="P727" s="67" t="e">
        <f t="shared" si="128"/>
        <v>#DIV/0!</v>
      </c>
      <c r="Q727" s="67" t="e">
        <f t="shared" si="129"/>
        <v>#DIV/0!</v>
      </c>
      <c r="R727" s="57" t="e">
        <f t="shared" si="130"/>
        <v>#DIV/0!</v>
      </c>
      <c r="S727" s="68" t="str">
        <f t="shared" si="123"/>
        <v>PO</v>
      </c>
      <c r="T727" s="69" t="str">
        <f t="shared" si="124"/>
        <v>OK</v>
      </c>
    </row>
    <row r="728" spans="1:20" ht="14.25" customHeight="1" x14ac:dyDescent="0.25">
      <c r="A728" s="70" t="str">
        <f>IF(S728=MIN(S705:S728),1,"")</f>
        <v/>
      </c>
      <c r="B728" s="71"/>
      <c r="C728" s="72"/>
      <c r="D728" s="63"/>
      <c r="E728" s="64"/>
      <c r="F728" s="65"/>
      <c r="G728" s="66"/>
      <c r="H728" s="56"/>
      <c r="I728" s="73" t="e">
        <f>HLOOKUP('Operational Worksheet'!E728,$B$778:$U$780,3)</f>
        <v>#N/A</v>
      </c>
      <c r="J728" s="57" t="e">
        <f t="shared" si="131"/>
        <v>#DIV/0!</v>
      </c>
      <c r="K728" s="57" t="e">
        <f t="shared" si="125"/>
        <v>#DIV/0!</v>
      </c>
      <c r="L728" s="74" t="e">
        <f t="shared" si="121"/>
        <v>#DIV/0!</v>
      </c>
      <c r="M728" s="73" t="e">
        <f t="shared" si="122"/>
        <v>#DIV/0!</v>
      </c>
      <c r="N728" s="57" t="e">
        <f t="shared" si="126"/>
        <v>#DIV/0!</v>
      </c>
      <c r="O728" s="57" t="e">
        <f t="shared" si="127"/>
        <v>#DIV/0!</v>
      </c>
      <c r="P728" s="73" t="e">
        <f t="shared" si="128"/>
        <v>#DIV/0!</v>
      </c>
      <c r="Q728" s="73" t="e">
        <f t="shared" si="129"/>
        <v>#DIV/0!</v>
      </c>
      <c r="R728" s="57" t="e">
        <f t="shared" si="130"/>
        <v>#DIV/0!</v>
      </c>
      <c r="S728" s="74" t="str">
        <f t="shared" si="123"/>
        <v>PO</v>
      </c>
      <c r="T728" s="75" t="str">
        <f t="shared" si="124"/>
        <v>OK</v>
      </c>
    </row>
    <row r="729" spans="1:20" ht="14.25" customHeight="1" x14ac:dyDescent="0.25">
      <c r="A729" s="50" t="str">
        <f>IF(S729=MIN(S729:S752),1,"")</f>
        <v/>
      </c>
      <c r="B729" s="51"/>
      <c r="C729" s="52"/>
      <c r="D729" s="63"/>
      <c r="E729" s="64"/>
      <c r="F729" s="65"/>
      <c r="G729" s="66"/>
      <c r="H729" s="56"/>
      <c r="I729" s="57" t="e">
        <f>HLOOKUP('Operational Worksheet'!E729,$B$778:$U$780,3)</f>
        <v>#N/A</v>
      </c>
      <c r="J729" s="57" t="e">
        <f t="shared" si="131"/>
        <v>#DIV/0!</v>
      </c>
      <c r="K729" s="57" t="e">
        <f t="shared" si="125"/>
        <v>#DIV/0!</v>
      </c>
      <c r="L729" s="57" t="e">
        <f t="shared" si="121"/>
        <v>#DIV/0!</v>
      </c>
      <c r="M729" s="57" t="e">
        <f t="shared" si="122"/>
        <v>#DIV/0!</v>
      </c>
      <c r="N729" s="57" t="e">
        <f t="shared" si="126"/>
        <v>#DIV/0!</v>
      </c>
      <c r="O729" s="57" t="e">
        <f t="shared" si="127"/>
        <v>#DIV/0!</v>
      </c>
      <c r="P729" s="57" t="e">
        <f t="shared" si="128"/>
        <v>#DIV/0!</v>
      </c>
      <c r="Q729" s="57" t="e">
        <f t="shared" si="129"/>
        <v>#DIV/0!</v>
      </c>
      <c r="R729" s="57" t="e">
        <f t="shared" si="130"/>
        <v>#DIV/0!</v>
      </c>
      <c r="S729" s="58" t="str">
        <f t="shared" si="123"/>
        <v>PO</v>
      </c>
      <c r="T729" s="59" t="str">
        <f t="shared" si="124"/>
        <v>OK</v>
      </c>
    </row>
    <row r="730" spans="1:20" ht="14.25" customHeight="1" x14ac:dyDescent="0.25">
      <c r="A730" s="60" t="str">
        <f>IF(S730=MIN(S729:S752),1,"")</f>
        <v/>
      </c>
      <c r="B730" s="61"/>
      <c r="C730" s="62"/>
      <c r="D730" s="63"/>
      <c r="E730" s="64"/>
      <c r="F730" s="65"/>
      <c r="G730" s="66"/>
      <c r="H730" s="56"/>
      <c r="I730" s="67" t="e">
        <f>HLOOKUP('Operational Worksheet'!E730,$B$778:$U$780,3)</f>
        <v>#N/A</v>
      </c>
      <c r="J730" s="57" t="e">
        <f t="shared" si="131"/>
        <v>#DIV/0!</v>
      </c>
      <c r="K730" s="57" t="e">
        <f t="shared" si="125"/>
        <v>#DIV/0!</v>
      </c>
      <c r="L730" s="67" t="e">
        <f t="shared" si="121"/>
        <v>#DIV/0!</v>
      </c>
      <c r="M730" s="67" t="e">
        <f t="shared" si="122"/>
        <v>#DIV/0!</v>
      </c>
      <c r="N730" s="57" t="e">
        <f t="shared" si="126"/>
        <v>#DIV/0!</v>
      </c>
      <c r="O730" s="57" t="e">
        <f t="shared" si="127"/>
        <v>#DIV/0!</v>
      </c>
      <c r="P730" s="67" t="e">
        <f t="shared" si="128"/>
        <v>#DIV/0!</v>
      </c>
      <c r="Q730" s="67" t="e">
        <f t="shared" si="129"/>
        <v>#DIV/0!</v>
      </c>
      <c r="R730" s="57" t="e">
        <f t="shared" si="130"/>
        <v>#DIV/0!</v>
      </c>
      <c r="S730" s="68" t="str">
        <f t="shared" si="123"/>
        <v>PO</v>
      </c>
      <c r="T730" s="69" t="str">
        <f t="shared" si="124"/>
        <v>OK</v>
      </c>
    </row>
    <row r="731" spans="1:20" ht="14.25" customHeight="1" x14ac:dyDescent="0.25">
      <c r="A731" s="60" t="str">
        <f>IF(S731=MIN(S729:S752),1,"")</f>
        <v/>
      </c>
      <c r="B731" s="61"/>
      <c r="C731" s="62"/>
      <c r="D731" s="63"/>
      <c r="E731" s="64"/>
      <c r="F731" s="65"/>
      <c r="G731" s="66"/>
      <c r="H731" s="56"/>
      <c r="I731" s="67" t="e">
        <f>HLOOKUP('Operational Worksheet'!E731,$B$778:$U$780,3)</f>
        <v>#N/A</v>
      </c>
      <c r="J731" s="57" t="e">
        <f t="shared" si="131"/>
        <v>#DIV/0!</v>
      </c>
      <c r="K731" s="57" t="e">
        <f t="shared" si="125"/>
        <v>#DIV/0!</v>
      </c>
      <c r="L731" s="67" t="e">
        <f t="shared" si="121"/>
        <v>#DIV/0!</v>
      </c>
      <c r="M731" s="67" t="e">
        <f t="shared" si="122"/>
        <v>#DIV/0!</v>
      </c>
      <c r="N731" s="57" t="e">
        <f t="shared" si="126"/>
        <v>#DIV/0!</v>
      </c>
      <c r="O731" s="57" t="e">
        <f t="shared" si="127"/>
        <v>#DIV/0!</v>
      </c>
      <c r="P731" s="67" t="e">
        <f t="shared" si="128"/>
        <v>#DIV/0!</v>
      </c>
      <c r="Q731" s="67" t="e">
        <f t="shared" si="129"/>
        <v>#DIV/0!</v>
      </c>
      <c r="R731" s="57" t="e">
        <f t="shared" si="130"/>
        <v>#DIV/0!</v>
      </c>
      <c r="S731" s="68" t="str">
        <f t="shared" si="123"/>
        <v>PO</v>
      </c>
      <c r="T731" s="69" t="str">
        <f t="shared" si="124"/>
        <v>OK</v>
      </c>
    </row>
    <row r="732" spans="1:20" ht="14.25" customHeight="1" x14ac:dyDescent="0.25">
      <c r="A732" s="60" t="str">
        <f>IF(S732=MIN(S729:S752),1,"")</f>
        <v/>
      </c>
      <c r="B732" s="61"/>
      <c r="C732" s="62"/>
      <c r="D732" s="63"/>
      <c r="E732" s="64"/>
      <c r="F732" s="65"/>
      <c r="G732" s="66"/>
      <c r="H732" s="56"/>
      <c r="I732" s="67" t="e">
        <f>HLOOKUP('Operational Worksheet'!E732,$B$778:$U$780,3)</f>
        <v>#N/A</v>
      </c>
      <c r="J732" s="57" t="e">
        <f t="shared" si="131"/>
        <v>#DIV/0!</v>
      </c>
      <c r="K732" s="57" t="e">
        <f t="shared" si="125"/>
        <v>#DIV/0!</v>
      </c>
      <c r="L732" s="67" t="e">
        <f t="shared" si="121"/>
        <v>#DIV/0!</v>
      </c>
      <c r="M732" s="67" t="e">
        <f t="shared" si="122"/>
        <v>#DIV/0!</v>
      </c>
      <c r="N732" s="57" t="e">
        <f t="shared" si="126"/>
        <v>#DIV/0!</v>
      </c>
      <c r="O732" s="57" t="e">
        <f t="shared" si="127"/>
        <v>#DIV/0!</v>
      </c>
      <c r="P732" s="67" t="e">
        <f t="shared" si="128"/>
        <v>#DIV/0!</v>
      </c>
      <c r="Q732" s="67" t="e">
        <f t="shared" si="129"/>
        <v>#DIV/0!</v>
      </c>
      <c r="R732" s="57" t="e">
        <f t="shared" si="130"/>
        <v>#DIV/0!</v>
      </c>
      <c r="S732" s="68" t="str">
        <f t="shared" si="123"/>
        <v>PO</v>
      </c>
      <c r="T732" s="69" t="str">
        <f t="shared" si="124"/>
        <v>OK</v>
      </c>
    </row>
    <row r="733" spans="1:20" ht="14.25" customHeight="1" x14ac:dyDescent="0.25">
      <c r="A733" s="60" t="str">
        <f>IF(S733=MIN(S729:S752),1,"")</f>
        <v/>
      </c>
      <c r="B733" s="61"/>
      <c r="C733" s="62"/>
      <c r="D733" s="63"/>
      <c r="E733" s="64"/>
      <c r="F733" s="65"/>
      <c r="G733" s="66"/>
      <c r="H733" s="56"/>
      <c r="I733" s="67" t="e">
        <f>HLOOKUP('Operational Worksheet'!E733,$B$778:$U$780,3)</f>
        <v>#N/A</v>
      </c>
      <c r="J733" s="57" t="e">
        <f t="shared" si="131"/>
        <v>#DIV/0!</v>
      </c>
      <c r="K733" s="57" t="e">
        <f t="shared" si="125"/>
        <v>#DIV/0!</v>
      </c>
      <c r="L733" s="67" t="e">
        <f t="shared" si="121"/>
        <v>#DIV/0!</v>
      </c>
      <c r="M733" s="67" t="e">
        <f t="shared" si="122"/>
        <v>#DIV/0!</v>
      </c>
      <c r="N733" s="57" t="e">
        <f t="shared" si="126"/>
        <v>#DIV/0!</v>
      </c>
      <c r="O733" s="57" t="e">
        <f t="shared" si="127"/>
        <v>#DIV/0!</v>
      </c>
      <c r="P733" s="67" t="e">
        <f t="shared" si="128"/>
        <v>#DIV/0!</v>
      </c>
      <c r="Q733" s="67" t="e">
        <f t="shared" si="129"/>
        <v>#DIV/0!</v>
      </c>
      <c r="R733" s="57" t="e">
        <f t="shared" si="130"/>
        <v>#DIV/0!</v>
      </c>
      <c r="S733" s="68" t="str">
        <f t="shared" si="123"/>
        <v>PO</v>
      </c>
      <c r="T733" s="69" t="str">
        <f t="shared" si="124"/>
        <v>OK</v>
      </c>
    </row>
    <row r="734" spans="1:20" ht="14.25" customHeight="1" x14ac:dyDescent="0.25">
      <c r="A734" s="60" t="str">
        <f>IF(S734=MIN(S729:S752),1,"")</f>
        <v/>
      </c>
      <c r="B734" s="61"/>
      <c r="C734" s="62"/>
      <c r="D734" s="63"/>
      <c r="E734" s="64"/>
      <c r="F734" s="65"/>
      <c r="G734" s="66"/>
      <c r="H734" s="56"/>
      <c r="I734" s="67" t="e">
        <f>HLOOKUP('Operational Worksheet'!E734,$B$778:$U$780,3)</f>
        <v>#N/A</v>
      </c>
      <c r="J734" s="57" t="e">
        <f t="shared" si="131"/>
        <v>#DIV/0!</v>
      </c>
      <c r="K734" s="57" t="e">
        <f t="shared" si="125"/>
        <v>#DIV/0!</v>
      </c>
      <c r="L734" s="68" t="e">
        <f t="shared" si="121"/>
        <v>#DIV/0!</v>
      </c>
      <c r="M734" s="67" t="e">
        <f t="shared" si="122"/>
        <v>#DIV/0!</v>
      </c>
      <c r="N734" s="57" t="e">
        <f t="shared" si="126"/>
        <v>#DIV/0!</v>
      </c>
      <c r="O734" s="57" t="e">
        <f t="shared" si="127"/>
        <v>#DIV/0!</v>
      </c>
      <c r="P734" s="67" t="e">
        <f t="shared" si="128"/>
        <v>#DIV/0!</v>
      </c>
      <c r="Q734" s="67" t="e">
        <f t="shared" si="129"/>
        <v>#DIV/0!</v>
      </c>
      <c r="R734" s="57" t="e">
        <f t="shared" si="130"/>
        <v>#DIV/0!</v>
      </c>
      <c r="S734" s="68" t="str">
        <f t="shared" si="123"/>
        <v>PO</v>
      </c>
      <c r="T734" s="69" t="str">
        <f t="shared" si="124"/>
        <v>OK</v>
      </c>
    </row>
    <row r="735" spans="1:20" ht="14.25" customHeight="1" x14ac:dyDescent="0.25">
      <c r="A735" s="60" t="str">
        <f>IF(S735=MIN(S729:S752),1,"")</f>
        <v/>
      </c>
      <c r="B735" s="61"/>
      <c r="C735" s="62"/>
      <c r="D735" s="63"/>
      <c r="E735" s="64"/>
      <c r="F735" s="65"/>
      <c r="G735" s="66"/>
      <c r="H735" s="56"/>
      <c r="I735" s="67" t="e">
        <f>HLOOKUP('Operational Worksheet'!E735,$B$778:$U$780,3)</f>
        <v>#N/A</v>
      </c>
      <c r="J735" s="57" t="e">
        <f t="shared" si="131"/>
        <v>#DIV/0!</v>
      </c>
      <c r="K735" s="57" t="e">
        <f t="shared" si="125"/>
        <v>#DIV/0!</v>
      </c>
      <c r="L735" s="67" t="e">
        <f t="shared" si="121"/>
        <v>#DIV/0!</v>
      </c>
      <c r="M735" s="67" t="e">
        <f t="shared" si="122"/>
        <v>#DIV/0!</v>
      </c>
      <c r="N735" s="57" t="e">
        <f t="shared" si="126"/>
        <v>#DIV/0!</v>
      </c>
      <c r="O735" s="57" t="e">
        <f t="shared" si="127"/>
        <v>#DIV/0!</v>
      </c>
      <c r="P735" s="67" t="e">
        <f t="shared" si="128"/>
        <v>#DIV/0!</v>
      </c>
      <c r="Q735" s="67" t="e">
        <f t="shared" si="129"/>
        <v>#DIV/0!</v>
      </c>
      <c r="R735" s="57" t="e">
        <f t="shared" si="130"/>
        <v>#DIV/0!</v>
      </c>
      <c r="S735" s="68" t="str">
        <f t="shared" si="123"/>
        <v>PO</v>
      </c>
      <c r="T735" s="69" t="str">
        <f t="shared" si="124"/>
        <v>OK</v>
      </c>
    </row>
    <row r="736" spans="1:20" ht="14.25" customHeight="1" x14ac:dyDescent="0.25">
      <c r="A736" s="60" t="str">
        <f>IF(S736=MIN(S729:S752),1,"")</f>
        <v/>
      </c>
      <c r="B736" s="61"/>
      <c r="C736" s="62"/>
      <c r="D736" s="63"/>
      <c r="E736" s="64"/>
      <c r="F736" s="65"/>
      <c r="G736" s="66"/>
      <c r="H736" s="56"/>
      <c r="I736" s="67" t="e">
        <f>HLOOKUP('Operational Worksheet'!E736,$B$778:$U$780,3)</f>
        <v>#N/A</v>
      </c>
      <c r="J736" s="57" t="e">
        <f t="shared" si="131"/>
        <v>#DIV/0!</v>
      </c>
      <c r="K736" s="57" t="e">
        <f t="shared" si="125"/>
        <v>#DIV/0!</v>
      </c>
      <c r="L736" s="67" t="e">
        <f t="shared" si="121"/>
        <v>#DIV/0!</v>
      </c>
      <c r="M736" s="67" t="e">
        <f t="shared" si="122"/>
        <v>#DIV/0!</v>
      </c>
      <c r="N736" s="57" t="e">
        <f t="shared" si="126"/>
        <v>#DIV/0!</v>
      </c>
      <c r="O736" s="57" t="e">
        <f t="shared" si="127"/>
        <v>#DIV/0!</v>
      </c>
      <c r="P736" s="67" t="e">
        <f t="shared" si="128"/>
        <v>#DIV/0!</v>
      </c>
      <c r="Q736" s="67" t="e">
        <f t="shared" si="129"/>
        <v>#DIV/0!</v>
      </c>
      <c r="R736" s="57" t="e">
        <f t="shared" si="130"/>
        <v>#DIV/0!</v>
      </c>
      <c r="S736" s="68" t="str">
        <f t="shared" si="123"/>
        <v>PO</v>
      </c>
      <c r="T736" s="69" t="str">
        <f t="shared" si="124"/>
        <v>OK</v>
      </c>
    </row>
    <row r="737" spans="1:20" ht="14.25" customHeight="1" x14ac:dyDescent="0.25">
      <c r="A737" s="60" t="str">
        <f>IF(S737=MIN(S729:S752),1,"")</f>
        <v/>
      </c>
      <c r="B737" s="61"/>
      <c r="C737" s="62"/>
      <c r="D737" s="63"/>
      <c r="E737" s="64"/>
      <c r="F737" s="65"/>
      <c r="G737" s="66"/>
      <c r="H737" s="56"/>
      <c r="I737" s="67" t="e">
        <f>HLOOKUP('Operational Worksheet'!E737,$B$778:$U$780,3)</f>
        <v>#N/A</v>
      </c>
      <c r="J737" s="57" t="e">
        <f t="shared" si="131"/>
        <v>#DIV/0!</v>
      </c>
      <c r="K737" s="57" t="e">
        <f t="shared" si="125"/>
        <v>#DIV/0!</v>
      </c>
      <c r="L737" s="67" t="e">
        <f t="shared" si="121"/>
        <v>#DIV/0!</v>
      </c>
      <c r="M737" s="67" t="e">
        <f t="shared" si="122"/>
        <v>#DIV/0!</v>
      </c>
      <c r="N737" s="57" t="e">
        <f t="shared" si="126"/>
        <v>#DIV/0!</v>
      </c>
      <c r="O737" s="57" t="e">
        <f t="shared" si="127"/>
        <v>#DIV/0!</v>
      </c>
      <c r="P737" s="67" t="e">
        <f t="shared" si="128"/>
        <v>#DIV/0!</v>
      </c>
      <c r="Q737" s="67" t="e">
        <f t="shared" si="129"/>
        <v>#DIV/0!</v>
      </c>
      <c r="R737" s="57" t="e">
        <f t="shared" si="130"/>
        <v>#DIV/0!</v>
      </c>
      <c r="S737" s="68" t="str">
        <f t="shared" si="123"/>
        <v>PO</v>
      </c>
      <c r="T737" s="69" t="str">
        <f t="shared" si="124"/>
        <v>OK</v>
      </c>
    </row>
    <row r="738" spans="1:20" ht="14.25" customHeight="1" x14ac:dyDescent="0.25">
      <c r="A738" s="60" t="str">
        <f>IF(S738=MIN(S729:S752),1,"")</f>
        <v/>
      </c>
      <c r="B738" s="61"/>
      <c r="C738" s="62"/>
      <c r="D738" s="63"/>
      <c r="E738" s="64"/>
      <c r="F738" s="65"/>
      <c r="G738" s="66"/>
      <c r="H738" s="56"/>
      <c r="I738" s="67" t="e">
        <f>HLOOKUP('Operational Worksheet'!E738,$B$778:$U$780,3)</f>
        <v>#N/A</v>
      </c>
      <c r="J738" s="57" t="e">
        <f t="shared" si="131"/>
        <v>#DIV/0!</v>
      </c>
      <c r="K738" s="57" t="e">
        <f t="shared" si="125"/>
        <v>#DIV/0!</v>
      </c>
      <c r="L738" s="67" t="e">
        <f t="shared" si="121"/>
        <v>#DIV/0!</v>
      </c>
      <c r="M738" s="67" t="e">
        <f t="shared" si="122"/>
        <v>#DIV/0!</v>
      </c>
      <c r="N738" s="57" t="e">
        <f t="shared" si="126"/>
        <v>#DIV/0!</v>
      </c>
      <c r="O738" s="57" t="e">
        <f t="shared" si="127"/>
        <v>#DIV/0!</v>
      </c>
      <c r="P738" s="67" t="e">
        <f t="shared" si="128"/>
        <v>#DIV/0!</v>
      </c>
      <c r="Q738" s="67" t="e">
        <f t="shared" si="129"/>
        <v>#DIV/0!</v>
      </c>
      <c r="R738" s="57" t="e">
        <f t="shared" si="130"/>
        <v>#DIV/0!</v>
      </c>
      <c r="S738" s="68" t="str">
        <f t="shared" si="123"/>
        <v>PO</v>
      </c>
      <c r="T738" s="69" t="str">
        <f t="shared" si="124"/>
        <v>OK</v>
      </c>
    </row>
    <row r="739" spans="1:20" ht="14.25" customHeight="1" x14ac:dyDescent="0.25">
      <c r="A739" s="60" t="str">
        <f>IF(S739=MIN(S729:S752),1,"")</f>
        <v/>
      </c>
      <c r="B739" s="61"/>
      <c r="C739" s="62"/>
      <c r="D739" s="63"/>
      <c r="E739" s="64"/>
      <c r="F739" s="65"/>
      <c r="G739" s="66"/>
      <c r="H739" s="56"/>
      <c r="I739" s="67" t="e">
        <f>HLOOKUP('Operational Worksheet'!E739,$B$778:$U$780,3)</f>
        <v>#N/A</v>
      </c>
      <c r="J739" s="57" t="e">
        <f t="shared" si="131"/>
        <v>#DIV/0!</v>
      </c>
      <c r="K739" s="57" t="e">
        <f t="shared" si="125"/>
        <v>#DIV/0!</v>
      </c>
      <c r="L739" s="67" t="e">
        <f t="shared" si="121"/>
        <v>#DIV/0!</v>
      </c>
      <c r="M739" s="67" t="e">
        <f t="shared" si="122"/>
        <v>#DIV/0!</v>
      </c>
      <c r="N739" s="57" t="e">
        <f t="shared" si="126"/>
        <v>#DIV/0!</v>
      </c>
      <c r="O739" s="57" t="e">
        <f t="shared" si="127"/>
        <v>#DIV/0!</v>
      </c>
      <c r="P739" s="67" t="e">
        <f t="shared" si="128"/>
        <v>#DIV/0!</v>
      </c>
      <c r="Q739" s="67" t="e">
        <f t="shared" si="129"/>
        <v>#DIV/0!</v>
      </c>
      <c r="R739" s="57" t="e">
        <f t="shared" si="130"/>
        <v>#DIV/0!</v>
      </c>
      <c r="S739" s="68" t="str">
        <f t="shared" si="123"/>
        <v>PO</v>
      </c>
      <c r="T739" s="69" t="str">
        <f t="shared" si="124"/>
        <v>OK</v>
      </c>
    </row>
    <row r="740" spans="1:20" ht="14.25" customHeight="1" x14ac:dyDescent="0.25">
      <c r="A740" s="60" t="str">
        <f>IF(S740=MIN(S729:S752),1,"")</f>
        <v/>
      </c>
      <c r="B740" s="61"/>
      <c r="C740" s="62"/>
      <c r="D740" s="63"/>
      <c r="E740" s="64"/>
      <c r="F740" s="65"/>
      <c r="G740" s="66"/>
      <c r="H740" s="56"/>
      <c r="I740" s="67" t="e">
        <f>HLOOKUP('Operational Worksheet'!E740,$B$778:$U$780,3)</f>
        <v>#N/A</v>
      </c>
      <c r="J740" s="57" t="e">
        <f t="shared" si="131"/>
        <v>#DIV/0!</v>
      </c>
      <c r="K740" s="57" t="e">
        <f t="shared" si="125"/>
        <v>#DIV/0!</v>
      </c>
      <c r="L740" s="68" t="e">
        <f t="shared" si="121"/>
        <v>#DIV/0!</v>
      </c>
      <c r="M740" s="67" t="e">
        <f t="shared" si="122"/>
        <v>#DIV/0!</v>
      </c>
      <c r="N740" s="57" t="e">
        <f t="shared" si="126"/>
        <v>#DIV/0!</v>
      </c>
      <c r="O740" s="57" t="e">
        <f t="shared" si="127"/>
        <v>#DIV/0!</v>
      </c>
      <c r="P740" s="67" t="e">
        <f t="shared" si="128"/>
        <v>#DIV/0!</v>
      </c>
      <c r="Q740" s="67" t="e">
        <f t="shared" si="129"/>
        <v>#DIV/0!</v>
      </c>
      <c r="R740" s="57" t="e">
        <f t="shared" si="130"/>
        <v>#DIV/0!</v>
      </c>
      <c r="S740" s="68" t="str">
        <f t="shared" si="123"/>
        <v>PO</v>
      </c>
      <c r="T740" s="69" t="str">
        <f t="shared" si="124"/>
        <v>OK</v>
      </c>
    </row>
    <row r="741" spans="1:20" ht="14.25" customHeight="1" x14ac:dyDescent="0.25">
      <c r="A741" s="60" t="str">
        <f>IF(S741=MIN(S729:S752),1,"")</f>
        <v/>
      </c>
      <c r="B741" s="61"/>
      <c r="C741" s="62"/>
      <c r="D741" s="63"/>
      <c r="E741" s="64"/>
      <c r="F741" s="65"/>
      <c r="G741" s="66"/>
      <c r="H741" s="56"/>
      <c r="I741" s="67" t="e">
        <f>HLOOKUP('Operational Worksheet'!E741,$B$778:$U$780,3)</f>
        <v>#N/A</v>
      </c>
      <c r="J741" s="57" t="e">
        <f t="shared" si="131"/>
        <v>#DIV/0!</v>
      </c>
      <c r="K741" s="57" t="e">
        <f t="shared" si="125"/>
        <v>#DIV/0!</v>
      </c>
      <c r="L741" s="67" t="e">
        <f t="shared" si="121"/>
        <v>#DIV/0!</v>
      </c>
      <c r="M741" s="67" t="e">
        <f t="shared" si="122"/>
        <v>#DIV/0!</v>
      </c>
      <c r="N741" s="57" t="e">
        <f t="shared" si="126"/>
        <v>#DIV/0!</v>
      </c>
      <c r="O741" s="57" t="e">
        <f t="shared" si="127"/>
        <v>#DIV/0!</v>
      </c>
      <c r="P741" s="67" t="e">
        <f t="shared" si="128"/>
        <v>#DIV/0!</v>
      </c>
      <c r="Q741" s="67" t="e">
        <f t="shared" si="129"/>
        <v>#DIV/0!</v>
      </c>
      <c r="R741" s="57" t="e">
        <f t="shared" si="130"/>
        <v>#DIV/0!</v>
      </c>
      <c r="S741" s="68" t="str">
        <f t="shared" si="123"/>
        <v>PO</v>
      </c>
      <c r="T741" s="69" t="str">
        <f t="shared" si="124"/>
        <v>OK</v>
      </c>
    </row>
    <row r="742" spans="1:20" ht="14.25" customHeight="1" x14ac:dyDescent="0.25">
      <c r="A742" s="60" t="str">
        <f>IF(S742=MIN(S729:S752),1,"")</f>
        <v/>
      </c>
      <c r="B742" s="61"/>
      <c r="C742" s="62"/>
      <c r="D742" s="63"/>
      <c r="E742" s="64"/>
      <c r="F742" s="65"/>
      <c r="G742" s="66"/>
      <c r="H742" s="56"/>
      <c r="I742" s="67" t="e">
        <f>HLOOKUP('Operational Worksheet'!E742,$B$778:$U$780,3)</f>
        <v>#N/A</v>
      </c>
      <c r="J742" s="57" t="e">
        <f t="shared" si="131"/>
        <v>#DIV/0!</v>
      </c>
      <c r="K742" s="57" t="e">
        <f t="shared" si="125"/>
        <v>#DIV/0!</v>
      </c>
      <c r="L742" s="67" t="e">
        <f t="shared" si="121"/>
        <v>#DIV/0!</v>
      </c>
      <c r="M742" s="67" t="e">
        <f t="shared" si="122"/>
        <v>#DIV/0!</v>
      </c>
      <c r="N742" s="57" t="e">
        <f t="shared" si="126"/>
        <v>#DIV/0!</v>
      </c>
      <c r="O742" s="57" t="e">
        <f t="shared" si="127"/>
        <v>#DIV/0!</v>
      </c>
      <c r="P742" s="67" t="e">
        <f t="shared" si="128"/>
        <v>#DIV/0!</v>
      </c>
      <c r="Q742" s="67" t="e">
        <f t="shared" si="129"/>
        <v>#DIV/0!</v>
      </c>
      <c r="R742" s="57" t="e">
        <f t="shared" si="130"/>
        <v>#DIV/0!</v>
      </c>
      <c r="S742" s="68" t="str">
        <f t="shared" si="123"/>
        <v>PO</v>
      </c>
      <c r="T742" s="69" t="str">
        <f t="shared" si="124"/>
        <v>OK</v>
      </c>
    </row>
    <row r="743" spans="1:20" ht="14.25" customHeight="1" x14ac:dyDescent="0.25">
      <c r="A743" s="60" t="str">
        <f>IF(S743=MIN(S729:S752),1,"")</f>
        <v/>
      </c>
      <c r="B743" s="61"/>
      <c r="C743" s="62"/>
      <c r="D743" s="63"/>
      <c r="E743" s="64"/>
      <c r="F743" s="65"/>
      <c r="G743" s="66"/>
      <c r="H743" s="56"/>
      <c r="I743" s="67" t="e">
        <f>HLOOKUP('Operational Worksheet'!E743,$B$778:$U$780,3)</f>
        <v>#N/A</v>
      </c>
      <c r="J743" s="57" t="e">
        <f t="shared" si="131"/>
        <v>#DIV/0!</v>
      </c>
      <c r="K743" s="57" t="e">
        <f t="shared" si="125"/>
        <v>#DIV/0!</v>
      </c>
      <c r="L743" s="67" t="e">
        <f t="shared" si="121"/>
        <v>#DIV/0!</v>
      </c>
      <c r="M743" s="67" t="e">
        <f t="shared" si="122"/>
        <v>#DIV/0!</v>
      </c>
      <c r="N743" s="57" t="e">
        <f t="shared" si="126"/>
        <v>#DIV/0!</v>
      </c>
      <c r="O743" s="57" t="e">
        <f t="shared" si="127"/>
        <v>#DIV/0!</v>
      </c>
      <c r="P743" s="67" t="e">
        <f t="shared" si="128"/>
        <v>#DIV/0!</v>
      </c>
      <c r="Q743" s="67" t="e">
        <f t="shared" si="129"/>
        <v>#DIV/0!</v>
      </c>
      <c r="R743" s="57" t="e">
        <f t="shared" si="130"/>
        <v>#DIV/0!</v>
      </c>
      <c r="S743" s="68" t="str">
        <f t="shared" si="123"/>
        <v>PO</v>
      </c>
      <c r="T743" s="69" t="str">
        <f t="shared" si="124"/>
        <v>OK</v>
      </c>
    </row>
    <row r="744" spans="1:20" ht="14.25" customHeight="1" x14ac:dyDescent="0.25">
      <c r="A744" s="60" t="str">
        <f>IF(S744=MIN(S729:S752),1,"")</f>
        <v/>
      </c>
      <c r="B744" s="61"/>
      <c r="C744" s="62"/>
      <c r="D744" s="63"/>
      <c r="E744" s="64"/>
      <c r="F744" s="65"/>
      <c r="G744" s="66"/>
      <c r="H744" s="56"/>
      <c r="I744" s="67" t="e">
        <f>HLOOKUP('Operational Worksheet'!E744,$B$778:$U$780,3)</f>
        <v>#N/A</v>
      </c>
      <c r="J744" s="57" t="e">
        <f t="shared" si="131"/>
        <v>#DIV/0!</v>
      </c>
      <c r="K744" s="57" t="e">
        <f t="shared" si="125"/>
        <v>#DIV/0!</v>
      </c>
      <c r="L744" s="67" t="e">
        <f t="shared" si="121"/>
        <v>#DIV/0!</v>
      </c>
      <c r="M744" s="67" t="e">
        <f t="shared" si="122"/>
        <v>#DIV/0!</v>
      </c>
      <c r="N744" s="57" t="e">
        <f t="shared" si="126"/>
        <v>#DIV/0!</v>
      </c>
      <c r="O744" s="57" t="e">
        <f t="shared" si="127"/>
        <v>#DIV/0!</v>
      </c>
      <c r="P744" s="67" t="e">
        <f t="shared" si="128"/>
        <v>#DIV/0!</v>
      </c>
      <c r="Q744" s="67" t="e">
        <f t="shared" si="129"/>
        <v>#DIV/0!</v>
      </c>
      <c r="R744" s="57" t="e">
        <f t="shared" si="130"/>
        <v>#DIV/0!</v>
      </c>
      <c r="S744" s="68" t="str">
        <f t="shared" si="123"/>
        <v>PO</v>
      </c>
      <c r="T744" s="69" t="str">
        <f t="shared" si="124"/>
        <v>OK</v>
      </c>
    </row>
    <row r="745" spans="1:20" ht="14.25" customHeight="1" x14ac:dyDescent="0.25">
      <c r="A745" s="60" t="str">
        <f>IF(S745=MIN(S729:S752),1,"")</f>
        <v/>
      </c>
      <c r="B745" s="61"/>
      <c r="C745" s="62"/>
      <c r="D745" s="63"/>
      <c r="E745" s="64"/>
      <c r="F745" s="65"/>
      <c r="G745" s="66"/>
      <c r="H745" s="56"/>
      <c r="I745" s="67" t="e">
        <f>HLOOKUP('Operational Worksheet'!E745,$B$778:$U$780,3)</f>
        <v>#N/A</v>
      </c>
      <c r="J745" s="57" t="e">
        <f t="shared" si="131"/>
        <v>#DIV/0!</v>
      </c>
      <c r="K745" s="57" t="e">
        <f t="shared" si="125"/>
        <v>#DIV/0!</v>
      </c>
      <c r="L745" s="67" t="e">
        <f t="shared" si="121"/>
        <v>#DIV/0!</v>
      </c>
      <c r="M745" s="67" t="e">
        <f t="shared" si="122"/>
        <v>#DIV/0!</v>
      </c>
      <c r="N745" s="57" t="e">
        <f t="shared" si="126"/>
        <v>#DIV/0!</v>
      </c>
      <c r="O745" s="57" t="e">
        <f t="shared" si="127"/>
        <v>#DIV/0!</v>
      </c>
      <c r="P745" s="67" t="e">
        <f t="shared" si="128"/>
        <v>#DIV/0!</v>
      </c>
      <c r="Q745" s="67" t="e">
        <f t="shared" si="129"/>
        <v>#DIV/0!</v>
      </c>
      <c r="R745" s="57" t="e">
        <f t="shared" si="130"/>
        <v>#DIV/0!</v>
      </c>
      <c r="S745" s="68" t="str">
        <f t="shared" si="123"/>
        <v>PO</v>
      </c>
      <c r="T745" s="69" t="str">
        <f t="shared" si="124"/>
        <v>OK</v>
      </c>
    </row>
    <row r="746" spans="1:20" ht="14.25" customHeight="1" x14ac:dyDescent="0.25">
      <c r="A746" s="60" t="str">
        <f>IF(S746=MIN(S729:S752),1,"")</f>
        <v/>
      </c>
      <c r="B746" s="61"/>
      <c r="C746" s="62"/>
      <c r="D746" s="63"/>
      <c r="E746" s="64"/>
      <c r="F746" s="65"/>
      <c r="G746" s="66"/>
      <c r="H746" s="56"/>
      <c r="I746" s="67" t="e">
        <f>HLOOKUP('Operational Worksheet'!E746,$B$778:$U$780,3)</f>
        <v>#N/A</v>
      </c>
      <c r="J746" s="57" t="e">
        <f t="shared" si="131"/>
        <v>#DIV/0!</v>
      </c>
      <c r="K746" s="57" t="e">
        <f t="shared" si="125"/>
        <v>#DIV/0!</v>
      </c>
      <c r="L746" s="68" t="e">
        <f t="shared" si="121"/>
        <v>#DIV/0!</v>
      </c>
      <c r="M746" s="67" t="e">
        <f t="shared" si="122"/>
        <v>#DIV/0!</v>
      </c>
      <c r="N746" s="57" t="e">
        <f t="shared" si="126"/>
        <v>#DIV/0!</v>
      </c>
      <c r="O746" s="57" t="e">
        <f t="shared" si="127"/>
        <v>#DIV/0!</v>
      </c>
      <c r="P746" s="67" t="e">
        <f t="shared" si="128"/>
        <v>#DIV/0!</v>
      </c>
      <c r="Q746" s="67" t="e">
        <f t="shared" si="129"/>
        <v>#DIV/0!</v>
      </c>
      <c r="R746" s="57" t="e">
        <f t="shared" si="130"/>
        <v>#DIV/0!</v>
      </c>
      <c r="S746" s="68" t="str">
        <f t="shared" si="123"/>
        <v>PO</v>
      </c>
      <c r="T746" s="69" t="str">
        <f t="shared" si="124"/>
        <v>OK</v>
      </c>
    </row>
    <row r="747" spans="1:20" ht="14.25" customHeight="1" x14ac:dyDescent="0.25">
      <c r="A747" s="60" t="str">
        <f>IF(S747=MIN(S729:S752),1,"")</f>
        <v/>
      </c>
      <c r="B747" s="61"/>
      <c r="C747" s="62"/>
      <c r="D747" s="63"/>
      <c r="E747" s="64"/>
      <c r="F747" s="65"/>
      <c r="G747" s="66"/>
      <c r="H747" s="56"/>
      <c r="I747" s="67" t="e">
        <f>HLOOKUP('Operational Worksheet'!E747,$B$778:$U$780,3)</f>
        <v>#N/A</v>
      </c>
      <c r="J747" s="57" t="e">
        <f t="shared" si="131"/>
        <v>#DIV/0!</v>
      </c>
      <c r="K747" s="57" t="e">
        <f t="shared" si="125"/>
        <v>#DIV/0!</v>
      </c>
      <c r="L747" s="67" t="e">
        <f t="shared" si="121"/>
        <v>#DIV/0!</v>
      </c>
      <c r="M747" s="67" t="e">
        <f t="shared" si="122"/>
        <v>#DIV/0!</v>
      </c>
      <c r="N747" s="57" t="e">
        <f t="shared" si="126"/>
        <v>#DIV/0!</v>
      </c>
      <c r="O747" s="57" t="e">
        <f t="shared" si="127"/>
        <v>#DIV/0!</v>
      </c>
      <c r="P747" s="67" t="e">
        <f t="shared" si="128"/>
        <v>#DIV/0!</v>
      </c>
      <c r="Q747" s="67" t="e">
        <f t="shared" si="129"/>
        <v>#DIV/0!</v>
      </c>
      <c r="R747" s="57" t="e">
        <f t="shared" si="130"/>
        <v>#DIV/0!</v>
      </c>
      <c r="S747" s="68" t="str">
        <f t="shared" si="123"/>
        <v>PO</v>
      </c>
      <c r="T747" s="69" t="str">
        <f t="shared" si="124"/>
        <v>OK</v>
      </c>
    </row>
    <row r="748" spans="1:20" ht="14.25" customHeight="1" x14ac:dyDescent="0.25">
      <c r="A748" s="60" t="str">
        <f>IF(S748=MIN(S729:S752),1,"")</f>
        <v/>
      </c>
      <c r="B748" s="61"/>
      <c r="C748" s="62"/>
      <c r="D748" s="63"/>
      <c r="E748" s="64"/>
      <c r="F748" s="65"/>
      <c r="G748" s="66"/>
      <c r="H748" s="56"/>
      <c r="I748" s="67" t="e">
        <f>HLOOKUP('Operational Worksheet'!E748,$B$778:$U$780,3)</f>
        <v>#N/A</v>
      </c>
      <c r="J748" s="57" t="e">
        <f t="shared" si="131"/>
        <v>#DIV/0!</v>
      </c>
      <c r="K748" s="57" t="e">
        <f t="shared" si="125"/>
        <v>#DIV/0!</v>
      </c>
      <c r="L748" s="67" t="e">
        <f t="shared" si="121"/>
        <v>#DIV/0!</v>
      </c>
      <c r="M748" s="67" t="e">
        <f t="shared" si="122"/>
        <v>#DIV/0!</v>
      </c>
      <c r="N748" s="57" t="e">
        <f t="shared" si="126"/>
        <v>#DIV/0!</v>
      </c>
      <c r="O748" s="57" t="e">
        <f t="shared" si="127"/>
        <v>#DIV/0!</v>
      </c>
      <c r="P748" s="67" t="e">
        <f t="shared" si="128"/>
        <v>#DIV/0!</v>
      </c>
      <c r="Q748" s="67" t="e">
        <f t="shared" si="129"/>
        <v>#DIV/0!</v>
      </c>
      <c r="R748" s="57" t="e">
        <f t="shared" si="130"/>
        <v>#DIV/0!</v>
      </c>
      <c r="S748" s="68" t="str">
        <f t="shared" si="123"/>
        <v>PO</v>
      </c>
      <c r="T748" s="69" t="str">
        <f t="shared" si="124"/>
        <v>OK</v>
      </c>
    </row>
    <row r="749" spans="1:20" ht="14.25" customHeight="1" x14ac:dyDescent="0.25">
      <c r="A749" s="60" t="str">
        <f>IF(S749=MIN(S729:S752),1,"")</f>
        <v/>
      </c>
      <c r="B749" s="61"/>
      <c r="C749" s="62"/>
      <c r="D749" s="63"/>
      <c r="E749" s="64"/>
      <c r="F749" s="65"/>
      <c r="G749" s="66"/>
      <c r="H749" s="56"/>
      <c r="I749" s="67" t="e">
        <f>HLOOKUP('Operational Worksheet'!E749,$B$778:$U$780,3)</f>
        <v>#N/A</v>
      </c>
      <c r="J749" s="57" t="e">
        <f t="shared" si="131"/>
        <v>#DIV/0!</v>
      </c>
      <c r="K749" s="57" t="e">
        <f t="shared" si="125"/>
        <v>#DIV/0!</v>
      </c>
      <c r="L749" s="67" t="e">
        <f t="shared" si="121"/>
        <v>#DIV/0!</v>
      </c>
      <c r="M749" s="67" t="e">
        <f t="shared" si="122"/>
        <v>#DIV/0!</v>
      </c>
      <c r="N749" s="57" t="e">
        <f t="shared" si="126"/>
        <v>#DIV/0!</v>
      </c>
      <c r="O749" s="57" t="e">
        <f t="shared" si="127"/>
        <v>#DIV/0!</v>
      </c>
      <c r="P749" s="67" t="e">
        <f t="shared" si="128"/>
        <v>#DIV/0!</v>
      </c>
      <c r="Q749" s="67" t="e">
        <f t="shared" si="129"/>
        <v>#DIV/0!</v>
      </c>
      <c r="R749" s="57" t="e">
        <f t="shared" si="130"/>
        <v>#DIV/0!</v>
      </c>
      <c r="S749" s="68" t="str">
        <f t="shared" si="123"/>
        <v>PO</v>
      </c>
      <c r="T749" s="69" t="str">
        <f t="shared" si="124"/>
        <v>OK</v>
      </c>
    </row>
    <row r="750" spans="1:20" ht="14.25" customHeight="1" x14ac:dyDescent="0.25">
      <c r="A750" s="60" t="str">
        <f>IF(S750=MIN(S729:S752),1,"")</f>
        <v/>
      </c>
      <c r="B750" s="61"/>
      <c r="C750" s="62"/>
      <c r="D750" s="63"/>
      <c r="E750" s="64"/>
      <c r="F750" s="65"/>
      <c r="G750" s="66"/>
      <c r="H750" s="56"/>
      <c r="I750" s="67" t="e">
        <f>HLOOKUP('Operational Worksheet'!E750,$B$778:$U$780,3)</f>
        <v>#N/A</v>
      </c>
      <c r="J750" s="57" t="e">
        <f t="shared" si="131"/>
        <v>#DIV/0!</v>
      </c>
      <c r="K750" s="57" t="e">
        <f t="shared" si="125"/>
        <v>#DIV/0!</v>
      </c>
      <c r="L750" s="67" t="e">
        <f t="shared" si="121"/>
        <v>#DIV/0!</v>
      </c>
      <c r="M750" s="67" t="e">
        <f t="shared" si="122"/>
        <v>#DIV/0!</v>
      </c>
      <c r="N750" s="57" t="e">
        <f t="shared" si="126"/>
        <v>#DIV/0!</v>
      </c>
      <c r="O750" s="57" t="e">
        <f t="shared" si="127"/>
        <v>#DIV/0!</v>
      </c>
      <c r="P750" s="67" t="e">
        <f t="shared" si="128"/>
        <v>#DIV/0!</v>
      </c>
      <c r="Q750" s="67" t="e">
        <f t="shared" si="129"/>
        <v>#DIV/0!</v>
      </c>
      <c r="R750" s="57" t="e">
        <f t="shared" si="130"/>
        <v>#DIV/0!</v>
      </c>
      <c r="S750" s="68" t="str">
        <f t="shared" si="123"/>
        <v>PO</v>
      </c>
      <c r="T750" s="69" t="str">
        <f t="shared" si="124"/>
        <v>OK</v>
      </c>
    </row>
    <row r="751" spans="1:20" ht="14.25" customHeight="1" x14ac:dyDescent="0.25">
      <c r="A751" s="60" t="str">
        <f>IF(S751=MIN(S729:S752),1,"")</f>
        <v/>
      </c>
      <c r="B751" s="61"/>
      <c r="C751" s="62"/>
      <c r="D751" s="63"/>
      <c r="E751" s="64"/>
      <c r="F751" s="65"/>
      <c r="G751" s="66"/>
      <c r="H751" s="56"/>
      <c r="I751" s="67" t="e">
        <f>HLOOKUP('Operational Worksheet'!E751,$B$778:$U$780,3)</f>
        <v>#N/A</v>
      </c>
      <c r="J751" s="57" t="e">
        <f t="shared" si="131"/>
        <v>#DIV/0!</v>
      </c>
      <c r="K751" s="57" t="e">
        <f t="shared" si="125"/>
        <v>#DIV/0!</v>
      </c>
      <c r="L751" s="67" t="e">
        <f t="shared" si="121"/>
        <v>#DIV/0!</v>
      </c>
      <c r="M751" s="67" t="e">
        <f t="shared" si="122"/>
        <v>#DIV/0!</v>
      </c>
      <c r="N751" s="57" t="e">
        <f t="shared" si="126"/>
        <v>#DIV/0!</v>
      </c>
      <c r="O751" s="57" t="e">
        <f t="shared" si="127"/>
        <v>#DIV/0!</v>
      </c>
      <c r="P751" s="67" t="e">
        <f t="shared" si="128"/>
        <v>#DIV/0!</v>
      </c>
      <c r="Q751" s="67" t="e">
        <f t="shared" si="129"/>
        <v>#DIV/0!</v>
      </c>
      <c r="R751" s="57" t="e">
        <f t="shared" si="130"/>
        <v>#DIV/0!</v>
      </c>
      <c r="S751" s="68" t="str">
        <f t="shared" si="123"/>
        <v>PO</v>
      </c>
      <c r="T751" s="69" t="str">
        <f t="shared" si="124"/>
        <v>OK</v>
      </c>
    </row>
    <row r="752" spans="1:20" ht="14.25" customHeight="1" thickBot="1" x14ac:dyDescent="0.3">
      <c r="A752" s="70" t="str">
        <f>IF(S752=MIN(S729:S752),1,"")</f>
        <v/>
      </c>
      <c r="B752" s="76"/>
      <c r="C752" s="77"/>
      <c r="D752" s="63"/>
      <c r="E752" s="64"/>
      <c r="F752" s="65"/>
      <c r="G752" s="66"/>
      <c r="H752" s="56"/>
      <c r="I752" s="78" t="e">
        <f>HLOOKUP('Operational Worksheet'!E752,$B$778:$U$780,3)</f>
        <v>#N/A</v>
      </c>
      <c r="J752" s="79" t="e">
        <f t="shared" si="131"/>
        <v>#DIV/0!</v>
      </c>
      <c r="K752" s="57" t="e">
        <f t="shared" si="125"/>
        <v>#DIV/0!</v>
      </c>
      <c r="L752" s="79" t="e">
        <f t="shared" si="121"/>
        <v>#DIV/0!</v>
      </c>
      <c r="M752" s="78" t="e">
        <f t="shared" si="122"/>
        <v>#DIV/0!</v>
      </c>
      <c r="N752" s="78" t="e">
        <f t="shared" si="126"/>
        <v>#DIV/0!</v>
      </c>
      <c r="O752" s="78" t="e">
        <f t="shared" si="127"/>
        <v>#DIV/0!</v>
      </c>
      <c r="P752" s="78" t="e">
        <f t="shared" si="128"/>
        <v>#DIV/0!</v>
      </c>
      <c r="Q752" s="78" t="e">
        <f t="shared" si="129"/>
        <v>#DIV/0!</v>
      </c>
      <c r="R752" s="57" t="e">
        <f t="shared" si="130"/>
        <v>#DIV/0!</v>
      </c>
      <c r="S752" s="79" t="str">
        <f t="shared" si="123"/>
        <v>PO</v>
      </c>
      <c r="T752" s="80" t="str">
        <f t="shared" si="124"/>
        <v>OK</v>
      </c>
    </row>
    <row r="753" spans="1:20" ht="14.25" customHeight="1" x14ac:dyDescent="0.25">
      <c r="A753" s="81"/>
      <c r="B753" s="82"/>
      <c r="C753" s="83"/>
      <c r="D753" s="84"/>
      <c r="E753" s="84"/>
      <c r="F753" s="84"/>
      <c r="G753" s="85"/>
      <c r="H753" s="85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6"/>
      <c r="T753" s="82"/>
    </row>
    <row r="754" spans="1:20" ht="15" customHeight="1" x14ac:dyDescent="0.25">
      <c r="A754" s="81"/>
      <c r="B754" s="87" t="s">
        <v>97</v>
      </c>
      <c r="C754" s="88"/>
      <c r="D754" s="84"/>
      <c r="E754" s="84"/>
      <c r="F754" s="84"/>
      <c r="G754" s="85"/>
      <c r="H754" s="85"/>
      <c r="I754" s="84"/>
      <c r="J754" s="84"/>
      <c r="K754" s="84"/>
      <c r="L754" s="84"/>
      <c r="M754" s="84"/>
      <c r="N754" s="84"/>
      <c r="O754" s="84"/>
      <c r="P754" s="84"/>
      <c r="Q754" s="86"/>
      <c r="R754" s="86"/>
      <c r="S754" s="89"/>
      <c r="T754" s="89"/>
    </row>
    <row r="755" spans="1:20" ht="14.25" customHeight="1" x14ac:dyDescent="0.25">
      <c r="A755" s="81"/>
      <c r="B755" s="90" t="s">
        <v>98</v>
      </c>
      <c r="C755" s="91"/>
      <c r="D755" s="84"/>
      <c r="E755" s="84"/>
      <c r="F755" s="84"/>
      <c r="G755" s="85"/>
      <c r="H755" s="85"/>
      <c r="I755" s="84"/>
      <c r="J755" s="84"/>
      <c r="K755" s="84"/>
      <c r="L755" s="84"/>
      <c r="M755" s="84"/>
      <c r="N755" s="84"/>
      <c r="O755" s="84"/>
      <c r="P755" s="84"/>
      <c r="Q755" s="86"/>
      <c r="R755" s="86"/>
      <c r="S755" s="89"/>
      <c r="T755" s="89"/>
    </row>
    <row r="756" spans="1:20" ht="14.25" customHeight="1" x14ac:dyDescent="0.25">
      <c r="A756" s="81"/>
      <c r="B756" s="90" t="s">
        <v>99</v>
      </c>
      <c r="C756" s="91"/>
      <c r="D756" s="84"/>
      <c r="E756" s="84"/>
      <c r="F756" s="84"/>
      <c r="G756" s="85"/>
      <c r="H756" s="85"/>
      <c r="I756" s="84"/>
      <c r="J756" s="84"/>
      <c r="K756" s="84"/>
      <c r="L756" s="84"/>
      <c r="M756" s="84"/>
      <c r="N756" s="84"/>
      <c r="O756" s="84"/>
      <c r="P756" s="84"/>
      <c r="Q756" s="86"/>
      <c r="R756" s="86"/>
      <c r="S756" s="89"/>
      <c r="T756" s="89"/>
    </row>
    <row r="757" spans="1:20" ht="14.25" customHeight="1" x14ac:dyDescent="0.25">
      <c r="A757" s="81"/>
      <c r="B757" s="90" t="s">
        <v>100</v>
      </c>
      <c r="C757" s="91"/>
      <c r="D757" s="84"/>
      <c r="E757" s="84"/>
      <c r="F757" s="84"/>
      <c r="G757" s="85"/>
      <c r="H757" s="85"/>
      <c r="I757" s="84"/>
      <c r="J757" s="84"/>
      <c r="K757" s="84"/>
      <c r="L757" s="84"/>
      <c r="M757" s="84"/>
      <c r="N757" s="84"/>
      <c r="O757" s="84"/>
      <c r="P757" s="84"/>
      <c r="Q757" s="86"/>
      <c r="R757" s="86"/>
      <c r="S757" s="89"/>
      <c r="T757" s="89"/>
    </row>
    <row r="758" spans="1:20" ht="14.25" customHeight="1" x14ac:dyDescent="0.25">
      <c r="A758" s="81"/>
      <c r="B758" s="90" t="s">
        <v>101</v>
      </c>
      <c r="C758" s="91"/>
      <c r="D758" s="84"/>
      <c r="E758" s="84"/>
      <c r="F758" s="84"/>
      <c r="G758" s="85"/>
      <c r="H758" s="85"/>
      <c r="I758" s="84"/>
      <c r="J758" s="84"/>
      <c r="K758" s="84"/>
      <c r="L758" s="84"/>
      <c r="M758" s="84"/>
      <c r="N758" s="84"/>
      <c r="O758" s="84"/>
      <c r="P758" s="84"/>
      <c r="Q758" s="86"/>
      <c r="R758" s="86"/>
      <c r="S758" s="89"/>
      <c r="T758" s="89"/>
    </row>
    <row r="759" spans="1:20" ht="14.25" customHeight="1" x14ac:dyDescent="0.25">
      <c r="A759" s="86"/>
      <c r="B759" s="90" t="s">
        <v>102</v>
      </c>
      <c r="C759" s="91"/>
      <c r="D759" s="84"/>
      <c r="E759" s="84"/>
      <c r="F759" s="84"/>
      <c r="G759" s="85"/>
      <c r="H759" s="85"/>
      <c r="I759" s="84"/>
      <c r="J759" s="84"/>
      <c r="K759" s="84"/>
      <c r="L759" s="84"/>
      <c r="M759" s="84"/>
      <c r="N759" s="84"/>
      <c r="O759" s="84"/>
      <c r="P759" s="84"/>
      <c r="Q759" s="86"/>
      <c r="R759" s="86"/>
      <c r="S759" s="89"/>
      <c r="T759" s="89"/>
    </row>
    <row r="760" spans="1:20" ht="14.25" customHeight="1" x14ac:dyDescent="0.25">
      <c r="A760" s="89"/>
      <c r="B760" s="90" t="s">
        <v>103</v>
      </c>
      <c r="C760" s="91"/>
      <c r="D760" s="84"/>
      <c r="E760" s="84"/>
      <c r="F760" s="84"/>
      <c r="G760" s="85"/>
      <c r="H760" s="85"/>
      <c r="I760" s="84"/>
      <c r="J760" s="84"/>
      <c r="K760" s="84"/>
      <c r="L760" s="84"/>
      <c r="M760" s="84"/>
      <c r="N760" s="84"/>
      <c r="O760" s="84"/>
      <c r="P760" s="84"/>
      <c r="Q760" s="86"/>
      <c r="R760" s="86"/>
      <c r="S760" s="89"/>
      <c r="T760" s="89"/>
    </row>
    <row r="761" spans="1:20" ht="14.25" customHeight="1" x14ac:dyDescent="0.25">
      <c r="A761" s="89"/>
      <c r="B761" s="90" t="s">
        <v>104</v>
      </c>
      <c r="C761" s="91"/>
      <c r="D761" s="84"/>
      <c r="E761" s="84"/>
      <c r="F761" s="84"/>
      <c r="G761" s="85"/>
      <c r="H761" s="85"/>
      <c r="I761" s="84"/>
      <c r="J761" s="84"/>
      <c r="K761" s="84"/>
      <c r="L761" s="84"/>
      <c r="M761" s="84"/>
      <c r="N761" s="84"/>
      <c r="O761" s="84"/>
      <c r="P761" s="84"/>
      <c r="Q761" s="86"/>
      <c r="R761" s="86"/>
      <c r="S761" s="89"/>
      <c r="T761" s="89"/>
    </row>
    <row r="762" spans="1:20" ht="14.25" customHeight="1" x14ac:dyDescent="0.25">
      <c r="A762" s="89"/>
      <c r="B762" s="90" t="s">
        <v>105</v>
      </c>
      <c r="C762" s="91"/>
      <c r="D762" s="84"/>
      <c r="E762" s="84"/>
      <c r="F762" s="84"/>
      <c r="G762" s="85"/>
      <c r="H762" s="85"/>
      <c r="I762" s="84"/>
      <c r="J762" s="84"/>
      <c r="K762" s="84"/>
      <c r="L762" s="84"/>
      <c r="M762" s="84"/>
      <c r="N762" s="84"/>
      <c r="O762" s="84"/>
      <c r="P762" s="84"/>
      <c r="Q762" s="86"/>
      <c r="R762" s="86"/>
      <c r="S762" s="89"/>
      <c r="T762" s="89"/>
    </row>
    <row r="763" spans="1:20" ht="14.25" customHeight="1" x14ac:dyDescent="0.25">
      <c r="A763" s="89"/>
      <c r="B763" s="89" t="s">
        <v>106</v>
      </c>
      <c r="C763" s="92"/>
      <c r="D763" s="84"/>
      <c r="E763" s="84"/>
      <c r="F763" s="84"/>
      <c r="G763" s="85"/>
      <c r="H763" s="85"/>
      <c r="I763" s="84"/>
      <c r="J763" s="84"/>
      <c r="K763" s="84"/>
      <c r="L763" s="84"/>
      <c r="M763" s="84"/>
      <c r="N763" s="84"/>
      <c r="O763" s="84"/>
      <c r="P763" s="84"/>
      <c r="Q763" s="86"/>
      <c r="R763" s="86"/>
      <c r="S763" s="89"/>
      <c r="T763" s="89"/>
    </row>
    <row r="764" spans="1:20" ht="14.25" customHeight="1" x14ac:dyDescent="0.25">
      <c r="A764" s="89"/>
      <c r="B764" s="89" t="s">
        <v>107</v>
      </c>
      <c r="C764" s="92"/>
      <c r="D764" s="84"/>
      <c r="E764" s="84"/>
      <c r="F764" s="84"/>
      <c r="G764" s="85"/>
      <c r="H764" s="85"/>
      <c r="I764" s="84"/>
      <c r="J764" s="84"/>
      <c r="K764" s="84"/>
      <c r="L764" s="84"/>
      <c r="M764" s="84"/>
      <c r="N764" s="84"/>
      <c r="O764" s="84"/>
      <c r="P764" s="84"/>
      <c r="Q764" s="86"/>
      <c r="R764" s="86"/>
      <c r="S764" s="89"/>
      <c r="T764" s="89"/>
    </row>
    <row r="765" spans="1:20" ht="15" customHeight="1" x14ac:dyDescent="0.25">
      <c r="A765" s="89"/>
      <c r="B765" s="87"/>
      <c r="C765" s="88"/>
      <c r="D765" s="84"/>
      <c r="E765" s="84"/>
      <c r="F765" s="84"/>
      <c r="G765" s="85"/>
      <c r="H765" s="85"/>
      <c r="I765" s="84"/>
      <c r="J765" s="84"/>
      <c r="K765" s="84"/>
      <c r="L765" s="84"/>
      <c r="M765" s="84">
        <f>G774*16.5</f>
        <v>132000</v>
      </c>
      <c r="N765" s="84"/>
      <c r="O765" s="84"/>
      <c r="P765" s="84"/>
      <c r="Q765" s="86"/>
      <c r="R765" s="86"/>
      <c r="S765" s="89"/>
      <c r="T765" s="89"/>
    </row>
    <row r="766" spans="1:20" ht="15" customHeight="1" x14ac:dyDescent="0.25">
      <c r="A766" s="93"/>
      <c r="B766" s="94"/>
      <c r="C766" s="95"/>
      <c r="D766" s="96"/>
      <c r="E766" s="96"/>
      <c r="F766" s="97"/>
      <c r="G766" s="98" t="s">
        <v>108</v>
      </c>
      <c r="H766" s="98"/>
      <c r="I766" s="99" t="s">
        <v>109</v>
      </c>
      <c r="J766" s="100"/>
      <c r="K766" s="100"/>
      <c r="L766" s="100"/>
      <c r="M766" s="100"/>
      <c r="N766" s="100"/>
      <c r="O766" s="100"/>
      <c r="P766" s="93"/>
      <c r="Q766" s="93"/>
      <c r="R766" s="93"/>
      <c r="S766" s="93"/>
      <c r="T766" s="93"/>
    </row>
    <row r="767" spans="1:20" ht="15" customHeight="1" x14ac:dyDescent="0.25">
      <c r="A767" s="93"/>
      <c r="B767" s="101"/>
      <c r="C767" s="102"/>
      <c r="D767" s="103"/>
      <c r="E767" s="103"/>
      <c r="F767" s="104"/>
      <c r="G767" s="105" t="s">
        <v>110</v>
      </c>
      <c r="H767" s="105"/>
      <c r="I767" s="106" t="s">
        <v>111</v>
      </c>
      <c r="J767" s="100"/>
      <c r="K767" s="100"/>
      <c r="L767" s="100"/>
      <c r="M767" s="100"/>
      <c r="N767" s="100"/>
      <c r="O767" s="100"/>
      <c r="P767" s="93"/>
      <c r="Q767" s="93"/>
      <c r="R767" s="93"/>
      <c r="S767" s="93"/>
      <c r="T767" s="93"/>
    </row>
    <row r="768" spans="1:20" ht="15" customHeight="1" x14ac:dyDescent="0.25">
      <c r="A768" s="93"/>
      <c r="B768" s="107" t="s">
        <v>204</v>
      </c>
      <c r="C768" s="275"/>
      <c r="D768" s="114"/>
      <c r="E768" s="114"/>
      <c r="F768" s="273"/>
      <c r="G768" s="81">
        <v>311.86</v>
      </c>
      <c r="H768" s="274"/>
      <c r="I768" s="278">
        <v>1</v>
      </c>
      <c r="J768" s="100"/>
      <c r="K768" s="100"/>
      <c r="L768" s="100"/>
      <c r="M768" s="100"/>
      <c r="N768" s="100"/>
      <c r="O768" s="100"/>
      <c r="P768" s="93"/>
      <c r="Q768" s="93"/>
      <c r="R768" s="93"/>
      <c r="S768" s="93"/>
      <c r="T768" s="93"/>
    </row>
    <row r="769" spans="1:20" ht="15" customHeight="1" x14ac:dyDescent="0.25">
      <c r="A769" s="93"/>
      <c r="B769" s="107" t="s">
        <v>205</v>
      </c>
      <c r="C769" s="275"/>
      <c r="D769" s="114"/>
      <c r="E769" s="114"/>
      <c r="F769" s="273"/>
      <c r="G769" s="81"/>
      <c r="H769" s="274"/>
      <c r="I769" s="278">
        <v>1</v>
      </c>
      <c r="J769" s="100"/>
      <c r="K769" s="100"/>
      <c r="L769" s="100"/>
      <c r="M769" s="100"/>
      <c r="N769" s="100"/>
      <c r="O769" s="100"/>
      <c r="P769" s="93"/>
      <c r="Q769" s="93"/>
      <c r="R769" s="93"/>
      <c r="S769" s="93"/>
      <c r="T769" s="93"/>
    </row>
    <row r="770" spans="1:20" ht="15" customHeight="1" x14ac:dyDescent="0.25">
      <c r="A770" s="93"/>
      <c r="B770" s="107" t="s">
        <v>225</v>
      </c>
      <c r="C770" s="275"/>
      <c r="D770" s="114"/>
      <c r="E770" s="114"/>
      <c r="F770" s="273"/>
      <c r="G770" s="81">
        <v>612</v>
      </c>
      <c r="H770" s="274"/>
      <c r="I770" s="278">
        <v>1</v>
      </c>
      <c r="J770" s="100"/>
      <c r="K770" s="100"/>
      <c r="L770" s="100"/>
      <c r="M770" s="100"/>
      <c r="N770" s="100"/>
      <c r="O770" s="100"/>
      <c r="P770" s="93"/>
      <c r="Q770" s="93"/>
      <c r="R770" s="93"/>
      <c r="S770" s="93"/>
      <c r="T770" s="93"/>
    </row>
    <row r="771" spans="1:20" ht="15" customHeight="1" x14ac:dyDescent="0.25">
      <c r="A771" s="93"/>
      <c r="B771" s="107" t="s">
        <v>224</v>
      </c>
      <c r="C771" s="275"/>
      <c r="D771" s="114"/>
      <c r="E771" s="114"/>
      <c r="F771" s="273"/>
      <c r="G771" s="81">
        <v>618.76</v>
      </c>
      <c r="H771" s="274"/>
      <c r="I771" s="278">
        <v>1</v>
      </c>
      <c r="J771" s="100"/>
      <c r="K771" s="100"/>
      <c r="L771" s="100"/>
      <c r="M771" s="100"/>
      <c r="N771" s="100"/>
      <c r="O771" s="100"/>
      <c r="P771" s="93"/>
      <c r="Q771" s="93"/>
      <c r="R771" s="93"/>
      <c r="S771" s="93"/>
      <c r="T771" s="93"/>
    </row>
    <row r="772" spans="1:20" ht="15" customHeight="1" x14ac:dyDescent="0.25">
      <c r="A772" s="93"/>
      <c r="B772" s="107" t="s">
        <v>206</v>
      </c>
      <c r="C772" s="275"/>
      <c r="D772" s="114"/>
      <c r="E772" s="114"/>
      <c r="F772" s="273"/>
      <c r="G772" s="81">
        <v>143.53</v>
      </c>
      <c r="H772" s="274"/>
      <c r="I772" s="278">
        <v>1</v>
      </c>
      <c r="J772" s="100"/>
      <c r="K772" s="100"/>
      <c r="L772" s="100"/>
      <c r="M772" s="100"/>
      <c r="N772" s="100"/>
      <c r="O772" s="100"/>
      <c r="P772" s="93"/>
      <c r="Q772" s="93"/>
      <c r="R772" s="93"/>
      <c r="S772" s="93"/>
      <c r="T772" s="93"/>
    </row>
    <row r="773" spans="1:20" ht="14.25" customHeight="1" x14ac:dyDescent="0.25">
      <c r="A773" s="89"/>
      <c r="B773" s="107" t="s">
        <v>222</v>
      </c>
      <c r="C773" s="108"/>
      <c r="D773" s="109"/>
      <c r="E773" s="109"/>
      <c r="F773" s="110"/>
      <c r="G773" s="111">
        <v>1682</v>
      </c>
      <c r="H773" s="111"/>
      <c r="I773" s="112">
        <v>1</v>
      </c>
      <c r="J773" s="271"/>
      <c r="K773" s="271"/>
      <c r="L773" s="92"/>
      <c r="M773" s="113"/>
      <c r="N773" s="113"/>
      <c r="O773" s="113"/>
      <c r="P773" s="89"/>
      <c r="Q773" s="89"/>
      <c r="R773" s="89"/>
      <c r="S773" s="89"/>
      <c r="T773" s="89"/>
    </row>
    <row r="774" spans="1:20" ht="15" customHeight="1" x14ac:dyDescent="0.25">
      <c r="A774" s="89"/>
      <c r="B774" s="107" t="s">
        <v>223</v>
      </c>
      <c r="C774" s="108"/>
      <c r="D774" s="114"/>
      <c r="E774" s="109"/>
      <c r="F774" s="110"/>
      <c r="G774" s="115">
        <f>ROUND((70.5*9.42+42*9.33+1.5*10)*7.48,-2)</f>
        <v>8000</v>
      </c>
      <c r="H774" s="115"/>
      <c r="I774" s="112">
        <v>0.3</v>
      </c>
      <c r="J774" s="272"/>
      <c r="K774" s="272"/>
      <c r="L774" s="92" t="s">
        <v>112</v>
      </c>
      <c r="M774" s="83"/>
      <c r="N774" s="83"/>
      <c r="O774" s="83"/>
      <c r="P774" s="89"/>
      <c r="Q774" s="89"/>
      <c r="R774" s="89"/>
      <c r="S774" s="89"/>
      <c r="T774" s="89"/>
    </row>
    <row r="775" spans="1:20" ht="15" customHeight="1" x14ac:dyDescent="0.25">
      <c r="A775" s="89"/>
      <c r="B775" s="101"/>
      <c r="C775" s="102"/>
      <c r="D775" s="116"/>
      <c r="E775" s="116"/>
      <c r="F775" s="117"/>
      <c r="G775" s="118"/>
      <c r="H775" s="118"/>
      <c r="I775" s="119"/>
      <c r="J775" s="272"/>
      <c r="K775" s="272"/>
      <c r="L775" s="83"/>
      <c r="M775" s="83"/>
      <c r="N775" s="83"/>
      <c r="O775" s="83"/>
      <c r="P775" s="89"/>
      <c r="Q775" s="89"/>
      <c r="R775" s="89"/>
      <c r="S775" s="89"/>
      <c r="T775" s="89"/>
    </row>
    <row r="776" spans="1:20" ht="14.25" customHeight="1" x14ac:dyDescent="0.25">
      <c r="A776" s="89"/>
      <c r="B776" s="120"/>
      <c r="C776" s="121"/>
      <c r="D776" s="89"/>
      <c r="E776" s="89"/>
      <c r="F776" s="89"/>
      <c r="G776" s="122"/>
      <c r="H776" s="122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</row>
    <row r="777" spans="1:20" ht="18" customHeight="1" x14ac:dyDescent="0.25">
      <c r="A777" s="27"/>
      <c r="B777" s="27" t="s">
        <v>101</v>
      </c>
      <c r="C777" s="123"/>
      <c r="D777" s="114"/>
      <c r="E777" s="124"/>
      <c r="F777" s="27"/>
      <c r="G777" s="26"/>
      <c r="H777" s="26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7"/>
      <c r="T777" s="27"/>
    </row>
    <row r="778" spans="1:20" ht="15" customHeight="1" x14ac:dyDescent="0.25">
      <c r="A778" s="125"/>
      <c r="B778" s="125" t="s">
        <v>113</v>
      </c>
      <c r="C778" s="126"/>
      <c r="D778" s="125">
        <f>D779*1.8+32</f>
        <v>32.9</v>
      </c>
      <c r="E778" s="125">
        <f t="shared" ref="E778:F778" si="132">E779*1.8+32</f>
        <v>33.799999999999997</v>
      </c>
      <c r="F778" s="125">
        <f t="shared" si="132"/>
        <v>35.6</v>
      </c>
      <c r="G778" s="127">
        <f t="shared" ref="G778:O778" si="133">G779*1.8+32</f>
        <v>37.4</v>
      </c>
      <c r="H778" s="127">
        <f t="shared" si="133"/>
        <v>39.200000000000003</v>
      </c>
      <c r="I778" s="125">
        <f t="shared" si="133"/>
        <v>41</v>
      </c>
      <c r="J778" s="125">
        <f t="shared" si="133"/>
        <v>42.8</v>
      </c>
      <c r="K778" s="125">
        <f t="shared" si="133"/>
        <v>44.6</v>
      </c>
      <c r="L778" s="125">
        <f t="shared" si="133"/>
        <v>46.4</v>
      </c>
      <c r="M778" s="125">
        <f t="shared" si="133"/>
        <v>48.2</v>
      </c>
      <c r="N778" s="125">
        <f t="shared" si="133"/>
        <v>50</v>
      </c>
      <c r="O778" s="125">
        <f t="shared" si="133"/>
        <v>51.8</v>
      </c>
    </row>
    <row r="779" spans="1:20" ht="15" customHeight="1" x14ac:dyDescent="0.25">
      <c r="A779" s="125"/>
      <c r="B779" s="125" t="s">
        <v>114</v>
      </c>
      <c r="C779" s="126"/>
      <c r="D779" s="125">
        <v>0.5</v>
      </c>
      <c r="E779" s="125">
        <v>1</v>
      </c>
      <c r="F779" s="125">
        <v>2</v>
      </c>
      <c r="G779" s="127">
        <v>3</v>
      </c>
      <c r="H779" s="125">
        <v>4</v>
      </c>
      <c r="I779" s="125">
        <v>5</v>
      </c>
      <c r="J779" s="125">
        <v>6</v>
      </c>
      <c r="K779" s="125">
        <v>7</v>
      </c>
      <c r="L779" s="125">
        <v>8</v>
      </c>
      <c r="M779" s="125">
        <v>9</v>
      </c>
      <c r="N779" s="125">
        <v>10</v>
      </c>
      <c r="O779" s="125">
        <v>11</v>
      </c>
    </row>
    <row r="780" spans="1:20" ht="14.25" customHeight="1" x14ac:dyDescent="0.25">
      <c r="A780" s="128"/>
      <c r="B780" s="129" t="s">
        <v>115</v>
      </c>
      <c r="C780" s="130"/>
      <c r="D780" s="128">
        <v>10.5</v>
      </c>
      <c r="E780" s="128">
        <v>10.149999999999999</v>
      </c>
      <c r="F780" s="128">
        <v>9.3624999999999989</v>
      </c>
      <c r="G780" s="131">
        <v>8.5750000000000011</v>
      </c>
      <c r="H780" s="128">
        <v>7.7875000000000005</v>
      </c>
      <c r="I780" s="128">
        <v>7</v>
      </c>
      <c r="J780" s="128">
        <v>6.7</v>
      </c>
      <c r="K780" s="128">
        <v>6.3</v>
      </c>
      <c r="L780" s="128">
        <v>6</v>
      </c>
      <c r="M780" s="128">
        <v>5.6</v>
      </c>
      <c r="N780" s="128">
        <v>5.3</v>
      </c>
      <c r="O780" s="128">
        <v>4.9000000000000004</v>
      </c>
    </row>
    <row r="781" spans="1:20" ht="15" customHeight="1" x14ac:dyDescent="0.25">
      <c r="A781" s="132"/>
      <c r="B781" s="27"/>
      <c r="C781" s="123"/>
      <c r="D781" s="132"/>
      <c r="E781" s="132"/>
      <c r="F781" s="132"/>
      <c r="G781" s="122"/>
      <c r="H781" s="12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</row>
    <row r="782" spans="1:20" ht="14.25" customHeight="1" x14ac:dyDescent="0.25">
      <c r="A782" s="89"/>
      <c r="B782" s="27"/>
      <c r="C782" s="92"/>
      <c r="D782" s="89"/>
      <c r="E782" s="89"/>
      <c r="F782" s="89"/>
      <c r="G782" s="122"/>
      <c r="H782" s="122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</row>
    <row r="783" spans="1:20" ht="14.25" customHeight="1" x14ac:dyDescent="0.25">
      <c r="A783" s="89"/>
      <c r="B783" s="27" t="s">
        <v>218</v>
      </c>
      <c r="C783" s="92"/>
      <c r="D783" s="89"/>
      <c r="E783" s="89"/>
      <c r="F783" s="89"/>
      <c r="G783" s="122"/>
      <c r="H783" s="122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</row>
    <row r="784" spans="1:20" ht="12.75" customHeight="1" x14ac:dyDescent="0.25">
      <c r="C784" t="s">
        <v>207</v>
      </c>
      <c r="D784" t="s">
        <v>208</v>
      </c>
      <c r="E784" t="s">
        <v>209</v>
      </c>
      <c r="F784" t="s">
        <v>210</v>
      </c>
      <c r="G784" s="133"/>
      <c r="H784" s="133"/>
    </row>
    <row r="785" spans="2:8" ht="12.75" customHeight="1" x14ac:dyDescent="0.25">
      <c r="B785" s="276" t="s">
        <v>211</v>
      </c>
      <c r="G785" s="133"/>
      <c r="H785" s="133"/>
    </row>
    <row r="786" spans="2:8" ht="12.75" customHeight="1" x14ac:dyDescent="0.25">
      <c r="B786">
        <v>1</v>
      </c>
      <c r="C786" s="133">
        <f>6/12+1</f>
        <v>1.5</v>
      </c>
      <c r="D786">
        <v>16</v>
      </c>
      <c r="E786" s="133">
        <f>3.14/4*(D786/12)^2*C786*7.48</f>
        <v>15.658133333333334</v>
      </c>
      <c r="F786">
        <v>4</v>
      </c>
      <c r="G786" s="133" t="s">
        <v>212</v>
      </c>
      <c r="H786" s="133"/>
    </row>
    <row r="787" spans="2:8" ht="12.75" customHeight="1" x14ac:dyDescent="0.25">
      <c r="B787">
        <f>1+B786</f>
        <v>2</v>
      </c>
      <c r="C787" s="133">
        <f>2/12+11</f>
        <v>11.166666666666666</v>
      </c>
      <c r="D787">
        <v>16</v>
      </c>
      <c r="E787" s="133">
        <f t="shared" ref="E787:E818" si="134">3.14/4*(D787/12)^2*C787*7.48</f>
        <v>116.56610370370369</v>
      </c>
      <c r="F787">
        <v>4</v>
      </c>
      <c r="G787" s="133" t="s">
        <v>212</v>
      </c>
      <c r="H787" s="133"/>
    </row>
    <row r="788" spans="2:8" ht="12.75" customHeight="1" x14ac:dyDescent="0.25">
      <c r="B788">
        <f>1+B787</f>
        <v>3</v>
      </c>
      <c r="C788" s="133">
        <f>3.5/12+4</f>
        <v>4.291666666666667</v>
      </c>
      <c r="D788">
        <v>16</v>
      </c>
      <c r="E788" s="133">
        <f t="shared" si="134"/>
        <v>44.799659259259258</v>
      </c>
      <c r="F788">
        <v>4</v>
      </c>
      <c r="G788" s="133" t="s">
        <v>212</v>
      </c>
      <c r="H788" s="133"/>
    </row>
    <row r="789" spans="2:8" ht="12.75" customHeight="1" x14ac:dyDescent="0.25">
      <c r="B789">
        <f t="shared" ref="B789:B808" si="135">1+B788</f>
        <v>4</v>
      </c>
      <c r="C789" s="133">
        <f>2.5/12+4</f>
        <v>4.208333333333333</v>
      </c>
      <c r="D789">
        <v>16</v>
      </c>
      <c r="E789" s="133">
        <f t="shared" si="134"/>
        <v>43.929762962962961</v>
      </c>
      <c r="F789">
        <v>4</v>
      </c>
      <c r="G789" s="133" t="s">
        <v>212</v>
      </c>
      <c r="H789" s="133"/>
    </row>
    <row r="790" spans="2:8" ht="12.75" customHeight="1" x14ac:dyDescent="0.25">
      <c r="B790">
        <f t="shared" si="135"/>
        <v>5</v>
      </c>
      <c r="C790" s="133">
        <f>5.5/12+4</f>
        <v>4.458333333333333</v>
      </c>
      <c r="D790">
        <v>16</v>
      </c>
      <c r="E790" s="133">
        <f t="shared" si="134"/>
        <v>46.539451851851851</v>
      </c>
      <c r="F790">
        <v>4</v>
      </c>
      <c r="G790" s="133" t="s">
        <v>212</v>
      </c>
      <c r="H790" s="133"/>
    </row>
    <row r="791" spans="2:8" ht="12.75" customHeight="1" x14ac:dyDescent="0.25">
      <c r="B791">
        <f t="shared" si="135"/>
        <v>6</v>
      </c>
      <c r="C791" s="133">
        <f>3/12+4</f>
        <v>4.25</v>
      </c>
      <c r="D791">
        <v>16</v>
      </c>
      <c r="E791" s="133">
        <f t="shared" si="134"/>
        <v>44.364711111111113</v>
      </c>
      <c r="F791">
        <v>4</v>
      </c>
      <c r="G791" s="133" t="s">
        <v>212</v>
      </c>
      <c r="H791" s="133"/>
    </row>
    <row r="792" spans="2:8" ht="12.75" customHeight="1" x14ac:dyDescent="0.25">
      <c r="C792" s="133"/>
      <c r="D792" s="276" t="s">
        <v>213</v>
      </c>
      <c r="E792" s="277">
        <f>SUM(E786:E791)</f>
        <v>311.85782222222224</v>
      </c>
      <c r="G792" s="133"/>
      <c r="H792" s="133"/>
    </row>
    <row r="793" spans="2:8" ht="12.75" customHeight="1" x14ac:dyDescent="0.25">
      <c r="C793" s="133"/>
      <c r="E793" s="133"/>
      <c r="G793" s="133"/>
      <c r="H793" s="133"/>
    </row>
    <row r="794" spans="2:8" ht="12.75" customHeight="1" x14ac:dyDescent="0.25">
      <c r="B794" s="276" t="s">
        <v>214</v>
      </c>
      <c r="C794" s="133"/>
      <c r="G794" s="133"/>
      <c r="H794" s="133"/>
    </row>
    <row r="795" spans="2:8" ht="12.75" customHeight="1" x14ac:dyDescent="0.25">
      <c r="B795">
        <f>1+B791</f>
        <v>7</v>
      </c>
      <c r="C795" s="133">
        <f>10/12+9</f>
        <v>9.8333333333333339</v>
      </c>
      <c r="D795">
        <v>16</v>
      </c>
      <c r="E795" s="133">
        <f t="shared" si="134"/>
        <v>102.64776296296297</v>
      </c>
      <c r="F795">
        <v>4</v>
      </c>
      <c r="G795" s="133" t="s">
        <v>212</v>
      </c>
      <c r="H795" s="133"/>
    </row>
    <row r="796" spans="2:8" ht="12.75" customHeight="1" x14ac:dyDescent="0.25">
      <c r="B796">
        <f t="shared" si="135"/>
        <v>8</v>
      </c>
      <c r="C796" s="133">
        <f>10/12+2</f>
        <v>2.8333333333333335</v>
      </c>
      <c r="D796">
        <v>16</v>
      </c>
      <c r="E796" s="133">
        <f t="shared" si="134"/>
        <v>29.576474074074074</v>
      </c>
      <c r="F796">
        <v>4</v>
      </c>
      <c r="G796" s="133" t="s">
        <v>212</v>
      </c>
      <c r="H796" s="133"/>
    </row>
    <row r="797" spans="2:8" ht="12.75" customHeight="1" x14ac:dyDescent="0.25">
      <c r="B797">
        <f t="shared" si="135"/>
        <v>9</v>
      </c>
      <c r="C797" s="133">
        <f>11/12+1</f>
        <v>1.9166666666666665</v>
      </c>
      <c r="D797">
        <v>16</v>
      </c>
      <c r="E797" s="133">
        <f t="shared" si="134"/>
        <v>20.007614814814811</v>
      </c>
      <c r="F797">
        <v>4</v>
      </c>
      <c r="G797" s="133" t="s">
        <v>212</v>
      </c>
      <c r="H797" s="133"/>
    </row>
    <row r="798" spans="2:8" ht="12.75" customHeight="1" x14ac:dyDescent="0.25">
      <c r="B798">
        <f t="shared" si="135"/>
        <v>10</v>
      </c>
      <c r="C798" s="133">
        <f>3/12+1</f>
        <v>1.25</v>
      </c>
      <c r="D798">
        <v>16</v>
      </c>
      <c r="E798" s="133">
        <f t="shared" si="134"/>
        <v>13.048444444444444</v>
      </c>
      <c r="F798">
        <f t="shared" ref="F798:F803" si="136">4/4</f>
        <v>1</v>
      </c>
      <c r="G798" s="133" t="s">
        <v>215</v>
      </c>
      <c r="H798" s="133"/>
    </row>
    <row r="799" spans="2:8" ht="12.75" customHeight="1" x14ac:dyDescent="0.25">
      <c r="B799">
        <f t="shared" si="135"/>
        <v>11</v>
      </c>
      <c r="C799" s="133">
        <f>10/12+15</f>
        <v>15.833333333333334</v>
      </c>
      <c r="D799">
        <v>6</v>
      </c>
      <c r="E799" s="133">
        <f t="shared" si="134"/>
        <v>23.242541666666668</v>
      </c>
      <c r="F799">
        <f t="shared" si="136"/>
        <v>1</v>
      </c>
      <c r="G799" s="133" t="s">
        <v>215</v>
      </c>
      <c r="H799" s="133"/>
    </row>
    <row r="800" spans="2:8" ht="12.75" customHeight="1" x14ac:dyDescent="0.25">
      <c r="B800">
        <f t="shared" si="135"/>
        <v>12</v>
      </c>
      <c r="C800" s="133">
        <f>7/12+3</f>
        <v>3.5833333333333335</v>
      </c>
      <c r="D800">
        <v>6</v>
      </c>
      <c r="E800" s="133">
        <f t="shared" si="134"/>
        <v>5.2601541666666671</v>
      </c>
      <c r="F800">
        <f t="shared" si="136"/>
        <v>1</v>
      </c>
      <c r="G800" s="133" t="s">
        <v>215</v>
      </c>
      <c r="H800" s="133"/>
    </row>
    <row r="801" spans="2:8" ht="12.75" customHeight="1" x14ac:dyDescent="0.25">
      <c r="B801">
        <f t="shared" si="135"/>
        <v>13</v>
      </c>
      <c r="C801" s="133">
        <f>3/12+5</f>
        <v>5.25</v>
      </c>
      <c r="D801">
        <v>6</v>
      </c>
      <c r="E801" s="133">
        <f t="shared" si="134"/>
        <v>7.7067375</v>
      </c>
      <c r="F801">
        <f t="shared" si="136"/>
        <v>1</v>
      </c>
      <c r="G801" s="133" t="s">
        <v>215</v>
      </c>
      <c r="H801" s="133"/>
    </row>
    <row r="802" spans="2:8" ht="12.75" customHeight="1" x14ac:dyDescent="0.25">
      <c r="B802">
        <f t="shared" si="135"/>
        <v>14</v>
      </c>
      <c r="C802" s="133">
        <f>((60-42)/12+0)*4</f>
        <v>6</v>
      </c>
      <c r="D802">
        <v>48</v>
      </c>
      <c r="E802" s="133">
        <f t="shared" si="134"/>
        <v>563.69280000000003</v>
      </c>
      <c r="F802">
        <f t="shared" si="136"/>
        <v>1</v>
      </c>
      <c r="G802" s="133" t="s">
        <v>215</v>
      </c>
      <c r="H802" s="133"/>
    </row>
    <row r="803" spans="2:8" ht="12.75" customHeight="1" x14ac:dyDescent="0.25">
      <c r="B803">
        <f t="shared" si="135"/>
        <v>15</v>
      </c>
      <c r="C803" s="133">
        <f>11.5/12+3</f>
        <v>3.9583333333333335</v>
      </c>
      <c r="D803">
        <v>6</v>
      </c>
      <c r="E803" s="133">
        <f t="shared" si="134"/>
        <v>5.8106354166666669</v>
      </c>
      <c r="F803">
        <f t="shared" si="136"/>
        <v>1</v>
      </c>
      <c r="G803" s="133" t="s">
        <v>215</v>
      </c>
      <c r="H803" s="133"/>
    </row>
    <row r="804" spans="2:8" ht="12.75" customHeight="1" x14ac:dyDescent="0.25">
      <c r="B804">
        <f t="shared" si="135"/>
        <v>16</v>
      </c>
      <c r="C804" s="133">
        <f>6/12+1</f>
        <v>1.5</v>
      </c>
      <c r="D804">
        <v>10</v>
      </c>
      <c r="E804" s="133">
        <f t="shared" si="134"/>
        <v>6.1164583333333349</v>
      </c>
      <c r="F804">
        <f>4/4*4</f>
        <v>4</v>
      </c>
      <c r="G804" s="133" t="s">
        <v>212</v>
      </c>
      <c r="H804" s="133"/>
    </row>
    <row r="805" spans="2:8" ht="12.75" customHeight="1" x14ac:dyDescent="0.25">
      <c r="B805">
        <f t="shared" si="135"/>
        <v>17</v>
      </c>
      <c r="C805" s="133">
        <f>5/12+9</f>
        <v>9.4166666666666661</v>
      </c>
      <c r="D805">
        <v>16</v>
      </c>
      <c r="E805" s="133">
        <f t="shared" si="134"/>
        <v>98.298281481481467</v>
      </c>
      <c r="F805">
        <v>4</v>
      </c>
      <c r="G805" s="133" t="s">
        <v>212</v>
      </c>
      <c r="H805" s="133"/>
    </row>
    <row r="806" spans="2:8" x14ac:dyDescent="0.25">
      <c r="B806">
        <f t="shared" si="135"/>
        <v>18</v>
      </c>
      <c r="C806" s="133">
        <f>0/12+11</f>
        <v>11</v>
      </c>
      <c r="D806">
        <v>16</v>
      </c>
      <c r="E806" s="133">
        <f t="shared" si="134"/>
        <v>114.82631111111111</v>
      </c>
      <c r="F806">
        <v>4</v>
      </c>
      <c r="G806" s="133" t="s">
        <v>212</v>
      </c>
    </row>
    <row r="807" spans="2:8" x14ac:dyDescent="0.25">
      <c r="B807">
        <f t="shared" si="135"/>
        <v>19</v>
      </c>
      <c r="C807" s="133">
        <f>4/12+15</f>
        <v>15.333333333333334</v>
      </c>
      <c r="D807">
        <v>16</v>
      </c>
      <c r="E807" s="133">
        <f t="shared" si="134"/>
        <v>160.06091851851852</v>
      </c>
      <c r="F807">
        <v>4</v>
      </c>
      <c r="G807" s="133" t="s">
        <v>212</v>
      </c>
    </row>
    <row r="808" spans="2:8" x14ac:dyDescent="0.25">
      <c r="B808">
        <f t="shared" si="135"/>
        <v>20</v>
      </c>
      <c r="C808" s="133">
        <f>8.5/12+7</f>
        <v>7.708333333333333</v>
      </c>
      <c r="D808">
        <v>16</v>
      </c>
      <c r="E808" s="133">
        <f t="shared" si="134"/>
        <v>80.465407407407397</v>
      </c>
      <c r="F808">
        <v>4</v>
      </c>
      <c r="G808" s="133" t="s">
        <v>212</v>
      </c>
    </row>
    <row r="809" spans="2:8" x14ac:dyDescent="0.25">
      <c r="C809" s="133"/>
      <c r="D809" s="276" t="s">
        <v>226</v>
      </c>
      <c r="E809" s="277">
        <f>SUM(E795:E797)+SUM(E804:E808)</f>
        <v>611.99922870370369</v>
      </c>
      <c r="G809" s="133"/>
    </row>
    <row r="810" spans="2:8" x14ac:dyDescent="0.25">
      <c r="C810" s="133"/>
      <c r="D810" s="276" t="s">
        <v>227</v>
      </c>
      <c r="E810" s="277">
        <f>SUM(E798:E803)</f>
        <v>618.76131319444448</v>
      </c>
      <c r="G810" s="133"/>
    </row>
    <row r="811" spans="2:8" x14ac:dyDescent="0.25">
      <c r="B811" s="276" t="s">
        <v>216</v>
      </c>
      <c r="C811" s="133"/>
    </row>
    <row r="812" spans="2:8" x14ac:dyDescent="0.25">
      <c r="B812">
        <v>7</v>
      </c>
      <c r="C812" s="133">
        <f>8.5/12+7</f>
        <v>7.708333333333333</v>
      </c>
      <c r="D812">
        <v>16</v>
      </c>
      <c r="E812" s="133">
        <f t="shared" ref="E812:E813" si="137">3.14/4*(D812/12)^2*C812*7.48</f>
        <v>80.465407407407397</v>
      </c>
      <c r="F812">
        <v>4</v>
      </c>
      <c r="G812" s="133" t="s">
        <v>212</v>
      </c>
    </row>
    <row r="813" spans="2:8" x14ac:dyDescent="0.25">
      <c r="B813">
        <f>1+B812</f>
        <v>8</v>
      </c>
      <c r="C813" s="133">
        <f>0.5/12+6</f>
        <v>6.041666666666667</v>
      </c>
      <c r="D813">
        <v>16</v>
      </c>
      <c r="E813" s="133">
        <f t="shared" si="137"/>
        <v>63.067481481481487</v>
      </c>
      <c r="F813">
        <v>4</v>
      </c>
      <c r="G813" s="133" t="s">
        <v>212</v>
      </c>
    </row>
    <row r="814" spans="2:8" x14ac:dyDescent="0.25">
      <c r="C814" s="133"/>
      <c r="D814" s="276" t="s">
        <v>213</v>
      </c>
      <c r="E814" s="277">
        <f>SUM(E812:E813)</f>
        <v>143.53288888888889</v>
      </c>
    </row>
    <row r="815" spans="2:8" x14ac:dyDescent="0.25">
      <c r="C815" s="133"/>
      <c r="E815" s="133"/>
      <c r="G815" s="133"/>
    </row>
    <row r="816" spans="2:8" x14ac:dyDescent="0.25">
      <c r="B816" s="276" t="s">
        <v>217</v>
      </c>
    </row>
    <row r="817" spans="2:7" x14ac:dyDescent="0.25">
      <c r="B817">
        <f>1+B808</f>
        <v>21</v>
      </c>
      <c r="C817" s="133">
        <f>7.5/12+3</f>
        <v>3.625</v>
      </c>
      <c r="D817">
        <v>16</v>
      </c>
      <c r="E817" s="133">
        <f t="shared" si="134"/>
        <v>37.840488888888885</v>
      </c>
      <c r="F817">
        <v>4</v>
      </c>
      <c r="G817" s="133" t="s">
        <v>212</v>
      </c>
    </row>
    <row r="818" spans="2:7" x14ac:dyDescent="0.25">
      <c r="B818">
        <f>1+B817</f>
        <v>22</v>
      </c>
      <c r="C818" s="133">
        <f>3/12+1</f>
        <v>1.25</v>
      </c>
      <c r="D818">
        <v>16</v>
      </c>
      <c r="E818" s="133">
        <f t="shared" si="134"/>
        <v>13.048444444444444</v>
      </c>
      <c r="F818">
        <v>4</v>
      </c>
      <c r="G818" s="133" t="s">
        <v>212</v>
      </c>
    </row>
    <row r="819" spans="2:7" x14ac:dyDescent="0.25">
      <c r="B819">
        <f>1+B818</f>
        <v>23</v>
      </c>
      <c r="C819">
        <v>100</v>
      </c>
      <c r="D819">
        <v>20</v>
      </c>
      <c r="E819" s="133">
        <f>3.14/4*(D819/12)^2*C819*7.48</f>
        <v>1631.0555555555557</v>
      </c>
      <c r="F819">
        <v>4</v>
      </c>
      <c r="G819" s="133" t="s">
        <v>212</v>
      </c>
    </row>
    <row r="820" spans="2:7" x14ac:dyDescent="0.25">
      <c r="C820" s="133"/>
      <c r="D820" s="276" t="s">
        <v>213</v>
      </c>
      <c r="E820" s="277">
        <f>SUM(E817:E819)</f>
        <v>1681.9444888888891</v>
      </c>
      <c r="G820" s="133"/>
    </row>
  </sheetData>
  <conditionalFormatting sqref="T9:T14">
    <cfRule type="containsText" dxfId="247" priority="247" stopIfTrue="1" operator="containsText" text="ALARM">
      <formula>NOT(ISERROR(SEARCH("ALARM",T9)))</formula>
    </cfRule>
    <cfRule type="containsText" dxfId="246" priority="248" stopIfTrue="1" operator="containsText" text="OK">
      <formula>NOT(ISERROR(SEARCH("OK",T9)))</formula>
    </cfRule>
  </conditionalFormatting>
  <conditionalFormatting sqref="T15:T20">
    <cfRule type="containsText" dxfId="245" priority="245" stopIfTrue="1" operator="containsText" text="ALARM">
      <formula>NOT(ISERROR(SEARCH("ALARM",T15)))</formula>
    </cfRule>
    <cfRule type="containsText" dxfId="244" priority="246" stopIfTrue="1" operator="containsText" text="OK">
      <formula>NOT(ISERROR(SEARCH("OK",T15)))</formula>
    </cfRule>
  </conditionalFormatting>
  <conditionalFormatting sqref="T21:T26">
    <cfRule type="containsText" dxfId="243" priority="243" stopIfTrue="1" operator="containsText" text="ALARM">
      <formula>NOT(ISERROR(SEARCH("ALARM",T21)))</formula>
    </cfRule>
    <cfRule type="containsText" dxfId="242" priority="244" stopIfTrue="1" operator="containsText" text="OK">
      <formula>NOT(ISERROR(SEARCH("OK",T21)))</formula>
    </cfRule>
  </conditionalFormatting>
  <conditionalFormatting sqref="T27:T32">
    <cfRule type="containsText" dxfId="241" priority="241" stopIfTrue="1" operator="containsText" text="ALARM">
      <formula>NOT(ISERROR(SEARCH("ALARM",T27)))</formula>
    </cfRule>
    <cfRule type="containsText" dxfId="240" priority="242" stopIfTrue="1" operator="containsText" text="OK">
      <formula>NOT(ISERROR(SEARCH("OK",T27)))</formula>
    </cfRule>
  </conditionalFormatting>
  <conditionalFormatting sqref="T33:T38">
    <cfRule type="containsText" dxfId="239" priority="239" stopIfTrue="1" operator="containsText" text="ALARM">
      <formula>NOT(ISERROR(SEARCH("ALARM",T33)))</formula>
    </cfRule>
    <cfRule type="containsText" dxfId="238" priority="240" stopIfTrue="1" operator="containsText" text="OK">
      <formula>NOT(ISERROR(SEARCH("OK",T33)))</formula>
    </cfRule>
  </conditionalFormatting>
  <conditionalFormatting sqref="T39:T44">
    <cfRule type="containsText" dxfId="237" priority="237" stopIfTrue="1" operator="containsText" text="ALARM">
      <formula>NOT(ISERROR(SEARCH("ALARM",T39)))</formula>
    </cfRule>
    <cfRule type="containsText" dxfId="236" priority="238" stopIfTrue="1" operator="containsText" text="OK">
      <formula>NOT(ISERROR(SEARCH("OK",T39)))</formula>
    </cfRule>
  </conditionalFormatting>
  <conditionalFormatting sqref="T45:T50">
    <cfRule type="containsText" dxfId="235" priority="235" stopIfTrue="1" operator="containsText" text="ALARM">
      <formula>NOT(ISERROR(SEARCH("ALARM",T45)))</formula>
    </cfRule>
    <cfRule type="containsText" dxfId="234" priority="236" stopIfTrue="1" operator="containsText" text="OK">
      <formula>NOT(ISERROR(SEARCH("OK",T45)))</formula>
    </cfRule>
  </conditionalFormatting>
  <conditionalFormatting sqref="T51:T56">
    <cfRule type="containsText" dxfId="233" priority="233" stopIfTrue="1" operator="containsText" text="ALARM">
      <formula>NOT(ISERROR(SEARCH("ALARM",T51)))</formula>
    </cfRule>
    <cfRule type="containsText" dxfId="232" priority="234" stopIfTrue="1" operator="containsText" text="OK">
      <formula>NOT(ISERROR(SEARCH("OK",T51)))</formula>
    </cfRule>
  </conditionalFormatting>
  <conditionalFormatting sqref="T57:T62">
    <cfRule type="containsText" dxfId="231" priority="231" stopIfTrue="1" operator="containsText" text="ALARM">
      <formula>NOT(ISERROR(SEARCH("ALARM",T57)))</formula>
    </cfRule>
    <cfRule type="containsText" dxfId="230" priority="232" stopIfTrue="1" operator="containsText" text="OK">
      <formula>NOT(ISERROR(SEARCH("OK",T57)))</formula>
    </cfRule>
  </conditionalFormatting>
  <conditionalFormatting sqref="T63:T68">
    <cfRule type="containsText" dxfId="229" priority="229" stopIfTrue="1" operator="containsText" text="ALARM">
      <formula>NOT(ISERROR(SEARCH("ALARM",T63)))</formula>
    </cfRule>
    <cfRule type="containsText" dxfId="228" priority="230" stopIfTrue="1" operator="containsText" text="OK">
      <formula>NOT(ISERROR(SEARCH("OK",T63)))</formula>
    </cfRule>
  </conditionalFormatting>
  <conditionalFormatting sqref="T69:T74">
    <cfRule type="containsText" dxfId="227" priority="227" stopIfTrue="1" operator="containsText" text="ALARM">
      <formula>NOT(ISERROR(SEARCH("ALARM",T69)))</formula>
    </cfRule>
    <cfRule type="containsText" dxfId="226" priority="228" stopIfTrue="1" operator="containsText" text="OK">
      <formula>NOT(ISERROR(SEARCH("OK",T69)))</formula>
    </cfRule>
  </conditionalFormatting>
  <conditionalFormatting sqref="T75:T80">
    <cfRule type="containsText" dxfId="225" priority="225" stopIfTrue="1" operator="containsText" text="ALARM">
      <formula>NOT(ISERROR(SEARCH("ALARM",T75)))</formula>
    </cfRule>
    <cfRule type="containsText" dxfId="224" priority="226" stopIfTrue="1" operator="containsText" text="OK">
      <formula>NOT(ISERROR(SEARCH("OK",T75)))</formula>
    </cfRule>
  </conditionalFormatting>
  <conditionalFormatting sqref="T81:T86">
    <cfRule type="containsText" dxfId="223" priority="223" stopIfTrue="1" operator="containsText" text="ALARM">
      <formula>NOT(ISERROR(SEARCH("ALARM",T81)))</formula>
    </cfRule>
    <cfRule type="containsText" dxfId="222" priority="224" stopIfTrue="1" operator="containsText" text="OK">
      <formula>NOT(ISERROR(SEARCH("OK",T81)))</formula>
    </cfRule>
  </conditionalFormatting>
  <conditionalFormatting sqref="T87:T92">
    <cfRule type="containsText" dxfId="221" priority="221" stopIfTrue="1" operator="containsText" text="ALARM">
      <formula>NOT(ISERROR(SEARCH("ALARM",T87)))</formula>
    </cfRule>
    <cfRule type="containsText" dxfId="220" priority="222" stopIfTrue="1" operator="containsText" text="OK">
      <formula>NOT(ISERROR(SEARCH("OK",T87)))</formula>
    </cfRule>
  </conditionalFormatting>
  <conditionalFormatting sqref="T93:T98">
    <cfRule type="containsText" dxfId="219" priority="219" stopIfTrue="1" operator="containsText" text="ALARM">
      <formula>NOT(ISERROR(SEARCH("ALARM",T93)))</formula>
    </cfRule>
    <cfRule type="containsText" dxfId="218" priority="220" stopIfTrue="1" operator="containsText" text="OK">
      <formula>NOT(ISERROR(SEARCH("OK",T93)))</formula>
    </cfRule>
  </conditionalFormatting>
  <conditionalFormatting sqref="T99:T104">
    <cfRule type="containsText" dxfId="217" priority="217" stopIfTrue="1" operator="containsText" text="ALARM">
      <formula>NOT(ISERROR(SEARCH("ALARM",T99)))</formula>
    </cfRule>
    <cfRule type="containsText" dxfId="216" priority="218" stopIfTrue="1" operator="containsText" text="OK">
      <formula>NOT(ISERROR(SEARCH("OK",T99)))</formula>
    </cfRule>
  </conditionalFormatting>
  <conditionalFormatting sqref="T105:T110">
    <cfRule type="containsText" dxfId="215" priority="215" stopIfTrue="1" operator="containsText" text="ALARM">
      <formula>NOT(ISERROR(SEARCH("ALARM",T105)))</formula>
    </cfRule>
    <cfRule type="containsText" dxfId="214" priority="216" stopIfTrue="1" operator="containsText" text="OK">
      <formula>NOT(ISERROR(SEARCH("OK",T105)))</formula>
    </cfRule>
  </conditionalFormatting>
  <conditionalFormatting sqref="T111:T116">
    <cfRule type="containsText" dxfId="213" priority="213" stopIfTrue="1" operator="containsText" text="ALARM">
      <formula>NOT(ISERROR(SEARCH("ALARM",T111)))</formula>
    </cfRule>
    <cfRule type="containsText" dxfId="212" priority="214" stopIfTrue="1" operator="containsText" text="OK">
      <formula>NOT(ISERROR(SEARCH("OK",T111)))</formula>
    </cfRule>
  </conditionalFormatting>
  <conditionalFormatting sqref="T117:T122">
    <cfRule type="containsText" dxfId="211" priority="211" stopIfTrue="1" operator="containsText" text="ALARM">
      <formula>NOT(ISERROR(SEARCH("ALARM",T117)))</formula>
    </cfRule>
    <cfRule type="containsText" dxfId="210" priority="212" stopIfTrue="1" operator="containsText" text="OK">
      <formula>NOT(ISERROR(SEARCH("OK",T117)))</formula>
    </cfRule>
  </conditionalFormatting>
  <conditionalFormatting sqref="T123:T128">
    <cfRule type="containsText" dxfId="209" priority="209" stopIfTrue="1" operator="containsText" text="ALARM">
      <formula>NOT(ISERROR(SEARCH("ALARM",T123)))</formula>
    </cfRule>
    <cfRule type="containsText" dxfId="208" priority="210" stopIfTrue="1" operator="containsText" text="OK">
      <formula>NOT(ISERROR(SEARCH("OK",T123)))</formula>
    </cfRule>
  </conditionalFormatting>
  <conditionalFormatting sqref="T129:T134">
    <cfRule type="containsText" dxfId="207" priority="207" stopIfTrue="1" operator="containsText" text="ALARM">
      <formula>NOT(ISERROR(SEARCH("ALARM",T129)))</formula>
    </cfRule>
    <cfRule type="containsText" dxfId="206" priority="208" stopIfTrue="1" operator="containsText" text="OK">
      <formula>NOT(ISERROR(SEARCH("OK",T129)))</formula>
    </cfRule>
  </conditionalFormatting>
  <conditionalFormatting sqref="T135:T140">
    <cfRule type="containsText" dxfId="205" priority="205" stopIfTrue="1" operator="containsText" text="ALARM">
      <formula>NOT(ISERROR(SEARCH("ALARM",T135)))</formula>
    </cfRule>
    <cfRule type="containsText" dxfId="204" priority="206" stopIfTrue="1" operator="containsText" text="OK">
      <formula>NOT(ISERROR(SEARCH("OK",T135)))</formula>
    </cfRule>
  </conditionalFormatting>
  <conditionalFormatting sqref="T141:T146">
    <cfRule type="containsText" dxfId="203" priority="203" stopIfTrue="1" operator="containsText" text="ALARM">
      <formula>NOT(ISERROR(SEARCH("ALARM",T141)))</formula>
    </cfRule>
    <cfRule type="containsText" dxfId="202" priority="204" stopIfTrue="1" operator="containsText" text="OK">
      <formula>NOT(ISERROR(SEARCH("OK",T141)))</formula>
    </cfRule>
  </conditionalFormatting>
  <conditionalFormatting sqref="T147:T152">
    <cfRule type="containsText" dxfId="201" priority="201" stopIfTrue="1" operator="containsText" text="ALARM">
      <formula>NOT(ISERROR(SEARCH("ALARM",T147)))</formula>
    </cfRule>
    <cfRule type="containsText" dxfId="200" priority="202" stopIfTrue="1" operator="containsText" text="OK">
      <formula>NOT(ISERROR(SEARCH("OK",T147)))</formula>
    </cfRule>
  </conditionalFormatting>
  <conditionalFormatting sqref="T153:T158">
    <cfRule type="containsText" dxfId="199" priority="199" stopIfTrue="1" operator="containsText" text="ALARM">
      <formula>NOT(ISERROR(SEARCH("ALARM",T153)))</formula>
    </cfRule>
    <cfRule type="containsText" dxfId="198" priority="200" stopIfTrue="1" operator="containsText" text="OK">
      <formula>NOT(ISERROR(SEARCH("OK",T153)))</formula>
    </cfRule>
  </conditionalFormatting>
  <conditionalFormatting sqref="T159:T164">
    <cfRule type="containsText" dxfId="197" priority="197" stopIfTrue="1" operator="containsText" text="ALARM">
      <formula>NOT(ISERROR(SEARCH("ALARM",T159)))</formula>
    </cfRule>
    <cfRule type="containsText" dxfId="196" priority="198" stopIfTrue="1" operator="containsText" text="OK">
      <formula>NOT(ISERROR(SEARCH("OK",T159)))</formula>
    </cfRule>
  </conditionalFormatting>
  <conditionalFormatting sqref="T165:T170">
    <cfRule type="containsText" dxfId="195" priority="195" stopIfTrue="1" operator="containsText" text="ALARM">
      <formula>NOT(ISERROR(SEARCH("ALARM",T165)))</formula>
    </cfRule>
    <cfRule type="containsText" dxfId="194" priority="196" stopIfTrue="1" operator="containsText" text="OK">
      <formula>NOT(ISERROR(SEARCH("OK",T165)))</formula>
    </cfRule>
  </conditionalFormatting>
  <conditionalFormatting sqref="T171:T176">
    <cfRule type="containsText" dxfId="193" priority="193" stopIfTrue="1" operator="containsText" text="ALARM">
      <formula>NOT(ISERROR(SEARCH("ALARM",T171)))</formula>
    </cfRule>
    <cfRule type="containsText" dxfId="192" priority="194" stopIfTrue="1" operator="containsText" text="OK">
      <formula>NOT(ISERROR(SEARCH("OK",T171)))</formula>
    </cfRule>
  </conditionalFormatting>
  <conditionalFormatting sqref="T177:T182">
    <cfRule type="containsText" dxfId="191" priority="191" stopIfTrue="1" operator="containsText" text="ALARM">
      <formula>NOT(ISERROR(SEARCH("ALARM",T177)))</formula>
    </cfRule>
    <cfRule type="containsText" dxfId="190" priority="192" stopIfTrue="1" operator="containsText" text="OK">
      <formula>NOT(ISERROR(SEARCH("OK",T177)))</formula>
    </cfRule>
  </conditionalFormatting>
  <conditionalFormatting sqref="T183:T188">
    <cfRule type="containsText" dxfId="189" priority="189" stopIfTrue="1" operator="containsText" text="ALARM">
      <formula>NOT(ISERROR(SEARCH("ALARM",T183)))</formula>
    </cfRule>
    <cfRule type="containsText" dxfId="188" priority="190" stopIfTrue="1" operator="containsText" text="OK">
      <formula>NOT(ISERROR(SEARCH("OK",T183)))</formula>
    </cfRule>
  </conditionalFormatting>
  <conditionalFormatting sqref="T189:T194">
    <cfRule type="containsText" dxfId="187" priority="187" stopIfTrue="1" operator="containsText" text="ALARM">
      <formula>NOT(ISERROR(SEARCH("ALARM",T189)))</formula>
    </cfRule>
    <cfRule type="containsText" dxfId="186" priority="188" stopIfTrue="1" operator="containsText" text="OK">
      <formula>NOT(ISERROR(SEARCH("OK",T189)))</formula>
    </cfRule>
  </conditionalFormatting>
  <conditionalFormatting sqref="T195:T200">
    <cfRule type="containsText" dxfId="185" priority="185" stopIfTrue="1" operator="containsText" text="ALARM">
      <formula>NOT(ISERROR(SEARCH("ALARM",T195)))</formula>
    </cfRule>
    <cfRule type="containsText" dxfId="184" priority="186" stopIfTrue="1" operator="containsText" text="OK">
      <formula>NOT(ISERROR(SEARCH("OK",T195)))</formula>
    </cfRule>
  </conditionalFormatting>
  <conditionalFormatting sqref="T201:T206">
    <cfRule type="containsText" dxfId="183" priority="183" stopIfTrue="1" operator="containsText" text="ALARM">
      <formula>NOT(ISERROR(SEARCH("ALARM",T201)))</formula>
    </cfRule>
    <cfRule type="containsText" dxfId="182" priority="184" stopIfTrue="1" operator="containsText" text="OK">
      <formula>NOT(ISERROR(SEARCH("OK",T201)))</formula>
    </cfRule>
  </conditionalFormatting>
  <conditionalFormatting sqref="T207:T212">
    <cfRule type="containsText" dxfId="181" priority="181" stopIfTrue="1" operator="containsText" text="ALARM">
      <formula>NOT(ISERROR(SEARCH("ALARM",T207)))</formula>
    </cfRule>
    <cfRule type="containsText" dxfId="180" priority="182" stopIfTrue="1" operator="containsText" text="OK">
      <formula>NOT(ISERROR(SEARCH("OK",T207)))</formula>
    </cfRule>
  </conditionalFormatting>
  <conditionalFormatting sqref="T213:T218">
    <cfRule type="containsText" dxfId="179" priority="179" stopIfTrue="1" operator="containsText" text="ALARM">
      <formula>NOT(ISERROR(SEARCH("ALARM",T213)))</formula>
    </cfRule>
    <cfRule type="containsText" dxfId="178" priority="180" stopIfTrue="1" operator="containsText" text="OK">
      <formula>NOT(ISERROR(SEARCH("OK",T213)))</formula>
    </cfRule>
  </conditionalFormatting>
  <conditionalFormatting sqref="T219:T224">
    <cfRule type="containsText" dxfId="177" priority="177" stopIfTrue="1" operator="containsText" text="ALARM">
      <formula>NOT(ISERROR(SEARCH("ALARM",T219)))</formula>
    </cfRule>
    <cfRule type="containsText" dxfId="176" priority="178" stopIfTrue="1" operator="containsText" text="OK">
      <formula>NOT(ISERROR(SEARCH("OK",T219)))</formula>
    </cfRule>
  </conditionalFormatting>
  <conditionalFormatting sqref="T225:T230">
    <cfRule type="containsText" dxfId="175" priority="175" stopIfTrue="1" operator="containsText" text="ALARM">
      <formula>NOT(ISERROR(SEARCH("ALARM",T225)))</formula>
    </cfRule>
    <cfRule type="containsText" dxfId="174" priority="176" stopIfTrue="1" operator="containsText" text="OK">
      <formula>NOT(ISERROR(SEARCH("OK",T225)))</formula>
    </cfRule>
  </conditionalFormatting>
  <conditionalFormatting sqref="T231:T236">
    <cfRule type="containsText" dxfId="173" priority="173" stopIfTrue="1" operator="containsText" text="ALARM">
      <formula>NOT(ISERROR(SEARCH("ALARM",T231)))</formula>
    </cfRule>
    <cfRule type="containsText" dxfId="172" priority="174" stopIfTrue="1" operator="containsText" text="OK">
      <formula>NOT(ISERROR(SEARCH("OK",T231)))</formula>
    </cfRule>
  </conditionalFormatting>
  <conditionalFormatting sqref="T237:T242">
    <cfRule type="containsText" dxfId="171" priority="171" stopIfTrue="1" operator="containsText" text="ALARM">
      <formula>NOT(ISERROR(SEARCH("ALARM",T237)))</formula>
    </cfRule>
    <cfRule type="containsText" dxfId="170" priority="172" stopIfTrue="1" operator="containsText" text="OK">
      <formula>NOT(ISERROR(SEARCH("OK",T237)))</formula>
    </cfRule>
  </conditionalFormatting>
  <conditionalFormatting sqref="T243:T248">
    <cfRule type="containsText" dxfId="169" priority="169" stopIfTrue="1" operator="containsText" text="ALARM">
      <formula>NOT(ISERROR(SEARCH("ALARM",T243)))</formula>
    </cfRule>
    <cfRule type="containsText" dxfId="168" priority="170" stopIfTrue="1" operator="containsText" text="OK">
      <formula>NOT(ISERROR(SEARCH("OK",T243)))</formula>
    </cfRule>
  </conditionalFormatting>
  <conditionalFormatting sqref="T249:T254">
    <cfRule type="containsText" dxfId="167" priority="167" stopIfTrue="1" operator="containsText" text="ALARM">
      <formula>NOT(ISERROR(SEARCH("ALARM",T249)))</formula>
    </cfRule>
    <cfRule type="containsText" dxfId="166" priority="168" stopIfTrue="1" operator="containsText" text="OK">
      <formula>NOT(ISERROR(SEARCH("OK",T249)))</formula>
    </cfRule>
  </conditionalFormatting>
  <conditionalFormatting sqref="T255:T260">
    <cfRule type="containsText" dxfId="165" priority="165" stopIfTrue="1" operator="containsText" text="ALARM">
      <formula>NOT(ISERROR(SEARCH("ALARM",T255)))</formula>
    </cfRule>
    <cfRule type="containsText" dxfId="164" priority="166" stopIfTrue="1" operator="containsText" text="OK">
      <formula>NOT(ISERROR(SEARCH("OK",T255)))</formula>
    </cfRule>
  </conditionalFormatting>
  <conditionalFormatting sqref="T261:T266">
    <cfRule type="containsText" dxfId="163" priority="163" stopIfTrue="1" operator="containsText" text="ALARM">
      <formula>NOT(ISERROR(SEARCH("ALARM",T261)))</formula>
    </cfRule>
    <cfRule type="containsText" dxfId="162" priority="164" stopIfTrue="1" operator="containsText" text="OK">
      <formula>NOT(ISERROR(SEARCH("OK",T261)))</formula>
    </cfRule>
  </conditionalFormatting>
  <conditionalFormatting sqref="T267:T272">
    <cfRule type="containsText" dxfId="161" priority="161" stopIfTrue="1" operator="containsText" text="ALARM">
      <formula>NOT(ISERROR(SEARCH("ALARM",T267)))</formula>
    </cfRule>
    <cfRule type="containsText" dxfId="160" priority="162" stopIfTrue="1" operator="containsText" text="OK">
      <formula>NOT(ISERROR(SEARCH("OK",T267)))</formula>
    </cfRule>
  </conditionalFormatting>
  <conditionalFormatting sqref="T273:T278">
    <cfRule type="containsText" dxfId="159" priority="159" stopIfTrue="1" operator="containsText" text="ALARM">
      <formula>NOT(ISERROR(SEARCH("ALARM",T273)))</formula>
    </cfRule>
    <cfRule type="containsText" dxfId="158" priority="160" stopIfTrue="1" operator="containsText" text="OK">
      <formula>NOT(ISERROR(SEARCH("OK",T273)))</formula>
    </cfRule>
  </conditionalFormatting>
  <conditionalFormatting sqref="T279:T284">
    <cfRule type="containsText" dxfId="157" priority="157" stopIfTrue="1" operator="containsText" text="ALARM">
      <formula>NOT(ISERROR(SEARCH("ALARM",T279)))</formula>
    </cfRule>
    <cfRule type="containsText" dxfId="156" priority="158" stopIfTrue="1" operator="containsText" text="OK">
      <formula>NOT(ISERROR(SEARCH("OK",T279)))</formula>
    </cfRule>
  </conditionalFormatting>
  <conditionalFormatting sqref="T285:T290">
    <cfRule type="containsText" dxfId="155" priority="155" stopIfTrue="1" operator="containsText" text="ALARM">
      <formula>NOT(ISERROR(SEARCH("ALARM",T285)))</formula>
    </cfRule>
    <cfRule type="containsText" dxfId="154" priority="156" stopIfTrue="1" operator="containsText" text="OK">
      <formula>NOT(ISERROR(SEARCH("OK",T285)))</formula>
    </cfRule>
  </conditionalFormatting>
  <conditionalFormatting sqref="T291:T296">
    <cfRule type="containsText" dxfId="153" priority="153" stopIfTrue="1" operator="containsText" text="ALARM">
      <formula>NOT(ISERROR(SEARCH("ALARM",T291)))</formula>
    </cfRule>
    <cfRule type="containsText" dxfId="152" priority="154" stopIfTrue="1" operator="containsText" text="OK">
      <formula>NOT(ISERROR(SEARCH("OK",T291)))</formula>
    </cfRule>
  </conditionalFormatting>
  <conditionalFormatting sqref="T297:T302">
    <cfRule type="containsText" dxfId="151" priority="151" stopIfTrue="1" operator="containsText" text="ALARM">
      <formula>NOT(ISERROR(SEARCH("ALARM",T297)))</formula>
    </cfRule>
    <cfRule type="containsText" dxfId="150" priority="152" stopIfTrue="1" operator="containsText" text="OK">
      <formula>NOT(ISERROR(SEARCH("OK",T297)))</formula>
    </cfRule>
  </conditionalFormatting>
  <conditionalFormatting sqref="T303:T308">
    <cfRule type="containsText" dxfId="149" priority="149" stopIfTrue="1" operator="containsText" text="ALARM">
      <formula>NOT(ISERROR(SEARCH("ALARM",T303)))</formula>
    </cfRule>
    <cfRule type="containsText" dxfId="148" priority="150" stopIfTrue="1" operator="containsText" text="OK">
      <formula>NOT(ISERROR(SEARCH("OK",T303)))</formula>
    </cfRule>
  </conditionalFormatting>
  <conditionalFormatting sqref="T309:T314">
    <cfRule type="containsText" dxfId="147" priority="147" stopIfTrue="1" operator="containsText" text="ALARM">
      <formula>NOT(ISERROR(SEARCH("ALARM",T309)))</formula>
    </cfRule>
    <cfRule type="containsText" dxfId="146" priority="148" stopIfTrue="1" operator="containsText" text="OK">
      <formula>NOT(ISERROR(SEARCH("OK",T309)))</formula>
    </cfRule>
  </conditionalFormatting>
  <conditionalFormatting sqref="T315:T320">
    <cfRule type="containsText" dxfId="145" priority="145" stopIfTrue="1" operator="containsText" text="ALARM">
      <formula>NOT(ISERROR(SEARCH("ALARM",T315)))</formula>
    </cfRule>
    <cfRule type="containsText" dxfId="144" priority="146" stopIfTrue="1" operator="containsText" text="OK">
      <formula>NOT(ISERROR(SEARCH("OK",T315)))</formula>
    </cfRule>
  </conditionalFormatting>
  <conditionalFormatting sqref="T321:T326">
    <cfRule type="containsText" dxfId="143" priority="143" stopIfTrue="1" operator="containsText" text="ALARM">
      <formula>NOT(ISERROR(SEARCH("ALARM",T321)))</formula>
    </cfRule>
    <cfRule type="containsText" dxfId="142" priority="144" stopIfTrue="1" operator="containsText" text="OK">
      <formula>NOT(ISERROR(SEARCH("OK",T321)))</formula>
    </cfRule>
  </conditionalFormatting>
  <conditionalFormatting sqref="T327:T332">
    <cfRule type="containsText" dxfId="141" priority="141" stopIfTrue="1" operator="containsText" text="ALARM">
      <formula>NOT(ISERROR(SEARCH("ALARM",T327)))</formula>
    </cfRule>
    <cfRule type="containsText" dxfId="140" priority="142" stopIfTrue="1" operator="containsText" text="OK">
      <formula>NOT(ISERROR(SEARCH("OK",T327)))</formula>
    </cfRule>
  </conditionalFormatting>
  <conditionalFormatting sqref="T333:T338">
    <cfRule type="containsText" dxfId="139" priority="139" stopIfTrue="1" operator="containsText" text="ALARM">
      <formula>NOT(ISERROR(SEARCH("ALARM",T333)))</formula>
    </cfRule>
    <cfRule type="containsText" dxfId="138" priority="140" stopIfTrue="1" operator="containsText" text="OK">
      <formula>NOT(ISERROR(SEARCH("OK",T333)))</formula>
    </cfRule>
  </conditionalFormatting>
  <conditionalFormatting sqref="T339:T344">
    <cfRule type="containsText" dxfId="137" priority="137" stopIfTrue="1" operator="containsText" text="ALARM">
      <formula>NOT(ISERROR(SEARCH("ALARM",T339)))</formula>
    </cfRule>
    <cfRule type="containsText" dxfId="136" priority="138" stopIfTrue="1" operator="containsText" text="OK">
      <formula>NOT(ISERROR(SEARCH("OK",T339)))</formula>
    </cfRule>
  </conditionalFormatting>
  <conditionalFormatting sqref="T345:T350">
    <cfRule type="containsText" dxfId="135" priority="135" stopIfTrue="1" operator="containsText" text="ALARM">
      <formula>NOT(ISERROR(SEARCH("ALARM",T345)))</formula>
    </cfRule>
    <cfRule type="containsText" dxfId="134" priority="136" stopIfTrue="1" operator="containsText" text="OK">
      <formula>NOT(ISERROR(SEARCH("OK",T345)))</formula>
    </cfRule>
  </conditionalFormatting>
  <conditionalFormatting sqref="T351:T356">
    <cfRule type="containsText" dxfId="133" priority="133" stopIfTrue="1" operator="containsText" text="ALARM">
      <formula>NOT(ISERROR(SEARCH("ALARM",T351)))</formula>
    </cfRule>
    <cfRule type="containsText" dxfId="132" priority="134" stopIfTrue="1" operator="containsText" text="OK">
      <formula>NOT(ISERROR(SEARCH("OK",T351)))</formula>
    </cfRule>
  </conditionalFormatting>
  <conditionalFormatting sqref="T357:T362">
    <cfRule type="containsText" dxfId="131" priority="131" stopIfTrue="1" operator="containsText" text="ALARM">
      <formula>NOT(ISERROR(SEARCH("ALARM",T357)))</formula>
    </cfRule>
    <cfRule type="containsText" dxfId="130" priority="132" stopIfTrue="1" operator="containsText" text="OK">
      <formula>NOT(ISERROR(SEARCH("OK",T357)))</formula>
    </cfRule>
  </conditionalFormatting>
  <conditionalFormatting sqref="T363:T368">
    <cfRule type="containsText" dxfId="129" priority="129" stopIfTrue="1" operator="containsText" text="ALARM">
      <formula>NOT(ISERROR(SEARCH("ALARM",T363)))</formula>
    </cfRule>
    <cfRule type="containsText" dxfId="128" priority="130" stopIfTrue="1" operator="containsText" text="OK">
      <formula>NOT(ISERROR(SEARCH("OK",T363)))</formula>
    </cfRule>
  </conditionalFormatting>
  <conditionalFormatting sqref="T369:T374">
    <cfRule type="containsText" dxfId="127" priority="127" stopIfTrue="1" operator="containsText" text="ALARM">
      <formula>NOT(ISERROR(SEARCH("ALARM",T369)))</formula>
    </cfRule>
    <cfRule type="containsText" dxfId="126" priority="128" stopIfTrue="1" operator="containsText" text="OK">
      <formula>NOT(ISERROR(SEARCH("OK",T369)))</formula>
    </cfRule>
  </conditionalFormatting>
  <conditionalFormatting sqref="T375:T380">
    <cfRule type="containsText" dxfId="125" priority="125" stopIfTrue="1" operator="containsText" text="ALARM">
      <formula>NOT(ISERROR(SEARCH("ALARM",T375)))</formula>
    </cfRule>
    <cfRule type="containsText" dxfId="124" priority="126" stopIfTrue="1" operator="containsText" text="OK">
      <formula>NOT(ISERROR(SEARCH("OK",T375)))</formula>
    </cfRule>
  </conditionalFormatting>
  <conditionalFormatting sqref="T381:T386">
    <cfRule type="containsText" dxfId="123" priority="123" stopIfTrue="1" operator="containsText" text="ALARM">
      <formula>NOT(ISERROR(SEARCH("ALARM",T381)))</formula>
    </cfRule>
    <cfRule type="containsText" dxfId="122" priority="124" stopIfTrue="1" operator="containsText" text="OK">
      <formula>NOT(ISERROR(SEARCH("OK",T381)))</formula>
    </cfRule>
  </conditionalFormatting>
  <conditionalFormatting sqref="T387:T392">
    <cfRule type="containsText" dxfId="121" priority="121" stopIfTrue="1" operator="containsText" text="ALARM">
      <formula>NOT(ISERROR(SEARCH("ALARM",T387)))</formula>
    </cfRule>
    <cfRule type="containsText" dxfId="120" priority="122" stopIfTrue="1" operator="containsText" text="OK">
      <formula>NOT(ISERROR(SEARCH("OK",T387)))</formula>
    </cfRule>
  </conditionalFormatting>
  <conditionalFormatting sqref="T393:T398">
    <cfRule type="containsText" dxfId="119" priority="119" stopIfTrue="1" operator="containsText" text="ALARM">
      <formula>NOT(ISERROR(SEARCH("ALARM",T393)))</formula>
    </cfRule>
    <cfRule type="containsText" dxfId="118" priority="120" stopIfTrue="1" operator="containsText" text="OK">
      <formula>NOT(ISERROR(SEARCH("OK",T393)))</formula>
    </cfRule>
  </conditionalFormatting>
  <conditionalFormatting sqref="T399:T404">
    <cfRule type="containsText" dxfId="117" priority="117" stopIfTrue="1" operator="containsText" text="ALARM">
      <formula>NOT(ISERROR(SEARCH("ALARM",T399)))</formula>
    </cfRule>
    <cfRule type="containsText" dxfId="116" priority="118" stopIfTrue="1" operator="containsText" text="OK">
      <formula>NOT(ISERROR(SEARCH("OK",T399)))</formula>
    </cfRule>
  </conditionalFormatting>
  <conditionalFormatting sqref="T405:T410">
    <cfRule type="containsText" dxfId="115" priority="115" stopIfTrue="1" operator="containsText" text="ALARM">
      <formula>NOT(ISERROR(SEARCH("ALARM",T405)))</formula>
    </cfRule>
    <cfRule type="containsText" dxfId="114" priority="116" stopIfTrue="1" operator="containsText" text="OK">
      <formula>NOT(ISERROR(SEARCH("OK",T405)))</formula>
    </cfRule>
  </conditionalFormatting>
  <conditionalFormatting sqref="T411:T416">
    <cfRule type="containsText" dxfId="113" priority="113" stopIfTrue="1" operator="containsText" text="ALARM">
      <formula>NOT(ISERROR(SEARCH("ALARM",T411)))</formula>
    </cfRule>
    <cfRule type="containsText" dxfId="112" priority="114" stopIfTrue="1" operator="containsText" text="OK">
      <formula>NOT(ISERROR(SEARCH("OK",T411)))</formula>
    </cfRule>
  </conditionalFormatting>
  <conditionalFormatting sqref="T417:T422">
    <cfRule type="containsText" dxfId="111" priority="111" stopIfTrue="1" operator="containsText" text="ALARM">
      <formula>NOT(ISERROR(SEARCH("ALARM",T417)))</formula>
    </cfRule>
    <cfRule type="containsText" dxfId="110" priority="112" stopIfTrue="1" operator="containsText" text="OK">
      <formula>NOT(ISERROR(SEARCH("OK",T417)))</formula>
    </cfRule>
  </conditionalFormatting>
  <conditionalFormatting sqref="T423:T428">
    <cfRule type="containsText" dxfId="109" priority="109" stopIfTrue="1" operator="containsText" text="ALARM">
      <formula>NOT(ISERROR(SEARCH("ALARM",T423)))</formula>
    </cfRule>
    <cfRule type="containsText" dxfId="108" priority="110" stopIfTrue="1" operator="containsText" text="OK">
      <formula>NOT(ISERROR(SEARCH("OK",T423)))</formula>
    </cfRule>
  </conditionalFormatting>
  <conditionalFormatting sqref="T429:T434">
    <cfRule type="containsText" dxfId="107" priority="107" stopIfTrue="1" operator="containsText" text="ALARM">
      <formula>NOT(ISERROR(SEARCH("ALARM",T429)))</formula>
    </cfRule>
    <cfRule type="containsText" dxfId="106" priority="108" stopIfTrue="1" operator="containsText" text="OK">
      <formula>NOT(ISERROR(SEARCH("OK",T429)))</formula>
    </cfRule>
  </conditionalFormatting>
  <conditionalFormatting sqref="T435:T440">
    <cfRule type="containsText" dxfId="105" priority="105" stopIfTrue="1" operator="containsText" text="ALARM">
      <formula>NOT(ISERROR(SEARCH("ALARM",T435)))</formula>
    </cfRule>
    <cfRule type="containsText" dxfId="104" priority="106" stopIfTrue="1" operator="containsText" text="OK">
      <formula>NOT(ISERROR(SEARCH("OK",T435)))</formula>
    </cfRule>
  </conditionalFormatting>
  <conditionalFormatting sqref="T441:T446">
    <cfRule type="containsText" dxfId="103" priority="103" stopIfTrue="1" operator="containsText" text="ALARM">
      <formula>NOT(ISERROR(SEARCH("ALARM",T441)))</formula>
    </cfRule>
    <cfRule type="containsText" dxfId="102" priority="104" stopIfTrue="1" operator="containsText" text="OK">
      <formula>NOT(ISERROR(SEARCH("OK",T441)))</formula>
    </cfRule>
  </conditionalFormatting>
  <conditionalFormatting sqref="T447:T452">
    <cfRule type="containsText" dxfId="101" priority="101" stopIfTrue="1" operator="containsText" text="ALARM">
      <formula>NOT(ISERROR(SEARCH("ALARM",T447)))</formula>
    </cfRule>
    <cfRule type="containsText" dxfId="100" priority="102" stopIfTrue="1" operator="containsText" text="OK">
      <formula>NOT(ISERROR(SEARCH("OK",T447)))</formula>
    </cfRule>
  </conditionalFormatting>
  <conditionalFormatting sqref="T453:T458">
    <cfRule type="containsText" dxfId="99" priority="99" stopIfTrue="1" operator="containsText" text="ALARM">
      <formula>NOT(ISERROR(SEARCH("ALARM",T453)))</formula>
    </cfRule>
    <cfRule type="containsText" dxfId="98" priority="100" stopIfTrue="1" operator="containsText" text="OK">
      <formula>NOT(ISERROR(SEARCH("OK",T453)))</formula>
    </cfRule>
  </conditionalFormatting>
  <conditionalFormatting sqref="T459:T464">
    <cfRule type="containsText" dxfId="97" priority="97" stopIfTrue="1" operator="containsText" text="ALARM">
      <formula>NOT(ISERROR(SEARCH("ALARM",T459)))</formula>
    </cfRule>
    <cfRule type="containsText" dxfId="96" priority="98" stopIfTrue="1" operator="containsText" text="OK">
      <formula>NOT(ISERROR(SEARCH("OK",T459)))</formula>
    </cfRule>
  </conditionalFormatting>
  <conditionalFormatting sqref="T465:T470">
    <cfRule type="containsText" dxfId="95" priority="95" stopIfTrue="1" operator="containsText" text="ALARM">
      <formula>NOT(ISERROR(SEARCH("ALARM",T465)))</formula>
    </cfRule>
    <cfRule type="containsText" dxfId="94" priority="96" stopIfTrue="1" operator="containsText" text="OK">
      <formula>NOT(ISERROR(SEARCH("OK",T465)))</formula>
    </cfRule>
  </conditionalFormatting>
  <conditionalFormatting sqref="T471:T476">
    <cfRule type="containsText" dxfId="93" priority="93" stopIfTrue="1" operator="containsText" text="ALARM">
      <formula>NOT(ISERROR(SEARCH("ALARM",T471)))</formula>
    </cfRule>
    <cfRule type="containsText" dxfId="92" priority="94" stopIfTrue="1" operator="containsText" text="OK">
      <formula>NOT(ISERROR(SEARCH("OK",T471)))</formula>
    </cfRule>
  </conditionalFormatting>
  <conditionalFormatting sqref="T477:T482">
    <cfRule type="containsText" dxfId="91" priority="91" stopIfTrue="1" operator="containsText" text="ALARM">
      <formula>NOT(ISERROR(SEARCH("ALARM",T477)))</formula>
    </cfRule>
    <cfRule type="containsText" dxfId="90" priority="92" stopIfTrue="1" operator="containsText" text="OK">
      <formula>NOT(ISERROR(SEARCH("OK",T477)))</formula>
    </cfRule>
  </conditionalFormatting>
  <conditionalFormatting sqref="T483:T488">
    <cfRule type="containsText" dxfId="89" priority="89" stopIfTrue="1" operator="containsText" text="ALARM">
      <formula>NOT(ISERROR(SEARCH("ALARM",T483)))</formula>
    </cfRule>
    <cfRule type="containsText" dxfId="88" priority="90" stopIfTrue="1" operator="containsText" text="OK">
      <formula>NOT(ISERROR(SEARCH("OK",T483)))</formula>
    </cfRule>
  </conditionalFormatting>
  <conditionalFormatting sqref="T489:T494">
    <cfRule type="containsText" dxfId="87" priority="87" stopIfTrue="1" operator="containsText" text="ALARM">
      <formula>NOT(ISERROR(SEARCH("ALARM",T489)))</formula>
    </cfRule>
    <cfRule type="containsText" dxfId="86" priority="88" stopIfTrue="1" operator="containsText" text="OK">
      <formula>NOT(ISERROR(SEARCH("OK",T489)))</formula>
    </cfRule>
  </conditionalFormatting>
  <conditionalFormatting sqref="T495:T500">
    <cfRule type="containsText" dxfId="85" priority="85" stopIfTrue="1" operator="containsText" text="ALARM">
      <formula>NOT(ISERROR(SEARCH("ALARM",T495)))</formula>
    </cfRule>
    <cfRule type="containsText" dxfId="84" priority="86" stopIfTrue="1" operator="containsText" text="OK">
      <formula>NOT(ISERROR(SEARCH("OK",T495)))</formula>
    </cfRule>
  </conditionalFormatting>
  <conditionalFormatting sqref="T501:T506">
    <cfRule type="containsText" dxfId="83" priority="83" stopIfTrue="1" operator="containsText" text="ALARM">
      <formula>NOT(ISERROR(SEARCH("ALARM",T501)))</formula>
    </cfRule>
    <cfRule type="containsText" dxfId="82" priority="84" stopIfTrue="1" operator="containsText" text="OK">
      <formula>NOT(ISERROR(SEARCH("OK",T501)))</formula>
    </cfRule>
  </conditionalFormatting>
  <conditionalFormatting sqref="T507:T512">
    <cfRule type="containsText" dxfId="81" priority="81" stopIfTrue="1" operator="containsText" text="ALARM">
      <formula>NOT(ISERROR(SEARCH("ALARM",T507)))</formula>
    </cfRule>
    <cfRule type="containsText" dxfId="80" priority="82" stopIfTrue="1" operator="containsText" text="OK">
      <formula>NOT(ISERROR(SEARCH("OK",T507)))</formula>
    </cfRule>
  </conditionalFormatting>
  <conditionalFormatting sqref="T513:T518">
    <cfRule type="containsText" dxfId="79" priority="79" stopIfTrue="1" operator="containsText" text="ALARM">
      <formula>NOT(ISERROR(SEARCH("ALARM",T513)))</formula>
    </cfRule>
    <cfRule type="containsText" dxfId="78" priority="80" stopIfTrue="1" operator="containsText" text="OK">
      <formula>NOT(ISERROR(SEARCH("OK",T513)))</formula>
    </cfRule>
  </conditionalFormatting>
  <conditionalFormatting sqref="T519:T524">
    <cfRule type="containsText" dxfId="77" priority="77" stopIfTrue="1" operator="containsText" text="ALARM">
      <formula>NOT(ISERROR(SEARCH("ALARM",T519)))</formula>
    </cfRule>
    <cfRule type="containsText" dxfId="76" priority="78" stopIfTrue="1" operator="containsText" text="OK">
      <formula>NOT(ISERROR(SEARCH("OK",T519)))</formula>
    </cfRule>
  </conditionalFormatting>
  <conditionalFormatting sqref="T525:T530">
    <cfRule type="containsText" dxfId="75" priority="75" stopIfTrue="1" operator="containsText" text="ALARM">
      <formula>NOT(ISERROR(SEARCH("ALARM",T525)))</formula>
    </cfRule>
    <cfRule type="containsText" dxfId="74" priority="76" stopIfTrue="1" operator="containsText" text="OK">
      <formula>NOT(ISERROR(SEARCH("OK",T525)))</formula>
    </cfRule>
  </conditionalFormatting>
  <conditionalFormatting sqref="T531:T536">
    <cfRule type="containsText" dxfId="73" priority="73" stopIfTrue="1" operator="containsText" text="ALARM">
      <formula>NOT(ISERROR(SEARCH("ALARM",T531)))</formula>
    </cfRule>
    <cfRule type="containsText" dxfId="72" priority="74" stopIfTrue="1" operator="containsText" text="OK">
      <formula>NOT(ISERROR(SEARCH("OK",T531)))</formula>
    </cfRule>
  </conditionalFormatting>
  <conditionalFormatting sqref="T537:T542">
    <cfRule type="containsText" dxfId="71" priority="71" stopIfTrue="1" operator="containsText" text="ALARM">
      <formula>NOT(ISERROR(SEARCH("ALARM",T537)))</formula>
    </cfRule>
    <cfRule type="containsText" dxfId="70" priority="72" stopIfTrue="1" operator="containsText" text="OK">
      <formula>NOT(ISERROR(SEARCH("OK",T537)))</formula>
    </cfRule>
  </conditionalFormatting>
  <conditionalFormatting sqref="T543:T548">
    <cfRule type="containsText" dxfId="69" priority="69" stopIfTrue="1" operator="containsText" text="ALARM">
      <formula>NOT(ISERROR(SEARCH("ALARM",T543)))</formula>
    </cfRule>
    <cfRule type="containsText" dxfId="68" priority="70" stopIfTrue="1" operator="containsText" text="OK">
      <formula>NOT(ISERROR(SEARCH("OK",T543)))</formula>
    </cfRule>
  </conditionalFormatting>
  <conditionalFormatting sqref="T549:T554">
    <cfRule type="containsText" dxfId="67" priority="67" stopIfTrue="1" operator="containsText" text="ALARM">
      <formula>NOT(ISERROR(SEARCH("ALARM",T549)))</formula>
    </cfRule>
    <cfRule type="containsText" dxfId="66" priority="68" stopIfTrue="1" operator="containsText" text="OK">
      <formula>NOT(ISERROR(SEARCH("OK",T549)))</formula>
    </cfRule>
  </conditionalFormatting>
  <conditionalFormatting sqref="T555:T560">
    <cfRule type="containsText" dxfId="65" priority="65" stopIfTrue="1" operator="containsText" text="ALARM">
      <formula>NOT(ISERROR(SEARCH("ALARM",T555)))</formula>
    </cfRule>
    <cfRule type="containsText" dxfId="64" priority="66" stopIfTrue="1" operator="containsText" text="OK">
      <formula>NOT(ISERROR(SEARCH("OK",T555)))</formula>
    </cfRule>
  </conditionalFormatting>
  <conditionalFormatting sqref="T561:T566">
    <cfRule type="containsText" dxfId="63" priority="63" stopIfTrue="1" operator="containsText" text="ALARM">
      <formula>NOT(ISERROR(SEARCH("ALARM",T561)))</formula>
    </cfRule>
    <cfRule type="containsText" dxfId="62" priority="64" stopIfTrue="1" operator="containsText" text="OK">
      <formula>NOT(ISERROR(SEARCH("OK",T561)))</formula>
    </cfRule>
  </conditionalFormatting>
  <conditionalFormatting sqref="T567:T572">
    <cfRule type="containsText" dxfId="61" priority="61" stopIfTrue="1" operator="containsText" text="ALARM">
      <formula>NOT(ISERROR(SEARCH("ALARM",T567)))</formula>
    </cfRule>
    <cfRule type="containsText" dxfId="60" priority="62" stopIfTrue="1" operator="containsText" text="OK">
      <formula>NOT(ISERROR(SEARCH("OK",T567)))</formula>
    </cfRule>
  </conditionalFormatting>
  <conditionalFormatting sqref="T573:T578">
    <cfRule type="containsText" dxfId="59" priority="59" stopIfTrue="1" operator="containsText" text="ALARM">
      <formula>NOT(ISERROR(SEARCH("ALARM",T573)))</formula>
    </cfRule>
    <cfRule type="containsText" dxfId="58" priority="60" stopIfTrue="1" operator="containsText" text="OK">
      <formula>NOT(ISERROR(SEARCH("OK",T573)))</formula>
    </cfRule>
  </conditionalFormatting>
  <conditionalFormatting sqref="T579:T584">
    <cfRule type="containsText" dxfId="57" priority="57" stopIfTrue="1" operator="containsText" text="ALARM">
      <formula>NOT(ISERROR(SEARCH("ALARM",T579)))</formula>
    </cfRule>
    <cfRule type="containsText" dxfId="56" priority="58" stopIfTrue="1" operator="containsText" text="OK">
      <formula>NOT(ISERROR(SEARCH("OK",T579)))</formula>
    </cfRule>
  </conditionalFormatting>
  <conditionalFormatting sqref="T585:T590">
    <cfRule type="containsText" dxfId="55" priority="55" stopIfTrue="1" operator="containsText" text="ALARM">
      <formula>NOT(ISERROR(SEARCH("ALARM",T585)))</formula>
    </cfRule>
    <cfRule type="containsText" dxfId="54" priority="56" stopIfTrue="1" operator="containsText" text="OK">
      <formula>NOT(ISERROR(SEARCH("OK",T585)))</formula>
    </cfRule>
  </conditionalFormatting>
  <conditionalFormatting sqref="T591:T596">
    <cfRule type="containsText" dxfId="53" priority="53" stopIfTrue="1" operator="containsText" text="ALARM">
      <formula>NOT(ISERROR(SEARCH("ALARM",T591)))</formula>
    </cfRule>
    <cfRule type="containsText" dxfId="52" priority="54" stopIfTrue="1" operator="containsText" text="OK">
      <formula>NOT(ISERROR(SEARCH("OK",T591)))</formula>
    </cfRule>
  </conditionalFormatting>
  <conditionalFormatting sqref="T597:T602">
    <cfRule type="containsText" dxfId="51" priority="51" stopIfTrue="1" operator="containsText" text="ALARM">
      <formula>NOT(ISERROR(SEARCH("ALARM",T597)))</formula>
    </cfRule>
    <cfRule type="containsText" dxfId="50" priority="52" stopIfTrue="1" operator="containsText" text="OK">
      <formula>NOT(ISERROR(SEARCH("OK",T597)))</formula>
    </cfRule>
  </conditionalFormatting>
  <conditionalFormatting sqref="T603:T608">
    <cfRule type="containsText" dxfId="49" priority="49" stopIfTrue="1" operator="containsText" text="ALARM">
      <formula>NOT(ISERROR(SEARCH("ALARM",T603)))</formula>
    </cfRule>
    <cfRule type="containsText" dxfId="48" priority="50" stopIfTrue="1" operator="containsText" text="OK">
      <formula>NOT(ISERROR(SEARCH("OK",T603)))</formula>
    </cfRule>
  </conditionalFormatting>
  <conditionalFormatting sqref="T681:T686">
    <cfRule type="containsText" dxfId="47" priority="47" stopIfTrue="1" operator="containsText" text="ALARM">
      <formula>NOT(ISERROR(SEARCH("ALARM",T681)))</formula>
    </cfRule>
    <cfRule type="containsText" dxfId="46" priority="48" stopIfTrue="1" operator="containsText" text="OK">
      <formula>NOT(ISERROR(SEARCH("OK",T681)))</formula>
    </cfRule>
  </conditionalFormatting>
  <conditionalFormatting sqref="T687:T692">
    <cfRule type="containsText" dxfId="45" priority="45" stopIfTrue="1" operator="containsText" text="ALARM">
      <formula>NOT(ISERROR(SEARCH("ALARM",T687)))</formula>
    </cfRule>
    <cfRule type="containsText" dxfId="44" priority="46" stopIfTrue="1" operator="containsText" text="OK">
      <formula>NOT(ISERROR(SEARCH("OK",T687)))</formula>
    </cfRule>
  </conditionalFormatting>
  <conditionalFormatting sqref="T693:T698">
    <cfRule type="containsText" dxfId="43" priority="43" stopIfTrue="1" operator="containsText" text="ALARM">
      <formula>NOT(ISERROR(SEARCH("ALARM",T693)))</formula>
    </cfRule>
    <cfRule type="containsText" dxfId="42" priority="44" stopIfTrue="1" operator="containsText" text="OK">
      <formula>NOT(ISERROR(SEARCH("OK",T693)))</formula>
    </cfRule>
  </conditionalFormatting>
  <conditionalFormatting sqref="T699:T704">
    <cfRule type="containsText" dxfId="41" priority="41" stopIfTrue="1" operator="containsText" text="ALARM">
      <formula>NOT(ISERROR(SEARCH("ALARM",T699)))</formula>
    </cfRule>
    <cfRule type="containsText" dxfId="40" priority="42" stopIfTrue="1" operator="containsText" text="OK">
      <formula>NOT(ISERROR(SEARCH("OK",T699)))</formula>
    </cfRule>
  </conditionalFormatting>
  <conditionalFormatting sqref="T609:T614">
    <cfRule type="containsText" dxfId="39" priority="39" stopIfTrue="1" operator="containsText" text="ALARM">
      <formula>NOT(ISERROR(SEARCH("ALARM",T609)))</formula>
    </cfRule>
    <cfRule type="containsText" dxfId="38" priority="40" stopIfTrue="1" operator="containsText" text="OK">
      <formula>NOT(ISERROR(SEARCH("OK",T609)))</formula>
    </cfRule>
  </conditionalFormatting>
  <conditionalFormatting sqref="T615:T620">
    <cfRule type="containsText" dxfId="37" priority="37" stopIfTrue="1" operator="containsText" text="ALARM">
      <formula>NOT(ISERROR(SEARCH("ALARM",T615)))</formula>
    </cfRule>
    <cfRule type="containsText" dxfId="36" priority="38" stopIfTrue="1" operator="containsText" text="OK">
      <formula>NOT(ISERROR(SEARCH("OK",T615)))</formula>
    </cfRule>
  </conditionalFormatting>
  <conditionalFormatting sqref="T621:T626">
    <cfRule type="containsText" dxfId="35" priority="35" stopIfTrue="1" operator="containsText" text="ALARM">
      <formula>NOT(ISERROR(SEARCH("ALARM",T621)))</formula>
    </cfRule>
    <cfRule type="containsText" dxfId="34" priority="36" stopIfTrue="1" operator="containsText" text="OK">
      <formula>NOT(ISERROR(SEARCH("OK",T621)))</formula>
    </cfRule>
  </conditionalFormatting>
  <conditionalFormatting sqref="T627:T632">
    <cfRule type="containsText" dxfId="33" priority="33" stopIfTrue="1" operator="containsText" text="ALARM">
      <formula>NOT(ISERROR(SEARCH("ALARM",T627)))</formula>
    </cfRule>
    <cfRule type="containsText" dxfId="32" priority="34" stopIfTrue="1" operator="containsText" text="OK">
      <formula>NOT(ISERROR(SEARCH("OK",T627)))</formula>
    </cfRule>
  </conditionalFormatting>
  <conditionalFormatting sqref="T657:T662">
    <cfRule type="containsText" dxfId="31" priority="31" stopIfTrue="1" operator="containsText" text="ALARM">
      <formula>NOT(ISERROR(SEARCH("ALARM",T657)))</formula>
    </cfRule>
    <cfRule type="containsText" dxfId="30" priority="32" stopIfTrue="1" operator="containsText" text="OK">
      <formula>NOT(ISERROR(SEARCH("OK",T657)))</formula>
    </cfRule>
  </conditionalFormatting>
  <conditionalFormatting sqref="T663:T668">
    <cfRule type="containsText" dxfId="29" priority="29" stopIfTrue="1" operator="containsText" text="ALARM">
      <formula>NOT(ISERROR(SEARCH("ALARM",T663)))</formula>
    </cfRule>
    <cfRule type="containsText" dxfId="28" priority="30" stopIfTrue="1" operator="containsText" text="OK">
      <formula>NOT(ISERROR(SEARCH("OK",T663)))</formula>
    </cfRule>
  </conditionalFormatting>
  <conditionalFormatting sqref="T669:T674">
    <cfRule type="containsText" dxfId="27" priority="27" stopIfTrue="1" operator="containsText" text="ALARM">
      <formula>NOT(ISERROR(SEARCH("ALARM",T669)))</formula>
    </cfRule>
    <cfRule type="containsText" dxfId="26" priority="28" stopIfTrue="1" operator="containsText" text="OK">
      <formula>NOT(ISERROR(SEARCH("OK",T669)))</formula>
    </cfRule>
  </conditionalFormatting>
  <conditionalFormatting sqref="T675:T680">
    <cfRule type="containsText" dxfId="25" priority="25" stopIfTrue="1" operator="containsText" text="ALARM">
      <formula>NOT(ISERROR(SEARCH("ALARM",T675)))</formula>
    </cfRule>
    <cfRule type="containsText" dxfId="24" priority="26" stopIfTrue="1" operator="containsText" text="OK">
      <formula>NOT(ISERROR(SEARCH("OK",T675)))</formula>
    </cfRule>
  </conditionalFormatting>
  <conditionalFormatting sqref="T633:T638">
    <cfRule type="containsText" dxfId="23" priority="23" stopIfTrue="1" operator="containsText" text="ALARM">
      <formula>NOT(ISERROR(SEARCH("ALARM",T633)))</formula>
    </cfRule>
    <cfRule type="containsText" dxfId="22" priority="24" stopIfTrue="1" operator="containsText" text="OK">
      <formula>NOT(ISERROR(SEARCH("OK",T633)))</formula>
    </cfRule>
  </conditionalFormatting>
  <conditionalFormatting sqref="T639:T644">
    <cfRule type="containsText" dxfId="21" priority="21" stopIfTrue="1" operator="containsText" text="ALARM">
      <formula>NOT(ISERROR(SEARCH("ALARM",T639)))</formula>
    </cfRule>
    <cfRule type="containsText" dxfId="20" priority="22" stopIfTrue="1" operator="containsText" text="OK">
      <formula>NOT(ISERROR(SEARCH("OK",T639)))</formula>
    </cfRule>
  </conditionalFormatting>
  <conditionalFormatting sqref="T645:T650">
    <cfRule type="containsText" dxfId="19" priority="19" stopIfTrue="1" operator="containsText" text="ALARM">
      <formula>NOT(ISERROR(SEARCH("ALARM",T645)))</formula>
    </cfRule>
    <cfRule type="containsText" dxfId="18" priority="20" stopIfTrue="1" operator="containsText" text="OK">
      <formula>NOT(ISERROR(SEARCH("OK",T645)))</formula>
    </cfRule>
  </conditionalFormatting>
  <conditionalFormatting sqref="T651:T656">
    <cfRule type="containsText" dxfId="17" priority="17" stopIfTrue="1" operator="containsText" text="ALARM">
      <formula>NOT(ISERROR(SEARCH("ALARM",T651)))</formula>
    </cfRule>
    <cfRule type="containsText" dxfId="16" priority="18" stopIfTrue="1" operator="containsText" text="OK">
      <formula>NOT(ISERROR(SEARCH("OK",T651)))</formula>
    </cfRule>
  </conditionalFormatting>
  <conditionalFormatting sqref="T705:T710">
    <cfRule type="containsText" dxfId="15" priority="15" stopIfTrue="1" operator="containsText" text="ALARM">
      <formula>NOT(ISERROR(SEARCH("ALARM",T705)))</formula>
    </cfRule>
    <cfRule type="containsText" dxfId="14" priority="16" stopIfTrue="1" operator="containsText" text="OK">
      <formula>NOT(ISERROR(SEARCH("OK",T705)))</formula>
    </cfRule>
  </conditionalFormatting>
  <conditionalFormatting sqref="T711:T716">
    <cfRule type="containsText" dxfId="13" priority="13" stopIfTrue="1" operator="containsText" text="ALARM">
      <formula>NOT(ISERROR(SEARCH("ALARM",T711)))</formula>
    </cfRule>
    <cfRule type="containsText" dxfId="12" priority="14" stopIfTrue="1" operator="containsText" text="OK">
      <formula>NOT(ISERROR(SEARCH("OK",T711)))</formula>
    </cfRule>
  </conditionalFormatting>
  <conditionalFormatting sqref="T717:T722">
    <cfRule type="containsText" dxfId="11" priority="11" stopIfTrue="1" operator="containsText" text="ALARM">
      <formula>NOT(ISERROR(SEARCH("ALARM",T717)))</formula>
    </cfRule>
    <cfRule type="containsText" dxfId="10" priority="12" stopIfTrue="1" operator="containsText" text="OK">
      <formula>NOT(ISERROR(SEARCH("OK",T717)))</formula>
    </cfRule>
  </conditionalFormatting>
  <conditionalFormatting sqref="T723:T728">
    <cfRule type="containsText" dxfId="9" priority="9" stopIfTrue="1" operator="containsText" text="ALARM">
      <formula>NOT(ISERROR(SEARCH("ALARM",T723)))</formula>
    </cfRule>
    <cfRule type="containsText" dxfId="8" priority="10" stopIfTrue="1" operator="containsText" text="OK">
      <formula>NOT(ISERROR(SEARCH("OK",T723)))</formula>
    </cfRule>
  </conditionalFormatting>
  <conditionalFormatting sqref="T729:T734">
    <cfRule type="containsText" dxfId="7" priority="7" stopIfTrue="1" operator="containsText" text="ALARM">
      <formula>NOT(ISERROR(SEARCH("ALARM",T729)))</formula>
    </cfRule>
    <cfRule type="containsText" dxfId="6" priority="8" stopIfTrue="1" operator="containsText" text="OK">
      <formula>NOT(ISERROR(SEARCH("OK",T729)))</formula>
    </cfRule>
  </conditionalFormatting>
  <conditionalFormatting sqref="T735:T740">
    <cfRule type="containsText" dxfId="5" priority="5" stopIfTrue="1" operator="containsText" text="ALARM">
      <formula>NOT(ISERROR(SEARCH("ALARM",T735)))</formula>
    </cfRule>
    <cfRule type="containsText" dxfId="4" priority="6" stopIfTrue="1" operator="containsText" text="OK">
      <formula>NOT(ISERROR(SEARCH("OK",T735)))</formula>
    </cfRule>
  </conditionalFormatting>
  <conditionalFormatting sqref="T741:T746">
    <cfRule type="containsText" dxfId="3" priority="3" stopIfTrue="1" operator="containsText" text="ALARM">
      <formula>NOT(ISERROR(SEARCH("ALARM",T741)))</formula>
    </cfRule>
    <cfRule type="containsText" dxfId="2" priority="4" stopIfTrue="1" operator="containsText" text="OK">
      <formula>NOT(ISERROR(SEARCH("OK",T741)))</formula>
    </cfRule>
  </conditionalFormatting>
  <conditionalFormatting sqref="T747:T752">
    <cfRule type="containsText" dxfId="1" priority="1" stopIfTrue="1" operator="containsText" text="ALARM">
      <formula>NOT(ISERROR(SEARCH("ALARM",T747)))</formula>
    </cfRule>
    <cfRule type="containsText" dxfId="0" priority="2" stopIfTrue="1" operator="containsText" text="OK">
      <formula>NOT(ISERROR(SEARCH("OK",T747)))</formula>
    </cfRule>
  </conditionalFormatting>
  <pageMargins left="0.7" right="0.7" top="0.75" bottom="0.75" header="0.3" footer="0.3"/>
  <pageSetup scale="4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800"/>
  <sheetViews>
    <sheetView topLeftCell="A10" workbookViewId="0">
      <selection activeCell="L25" sqref="L25"/>
    </sheetView>
  </sheetViews>
  <sheetFormatPr defaultRowHeight="15" x14ac:dyDescent="0.25"/>
  <cols>
    <col min="1" max="1" width="7.5703125" customWidth="1"/>
    <col min="2" max="2" width="9.7109375" customWidth="1"/>
    <col min="3" max="3" width="16.5703125" customWidth="1"/>
    <col min="4" max="4" width="8.85546875" customWidth="1"/>
    <col min="5" max="5" width="8.5703125" customWidth="1"/>
    <col min="6" max="6" width="9.7109375" customWidth="1"/>
    <col min="7" max="7" width="16.5703125" customWidth="1"/>
    <col min="8" max="8" width="8.85546875" customWidth="1"/>
    <col min="9" max="9" width="8.5703125" customWidth="1"/>
  </cols>
  <sheetData>
    <row r="1" spans="1:9" ht="18.75" customHeight="1" x14ac:dyDescent="0.3">
      <c r="A1" s="344" t="s">
        <v>150</v>
      </c>
      <c r="B1" s="344"/>
      <c r="C1" s="344"/>
      <c r="D1" s="344"/>
      <c r="E1" s="344"/>
      <c r="F1" s="344"/>
      <c r="G1" s="344"/>
      <c r="H1" s="344"/>
      <c r="I1" s="344"/>
    </row>
    <row r="2" spans="1:9" ht="12.75" customHeight="1" x14ac:dyDescent="0.25">
      <c r="A2" s="201"/>
      <c r="B2" s="1"/>
      <c r="C2" s="1"/>
      <c r="D2" s="1"/>
      <c r="E2" s="1"/>
      <c r="F2" s="1"/>
      <c r="G2" s="1"/>
      <c r="H2" s="1"/>
      <c r="I2" s="1"/>
    </row>
    <row r="3" spans="1:9" ht="18.75" customHeight="1" x14ac:dyDescent="0.25">
      <c r="A3" s="1"/>
      <c r="B3" s="202" t="s">
        <v>116</v>
      </c>
      <c r="C3" s="206"/>
      <c r="D3" s="203"/>
      <c r="E3" s="204"/>
      <c r="F3" s="202" t="s">
        <v>117</v>
      </c>
      <c r="G3" s="345" t="s">
        <v>151</v>
      </c>
      <c r="H3" s="345"/>
      <c r="I3" s="1"/>
    </row>
    <row r="4" spans="1:9" ht="18.75" customHeight="1" x14ac:dyDescent="0.25">
      <c r="A4" s="1"/>
      <c r="B4" s="202" t="s">
        <v>119</v>
      </c>
      <c r="C4" s="269"/>
      <c r="D4" s="205"/>
      <c r="E4" s="204"/>
      <c r="F4" s="202" t="s">
        <v>120</v>
      </c>
      <c r="G4" s="346" t="s">
        <v>152</v>
      </c>
      <c r="H4" s="346"/>
      <c r="I4" s="1"/>
    </row>
    <row r="5" spans="1:9" ht="19.5" customHeight="1" x14ac:dyDescent="0.25">
      <c r="A5" s="1"/>
      <c r="B5" s="202" t="s">
        <v>122</v>
      </c>
      <c r="C5" s="206">
        <v>22011</v>
      </c>
      <c r="D5" s="207"/>
      <c r="E5" s="204"/>
      <c r="F5" s="202" t="s">
        <v>153</v>
      </c>
      <c r="G5" s="347" t="s">
        <v>9</v>
      </c>
      <c r="H5" s="347"/>
      <c r="I5" s="1"/>
    </row>
    <row r="6" spans="1:9" ht="18.75" customHeight="1" x14ac:dyDescent="0.25">
      <c r="A6" s="1"/>
      <c r="B6" s="208"/>
      <c r="C6" s="208"/>
      <c r="D6" s="208"/>
      <c r="E6" s="204"/>
      <c r="F6" s="202" t="s">
        <v>123</v>
      </c>
      <c r="G6" s="346"/>
      <c r="H6" s="346"/>
      <c r="I6" s="1"/>
    </row>
    <row r="7" spans="1:9" ht="12.75" customHeight="1" x14ac:dyDescent="0.25">
      <c r="A7" s="204"/>
      <c r="B7" s="204"/>
      <c r="C7" s="204"/>
      <c r="D7" s="204"/>
      <c r="E7" s="204"/>
      <c r="F7" s="204"/>
      <c r="G7" s="204"/>
      <c r="H7" s="204"/>
      <c r="I7" s="204"/>
    </row>
    <row r="8" spans="1:9" ht="12.75" customHeight="1" x14ac:dyDescent="0.25">
      <c r="A8" s="204" t="s">
        <v>154</v>
      </c>
      <c r="B8" s="204" t="s">
        <v>155</v>
      </c>
      <c r="C8" s="204"/>
      <c r="D8" s="204"/>
      <c r="E8" s="204"/>
      <c r="F8" s="204"/>
      <c r="G8" s="204"/>
      <c r="H8" s="204"/>
      <c r="I8" s="204"/>
    </row>
    <row r="9" spans="1:9" ht="15.75" customHeight="1" x14ac:dyDescent="0.3">
      <c r="A9" s="204"/>
      <c r="B9" s="204" t="s">
        <v>156</v>
      </c>
      <c r="C9" s="204"/>
      <c r="D9" s="204"/>
      <c r="E9" s="204"/>
      <c r="F9" s="204"/>
      <c r="G9" s="204"/>
      <c r="H9" s="204"/>
      <c r="I9" s="204"/>
    </row>
    <row r="10" spans="1:9" ht="15" customHeight="1" thickBot="1" x14ac:dyDescent="0.3">
      <c r="A10" s="204"/>
      <c r="B10" s="204"/>
      <c r="C10" s="209"/>
      <c r="D10" s="204"/>
      <c r="E10" s="204"/>
      <c r="F10" s="204"/>
      <c r="G10" s="204"/>
      <c r="H10" s="204"/>
      <c r="I10" s="204"/>
    </row>
    <row r="11" spans="1:9" ht="13.5" customHeight="1" thickTop="1" x14ac:dyDescent="0.25">
      <c r="A11" s="208"/>
      <c r="B11" s="210"/>
      <c r="C11" s="211" t="s">
        <v>157</v>
      </c>
      <c r="D11" s="212"/>
      <c r="E11" s="213"/>
      <c r="F11" s="210"/>
      <c r="G11" s="211" t="s">
        <v>157</v>
      </c>
      <c r="H11" s="212"/>
      <c r="I11" s="213"/>
    </row>
    <row r="12" spans="1:9" ht="15.75" customHeight="1" x14ac:dyDescent="0.3">
      <c r="A12" s="208"/>
      <c r="B12" s="214"/>
      <c r="C12" s="215" t="s">
        <v>158</v>
      </c>
      <c r="D12" s="216" t="s">
        <v>159</v>
      </c>
      <c r="E12" s="217"/>
      <c r="F12" s="214"/>
      <c r="G12" s="215" t="s">
        <v>158</v>
      </c>
      <c r="H12" s="216" t="s">
        <v>159</v>
      </c>
      <c r="I12" s="217"/>
    </row>
    <row r="13" spans="1:9" ht="13.5" customHeight="1" thickBot="1" x14ac:dyDescent="0.3">
      <c r="A13" s="208"/>
      <c r="B13" s="214" t="s">
        <v>22</v>
      </c>
      <c r="C13" s="215" t="s">
        <v>160</v>
      </c>
      <c r="D13" s="218" t="s">
        <v>161</v>
      </c>
      <c r="E13" s="217"/>
      <c r="F13" s="214" t="s">
        <v>22</v>
      </c>
      <c r="G13" s="215" t="s">
        <v>160</v>
      </c>
      <c r="H13" s="218" t="s">
        <v>162</v>
      </c>
      <c r="I13" s="217"/>
    </row>
    <row r="14" spans="1:9" ht="13.5" customHeight="1" thickTop="1" x14ac:dyDescent="0.25">
      <c r="A14" s="208"/>
      <c r="B14" s="219"/>
      <c r="C14" s="220"/>
      <c r="D14" s="221" t="str">
        <f>IFERROR('Sequence 1'!I17+'Sequence 2'!I17+'Sequence 3'!I17+'Sequence 4'!I17, "PO")</f>
        <v>PO</v>
      </c>
      <c r="E14" s="222"/>
      <c r="F14" s="219"/>
      <c r="G14" s="220"/>
      <c r="H14" s="221" t="str">
        <f>IFERROR('Sequence 1'!I32+'Sequence 2'!I32+'Sequence 3'!I32+'Sequence 4'!I32, "PO")</f>
        <v>PO</v>
      </c>
      <c r="I14" s="222"/>
    </row>
    <row r="15" spans="1:9" ht="12.75" customHeight="1" x14ac:dyDescent="0.25">
      <c r="A15" s="208"/>
      <c r="B15" s="223"/>
      <c r="C15" s="224"/>
      <c r="D15" s="221" t="str">
        <f>IFERROR('Sequence 1'!I18+'Sequence 2'!I18+'Sequence 3'!I18+'Sequence 4'!I18, "PO")</f>
        <v>PO</v>
      </c>
      <c r="E15" s="225"/>
      <c r="F15" s="223"/>
      <c r="G15" s="224"/>
      <c r="H15" s="221" t="str">
        <f>IFERROR('Sequence 1'!I33+'Sequence 2'!I33+'Sequence 3'!I33+'Sequence 4'!I33, "PO")</f>
        <v>PO</v>
      </c>
      <c r="I15" s="225"/>
    </row>
    <row r="16" spans="1:9" ht="12.75" customHeight="1" x14ac:dyDescent="0.25">
      <c r="A16" s="208"/>
      <c r="B16" s="223"/>
      <c r="C16" s="224"/>
      <c r="D16" s="221" t="str">
        <f>IFERROR('Sequence 1'!I19+'Sequence 2'!I19+'Sequence 3'!I19+'Sequence 4'!I19, "PO")</f>
        <v>PO</v>
      </c>
      <c r="E16" s="225"/>
      <c r="F16" s="223"/>
      <c r="G16" s="224"/>
      <c r="H16" s="221" t="str">
        <f>IFERROR('Sequence 1'!I34+'Sequence 2'!I34+'Sequence 3'!I34+'Sequence 4'!I34, "PO")</f>
        <v>PO</v>
      </c>
      <c r="I16" s="225"/>
    </row>
    <row r="17" spans="1:9" ht="12.75" customHeight="1" x14ac:dyDescent="0.25">
      <c r="A17" s="208"/>
      <c r="B17" s="223"/>
      <c r="C17" s="224"/>
      <c r="D17" s="221" t="str">
        <f>IFERROR('Sequence 1'!I20+'Sequence 2'!I20+'Sequence 3'!I20+'Sequence 4'!I20, "PO")</f>
        <v>PO</v>
      </c>
      <c r="E17" s="225"/>
      <c r="F17" s="223"/>
      <c r="G17" s="224"/>
      <c r="H17" s="221" t="str">
        <f>IFERROR('Sequence 1'!I35+'Sequence 2'!I35+'Sequence 3'!I35+'Sequence 4'!I35, "PO")</f>
        <v>PO</v>
      </c>
      <c r="I17" s="225"/>
    </row>
    <row r="18" spans="1:9" ht="12.75" customHeight="1" x14ac:dyDescent="0.25">
      <c r="A18" s="208"/>
      <c r="B18" s="223"/>
      <c r="C18" s="224"/>
      <c r="D18" s="221" t="str">
        <f>IFERROR('Sequence 1'!I21+'Sequence 2'!I21+'Sequence 3'!I21+'Sequence 4'!I21, "PO")</f>
        <v>PO</v>
      </c>
      <c r="E18" s="225"/>
      <c r="F18" s="223"/>
      <c r="G18" s="224"/>
      <c r="H18" s="221" t="str">
        <f>IFERROR('Sequence 1'!I36+'Sequence 2'!I36+'Sequence 3'!I36+'Sequence 4'!I36, "PO")</f>
        <v>PO</v>
      </c>
      <c r="I18" s="225"/>
    </row>
    <row r="19" spans="1:9" ht="12.75" customHeight="1" x14ac:dyDescent="0.25">
      <c r="A19" s="208"/>
      <c r="B19" s="223"/>
      <c r="C19" s="224"/>
      <c r="D19" s="221" t="str">
        <f>IFERROR('Sequence 1'!I22+'Sequence 2'!I22+'Sequence 3'!I22+'Sequence 4'!I22, "PO")</f>
        <v>PO</v>
      </c>
      <c r="E19" s="225"/>
      <c r="F19" s="223"/>
      <c r="G19" s="224"/>
      <c r="H19" s="221" t="str">
        <f>IFERROR('Sequence 1'!I37+'Sequence 2'!I37+'Sequence 3'!I37+'Sequence 4'!I37, "PO")</f>
        <v>PO</v>
      </c>
      <c r="I19" s="225"/>
    </row>
    <row r="20" spans="1:9" ht="12.75" customHeight="1" x14ac:dyDescent="0.25">
      <c r="A20" s="208"/>
      <c r="B20" s="223"/>
      <c r="C20" s="224"/>
      <c r="D20" s="221" t="str">
        <f>IFERROR('Sequence 1'!I23+'Sequence 2'!I23+'Sequence 3'!I23+'Sequence 4'!I23, "PO")</f>
        <v>PO</v>
      </c>
      <c r="E20" s="225"/>
      <c r="F20" s="223"/>
      <c r="G20" s="224"/>
      <c r="H20" s="221" t="str">
        <f>IFERROR('Sequence 1'!I38+'Sequence 2'!I38+'Sequence 3'!I38+'Sequence 4'!I38, "PO")</f>
        <v>PO</v>
      </c>
      <c r="I20" s="225"/>
    </row>
    <row r="21" spans="1:9" ht="12.75" customHeight="1" x14ac:dyDescent="0.25">
      <c r="A21" s="208"/>
      <c r="B21" s="223"/>
      <c r="C21" s="224"/>
      <c r="D21" s="221" t="str">
        <f>IFERROR('Sequence 1'!I24+'Sequence 2'!I24+'Sequence 3'!I24+'Sequence 4'!I24, "PO")</f>
        <v>PO</v>
      </c>
      <c r="E21" s="225"/>
      <c r="F21" s="223"/>
      <c r="G21" s="224"/>
      <c r="H21" s="221" t="str">
        <f>IFERROR('Sequence 1'!I39+'Sequence 2'!I39+'Sequence 3'!I39+'Sequence 4'!I39, "PO")</f>
        <v>PO</v>
      </c>
      <c r="I21" s="225"/>
    </row>
    <row r="22" spans="1:9" ht="12.75" customHeight="1" x14ac:dyDescent="0.25">
      <c r="A22" s="208"/>
      <c r="B22" s="223"/>
      <c r="C22" s="224"/>
      <c r="D22" s="221" t="str">
        <f>IFERROR('Sequence 1'!I25+'Sequence 2'!I25+'Sequence 3'!I25+'Sequence 4'!I25, "PO")</f>
        <v>PO</v>
      </c>
      <c r="E22" s="225"/>
      <c r="F22" s="223"/>
      <c r="G22" s="224"/>
      <c r="H22" s="221" t="str">
        <f>IFERROR('Sequence 1'!I40+'Sequence 2'!I40+'Sequence 3'!I40+'Sequence 4'!I40, "PO")</f>
        <v>PO</v>
      </c>
      <c r="I22" s="225"/>
    </row>
    <row r="23" spans="1:9" ht="12.75" customHeight="1" x14ac:dyDescent="0.25">
      <c r="A23" s="208"/>
      <c r="B23" s="223"/>
      <c r="C23" s="224"/>
      <c r="D23" s="221" t="str">
        <f>IFERROR('Sequence 1'!I26+'Sequence 2'!I26+'Sequence 3'!I26+'Sequence 4'!I26, "PO")</f>
        <v>PO</v>
      </c>
      <c r="E23" s="225"/>
      <c r="F23" s="223"/>
      <c r="G23" s="224"/>
      <c r="H23" s="221" t="str">
        <f>IFERROR('Sequence 1'!I41+'Sequence 2'!I41+'Sequence 3'!I41+'Sequence 4'!I41, "PO")</f>
        <v>PO</v>
      </c>
      <c r="I23" s="225"/>
    </row>
    <row r="24" spans="1:9" ht="12.75" customHeight="1" x14ac:dyDescent="0.25">
      <c r="A24" s="208"/>
      <c r="B24" s="223"/>
      <c r="C24" s="224"/>
      <c r="D24" s="221" t="str">
        <f>IFERROR('Sequence 1'!I27+'Sequence 2'!I27+'Sequence 3'!I27+'Sequence 4'!I27, "PO")</f>
        <v>PO</v>
      </c>
      <c r="E24" s="225"/>
      <c r="F24" s="223"/>
      <c r="G24" s="224"/>
      <c r="H24" s="221" t="str">
        <f>IFERROR('Sequence 1'!I42+'Sequence 2'!I42+'Sequence 3'!I42+'Sequence 4'!I42, "PO")</f>
        <v>PO</v>
      </c>
      <c r="I24" s="225"/>
    </row>
    <row r="25" spans="1:9" ht="12.75" customHeight="1" x14ac:dyDescent="0.25">
      <c r="A25" s="208"/>
      <c r="B25" s="223"/>
      <c r="C25" s="224"/>
      <c r="D25" s="221" t="str">
        <f>IFERROR('Sequence 1'!I28+'Sequence 2'!I28+'Sequence 3'!I28+'Sequence 4'!I28, "PO")</f>
        <v>PO</v>
      </c>
      <c r="E25" s="225"/>
      <c r="F25" s="223"/>
      <c r="G25" s="224"/>
      <c r="H25" s="221" t="str">
        <f>IFERROR('Sequence 1'!I43+'Sequence 2'!I43+'Sequence 3'!I43+'Sequence 4'!I43, "PO")</f>
        <v>PO</v>
      </c>
      <c r="I25" s="225"/>
    </row>
    <row r="26" spans="1:9" ht="12.75" customHeight="1" x14ac:dyDescent="0.25">
      <c r="A26" s="208"/>
      <c r="B26" s="223"/>
      <c r="C26" s="224"/>
      <c r="D26" s="221" t="str">
        <f>IFERROR('Sequence 1'!I29+'Sequence 2'!I29+'Sequence 3'!I29+'Sequence 4'!I29, "PO")</f>
        <v>PO</v>
      </c>
      <c r="E26" s="225"/>
      <c r="F26" s="223"/>
      <c r="G26" s="224"/>
      <c r="H26" s="221" t="str">
        <f>IFERROR('Sequence 1'!I44+'Sequence 2'!I44+'Sequence 3'!I44+'Sequence 4'!I44, "PO")</f>
        <v>PO</v>
      </c>
      <c r="I26" s="225"/>
    </row>
    <row r="27" spans="1:9" ht="15.75" customHeight="1" x14ac:dyDescent="0.25">
      <c r="A27" s="208"/>
      <c r="B27" s="223"/>
      <c r="C27" s="224"/>
      <c r="D27" s="221" t="str">
        <f>IFERROR('Sequence 1'!I30+'Sequence 2'!I30+'Sequence 3'!I30+'Sequence 4'!I30, "PO")</f>
        <v>PO</v>
      </c>
      <c r="E27" s="225"/>
      <c r="F27" s="223"/>
      <c r="G27" s="224"/>
      <c r="H27" s="221" t="str">
        <f>IFERROR('Sequence 1'!I45+'Sequence 2'!I45+'Sequence 3'!I45+'Sequence 4'!I45, "PO")</f>
        <v>PO</v>
      </c>
      <c r="I27" s="225"/>
    </row>
    <row r="28" spans="1:9" ht="13.5" customHeight="1" thickBot="1" x14ac:dyDescent="0.3">
      <c r="A28" s="208"/>
      <c r="B28" s="226"/>
      <c r="C28" s="224"/>
      <c r="D28" s="221" t="str">
        <f>IFERROR('Sequence 1'!I31+'Sequence 2'!I31+'Sequence 3'!I31+'Sequence 4'!I31, "PO")</f>
        <v>PO</v>
      </c>
      <c r="E28" s="227"/>
      <c r="F28" s="223"/>
      <c r="G28" s="224"/>
      <c r="H28" s="221" t="str">
        <f>IFERROR('Sequence 1'!I46+'Sequence 2'!I46+'Sequence 3'!I46+'Sequence 4'!I46, "PO")</f>
        <v>PO</v>
      </c>
      <c r="I28" s="225"/>
    </row>
    <row r="29" spans="1:9" ht="15.75" customHeight="1" thickTop="1" thickBot="1" x14ac:dyDescent="0.3">
      <c r="A29" s="208"/>
      <c r="B29" s="228"/>
      <c r="C29" s="229"/>
      <c r="D29" s="229"/>
      <c r="E29" s="230"/>
      <c r="F29" s="231"/>
      <c r="G29" s="224" t="s">
        <v>37</v>
      </c>
      <c r="H29" s="221" t="str">
        <f>IFERROR('Sequence 1'!I47+'Sequence 2'!I47+'Sequence 3'!I47+'Sequence 4'!I47, "")</f>
        <v/>
      </c>
      <c r="I29" s="227"/>
    </row>
    <row r="30" spans="1:9" ht="13.5" customHeight="1" thickTop="1" x14ac:dyDescent="0.25">
      <c r="A30" s="208"/>
      <c r="B30" s="208"/>
      <c r="C30" s="208"/>
      <c r="D30" s="208"/>
      <c r="E30" s="208"/>
      <c r="F30" s="208"/>
      <c r="G30" s="208"/>
      <c r="H30" s="208"/>
      <c r="I30" s="208"/>
    </row>
    <row r="31" spans="1:9" ht="12.75" customHeight="1" x14ac:dyDescent="0.25">
      <c r="A31" s="208" t="s">
        <v>163</v>
      </c>
      <c r="B31" s="208" t="s">
        <v>164</v>
      </c>
      <c r="C31" s="208"/>
      <c r="D31" s="208"/>
      <c r="E31" s="208"/>
      <c r="F31" s="208"/>
      <c r="G31" s="208"/>
      <c r="H31" s="208"/>
      <c r="I31" s="208"/>
    </row>
    <row r="32" spans="1:9" ht="12.75" customHeight="1" x14ac:dyDescent="0.25">
      <c r="A32" s="208"/>
      <c r="B32" s="208" t="s">
        <v>165</v>
      </c>
      <c r="C32" s="208"/>
      <c r="D32" s="208"/>
      <c r="E32" s="208"/>
      <c r="F32" s="208"/>
      <c r="G32" s="208"/>
      <c r="H32" s="208"/>
      <c r="I32" s="208"/>
    </row>
    <row r="33" spans="1:9" ht="12.75" customHeight="1" x14ac:dyDescent="0.25">
      <c r="A33" s="208"/>
      <c r="B33" s="208" t="s">
        <v>166</v>
      </c>
      <c r="C33" s="208"/>
      <c r="D33" s="208"/>
      <c r="E33" s="208"/>
      <c r="F33" s="208"/>
      <c r="G33" s="208"/>
      <c r="H33" s="208"/>
      <c r="I33" s="208"/>
    </row>
    <row r="34" spans="1:9" ht="13.5" customHeight="1" thickBot="1" x14ac:dyDescent="0.3">
      <c r="A34" s="208"/>
      <c r="B34" s="208"/>
      <c r="C34" s="208"/>
      <c r="D34" s="208"/>
      <c r="E34" s="208"/>
      <c r="F34" s="208"/>
      <c r="G34" s="208"/>
      <c r="H34" s="208"/>
      <c r="I34" s="208"/>
    </row>
    <row r="35" spans="1:9" ht="13.5" customHeight="1" thickTop="1" x14ac:dyDescent="0.25">
      <c r="A35" s="208"/>
      <c r="B35" s="210"/>
      <c r="C35" s="232" t="s">
        <v>167</v>
      </c>
      <c r="D35" s="233"/>
      <c r="E35" s="212" t="s">
        <v>168</v>
      </c>
      <c r="F35" s="234"/>
      <c r="G35" s="232"/>
      <c r="H35" s="212"/>
      <c r="I35" s="213"/>
    </row>
    <row r="36" spans="1:9" ht="12.75" customHeight="1" x14ac:dyDescent="0.25">
      <c r="A36" s="208"/>
      <c r="B36" s="214" t="s">
        <v>22</v>
      </c>
      <c r="C36" s="235" t="s">
        <v>169</v>
      </c>
      <c r="D36" s="236" t="s">
        <v>170</v>
      </c>
      <c r="E36" s="216" t="s">
        <v>159</v>
      </c>
      <c r="F36" s="237"/>
      <c r="G36" s="235" t="s">
        <v>171</v>
      </c>
      <c r="H36" s="216" t="s">
        <v>172</v>
      </c>
      <c r="I36" s="217"/>
    </row>
    <row r="37" spans="1:9" ht="13.5" customHeight="1" thickBot="1" x14ac:dyDescent="0.3">
      <c r="A37" s="208"/>
      <c r="B37" s="238"/>
      <c r="C37" s="239" t="s">
        <v>173</v>
      </c>
      <c r="D37" s="240" t="s">
        <v>174</v>
      </c>
      <c r="E37" s="241" t="s">
        <v>175</v>
      </c>
      <c r="F37" s="242"/>
      <c r="G37" s="239" t="s">
        <v>176</v>
      </c>
      <c r="H37" s="241" t="s">
        <v>177</v>
      </c>
      <c r="I37" s="243"/>
    </row>
    <row r="38" spans="1:9" ht="13.5" customHeight="1" thickTop="1" x14ac:dyDescent="0.25">
      <c r="A38" s="208"/>
      <c r="B38" s="244"/>
      <c r="C38" s="245" t="s">
        <v>178</v>
      </c>
      <c r="D38" s="246"/>
      <c r="E38" s="340"/>
      <c r="F38" s="341"/>
      <c r="G38" s="247"/>
      <c r="H38" s="342"/>
      <c r="I38" s="343"/>
    </row>
    <row r="39" spans="1:9" ht="12.75" customHeight="1" x14ac:dyDescent="0.25">
      <c r="A39" s="208"/>
      <c r="B39" s="244"/>
      <c r="C39" s="245" t="s">
        <v>178</v>
      </c>
      <c r="D39" s="248"/>
      <c r="E39" s="348"/>
      <c r="F39" s="349"/>
      <c r="G39" s="249"/>
      <c r="H39" s="350"/>
      <c r="I39" s="351"/>
    </row>
    <row r="40" spans="1:9" ht="12.75" customHeight="1" x14ac:dyDescent="0.25">
      <c r="A40" s="208"/>
      <c r="B40" s="244"/>
      <c r="C40" s="245" t="s">
        <v>178</v>
      </c>
      <c r="D40" s="248"/>
      <c r="E40" s="348"/>
      <c r="F40" s="349"/>
      <c r="G40" s="249"/>
      <c r="H40" s="350"/>
      <c r="I40" s="351"/>
    </row>
    <row r="41" spans="1:9" ht="13.5" customHeight="1" thickBot="1" x14ac:dyDescent="0.3">
      <c r="A41" s="208"/>
      <c r="B41" s="250"/>
      <c r="C41" s="251" t="s">
        <v>178</v>
      </c>
      <c r="D41" s="252"/>
      <c r="E41" s="352"/>
      <c r="F41" s="353"/>
      <c r="G41" s="253"/>
      <c r="H41" s="354"/>
      <c r="I41" s="355"/>
    </row>
    <row r="42" spans="1:9" ht="13.5" customHeight="1" thickTop="1" x14ac:dyDescent="0.25">
      <c r="A42" s="208"/>
      <c r="B42" s="208"/>
      <c r="C42" s="208"/>
      <c r="D42" s="208"/>
      <c r="E42" s="208"/>
      <c r="F42" s="208"/>
      <c r="G42" s="208"/>
      <c r="H42" s="208"/>
      <c r="I42" s="208"/>
    </row>
    <row r="43" spans="1:9" ht="12.75" customHeight="1" x14ac:dyDescent="0.25">
      <c r="A43" s="208" t="s">
        <v>179</v>
      </c>
      <c r="B43" s="208" t="s">
        <v>180</v>
      </c>
      <c r="C43" s="208"/>
      <c r="D43" s="208"/>
      <c r="E43" s="208"/>
      <c r="F43" s="208"/>
      <c r="G43" s="208"/>
      <c r="H43" s="208"/>
      <c r="I43" s="208"/>
    </row>
    <row r="44" spans="1:9" ht="13.5" customHeight="1" thickBot="1" x14ac:dyDescent="0.3">
      <c r="A44" s="208"/>
      <c r="B44" s="208"/>
      <c r="C44" s="208"/>
      <c r="D44" s="208"/>
      <c r="E44" s="208"/>
      <c r="F44" s="208"/>
      <c r="G44" s="208"/>
      <c r="H44" s="208"/>
      <c r="I44" s="208"/>
    </row>
    <row r="45" spans="1:9" ht="13.5" customHeight="1" thickTop="1" x14ac:dyDescent="0.25">
      <c r="A45" s="208"/>
      <c r="B45" s="254"/>
      <c r="C45" s="255"/>
      <c r="D45" s="255"/>
      <c r="E45" s="255"/>
      <c r="F45" s="255"/>
      <c r="G45" s="256" t="s">
        <v>181</v>
      </c>
      <c r="H45" s="255" t="s">
        <v>182</v>
      </c>
      <c r="I45" s="257"/>
    </row>
    <row r="46" spans="1:9" ht="12.75" customHeight="1" x14ac:dyDescent="0.25">
      <c r="A46" s="208"/>
      <c r="B46" s="258"/>
      <c r="C46" s="259"/>
      <c r="D46" s="259"/>
      <c r="E46" s="259"/>
      <c r="F46" s="259"/>
      <c r="G46" s="260" t="s">
        <v>183</v>
      </c>
      <c r="H46" s="259" t="s">
        <v>184</v>
      </c>
      <c r="I46" s="261"/>
    </row>
    <row r="47" spans="1:9" ht="12.75" customHeight="1" x14ac:dyDescent="0.25">
      <c r="A47" s="208"/>
      <c r="B47" s="258"/>
      <c r="C47" s="259"/>
      <c r="D47" s="259"/>
      <c r="E47" s="259"/>
      <c r="F47" s="259"/>
      <c r="G47" s="260" t="s">
        <v>185</v>
      </c>
      <c r="H47" s="259" t="s">
        <v>186</v>
      </c>
      <c r="I47" s="261"/>
    </row>
    <row r="48" spans="1:9" ht="12.75" customHeight="1" x14ac:dyDescent="0.25">
      <c r="A48" s="208"/>
      <c r="B48" s="258"/>
      <c r="C48" s="259"/>
      <c r="D48" s="259"/>
      <c r="E48" s="259"/>
      <c r="F48" s="259"/>
      <c r="G48" s="260" t="s">
        <v>187</v>
      </c>
      <c r="H48" s="259" t="s">
        <v>188</v>
      </c>
      <c r="I48" s="261"/>
    </row>
    <row r="49" spans="1:9" ht="13.5" customHeight="1" thickBot="1" x14ac:dyDescent="0.3">
      <c r="A49" s="208"/>
      <c r="B49" s="262"/>
      <c r="C49" s="241"/>
      <c r="D49" s="241"/>
      <c r="E49" s="241"/>
      <c r="F49" s="241"/>
      <c r="G49" s="263" t="s">
        <v>189</v>
      </c>
      <c r="H49" s="241" t="s">
        <v>190</v>
      </c>
      <c r="I49" s="264"/>
    </row>
    <row r="50" spans="1:9" ht="13.5" customHeight="1" thickTop="1" x14ac:dyDescent="0.25">
      <c r="A50" s="208"/>
      <c r="B50" s="208"/>
      <c r="C50" s="208"/>
      <c r="D50" s="208"/>
      <c r="E50" s="208"/>
      <c r="F50" s="208"/>
      <c r="G50" s="208"/>
      <c r="H50" s="208"/>
      <c r="I50" s="208"/>
    </row>
    <row r="51" spans="1:9" ht="12.75" customHeight="1" x14ac:dyDescent="0.25">
      <c r="A51" s="208"/>
      <c r="B51" s="208" t="s">
        <v>191</v>
      </c>
      <c r="C51" s="208"/>
      <c r="D51" s="208"/>
      <c r="E51" s="265" t="e">
        <f>(I47+I48+I49)/(I45+I46)*100</f>
        <v>#DIV/0!</v>
      </c>
      <c r="F51" s="208" t="s">
        <v>192</v>
      </c>
      <c r="G51" s="208"/>
      <c r="H51" s="208"/>
      <c r="I51" s="266">
        <v>0</v>
      </c>
    </row>
    <row r="52" spans="1:9" ht="12.75" customHeight="1" x14ac:dyDescent="0.25">
      <c r="A52" s="208"/>
      <c r="B52" s="208" t="s">
        <v>193</v>
      </c>
      <c r="C52" s="208"/>
      <c r="D52" s="208"/>
      <c r="E52" s="208"/>
      <c r="F52" s="208"/>
      <c r="G52" s="208"/>
      <c r="H52" s="208"/>
      <c r="I52" s="208"/>
    </row>
    <row r="53" spans="1:9" ht="12.75" customHeight="1" x14ac:dyDescent="0.25">
      <c r="A53" s="267"/>
      <c r="B53" s="267"/>
      <c r="C53" s="267"/>
      <c r="D53" s="267"/>
      <c r="E53" s="267"/>
      <c r="F53" s="267"/>
      <c r="G53" s="267"/>
      <c r="H53" s="267"/>
      <c r="I53" s="267"/>
    </row>
    <row r="54" spans="1:9" ht="12.75" customHeight="1" x14ac:dyDescent="0.25">
      <c r="A54" s="267"/>
      <c r="B54" s="267"/>
      <c r="C54" s="267"/>
      <c r="D54" s="267"/>
      <c r="E54" s="268"/>
      <c r="F54" s="267"/>
      <c r="G54" s="267"/>
      <c r="H54" s="267"/>
      <c r="I54" s="267"/>
    </row>
    <row r="55" spans="1:9" ht="12.75" customHeight="1" x14ac:dyDescent="0.25"/>
    <row r="56" spans="1:9" ht="12.75" customHeight="1" x14ac:dyDescent="0.25"/>
    <row r="57" spans="1:9" ht="12.75" customHeight="1" x14ac:dyDescent="0.25"/>
    <row r="58" spans="1:9" ht="12.75" customHeight="1" x14ac:dyDescent="0.25"/>
    <row r="59" spans="1:9" ht="12.75" customHeight="1" x14ac:dyDescent="0.25"/>
    <row r="60" spans="1:9" ht="12.75" customHeight="1" x14ac:dyDescent="0.25"/>
    <row r="61" spans="1:9" ht="12.75" customHeight="1" x14ac:dyDescent="0.25"/>
    <row r="62" spans="1:9" ht="12.75" customHeight="1" x14ac:dyDescent="0.25"/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3">
    <mergeCell ref="E39:F39"/>
    <mergeCell ref="H39:I39"/>
    <mergeCell ref="E40:F40"/>
    <mergeCell ref="H40:I40"/>
    <mergeCell ref="E41:F41"/>
    <mergeCell ref="H41:I41"/>
    <mergeCell ref="E38:F38"/>
    <mergeCell ref="H38:I38"/>
    <mergeCell ref="A1:I1"/>
    <mergeCell ref="G3:H3"/>
    <mergeCell ref="G4:H4"/>
    <mergeCell ref="G5:H5"/>
    <mergeCell ref="G6:H6"/>
  </mergeCells>
  <dataValidations disablePrompts="1" count="1">
    <dataValidation type="list" allowBlank="1" showInputMessage="1" showErrorMessage="1" sqref="G5:H5" xr:uid="{00000000-0002-0000-0700-000000000000}">
      <formula1>$K$3:$K$10</formula1>
    </dataValidation>
  </dataValidations>
  <pageMargins left="0.7" right="0.7" top="0.75" bottom="0.75" header="0.3" footer="0.3"/>
  <pageSetup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800"/>
  <sheetViews>
    <sheetView topLeftCell="A10" workbookViewId="0">
      <selection activeCell="F28" sqref="F28"/>
    </sheetView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6" width="17.140625" customWidth="1"/>
    <col min="7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34" t="s">
        <v>219</v>
      </c>
      <c r="B1" s="135"/>
      <c r="C1" s="136"/>
      <c r="D1" s="137"/>
      <c r="E1" s="137"/>
      <c r="F1" s="136"/>
      <c r="G1" s="138"/>
      <c r="H1" s="138"/>
      <c r="I1" s="137"/>
      <c r="J1" s="135"/>
    </row>
    <row r="2" spans="1:10" ht="15" customHeight="1" x14ac:dyDescent="0.25">
      <c r="A2" s="134"/>
      <c r="B2" s="139" t="s">
        <v>116</v>
      </c>
      <c r="C2" s="148"/>
      <c r="D2" s="140"/>
      <c r="E2" s="141"/>
      <c r="F2" s="139" t="s">
        <v>117</v>
      </c>
      <c r="G2" s="142" t="s">
        <v>118</v>
      </c>
      <c r="H2" s="143"/>
      <c r="I2" s="137"/>
      <c r="J2" s="135"/>
    </row>
    <row r="3" spans="1:10" ht="15" customHeight="1" x14ac:dyDescent="0.25">
      <c r="A3" s="134"/>
      <c r="B3" s="139" t="s">
        <v>119</v>
      </c>
      <c r="C3" s="148"/>
      <c r="D3" s="144"/>
      <c r="E3" s="141"/>
      <c r="F3" s="139" t="s">
        <v>120</v>
      </c>
      <c r="G3" s="145" t="s">
        <v>121</v>
      </c>
      <c r="H3" s="146"/>
      <c r="I3" s="137"/>
      <c r="J3" s="135"/>
    </row>
    <row r="4" spans="1:10" ht="15" customHeight="1" x14ac:dyDescent="0.25">
      <c r="A4" s="147"/>
      <c r="B4" s="139" t="s">
        <v>122</v>
      </c>
      <c r="C4" s="148">
        <v>22011</v>
      </c>
      <c r="D4" s="148"/>
      <c r="E4" s="141"/>
      <c r="F4" s="139" t="s">
        <v>123</v>
      </c>
      <c r="G4" s="146"/>
      <c r="H4" s="146"/>
      <c r="I4" s="149"/>
      <c r="J4" s="135"/>
    </row>
    <row r="5" spans="1:10" ht="15" customHeight="1" x14ac:dyDescent="0.25">
      <c r="A5" s="150"/>
      <c r="B5" s="151"/>
      <c r="C5" s="151"/>
      <c r="D5" s="151"/>
      <c r="E5" s="141"/>
      <c r="F5" s="152"/>
      <c r="G5" s="356"/>
      <c r="H5" s="356"/>
      <c r="I5" s="153"/>
      <c r="J5" s="135"/>
    </row>
    <row r="6" spans="1:10" ht="15" customHeight="1" x14ac:dyDescent="0.25">
      <c r="A6" s="150"/>
      <c r="B6" s="151"/>
      <c r="C6" s="151"/>
      <c r="D6" s="151"/>
      <c r="E6" s="154"/>
      <c r="F6" s="154"/>
      <c r="G6" s="151"/>
      <c r="H6" s="155" t="s">
        <v>124</v>
      </c>
      <c r="I6" s="156">
        <v>4</v>
      </c>
      <c r="J6" s="135"/>
    </row>
    <row r="7" spans="1:10" ht="15" customHeight="1" x14ac:dyDescent="0.25">
      <c r="A7" s="150"/>
      <c r="B7" s="151"/>
      <c r="C7" s="151"/>
      <c r="D7" s="151"/>
      <c r="E7" s="154"/>
      <c r="F7" s="154"/>
      <c r="G7" s="151"/>
      <c r="H7" s="155" t="s">
        <v>125</v>
      </c>
      <c r="I7" s="156" t="s">
        <v>126</v>
      </c>
      <c r="J7" s="135"/>
    </row>
    <row r="8" spans="1:10" ht="12.75" customHeight="1" x14ac:dyDescent="0.25">
      <c r="A8" s="147"/>
      <c r="B8" s="147"/>
      <c r="C8" s="157"/>
      <c r="D8" s="149"/>
      <c r="E8" s="149"/>
      <c r="F8" s="157"/>
      <c r="G8" s="158"/>
      <c r="H8" s="158"/>
      <c r="I8" s="149"/>
      <c r="J8" s="135"/>
    </row>
    <row r="9" spans="1:10" ht="15" customHeight="1" x14ac:dyDescent="0.25">
      <c r="A9" s="150"/>
      <c r="B9" s="151"/>
      <c r="C9" s="151"/>
      <c r="D9" s="151"/>
      <c r="E9" s="154"/>
      <c r="F9" s="154"/>
      <c r="G9" s="151"/>
      <c r="H9" s="155" t="s">
        <v>127</v>
      </c>
      <c r="I9" s="156">
        <v>0.5</v>
      </c>
      <c r="J9" s="135"/>
    </row>
    <row r="10" spans="1:10" ht="15" customHeight="1" x14ac:dyDescent="0.25">
      <c r="A10" s="150"/>
      <c r="B10" s="151"/>
      <c r="C10" s="151"/>
      <c r="D10" s="151"/>
      <c r="E10" s="154"/>
      <c r="F10" s="154"/>
      <c r="G10" s="151"/>
      <c r="H10" s="155" t="s">
        <v>128</v>
      </c>
      <c r="I10" s="156">
        <f>4-I9</f>
        <v>3.5</v>
      </c>
      <c r="J10" s="135"/>
    </row>
    <row r="11" spans="1:10" ht="12.75" customHeight="1" x14ac:dyDescent="0.25">
      <c r="A11" s="159"/>
      <c r="B11" s="159"/>
      <c r="C11" s="136"/>
      <c r="D11" s="137"/>
      <c r="E11" s="137"/>
      <c r="F11" s="136"/>
      <c r="G11" s="138"/>
      <c r="H11" s="138"/>
      <c r="I11" s="137"/>
      <c r="J11" s="135"/>
    </row>
    <row r="12" spans="1:10" ht="12.75" customHeight="1" x14ac:dyDescent="0.25">
      <c r="A12" s="159"/>
      <c r="B12" s="159" t="s">
        <v>129</v>
      </c>
      <c r="C12" s="160"/>
      <c r="D12" s="161"/>
      <c r="E12" s="161"/>
      <c r="F12" s="160"/>
      <c r="G12" s="162"/>
      <c r="H12" s="162"/>
      <c r="I12" s="137"/>
      <c r="J12" s="135"/>
    </row>
    <row r="13" spans="1:10" ht="13.5" customHeight="1" thickBot="1" x14ac:dyDescent="0.3">
      <c r="A13" s="159"/>
      <c r="B13" s="159"/>
      <c r="C13" s="136"/>
      <c r="D13" s="137"/>
      <c r="E13" s="137"/>
      <c r="F13" s="136"/>
      <c r="G13" s="138"/>
      <c r="H13" s="138"/>
      <c r="I13" s="137"/>
      <c r="J13" s="135"/>
    </row>
    <row r="14" spans="1:10" ht="16.5" customHeight="1" thickTop="1" x14ac:dyDescent="0.3">
      <c r="A14" s="159"/>
      <c r="B14" s="163"/>
      <c r="C14" s="164" t="s">
        <v>130</v>
      </c>
      <c r="D14" s="165" t="s">
        <v>131</v>
      </c>
      <c r="E14" s="165"/>
      <c r="F14" s="164"/>
      <c r="G14" s="166"/>
      <c r="H14" s="166" t="s">
        <v>132</v>
      </c>
      <c r="I14" s="167" t="s">
        <v>133</v>
      </c>
      <c r="J14" s="135"/>
    </row>
    <row r="15" spans="1:10" ht="12.75" customHeight="1" x14ac:dyDescent="0.25">
      <c r="A15" s="159"/>
      <c r="B15" s="168" t="s">
        <v>22</v>
      </c>
      <c r="C15" s="169" t="s">
        <v>134</v>
      </c>
      <c r="D15" s="170" t="s">
        <v>135</v>
      </c>
      <c r="E15" s="170"/>
      <c r="F15" s="169" t="s">
        <v>136</v>
      </c>
      <c r="G15" s="171" t="s">
        <v>137</v>
      </c>
      <c r="H15" s="171" t="s">
        <v>138</v>
      </c>
      <c r="I15" s="172" t="s">
        <v>139</v>
      </c>
      <c r="J15" s="135"/>
    </row>
    <row r="16" spans="1:10" ht="13.5" customHeight="1" thickBot="1" x14ac:dyDescent="0.3">
      <c r="A16" s="159"/>
      <c r="B16" s="173"/>
      <c r="C16" s="174" t="s">
        <v>140</v>
      </c>
      <c r="D16" s="175" t="s">
        <v>141</v>
      </c>
      <c r="E16" s="175" t="s">
        <v>142</v>
      </c>
      <c r="F16" s="174" t="s">
        <v>143</v>
      </c>
      <c r="G16" s="176" t="s">
        <v>144</v>
      </c>
      <c r="H16" s="176" t="s">
        <v>144</v>
      </c>
      <c r="I16" s="177" t="s">
        <v>145</v>
      </c>
      <c r="J16" s="135"/>
    </row>
    <row r="17" spans="1:10" ht="13.5" customHeight="1" thickTop="1" thickBot="1" x14ac:dyDescent="0.3">
      <c r="A17" s="159"/>
      <c r="B17" s="178">
        <v>1</v>
      </c>
      <c r="C17" s="179" t="str">
        <f>IFERROR(VLOOKUP(1,'Operational Worksheet'!$A$9:$T$32,10),"")</f>
        <v/>
      </c>
      <c r="D17" s="179" t="str">
        <f>IFERROR(VLOOKUP(1,'Operational Worksheet'!$A$9:$T$32,7),"")</f>
        <v/>
      </c>
      <c r="E17" s="179"/>
      <c r="F17" s="179" t="str">
        <f>IFERROR((VLOOKUP(1,'Operational Worksheet'!$A$9:$T$32,5)-32)/1.8,"")</f>
        <v/>
      </c>
      <c r="G17" s="180" t="str">
        <f>IFERROR(C17*D17,"")</f>
        <v/>
      </c>
      <c r="H17" s="181" t="str">
        <f>IFERROR(VLOOKUP(1,'Operational Worksheet'!$A$9:$T$32,9),"")</f>
        <v/>
      </c>
      <c r="I17" s="182" t="str">
        <f>IFERROR(G17/H17,"")</f>
        <v/>
      </c>
      <c r="J17" s="135"/>
    </row>
    <row r="18" spans="1:10" ht="12.75" customHeight="1" thickTop="1" thickBot="1" x14ac:dyDescent="0.3">
      <c r="A18" s="159"/>
      <c r="B18" s="183">
        <v>2</v>
      </c>
      <c r="C18" s="179" t="str">
        <f>IFERROR(VLOOKUP(1,'Operational Worksheet'!$A$33:$T$56,10), "")</f>
        <v/>
      </c>
      <c r="D18" s="179" t="str">
        <f>IFERROR(VLOOKUP(1,'Operational Worksheet'!$A$33:$T$56,7),"")</f>
        <v/>
      </c>
      <c r="E18" s="179"/>
      <c r="F18" s="179" t="str">
        <f>IFERROR((VLOOKUP(1,'Operational Worksheet'!$A$33:$T$56,5)-32)/1.8,"")</f>
        <v/>
      </c>
      <c r="G18" s="180" t="str">
        <f t="shared" ref="G18:G47" si="0">IFERROR(C18*D18,"")</f>
        <v/>
      </c>
      <c r="H18" s="181" t="str">
        <f>IFERROR(VLOOKUP(1,'Operational Worksheet'!$A$33:$T$56,9),"")</f>
        <v/>
      </c>
      <c r="I18" s="182" t="str">
        <f t="shared" ref="I18:I46" si="1">IFERROR(G18/H18,"")</f>
        <v/>
      </c>
      <c r="J18" s="135"/>
    </row>
    <row r="19" spans="1:10" ht="12.75" customHeight="1" thickTop="1" thickBot="1" x14ac:dyDescent="0.3">
      <c r="A19" s="159"/>
      <c r="B19" s="183">
        <v>3</v>
      </c>
      <c r="C19" s="179" t="str">
        <f>IFERROR(VLOOKUP(1,'Operational Worksheet'!$A$57:$T$80,10), "")</f>
        <v/>
      </c>
      <c r="D19" s="179" t="str">
        <f>IFERROR(VLOOKUP(1,'Operational Worksheet'!$A$57:$T$80,7),"")</f>
        <v/>
      </c>
      <c r="E19" s="179"/>
      <c r="F19" s="179" t="str">
        <f>IFERROR((VLOOKUP(1,'Operational Worksheet'!$A$57:$T$80,5)-32)/1.8,"")</f>
        <v/>
      </c>
      <c r="G19" s="180" t="str">
        <f t="shared" si="0"/>
        <v/>
      </c>
      <c r="H19" s="181" t="str">
        <f>IFERROR(VLOOKUP(1,'Operational Worksheet'!$A$57:$T$80,9),"")</f>
        <v/>
      </c>
      <c r="I19" s="182" t="str">
        <f t="shared" si="1"/>
        <v/>
      </c>
      <c r="J19" s="135"/>
    </row>
    <row r="20" spans="1:10" ht="12.75" customHeight="1" thickTop="1" thickBot="1" x14ac:dyDescent="0.3">
      <c r="A20" s="159"/>
      <c r="B20" s="183">
        <v>4</v>
      </c>
      <c r="C20" s="179" t="str">
        <f>IFERROR(VLOOKUP(1,'Operational Worksheet'!$A$81:$T$104,10), "")</f>
        <v/>
      </c>
      <c r="D20" s="179" t="str">
        <f>IFERROR(VLOOKUP(1,'Operational Worksheet'!$A$81:$T$104,7),"")</f>
        <v/>
      </c>
      <c r="E20" s="179"/>
      <c r="F20" s="179" t="str">
        <f>IFERROR((VLOOKUP(1,'Operational Worksheet'!$A$81:$T$104,5)-32)/1.8,"")</f>
        <v/>
      </c>
      <c r="G20" s="180" t="str">
        <f t="shared" si="0"/>
        <v/>
      </c>
      <c r="H20" s="181" t="str">
        <f>IFERROR(VLOOKUP(1,'Operational Worksheet'!$A$81:$T$104,9),"")</f>
        <v/>
      </c>
      <c r="I20" s="182" t="str">
        <f t="shared" si="1"/>
        <v/>
      </c>
      <c r="J20" s="135"/>
    </row>
    <row r="21" spans="1:10" ht="12.75" customHeight="1" thickTop="1" thickBot="1" x14ac:dyDescent="0.3">
      <c r="A21" s="159"/>
      <c r="B21" s="183">
        <v>5</v>
      </c>
      <c r="C21" s="179" t="str">
        <f>IFERROR(VLOOKUP(1,'Operational Worksheet'!$A$105:$T$128,10), "")</f>
        <v/>
      </c>
      <c r="D21" s="179" t="str">
        <f>IFERROR(VLOOKUP(1,'Operational Worksheet'!$A$105:$T$128,7),"")</f>
        <v/>
      </c>
      <c r="E21" s="179"/>
      <c r="F21" s="179" t="str">
        <f>IFERROR((VLOOKUP(1,'Operational Worksheet'!$A$105:$T$128,5)-32)/1.8,"")</f>
        <v/>
      </c>
      <c r="G21" s="180" t="str">
        <f t="shared" si="0"/>
        <v/>
      </c>
      <c r="H21" s="181" t="str">
        <f>IFERROR(VLOOKUP(1,'Operational Worksheet'!$A$105:$T$128,9),"")</f>
        <v/>
      </c>
      <c r="I21" s="182" t="str">
        <f t="shared" si="1"/>
        <v/>
      </c>
      <c r="J21" s="135"/>
    </row>
    <row r="22" spans="1:10" ht="12.75" customHeight="1" thickTop="1" thickBot="1" x14ac:dyDescent="0.3">
      <c r="A22" s="159"/>
      <c r="B22" s="183">
        <v>6</v>
      </c>
      <c r="C22" s="179" t="str">
        <f>IFERROR(VLOOKUP(1,'Operational Worksheet'!$A$129:$T$152,10),"")</f>
        <v/>
      </c>
      <c r="D22" s="179" t="str">
        <f>IFERROR(VLOOKUP(1,'Operational Worksheet'!$A$129:$T$152,7),"")</f>
        <v/>
      </c>
      <c r="E22" s="179"/>
      <c r="F22" s="179" t="str">
        <f>IFERROR((VLOOKUP(1,'Operational Worksheet'!$A$129:$T$152,5)-32)/1.8,"")</f>
        <v/>
      </c>
      <c r="G22" s="180" t="str">
        <f t="shared" si="0"/>
        <v/>
      </c>
      <c r="H22" s="181" t="str">
        <f>IFERROR(VLOOKUP(1,'Operational Worksheet'!$A$129:$T$152,9),"")</f>
        <v/>
      </c>
      <c r="I22" s="182" t="str">
        <f t="shared" si="1"/>
        <v/>
      </c>
      <c r="J22" s="135"/>
    </row>
    <row r="23" spans="1:10" ht="12.75" customHeight="1" thickTop="1" thickBot="1" x14ac:dyDescent="0.3">
      <c r="A23" s="159"/>
      <c r="B23" s="183">
        <v>7</v>
      </c>
      <c r="C23" s="179" t="str">
        <f>IFERROR(VLOOKUP(1,'Operational Worksheet'!$A$153:$T$176,10),"")</f>
        <v/>
      </c>
      <c r="D23" s="179" t="str">
        <f>IFERROR(VLOOKUP(1,'Operational Worksheet'!$A$153:$T$176,7),"")</f>
        <v/>
      </c>
      <c r="E23" s="179"/>
      <c r="F23" s="179" t="str">
        <f>IFERROR((VLOOKUP(1,'Operational Worksheet'!$A$153:$T$176,5)-32)/1.8,"")</f>
        <v/>
      </c>
      <c r="G23" s="180" t="str">
        <f t="shared" si="0"/>
        <v/>
      </c>
      <c r="H23" s="181" t="str">
        <f>IFERROR(VLOOKUP(1,'Operational Worksheet'!$A$153:$T$176,9),"")</f>
        <v/>
      </c>
      <c r="I23" s="182" t="str">
        <f t="shared" si="1"/>
        <v/>
      </c>
      <c r="J23" s="135"/>
    </row>
    <row r="24" spans="1:10" ht="12.75" customHeight="1" thickTop="1" thickBot="1" x14ac:dyDescent="0.3">
      <c r="A24" s="159"/>
      <c r="B24" s="183">
        <v>8</v>
      </c>
      <c r="C24" s="179" t="str">
        <f>IFERROR(VLOOKUP(1,'Operational Worksheet'!$A$177:$T$200,10),"")</f>
        <v/>
      </c>
      <c r="D24" s="179" t="str">
        <f>IFERROR(VLOOKUP(1,'Operational Worksheet'!$A$177:$T$200,7),"")</f>
        <v/>
      </c>
      <c r="E24" s="179"/>
      <c r="F24" s="179" t="str">
        <f>IFERROR((VLOOKUP(1,'Operational Worksheet'!$A$177:$T$200,5)-32)/1.8,"")</f>
        <v/>
      </c>
      <c r="G24" s="180" t="str">
        <f t="shared" si="0"/>
        <v/>
      </c>
      <c r="H24" s="181" t="str">
        <f>IFERROR(VLOOKUP(1,'Operational Worksheet'!$A$177:$T$200,9),"")</f>
        <v/>
      </c>
      <c r="I24" s="182" t="str">
        <f t="shared" si="1"/>
        <v/>
      </c>
      <c r="J24" s="135"/>
    </row>
    <row r="25" spans="1:10" ht="12.75" customHeight="1" thickTop="1" thickBot="1" x14ac:dyDescent="0.3">
      <c r="A25" s="159"/>
      <c r="B25" s="183">
        <v>9</v>
      </c>
      <c r="C25" s="179" t="str">
        <f>IFERROR(VLOOKUP(1,'Operational Worksheet'!$A$201:$T$224,10),"")</f>
        <v/>
      </c>
      <c r="D25" s="179" t="str">
        <f>IFERROR(VLOOKUP(1,'Operational Worksheet'!$A$201:$T$224,7),"")</f>
        <v/>
      </c>
      <c r="E25" s="179"/>
      <c r="F25" s="179" t="str">
        <f>IFERROR((VLOOKUP(1,'Operational Worksheet'!$A$201:$T$224,5)-32)/1.8,"")</f>
        <v/>
      </c>
      <c r="G25" s="180" t="str">
        <f t="shared" si="0"/>
        <v/>
      </c>
      <c r="H25" s="181" t="str">
        <f>IFERROR(VLOOKUP(1,'Operational Worksheet'!$A$201:$T$224,9),"")</f>
        <v/>
      </c>
      <c r="I25" s="182" t="str">
        <f t="shared" si="1"/>
        <v/>
      </c>
      <c r="J25" s="135"/>
    </row>
    <row r="26" spans="1:10" ht="12.75" customHeight="1" thickTop="1" thickBot="1" x14ac:dyDescent="0.3">
      <c r="A26" s="159"/>
      <c r="B26" s="183">
        <v>10</v>
      </c>
      <c r="C26" s="179" t="str">
        <f>IFERROR(VLOOKUP(1,'Operational Worksheet'!$A$225:$T$248,10),"")</f>
        <v/>
      </c>
      <c r="D26" s="179" t="str">
        <f>IFERROR(VLOOKUP(1,'Operational Worksheet'!$A$225:$T$248,7),"")</f>
        <v/>
      </c>
      <c r="E26" s="179"/>
      <c r="F26" s="179" t="str">
        <f>IFERROR((VLOOKUP(1,'Operational Worksheet'!$A$225:$T$248,5)-32)/1.8,"")</f>
        <v/>
      </c>
      <c r="G26" s="180" t="str">
        <f t="shared" si="0"/>
        <v/>
      </c>
      <c r="H26" s="181" t="str">
        <f>IFERROR(VLOOKUP(1,'Operational Worksheet'!$A$225:$T$248,9),"")</f>
        <v/>
      </c>
      <c r="I26" s="182" t="str">
        <f t="shared" si="1"/>
        <v/>
      </c>
      <c r="J26" s="135"/>
    </row>
    <row r="27" spans="1:10" ht="12.75" customHeight="1" thickTop="1" thickBot="1" x14ac:dyDescent="0.3">
      <c r="A27" s="159"/>
      <c r="B27" s="183">
        <v>11</v>
      </c>
      <c r="C27" s="179" t="str">
        <f>IFERROR(VLOOKUP(1,'Operational Worksheet'!$A$249:$T$272,10),"")</f>
        <v/>
      </c>
      <c r="D27" s="179" t="str">
        <f>IFERROR(VLOOKUP(1,'Operational Worksheet'!$A$249:$T$272,7),"")</f>
        <v/>
      </c>
      <c r="E27" s="179"/>
      <c r="F27" s="179" t="str">
        <f>IFERROR((VLOOKUP(1,'Operational Worksheet'!$A$249:$T$272,5)-32)/1.8,"")</f>
        <v/>
      </c>
      <c r="G27" s="180" t="str">
        <f t="shared" si="0"/>
        <v/>
      </c>
      <c r="H27" s="181" t="str">
        <f>IFERROR(VLOOKUP(1,'Operational Worksheet'!$A$249:$T$272,9),"")</f>
        <v/>
      </c>
      <c r="I27" s="182" t="str">
        <f t="shared" si="1"/>
        <v/>
      </c>
      <c r="J27" s="135"/>
    </row>
    <row r="28" spans="1:10" ht="12.75" customHeight="1" thickTop="1" thickBot="1" x14ac:dyDescent="0.3">
      <c r="A28" s="159"/>
      <c r="B28" s="183">
        <v>12</v>
      </c>
      <c r="C28" s="179" t="str">
        <f>IFERROR(VLOOKUP(1,'Operational Worksheet'!$A$273:$T$296,10),"")</f>
        <v/>
      </c>
      <c r="D28" s="179" t="str">
        <f>IFERROR(VLOOKUP(1,'Operational Worksheet'!$A$273:$T$296,7),"")</f>
        <v/>
      </c>
      <c r="E28" s="179"/>
      <c r="F28" s="179" t="str">
        <f>IFERROR((VLOOKUP(1,'Operational Worksheet'!$A$273:$T$296,5)-32)/1.8,"")</f>
        <v/>
      </c>
      <c r="G28" s="180" t="str">
        <f t="shared" si="0"/>
        <v/>
      </c>
      <c r="H28" s="181" t="str">
        <f>IFERROR(VLOOKUP(1,'Operational Worksheet'!$A$273:$T$296,9),"")</f>
        <v/>
      </c>
      <c r="I28" s="182" t="str">
        <f t="shared" si="1"/>
        <v/>
      </c>
      <c r="J28" s="135"/>
    </row>
    <row r="29" spans="1:10" ht="12.75" customHeight="1" thickTop="1" thickBot="1" x14ac:dyDescent="0.3">
      <c r="A29" s="159"/>
      <c r="B29" s="183">
        <v>13</v>
      </c>
      <c r="C29" s="179" t="str">
        <f>IFERROR(VLOOKUP(1,'Operational Worksheet'!$A$297:$T$320,10),"")</f>
        <v/>
      </c>
      <c r="D29" s="179" t="str">
        <f>IFERROR(VLOOKUP(1,'Operational Worksheet'!$A$297:$T$320,7),"")</f>
        <v/>
      </c>
      <c r="E29" s="179"/>
      <c r="F29" s="179" t="str">
        <f>IFERROR((VLOOKUP(1,'Operational Worksheet'!$A$297:$T$320,5)-32)/1.8,"")</f>
        <v/>
      </c>
      <c r="G29" s="180" t="str">
        <f t="shared" si="0"/>
        <v/>
      </c>
      <c r="H29" s="181" t="str">
        <f>IFERROR(VLOOKUP(1,'Operational Worksheet'!$A$297:$T$320,9),"")</f>
        <v/>
      </c>
      <c r="I29" s="182" t="str">
        <f t="shared" si="1"/>
        <v/>
      </c>
      <c r="J29" s="135"/>
    </row>
    <row r="30" spans="1:10" ht="12.75" customHeight="1" thickTop="1" thickBot="1" x14ac:dyDescent="0.3">
      <c r="A30" s="159"/>
      <c r="B30" s="183">
        <v>14</v>
      </c>
      <c r="C30" s="179" t="str">
        <f>IFERROR(VLOOKUP(1,'Operational Worksheet'!$A$321:$T$344,10),"")</f>
        <v/>
      </c>
      <c r="D30" s="179" t="str">
        <f>IFERROR(VLOOKUP(1,'Operational Worksheet'!$A$321:$T$344,7),"")</f>
        <v/>
      </c>
      <c r="E30" s="179"/>
      <c r="F30" s="179" t="str">
        <f>IFERROR((VLOOKUP(1,'Operational Worksheet'!$A$321:$T$344,5)-32)/1.8,"")</f>
        <v/>
      </c>
      <c r="G30" s="180" t="str">
        <f t="shared" si="0"/>
        <v/>
      </c>
      <c r="H30" s="181" t="str">
        <f>IFERROR(VLOOKUP(1,'Operational Worksheet'!$A$321:$T$344,9),"")</f>
        <v/>
      </c>
      <c r="I30" s="182" t="str">
        <f t="shared" si="1"/>
        <v/>
      </c>
      <c r="J30" s="135"/>
    </row>
    <row r="31" spans="1:10" ht="12.75" customHeight="1" thickTop="1" thickBot="1" x14ac:dyDescent="0.3">
      <c r="A31" s="159"/>
      <c r="B31" s="183">
        <v>15</v>
      </c>
      <c r="C31" s="179" t="str">
        <f>IFERROR(VLOOKUP(1,'Operational Worksheet'!$A$345:$T$368,10),"")</f>
        <v/>
      </c>
      <c r="D31" s="179" t="str">
        <f>IFERROR(VLOOKUP(1,'Operational Worksheet'!$A$345:$T$368,7),"")</f>
        <v/>
      </c>
      <c r="E31" s="179"/>
      <c r="F31" s="179" t="str">
        <f>IFERROR((VLOOKUP(1,'Operational Worksheet'!$A$345:$T$368,5)-32)/1.8,"")</f>
        <v/>
      </c>
      <c r="G31" s="180" t="str">
        <f t="shared" si="0"/>
        <v/>
      </c>
      <c r="H31" s="181" t="str">
        <f>IFERROR(VLOOKUP(1,'Operational Worksheet'!$A$345:$T$368,9),"")</f>
        <v/>
      </c>
      <c r="I31" s="182" t="str">
        <f t="shared" si="1"/>
        <v/>
      </c>
      <c r="J31" s="135"/>
    </row>
    <row r="32" spans="1:10" ht="12.75" customHeight="1" thickTop="1" thickBot="1" x14ac:dyDescent="0.3">
      <c r="A32" s="159"/>
      <c r="B32" s="183">
        <v>16</v>
      </c>
      <c r="C32" s="179" t="str">
        <f>IFERROR(VLOOKUP(1,'Operational Worksheet'!$A$369:$T$392,10),"")</f>
        <v/>
      </c>
      <c r="D32" s="179" t="str">
        <f>IFERROR(VLOOKUP(1,'Operational Worksheet'!$A$369:$T$392,7),"")</f>
        <v/>
      </c>
      <c r="E32" s="179"/>
      <c r="F32" s="179" t="str">
        <f>IFERROR((VLOOKUP(1,'Operational Worksheet'!$A$369:$T$392,5)-32)/1.8,"")</f>
        <v/>
      </c>
      <c r="G32" s="180" t="str">
        <f t="shared" si="0"/>
        <v/>
      </c>
      <c r="H32" s="181" t="str">
        <f>IFERROR(VLOOKUP(1,'Operational Worksheet'!$A$369:$T$392,9),"")</f>
        <v/>
      </c>
      <c r="I32" s="182" t="str">
        <f t="shared" si="1"/>
        <v/>
      </c>
      <c r="J32" s="135"/>
    </row>
    <row r="33" spans="1:10" ht="12.75" customHeight="1" thickTop="1" thickBot="1" x14ac:dyDescent="0.3">
      <c r="A33" s="159"/>
      <c r="B33" s="183">
        <v>17</v>
      </c>
      <c r="C33" s="179" t="str">
        <f>IFERROR(VLOOKUP(1,'Operational Worksheet'!$A$393:$T$416,10),"")</f>
        <v/>
      </c>
      <c r="D33" s="179" t="str">
        <f>IFERROR(VLOOKUP(1,'Operational Worksheet'!$A$393:$T$416,7),"")</f>
        <v/>
      </c>
      <c r="E33" s="179"/>
      <c r="F33" s="179" t="str">
        <f>IFERROR((VLOOKUP(1,'Operational Worksheet'!$A$393:$T$416,5)-32)/1.8,"")</f>
        <v/>
      </c>
      <c r="G33" s="180" t="str">
        <f t="shared" si="0"/>
        <v/>
      </c>
      <c r="H33" s="181" t="str">
        <f>IFERROR(VLOOKUP(1,'Operational Worksheet'!$A$393:$T$416,9),"")</f>
        <v/>
      </c>
      <c r="I33" s="182" t="str">
        <f t="shared" si="1"/>
        <v/>
      </c>
      <c r="J33" s="135"/>
    </row>
    <row r="34" spans="1:10" ht="12.75" customHeight="1" thickTop="1" thickBot="1" x14ac:dyDescent="0.3">
      <c r="A34" s="159"/>
      <c r="B34" s="183">
        <v>18</v>
      </c>
      <c r="C34" s="179" t="str">
        <f>IFERROR(VLOOKUP(1,'Operational Worksheet'!$A$417:$T$440,10),"")</f>
        <v/>
      </c>
      <c r="D34" s="179" t="str">
        <f>IFERROR(VLOOKUP(1,'Operational Worksheet'!$A$417:$T$440,7),"")</f>
        <v/>
      </c>
      <c r="E34" s="179"/>
      <c r="F34" s="179" t="str">
        <f>IFERROR((VLOOKUP(1,'Operational Worksheet'!$A$417:$T$440,5)-32)/1.8,"")</f>
        <v/>
      </c>
      <c r="G34" s="180" t="str">
        <f t="shared" si="0"/>
        <v/>
      </c>
      <c r="H34" s="181" t="str">
        <f>IFERROR(VLOOKUP(1,'Operational Worksheet'!$A$417:$T$440,9),"")</f>
        <v/>
      </c>
      <c r="I34" s="182" t="str">
        <f t="shared" si="1"/>
        <v/>
      </c>
      <c r="J34" s="135"/>
    </row>
    <row r="35" spans="1:10" ht="12.75" customHeight="1" thickTop="1" thickBot="1" x14ac:dyDescent="0.3">
      <c r="A35" s="159"/>
      <c r="B35" s="183">
        <v>19</v>
      </c>
      <c r="C35" s="179" t="str">
        <f>IFERROR(VLOOKUP(1,'Operational Worksheet'!$A$441:$T$464,10),"")</f>
        <v/>
      </c>
      <c r="D35" s="179" t="str">
        <f>IFERROR(VLOOKUP(1,'Operational Worksheet'!$A$441:$T$464,7),"")</f>
        <v/>
      </c>
      <c r="E35" s="179"/>
      <c r="F35" s="179" t="str">
        <f>IFERROR((VLOOKUP(1,'Operational Worksheet'!$A$441:$T$464,5)-32)/1.8,"")</f>
        <v/>
      </c>
      <c r="G35" s="180" t="str">
        <f t="shared" si="0"/>
        <v/>
      </c>
      <c r="H35" s="181" t="str">
        <f>IFERROR(VLOOKUP(1,'Operational Worksheet'!$A$441:$T$464,9),"")</f>
        <v/>
      </c>
      <c r="I35" s="182" t="str">
        <f t="shared" si="1"/>
        <v/>
      </c>
      <c r="J35" s="135"/>
    </row>
    <row r="36" spans="1:10" ht="12.75" customHeight="1" thickTop="1" thickBot="1" x14ac:dyDescent="0.3">
      <c r="A36" s="159"/>
      <c r="B36" s="183">
        <v>20</v>
      </c>
      <c r="C36" s="179" t="str">
        <f>IFERROR(VLOOKUP(1,'Operational Worksheet'!$A$465:$T$488,10),"")</f>
        <v/>
      </c>
      <c r="D36" s="179" t="str">
        <f>IFERROR(VLOOKUP(1,'Operational Worksheet'!$A$465:$T$488,7),"")</f>
        <v/>
      </c>
      <c r="E36" s="179"/>
      <c r="F36" s="179" t="str">
        <f>IFERROR((VLOOKUP(1,'Operational Worksheet'!$A$465:$T$488,5)-32)/1.8,"")</f>
        <v/>
      </c>
      <c r="G36" s="180" t="str">
        <f t="shared" si="0"/>
        <v/>
      </c>
      <c r="H36" s="181" t="str">
        <f>IFERROR(VLOOKUP(1,'Operational Worksheet'!$A$465:$T$488,9),"")</f>
        <v/>
      </c>
      <c r="I36" s="182" t="str">
        <f t="shared" si="1"/>
        <v/>
      </c>
      <c r="J36" s="135"/>
    </row>
    <row r="37" spans="1:10" ht="12.75" customHeight="1" thickTop="1" thickBot="1" x14ac:dyDescent="0.3">
      <c r="A37" s="159"/>
      <c r="B37" s="183">
        <v>21</v>
      </c>
      <c r="C37" s="179" t="str">
        <f>IFERROR(VLOOKUP(1,'Operational Worksheet'!$A$489:$T$512,10),"")</f>
        <v/>
      </c>
      <c r="D37" s="179" t="str">
        <f>IFERROR(VLOOKUP(1,'Operational Worksheet'!$A$489:$T$512,7),"")</f>
        <v/>
      </c>
      <c r="E37" s="179"/>
      <c r="F37" s="179" t="str">
        <f>IFERROR((VLOOKUP(1,'Operational Worksheet'!$A$489:$T$512,5)-32)/1.8,"")</f>
        <v/>
      </c>
      <c r="G37" s="180" t="str">
        <f t="shared" si="0"/>
        <v/>
      </c>
      <c r="H37" s="181" t="str">
        <f>IFERROR(VLOOKUP(1,'Operational Worksheet'!$A$489:$T$512,9),"")</f>
        <v/>
      </c>
      <c r="I37" s="182" t="str">
        <f t="shared" si="1"/>
        <v/>
      </c>
      <c r="J37" s="135"/>
    </row>
    <row r="38" spans="1:10" ht="12.75" customHeight="1" thickTop="1" thickBot="1" x14ac:dyDescent="0.3">
      <c r="A38" s="159"/>
      <c r="B38" s="183">
        <v>22</v>
      </c>
      <c r="C38" s="179" t="str">
        <f>IFERROR(VLOOKUP(1,'Operational Worksheet'!$A$513:$T$536,10),"")</f>
        <v/>
      </c>
      <c r="D38" s="179" t="str">
        <f>IFERROR(VLOOKUP(1,'Operational Worksheet'!$A$513:$T$536,7),"")</f>
        <v/>
      </c>
      <c r="E38" s="179"/>
      <c r="F38" s="179" t="str">
        <f>IFERROR((VLOOKUP(1,'Operational Worksheet'!$A$513:$T$536,5)-32)/1.8,"")</f>
        <v/>
      </c>
      <c r="G38" s="180" t="str">
        <f t="shared" si="0"/>
        <v/>
      </c>
      <c r="H38" s="181" t="str">
        <f>IFERROR(VLOOKUP(1,'Operational Worksheet'!$A$513:$T$536,9),"")</f>
        <v/>
      </c>
      <c r="I38" s="182" t="str">
        <f t="shared" si="1"/>
        <v/>
      </c>
      <c r="J38" s="135"/>
    </row>
    <row r="39" spans="1:10" ht="12.75" customHeight="1" thickTop="1" thickBot="1" x14ac:dyDescent="0.3">
      <c r="A39" s="159"/>
      <c r="B39" s="183">
        <v>23</v>
      </c>
      <c r="C39" s="179" t="str">
        <f>IFERROR(VLOOKUP(1,'Operational Worksheet'!$A$537:$T$560,10),"")</f>
        <v/>
      </c>
      <c r="D39" s="179" t="str">
        <f>IFERROR(VLOOKUP(1,'Operational Worksheet'!$A$537:$T$560,7),"")</f>
        <v/>
      </c>
      <c r="E39" s="179"/>
      <c r="F39" s="179" t="str">
        <f>IFERROR((VLOOKUP(1,'Operational Worksheet'!$A$537:$T$560,5)-32)/1.8,"")</f>
        <v/>
      </c>
      <c r="G39" s="180" t="str">
        <f t="shared" si="0"/>
        <v/>
      </c>
      <c r="H39" s="181" t="str">
        <f>IFERROR(VLOOKUP(1,'Operational Worksheet'!$A$537:$T$560,9),"")</f>
        <v/>
      </c>
      <c r="I39" s="182" t="str">
        <f t="shared" si="1"/>
        <v/>
      </c>
      <c r="J39" s="135"/>
    </row>
    <row r="40" spans="1:10" ht="12.75" customHeight="1" thickTop="1" thickBot="1" x14ac:dyDescent="0.3">
      <c r="A40" s="159"/>
      <c r="B40" s="183">
        <v>24</v>
      </c>
      <c r="C40" s="179" t="str">
        <f>IFERROR(VLOOKUP(1,'Operational Worksheet'!$A$561:$T$584,10),"")</f>
        <v/>
      </c>
      <c r="D40" s="179" t="str">
        <f>IFERROR(VLOOKUP(1,'Operational Worksheet'!$A$561:$T$584,7),"")</f>
        <v/>
      </c>
      <c r="E40" s="179"/>
      <c r="F40" s="179" t="str">
        <f>IFERROR((VLOOKUP(1,'Operational Worksheet'!$A$561:$T$584,5)-32)/1.8,"")</f>
        <v/>
      </c>
      <c r="G40" s="180" t="str">
        <f t="shared" si="0"/>
        <v/>
      </c>
      <c r="H40" s="181" t="str">
        <f>IFERROR(VLOOKUP(1,'Operational Worksheet'!$A$561:$T$584,9),"")</f>
        <v/>
      </c>
      <c r="I40" s="182" t="str">
        <f t="shared" si="1"/>
        <v/>
      </c>
      <c r="J40" s="135"/>
    </row>
    <row r="41" spans="1:10" ht="12.75" customHeight="1" thickTop="1" thickBot="1" x14ac:dyDescent="0.3">
      <c r="A41" s="159"/>
      <c r="B41" s="183">
        <v>25</v>
      </c>
      <c r="C41" s="179" t="str">
        <f>IFERROR(VLOOKUP(1,'Operational Worksheet'!$A$585:$T$608,10),"")</f>
        <v/>
      </c>
      <c r="D41" s="179" t="str">
        <f>IFERROR(VLOOKUP(1,'Operational Worksheet'!$A$585:$T$608,7),"")</f>
        <v/>
      </c>
      <c r="E41" s="179"/>
      <c r="F41" s="179" t="str">
        <f>IFERROR((VLOOKUP(1,'Operational Worksheet'!$A$585:$T$608,5)-32)/1.8,"")</f>
        <v/>
      </c>
      <c r="G41" s="180" t="str">
        <f t="shared" si="0"/>
        <v/>
      </c>
      <c r="H41" s="181" t="str">
        <f>IFERROR(VLOOKUP(1,'Operational Worksheet'!$A$585:$T$608,9),"")</f>
        <v/>
      </c>
      <c r="I41" s="182" t="str">
        <f t="shared" si="1"/>
        <v/>
      </c>
      <c r="J41" s="135"/>
    </row>
    <row r="42" spans="1:10" ht="12.75" customHeight="1" thickTop="1" thickBot="1" x14ac:dyDescent="0.3">
      <c r="A42" s="159"/>
      <c r="B42" s="183">
        <v>26</v>
      </c>
      <c r="C42" s="179" t="str">
        <f>IFERROR(VLOOKUP(1,'Operational Worksheet'!$A$609:$T$632,10),"")</f>
        <v/>
      </c>
      <c r="D42" s="179" t="str">
        <f>IFERROR(VLOOKUP(1,'Operational Worksheet'!$A$609:$T$632,7),"")</f>
        <v/>
      </c>
      <c r="E42" s="179"/>
      <c r="F42" s="179" t="str">
        <f>IFERROR((VLOOKUP(1,'Operational Worksheet'!$A$609:$T$632,5)-32)/1.8,"")</f>
        <v/>
      </c>
      <c r="G42" s="180" t="str">
        <f t="shared" si="0"/>
        <v/>
      </c>
      <c r="H42" s="181" t="str">
        <f>IFERROR(VLOOKUP(1,'Operational Worksheet'!$A$609:$T$632,9),"")</f>
        <v/>
      </c>
      <c r="I42" s="182" t="str">
        <f t="shared" si="1"/>
        <v/>
      </c>
      <c r="J42" s="135"/>
    </row>
    <row r="43" spans="1:10" ht="12.75" customHeight="1" thickTop="1" thickBot="1" x14ac:dyDescent="0.3">
      <c r="A43" s="159"/>
      <c r="B43" s="183">
        <v>27</v>
      </c>
      <c r="C43" s="179" t="str">
        <f>IFERROR(VLOOKUP(1,'Operational Worksheet'!$A$633:$T$656,10),"")</f>
        <v/>
      </c>
      <c r="D43" s="179" t="str">
        <f>IFERROR(VLOOKUP(1,'Operational Worksheet'!$A$633:$T$656,7),"")</f>
        <v/>
      </c>
      <c r="E43" s="179"/>
      <c r="F43" s="179" t="str">
        <f>IFERROR((VLOOKUP(1,'Operational Worksheet'!$A$633:$T$656,5)-32)/1.8,"")</f>
        <v/>
      </c>
      <c r="G43" s="180" t="str">
        <f t="shared" si="0"/>
        <v/>
      </c>
      <c r="H43" s="181" t="str">
        <f>IFERROR(VLOOKUP(1,'Operational Worksheet'!$A$633:$T$656,9),"")</f>
        <v/>
      </c>
      <c r="I43" s="182" t="str">
        <f t="shared" si="1"/>
        <v/>
      </c>
      <c r="J43" s="135"/>
    </row>
    <row r="44" spans="1:10" ht="12.75" customHeight="1" thickTop="1" thickBot="1" x14ac:dyDescent="0.3">
      <c r="A44" s="159"/>
      <c r="B44" s="183">
        <v>28</v>
      </c>
      <c r="C44" s="179" t="str">
        <f>IFERROR(VLOOKUP(1,'Operational Worksheet'!$A$657:$T$680,10),"")</f>
        <v/>
      </c>
      <c r="D44" s="179" t="str">
        <f>IFERROR(VLOOKUP(1,'Operational Worksheet'!$A$657:$T$680,7),"")</f>
        <v/>
      </c>
      <c r="E44" s="179"/>
      <c r="F44" s="179" t="str">
        <f>IFERROR((VLOOKUP(1,'Operational Worksheet'!$A$657:$T$680,5)-32)/1.8,"")</f>
        <v/>
      </c>
      <c r="G44" s="180" t="str">
        <f t="shared" si="0"/>
        <v/>
      </c>
      <c r="H44" s="181" t="str">
        <f>IFERROR(VLOOKUP(1,'Operational Worksheet'!$A$657:$T$680,9),"")</f>
        <v/>
      </c>
      <c r="I44" s="182" t="str">
        <f t="shared" si="1"/>
        <v/>
      </c>
      <c r="J44" s="135"/>
    </row>
    <row r="45" spans="1:10" ht="12.75" customHeight="1" thickTop="1" thickBot="1" x14ac:dyDescent="0.3">
      <c r="A45" s="159"/>
      <c r="B45" s="185">
        <v>29</v>
      </c>
      <c r="C45" s="179" t="str">
        <f>IFERROR(VLOOKUP(1,'Operational Worksheet'!$A$681:$T$704,10),"")</f>
        <v/>
      </c>
      <c r="D45" s="179" t="str">
        <f>IFERROR(VLOOKUP(1,'Operational Worksheet'!$A$681:$T$704,7),"")</f>
        <v/>
      </c>
      <c r="E45" s="186"/>
      <c r="F45" s="179" t="str">
        <f>IFERROR((VLOOKUP(1,'Operational Worksheet'!$A$681:$T$704,5)-32)/1.8,"")</f>
        <v/>
      </c>
      <c r="G45" s="180" t="str">
        <f t="shared" si="0"/>
        <v/>
      </c>
      <c r="H45" s="181" t="str">
        <f>IFERROR(VLOOKUP(1,'Operational Worksheet'!$A$681:$T$704,9),"")</f>
        <v/>
      </c>
      <c r="I45" s="182" t="str">
        <f t="shared" si="1"/>
        <v/>
      </c>
      <c r="J45" s="135"/>
    </row>
    <row r="46" spans="1:10" ht="12.75" customHeight="1" thickTop="1" thickBot="1" x14ac:dyDescent="0.3">
      <c r="A46" s="159"/>
      <c r="B46" s="185">
        <v>30</v>
      </c>
      <c r="C46" s="179" t="str">
        <f>IFERROR(VLOOKUP(1,'Operational Worksheet'!$A$705:$T$728,10),"")</f>
        <v/>
      </c>
      <c r="D46" s="179" t="str">
        <f>IFERROR(VLOOKUP(1,'Operational Worksheet'!$A$705:$T$728,7),"")</f>
        <v/>
      </c>
      <c r="E46" s="186"/>
      <c r="F46" s="179" t="str">
        <f>IFERROR((VLOOKUP(1,'Operational Worksheet'!$A$705:$T$728,5)-32)/1.8,"")</f>
        <v/>
      </c>
      <c r="G46" s="180" t="str">
        <f t="shared" si="0"/>
        <v/>
      </c>
      <c r="H46" s="181" t="str">
        <f>IFERROR(VLOOKUP(1,'Operational Worksheet'!$A$705:$T$728,9),"")</f>
        <v/>
      </c>
      <c r="I46" s="182" t="str">
        <f t="shared" si="1"/>
        <v/>
      </c>
      <c r="J46" s="135"/>
    </row>
    <row r="47" spans="1:10" ht="13.5" customHeight="1" thickTop="1" thickBot="1" x14ac:dyDescent="0.3">
      <c r="A47" s="159"/>
      <c r="B47" s="187">
        <v>31</v>
      </c>
      <c r="C47" s="179" t="str">
        <f>IFERROR(VLOOKUP(1,'Operational Worksheet'!$A$729:$T$752,10),"")</f>
        <v/>
      </c>
      <c r="D47" s="179" t="str">
        <f>IFERROR(VLOOKUP(1,'Operational Worksheet'!$A$729:$T$752,7),"")</f>
        <v/>
      </c>
      <c r="E47" s="188"/>
      <c r="F47" s="179" t="str">
        <f>IFERROR((VLOOKUP(1,'Operational Worksheet'!$A$729:$T$752,5)-32)/1.8,"")</f>
        <v/>
      </c>
      <c r="G47" s="180" t="str">
        <f t="shared" si="0"/>
        <v/>
      </c>
      <c r="H47" s="181" t="str">
        <f>IFERROR(VLOOKUP(1,'Operational Worksheet'!$A$729:$T$752,9),"")</f>
        <v/>
      </c>
      <c r="I47" s="184" t="str">
        <f>IFERROR(G47/H47,"")</f>
        <v/>
      </c>
      <c r="J47" s="135"/>
    </row>
    <row r="48" spans="1:10" ht="13.5" customHeight="1" thickTop="1" x14ac:dyDescent="0.25">
      <c r="A48" s="159"/>
      <c r="B48" s="163" t="s">
        <v>146</v>
      </c>
      <c r="C48" s="190" t="str">
        <f>IFERROR(AVERAGE(C17:C46),"")</f>
        <v/>
      </c>
      <c r="D48" s="190" t="str">
        <f>IFERROR(AVERAGE(D17:D46),"")</f>
        <v/>
      </c>
      <c r="E48" s="189" t="str">
        <f t="shared" ref="E48:I48" si="2">IFERROR(AVERAGE(E17:E46),"")</f>
        <v/>
      </c>
      <c r="F48" s="190" t="str">
        <f t="shared" si="2"/>
        <v/>
      </c>
      <c r="G48" s="189" t="str">
        <f t="shared" si="2"/>
        <v/>
      </c>
      <c r="H48" s="189" t="str">
        <f t="shared" si="2"/>
        <v/>
      </c>
      <c r="I48" s="190" t="str">
        <f t="shared" si="2"/>
        <v/>
      </c>
      <c r="J48" s="135"/>
    </row>
    <row r="49" spans="1:10" ht="12.75" customHeight="1" x14ac:dyDescent="0.25">
      <c r="A49" s="159"/>
      <c r="B49" s="191" t="s">
        <v>147</v>
      </c>
      <c r="C49" s="193">
        <f>IFERROR(MAX(C17:C46),"")</f>
        <v>0</v>
      </c>
      <c r="D49" s="193">
        <f t="shared" ref="D49:I49" si="3">IFERROR(MAX(D17:D46),"")</f>
        <v>0</v>
      </c>
      <c r="E49" s="192">
        <f t="shared" si="3"/>
        <v>0</v>
      </c>
      <c r="F49" s="193">
        <f t="shared" si="3"/>
        <v>0</v>
      </c>
      <c r="G49" s="192">
        <f t="shared" si="3"/>
        <v>0</v>
      </c>
      <c r="H49" s="192">
        <f t="shared" si="3"/>
        <v>0</v>
      </c>
      <c r="I49" s="193">
        <f t="shared" si="3"/>
        <v>0</v>
      </c>
      <c r="J49" s="135"/>
    </row>
    <row r="50" spans="1:10" ht="13.5" customHeight="1" thickBot="1" x14ac:dyDescent="0.3">
      <c r="A50" s="159"/>
      <c r="B50" s="173" t="s">
        <v>148</v>
      </c>
      <c r="C50" s="195">
        <f>IFERROR(MIN(C17:C46),"")</f>
        <v>0</v>
      </c>
      <c r="D50" s="195">
        <f t="shared" ref="D50:I50" si="4">IFERROR(MIN(D17:D46),"")</f>
        <v>0</v>
      </c>
      <c r="E50" s="194">
        <f t="shared" si="4"/>
        <v>0</v>
      </c>
      <c r="F50" s="195">
        <f t="shared" si="4"/>
        <v>0</v>
      </c>
      <c r="G50" s="194">
        <f t="shared" si="4"/>
        <v>0</v>
      </c>
      <c r="H50" s="194">
        <f t="shared" si="4"/>
        <v>0</v>
      </c>
      <c r="I50" s="195">
        <f t="shared" si="4"/>
        <v>0</v>
      </c>
      <c r="J50" s="135"/>
    </row>
    <row r="51" spans="1:10" ht="13.5" customHeight="1" thickTop="1" x14ac:dyDescent="0.25">
      <c r="A51" s="135"/>
      <c r="B51" s="135"/>
      <c r="C51" s="136"/>
      <c r="D51" s="137"/>
      <c r="E51" s="137"/>
      <c r="F51" s="136"/>
      <c r="G51" s="138"/>
      <c r="H51" s="138"/>
      <c r="I51" s="137"/>
      <c r="J51" s="135"/>
    </row>
    <row r="52" spans="1:10" ht="12.75" customHeight="1" x14ac:dyDescent="0.25">
      <c r="A52" s="135"/>
      <c r="B52" s="135"/>
      <c r="C52" s="136"/>
      <c r="D52" s="137"/>
      <c r="E52" s="196"/>
      <c r="F52" s="136"/>
      <c r="G52" s="138"/>
      <c r="H52" s="138"/>
      <c r="I52" s="137"/>
      <c r="J52" s="135"/>
    </row>
    <row r="53" spans="1:10" ht="12.75" customHeight="1" x14ac:dyDescent="0.25">
      <c r="A53" s="135"/>
      <c r="B53" s="135"/>
      <c r="C53" s="136"/>
      <c r="D53" s="137"/>
      <c r="E53" s="137"/>
      <c r="F53" s="136"/>
      <c r="G53" s="138"/>
      <c r="H53" s="138"/>
      <c r="I53" s="137"/>
      <c r="J53" s="135"/>
    </row>
    <row r="54" spans="1:10" ht="12.75" customHeight="1" x14ac:dyDescent="0.25">
      <c r="A54" s="135"/>
      <c r="B54" s="135"/>
      <c r="C54" s="136"/>
      <c r="D54" s="137"/>
      <c r="E54" s="137"/>
      <c r="F54" s="136"/>
      <c r="G54" s="138"/>
      <c r="H54" s="138"/>
      <c r="I54" s="137"/>
      <c r="J54" s="135"/>
    </row>
    <row r="55" spans="1:10" ht="12.75" customHeight="1" x14ac:dyDescent="0.25">
      <c r="A55" s="135"/>
      <c r="B55" s="135"/>
      <c r="C55" s="136"/>
      <c r="D55" s="137"/>
      <c r="E55" s="137"/>
      <c r="F55" s="136"/>
      <c r="G55" s="138"/>
      <c r="H55" s="138"/>
      <c r="I55" s="137"/>
      <c r="J55" s="135"/>
    </row>
    <row r="56" spans="1:10" ht="12.75" customHeight="1" x14ac:dyDescent="0.25">
      <c r="A56" s="135"/>
      <c r="B56" s="135"/>
      <c r="C56" s="136"/>
      <c r="D56" s="137"/>
      <c r="E56" s="137"/>
      <c r="F56" s="136"/>
      <c r="G56" s="138"/>
      <c r="H56" s="138"/>
      <c r="I56" s="137"/>
      <c r="J56" s="135"/>
    </row>
    <row r="57" spans="1:10" ht="12.75" customHeight="1" x14ac:dyDescent="0.25">
      <c r="A57" s="135"/>
      <c r="B57" s="135"/>
      <c r="C57" s="136"/>
      <c r="D57" s="137"/>
      <c r="E57" s="137"/>
      <c r="F57" s="136"/>
      <c r="G57" s="138"/>
      <c r="H57" s="138"/>
      <c r="I57" s="137"/>
      <c r="J57" s="135"/>
    </row>
    <row r="58" spans="1:10" ht="12.75" customHeight="1" x14ac:dyDescent="0.25">
      <c r="A58" s="135"/>
      <c r="B58" s="135"/>
      <c r="C58" s="136"/>
      <c r="D58" s="137"/>
      <c r="E58" s="137"/>
      <c r="F58" s="136"/>
      <c r="G58" s="138"/>
      <c r="H58" s="138"/>
      <c r="I58" s="137"/>
      <c r="J58" s="135"/>
    </row>
    <row r="59" spans="1:10" ht="12.75" customHeight="1" x14ac:dyDescent="0.25">
      <c r="A59" s="135"/>
      <c r="B59" s="135"/>
      <c r="C59" s="136"/>
      <c r="D59" s="137"/>
      <c r="E59" s="137"/>
      <c r="F59" s="136"/>
      <c r="G59" s="138"/>
      <c r="H59" s="138"/>
      <c r="I59" s="137"/>
      <c r="J59" s="135"/>
    </row>
    <row r="60" spans="1:10" ht="12.75" customHeight="1" x14ac:dyDescent="0.25">
      <c r="A60" s="135"/>
      <c r="B60" s="135"/>
      <c r="C60" s="136"/>
      <c r="D60" s="137"/>
      <c r="E60" s="137"/>
      <c r="F60" s="136"/>
      <c r="G60" s="138"/>
      <c r="H60" s="138"/>
      <c r="I60" s="137"/>
      <c r="J60" s="135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EPA Monthly Summary</vt:lpstr>
      <vt:lpstr>Turbidity Daily Data Sheet</vt:lpstr>
      <vt:lpstr>Unit(1) DI Testing</vt:lpstr>
      <vt:lpstr>Unit(2) DI Testing</vt:lpstr>
      <vt:lpstr>Unit(3) DI Testing</vt:lpstr>
      <vt:lpstr>Unit(4) DI Testing</vt:lpstr>
      <vt:lpstr>Operational Worksheet</vt:lpstr>
      <vt:lpstr>Disinfection Report</vt:lpstr>
      <vt:lpstr>Sequence 1</vt:lpstr>
      <vt:lpstr>Sequence 2</vt:lpstr>
      <vt:lpstr>Sequence 3</vt:lpstr>
      <vt:lpstr>Sequence 4</vt:lpstr>
      <vt:lpstr>CT Description</vt:lpstr>
      <vt:lpstr>'Operational Worksheet'!Print_Area</vt:lpstr>
    </vt:vector>
  </TitlesOfParts>
  <Company>PCMC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Nick</cp:lastModifiedBy>
  <cp:lastPrinted>2016-11-14T23:06:38Z</cp:lastPrinted>
  <dcterms:created xsi:type="dcterms:W3CDTF">2015-12-03T01:07:18Z</dcterms:created>
  <dcterms:modified xsi:type="dcterms:W3CDTF">2017-09-08T19:12:29Z</dcterms:modified>
</cp:coreProperties>
</file>