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ovrustam/Desktop/"/>
    </mc:Choice>
  </mc:AlternateContent>
  <xr:revisionPtr revIDLastSave="0" documentId="13_ncr:1_{25B36E5D-CCA5-9942-8872-7E8AB43A9DD3}" xr6:coauthVersionLast="45" xr6:coauthVersionMax="45" xr10:uidLastSave="{00000000-0000-0000-0000-000000000000}"/>
  <bookViews>
    <workbookView xWindow="0" yWindow="0" windowWidth="28800" windowHeight="18000" firstSheet="1" activeTab="9" xr2:uid="{E3D6202A-2537-4B29-8F8F-39683056A32E}"/>
  </bookViews>
  <sheets>
    <sheet name="Описание методов" sheetId="8" r:id="rId1"/>
    <sheet name="1_7_1" sheetId="9" r:id="rId2"/>
    <sheet name="1_7_2" sheetId="10" r:id="rId3"/>
    <sheet name="1_7_3" sheetId="11" r:id="rId4"/>
    <sheet name="1_7_4" sheetId="12" r:id="rId5"/>
    <sheet name="2_90" sheetId="13" r:id="rId6"/>
    <sheet name="2_92" sheetId="7" r:id="rId7"/>
    <sheet name="2_100" sheetId="6" r:id="rId8"/>
    <sheet name="3_27" sheetId="14" r:id="rId9"/>
    <sheet name="Отчет об устойчивости 3_27" sheetId="17" r:id="rId10"/>
  </sheets>
  <definedNames>
    <definedName name="solver_adj" localSheetId="1" hidden="1">'1_7_1'!$B$2:$B$6</definedName>
    <definedName name="solver_adj" localSheetId="2" hidden="1">'1_7_2'!$B$2:$B$5</definedName>
    <definedName name="solver_adj" localSheetId="3" hidden="1">'1_7_3'!$B$2:$B$3</definedName>
    <definedName name="solver_adj" localSheetId="4" hidden="1">'1_7_4'!$B$2:$B$6</definedName>
    <definedName name="solver_adj" localSheetId="7" hidden="1">'2_100'!$B$15:$J$15</definedName>
    <definedName name="solver_adj" localSheetId="5" hidden="1">'2_90'!$B$2:$B$10</definedName>
    <definedName name="solver_adj" localSheetId="6" hidden="1">'2_92'!$B$2:$B$31</definedName>
    <definedName name="solver_adj" localSheetId="8" hidden="1">'3_27'!$H$3:$H$6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cvg" localSheetId="8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7" hidden="1">1</definedName>
    <definedName name="solver_drv" localSheetId="5" hidden="1">2</definedName>
    <definedName name="solver_drv" localSheetId="6" hidden="1">2</definedName>
    <definedName name="solver_drv" localSheetId="8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7" hidden="1">2</definedName>
    <definedName name="solver_eng" localSheetId="5" hidden="1">2</definedName>
    <definedName name="solver_eng" localSheetId="6" hidden="1">2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lhs1" localSheetId="1" hidden="1">'1_7_1'!$A$11:$A$13</definedName>
    <definedName name="solver_lhs1" localSheetId="2" hidden="1">'1_7_2'!$A$11:$A$12</definedName>
    <definedName name="solver_lhs1" localSheetId="3" hidden="1">'1_7_3'!$A$11</definedName>
    <definedName name="solver_lhs1" localSheetId="4" hidden="1">'1_7_4'!$A$11:$A$12</definedName>
    <definedName name="solver_lhs1" localSheetId="7" hidden="1">'2_100'!$B$15:$J$15</definedName>
    <definedName name="solver_lhs1" localSheetId="5" hidden="1">'2_90'!$A$15:$A$17</definedName>
    <definedName name="solver_lhs1" localSheetId="6" hidden="1">'2_92'!$A$36:$A$40</definedName>
    <definedName name="solver_lhs1" localSheetId="8" hidden="1">'3_27'!$A$13:$A$16</definedName>
    <definedName name="solver_lhs2" localSheetId="1" hidden="1">'1_7_1'!$B$2:$B$6</definedName>
    <definedName name="solver_lhs2" localSheetId="2" hidden="1">'1_7_2'!$B$2:$B$5</definedName>
    <definedName name="solver_lhs2" localSheetId="3" hidden="1">'1_7_3'!$A$12</definedName>
    <definedName name="solver_lhs2" localSheetId="4" hidden="1">'1_7_4'!$B$2:$B$6</definedName>
    <definedName name="solver_lhs2" localSheetId="7" hidden="1">'2_100'!$B$15:$J$15</definedName>
    <definedName name="solver_lhs2" localSheetId="5" hidden="1">'2_90'!$A$20:$A$22</definedName>
    <definedName name="solver_lhs2" localSheetId="6" hidden="1">'2_92'!$A$43:$A$48</definedName>
    <definedName name="solver_lhs2" localSheetId="8" hidden="1">'3_27'!$Y$4:$AB$4</definedName>
    <definedName name="solver_lhs3" localSheetId="3" hidden="1">'1_7_3'!$A$13</definedName>
    <definedName name="solver_lhs3" localSheetId="7" hidden="1">'2_100'!$B$21:$B$23</definedName>
    <definedName name="solver_lhs3" localSheetId="5" hidden="1">'2_90'!$B$2:$B$10</definedName>
    <definedName name="solver_lhs3" localSheetId="6" hidden="1">'2_92'!$B$2:$B$31</definedName>
    <definedName name="solver_lhs3" localSheetId="8" hidden="1">'3_27'!$H$3:$H$6</definedName>
    <definedName name="solver_lhs4" localSheetId="3" hidden="1">'1_7_3'!$B$2:$B$3</definedName>
    <definedName name="solver_lhs4" localSheetId="5" hidden="1">'2_90'!$B$2:$B$10</definedName>
    <definedName name="solver_lhs4" localSheetId="6" hidden="1">'2_92'!$B$2:$B$31</definedName>
    <definedName name="solver_lin" localSheetId="7" hidden="1">1</definedName>
    <definedName name="solver_lin" localSheetId="5" hidden="1">1</definedName>
    <definedName name="solver_lin" localSheetId="6" hidden="1">1</definedName>
    <definedName name="solver_lin" localSheetId="8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um" localSheetId="1" hidden="1">2</definedName>
    <definedName name="solver_num" localSheetId="2" hidden="1">2</definedName>
    <definedName name="solver_num" localSheetId="3" hidden="1">4</definedName>
    <definedName name="solver_num" localSheetId="4" hidden="1">2</definedName>
    <definedName name="solver_num" localSheetId="7" hidden="1">3</definedName>
    <definedName name="solver_num" localSheetId="5" hidden="1">3</definedName>
    <definedName name="solver_num" localSheetId="6" hidden="1">4</definedName>
    <definedName name="solver_num" localSheetId="8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'1_7_1'!$A$8</definedName>
    <definedName name="solver_opt" localSheetId="2" hidden="1">'1_7_2'!$A$8</definedName>
    <definedName name="solver_opt" localSheetId="3" hidden="1">'1_7_3'!$A$8</definedName>
    <definedName name="solver_opt" localSheetId="4" hidden="1">'1_7_4'!$A$8</definedName>
    <definedName name="solver_opt" localSheetId="7" hidden="1">'2_100'!$C$18</definedName>
    <definedName name="solver_opt" localSheetId="5" hidden="1">'2_90'!$A$12</definedName>
    <definedName name="solver_opt" localSheetId="6" hidden="1">'2_92'!$A$33</definedName>
    <definedName name="solver_opt" localSheetId="8" hidden="1">'3_27'!$B$9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7" hidden="1">1</definedName>
    <definedName name="solver_rbv" localSheetId="5" hidden="1">2</definedName>
    <definedName name="solver_rbv" localSheetId="6" hidden="1">2</definedName>
    <definedName name="solver_rbv" localSheetId="8" hidden="1">1</definedName>
    <definedName name="solver_rel1" localSheetId="1" hidden="1">2</definedName>
    <definedName name="solver_rel1" localSheetId="2" hidden="1">2</definedName>
    <definedName name="solver_rel1" localSheetId="3" hidden="1">1</definedName>
    <definedName name="solver_rel1" localSheetId="4" hidden="1">2</definedName>
    <definedName name="solver_rel1" localSheetId="7" hidden="1">4</definedName>
    <definedName name="solver_rel1" localSheetId="5" hidden="1">1</definedName>
    <definedName name="solver_rel1" localSheetId="6" hidden="1">1</definedName>
    <definedName name="solver_rel1" localSheetId="8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7" hidden="1">3</definedName>
    <definedName name="solver_rel2" localSheetId="5" hidden="1">3</definedName>
    <definedName name="solver_rel2" localSheetId="6" hidden="1">2</definedName>
    <definedName name="solver_rel2" localSheetId="8" hidden="1">3</definedName>
    <definedName name="solver_rel3" localSheetId="3" hidden="1">1</definedName>
    <definedName name="solver_rel3" localSheetId="7" hidden="1">2</definedName>
    <definedName name="solver_rel3" localSheetId="5" hidden="1">3</definedName>
    <definedName name="solver_rel3" localSheetId="6" hidden="1">4</definedName>
    <definedName name="solver_rel3" localSheetId="8" hidden="1">3</definedName>
    <definedName name="solver_rel4" localSheetId="3" hidden="1">3</definedName>
    <definedName name="solver_rel4" localSheetId="5" hidden="1">3</definedName>
    <definedName name="solver_rel4" localSheetId="6" hidden="1">3</definedName>
    <definedName name="solver_rhs1" localSheetId="1" hidden="1">'1_7_1'!$C$11:$C$13</definedName>
    <definedName name="solver_rhs1" localSheetId="2" hidden="1">'1_7_2'!$C$11:$C$12</definedName>
    <definedName name="solver_rhs1" localSheetId="3" hidden="1">'1_7_3'!$C$11</definedName>
    <definedName name="solver_rhs1" localSheetId="4" hidden="1">'1_7_4'!$C$11:$C$12</definedName>
    <definedName name="solver_rhs1" localSheetId="7" hidden="1">целое</definedName>
    <definedName name="solver_rhs1" localSheetId="5" hidden="1">'2_90'!$C$15:$C$17</definedName>
    <definedName name="solver_rhs1" localSheetId="6" hidden="1">'2_92'!$C$36:$C$40</definedName>
    <definedName name="solver_rhs1" localSheetId="8" hidden="1">'3_27'!$C$13:$C$16</definedName>
    <definedName name="solver_rhs2" localSheetId="1" hidden="1">0</definedName>
    <definedName name="solver_rhs2" localSheetId="2" hidden="1">0</definedName>
    <definedName name="solver_rhs2" localSheetId="3" hidden="1">'1_7_3'!$C$12</definedName>
    <definedName name="solver_rhs2" localSheetId="4" hidden="1">0</definedName>
    <definedName name="solver_rhs2" localSheetId="7" hidden="1">0</definedName>
    <definedName name="solver_rhs2" localSheetId="5" hidden="1">'2_90'!$C$20:$C$22</definedName>
    <definedName name="solver_rhs2" localSheetId="6" hidden="1">'2_92'!$C$43:$C$48</definedName>
    <definedName name="solver_rhs2" localSheetId="8" hidden="1">0</definedName>
    <definedName name="solver_rhs3" localSheetId="3" hidden="1">'1_7_3'!$C$13</definedName>
    <definedName name="solver_rhs3" localSheetId="7" hidden="1">'2_100'!$D$21:$D$23</definedName>
    <definedName name="solver_rhs3" localSheetId="5" hidden="1">0</definedName>
    <definedName name="solver_rhs3" localSheetId="6" hidden="1">целое</definedName>
    <definedName name="solver_rhs3" localSheetId="8" hidden="1">0</definedName>
    <definedName name="solver_rhs4" localSheetId="3" hidden="1">0</definedName>
    <definedName name="solver_rhs4" localSheetId="5" hidden="1">0</definedName>
    <definedName name="solver_rhs4" localSheetId="6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7" hidden="1">1</definedName>
    <definedName name="solver_rlx" localSheetId="5" hidden="1">2</definedName>
    <definedName name="solver_rlx" localSheetId="6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7" hidden="1">2</definedName>
    <definedName name="solver_scl" localSheetId="5" hidden="1">2</definedName>
    <definedName name="solver_scl" localSheetId="6" hidden="1">2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typ" localSheetId="7" hidden="1">2</definedName>
    <definedName name="solver_typ" localSheetId="5" hidden="1">1</definedName>
    <definedName name="solver_typ" localSheetId="6" hidden="1">2</definedName>
    <definedName name="solver_typ" localSheetId="8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7" hidden="1">2</definedName>
    <definedName name="solver_ver" localSheetId="5" hidden="1">2</definedName>
    <definedName name="solver_ver" localSheetId="6" hidden="1">2</definedName>
    <definedName name="solver_ver" localSheetId="8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4" l="1"/>
  <c r="B9" i="14"/>
  <c r="A13" i="14"/>
  <c r="A14" i="14" l="1"/>
  <c r="A30" i="14"/>
  <c r="A47" i="14"/>
  <c r="B77" i="14" l="1"/>
  <c r="C86" i="14"/>
  <c r="A86" i="14"/>
  <c r="C84" i="14"/>
  <c r="A84" i="14"/>
  <c r="C83" i="14"/>
  <c r="A83" i="14"/>
  <c r="C82" i="14"/>
  <c r="A82" i="14"/>
  <c r="A81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B43" i="14"/>
  <c r="C50" i="14"/>
  <c r="A50" i="14"/>
  <c r="C49" i="14"/>
  <c r="A49" i="14"/>
  <c r="C48" i="14"/>
  <c r="A48" i="14"/>
  <c r="C33" i="14" l="1"/>
  <c r="A33" i="14"/>
  <c r="C32" i="14"/>
  <c r="A32" i="14"/>
  <c r="C31" i="14"/>
  <c r="A31" i="14"/>
  <c r="B26" i="14"/>
  <c r="C16" i="14"/>
  <c r="C13" i="14"/>
  <c r="A16" i="14"/>
  <c r="A15" i="14"/>
  <c r="E7" i="14"/>
  <c r="E6" i="14"/>
  <c r="E5" i="14"/>
  <c r="E4" i="14"/>
  <c r="E3" i="14"/>
  <c r="A15" i="13" l="1"/>
  <c r="A22" i="13"/>
  <c r="A21" i="13"/>
  <c r="A20" i="13"/>
  <c r="A12" i="13"/>
  <c r="A17" i="13"/>
  <c r="A16" i="13"/>
  <c r="A8" i="12" l="1"/>
  <c r="A11" i="12"/>
  <c r="A12" i="12"/>
  <c r="A8" i="11"/>
  <c r="A11" i="11"/>
  <c r="A12" i="11"/>
  <c r="A13" i="11"/>
  <c r="A8" i="10"/>
  <c r="A11" i="10"/>
  <c r="A12" i="10"/>
  <c r="A8" i="9"/>
  <c r="A11" i="9"/>
  <c r="A12" i="9"/>
  <c r="A13" i="9"/>
  <c r="B21" i="6" l="1"/>
  <c r="G18" i="6"/>
  <c r="A48" i="7"/>
  <c r="A47" i="7"/>
  <c r="A46" i="7"/>
  <c r="A45" i="7"/>
  <c r="A44" i="7"/>
  <c r="A43" i="7"/>
  <c r="A40" i="7"/>
  <c r="A39" i="7"/>
  <c r="A38" i="7"/>
  <c r="A37" i="7"/>
  <c r="A36" i="7"/>
  <c r="A33" i="7"/>
  <c r="D23" i="6"/>
  <c r="D22" i="6"/>
  <c r="D21" i="6"/>
  <c r="B23" i="6"/>
  <c r="B22" i="6"/>
  <c r="C18" i="6"/>
</calcChain>
</file>

<file path=xl/sharedStrings.xml><?xml version="1.0" encoding="utf-8"?>
<sst xmlns="http://schemas.openxmlformats.org/spreadsheetml/2006/main" count="373" uniqueCount="173">
  <si>
    <t>Целевая функция</t>
  </si>
  <si>
    <t>Левая часть</t>
  </si>
  <si>
    <t>Правая часть</t>
  </si>
  <si>
    <t>x11=</t>
  </si>
  <si>
    <t>x12=</t>
  </si>
  <si>
    <t>x13=</t>
  </si>
  <si>
    <t>x14=</t>
  </si>
  <si>
    <t>x15=</t>
  </si>
  <si>
    <t>x16=</t>
  </si>
  <si>
    <t>x21=</t>
  </si>
  <si>
    <t>x22=</t>
  </si>
  <si>
    <t>x23=</t>
  </si>
  <si>
    <t>x24=</t>
  </si>
  <si>
    <t>x26=</t>
  </si>
  <si>
    <t>x25=</t>
  </si>
  <si>
    <t>x31=</t>
  </si>
  <si>
    <t>x32=</t>
  </si>
  <si>
    <t>x33=</t>
  </si>
  <si>
    <t>x34=</t>
  </si>
  <si>
    <t>x35=</t>
  </si>
  <si>
    <t>x36=</t>
  </si>
  <si>
    <t>x41=</t>
  </si>
  <si>
    <t>x42=</t>
  </si>
  <si>
    <t>x43=</t>
  </si>
  <si>
    <t>x44=</t>
  </si>
  <si>
    <t>x45=</t>
  </si>
  <si>
    <t>x46=</t>
  </si>
  <si>
    <t>x51=</t>
  </si>
  <si>
    <t>x52=</t>
  </si>
  <si>
    <t>x53=</t>
  </si>
  <si>
    <t>x54=</t>
  </si>
  <si>
    <t>x55=</t>
  </si>
  <si>
    <t>x56=</t>
  </si>
  <si>
    <t>Ограничения складов</t>
  </si>
  <si>
    <t>Ограничения объектов</t>
  </si>
  <si>
    <t>с11=</t>
  </si>
  <si>
    <t>с12=</t>
  </si>
  <si>
    <t>с13=</t>
  </si>
  <si>
    <t>с15=</t>
  </si>
  <si>
    <t>с16=</t>
  </si>
  <si>
    <t>с21=</t>
  </si>
  <si>
    <t>с22=</t>
  </si>
  <si>
    <t>с23=</t>
  </si>
  <si>
    <t>с24=</t>
  </si>
  <si>
    <t>с25=</t>
  </si>
  <si>
    <t>с26=</t>
  </si>
  <si>
    <t>с31=</t>
  </si>
  <si>
    <t>с32=</t>
  </si>
  <si>
    <t>с33=</t>
  </si>
  <si>
    <t>с34=</t>
  </si>
  <si>
    <t>с35=</t>
  </si>
  <si>
    <t>с36=</t>
  </si>
  <si>
    <t>с41=</t>
  </si>
  <si>
    <t>с42=</t>
  </si>
  <si>
    <t>с43=</t>
  </si>
  <si>
    <t>с44=</t>
  </si>
  <si>
    <t>с45=</t>
  </si>
  <si>
    <t>с46=</t>
  </si>
  <si>
    <t>с51=</t>
  </si>
  <si>
    <t>с52=</t>
  </si>
  <si>
    <t>с53=</t>
  </si>
  <si>
    <t>с54=</t>
  </si>
  <si>
    <t>с55=</t>
  </si>
  <si>
    <t>с56=</t>
  </si>
  <si>
    <r>
      <t>l</t>
    </r>
    <r>
      <rPr>
        <sz val="11"/>
        <color rgb="FF333333"/>
        <rFont val="Arial"/>
        <family val="2"/>
      </rPr>
      <t>1</t>
    </r>
  </si>
  <si>
    <r>
      <t>l</t>
    </r>
    <r>
      <rPr>
        <sz val="11"/>
        <color rgb="FF333333"/>
        <rFont val="Arial"/>
        <family val="2"/>
      </rPr>
      <t>2</t>
    </r>
  </si>
  <si>
    <r>
      <t>l</t>
    </r>
    <r>
      <rPr>
        <sz val="11"/>
        <color rgb="FF333333"/>
        <rFont val="Arial"/>
        <family val="2"/>
      </rPr>
      <t>3</t>
    </r>
  </si>
  <si>
    <r>
      <t>p</t>
    </r>
    <r>
      <rPr>
        <sz val="11"/>
        <color rgb="FF333333"/>
        <rFont val="Arial"/>
        <family val="2"/>
      </rPr>
      <t>1</t>
    </r>
  </si>
  <si>
    <r>
      <t>p</t>
    </r>
    <r>
      <rPr>
        <sz val="11"/>
        <color rgb="FF333333"/>
        <rFont val="Arial"/>
        <family val="2"/>
      </rPr>
      <t>2</t>
    </r>
  </si>
  <si>
    <r>
      <t>p</t>
    </r>
    <r>
      <rPr>
        <sz val="11"/>
        <color rgb="FF333333"/>
        <rFont val="Arial"/>
        <family val="2"/>
      </rPr>
      <t>3</t>
    </r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</si>
  <si>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</si>
  <si>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</si>
  <si>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</si>
  <si>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</si>
  <si>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</si>
  <si>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</si>
  <si>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</si>
  <si>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</si>
  <si>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</si>
  <si>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=</t>
  </si>
  <si>
    <t>Длина 1 бревна, см</t>
  </si>
  <si>
    <t>Необходимое кол-во заготовок, шт</t>
  </si>
  <si>
    <t xml:space="preserve">Условие задачи </t>
  </si>
  <si>
    <t>Длина заготовок, см</t>
  </si>
  <si>
    <t>Длина заготовки, см</t>
  </si>
  <si>
    <t>Кол-во заготовок, шт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</si>
  <si>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</si>
  <si>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</si>
  <si>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</si>
  <si>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</si>
  <si>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</si>
  <si>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</si>
  <si>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</si>
  <si>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</si>
  <si>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</si>
  <si>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l1</t>
  </si>
  <si>
    <t>l2</t>
  </si>
  <si>
    <t>l3</t>
  </si>
  <si>
    <t>p1</t>
  </si>
  <si>
    <t>p2</t>
  </si>
  <si>
    <t>p3</t>
  </si>
  <si>
    <t>Отходы от распила, см</t>
  </si>
  <si>
    <t>Множество переменных</t>
  </si>
  <si>
    <t>Имя переменной</t>
  </si>
  <si>
    <t>Значение переменной</t>
  </si>
  <si>
    <t>Ограничения функции Z</t>
  </si>
  <si>
    <t>Знак</t>
  </si>
  <si>
    <t>Введем переменные xji</t>
  </si>
  <si>
    <t>&lt;=</t>
  </si>
  <si>
    <t>Выпишем коэффициенты 'с' при 'x'-сах</t>
  </si>
  <si>
    <t>Функция min отходов</t>
  </si>
  <si>
    <t xml:space="preserve">Min необходимое кол-во  бревен: </t>
  </si>
  <si>
    <t>Z =</t>
  </si>
  <si>
    <t>\= min стоимость всех перевозок по оптимальному плану</t>
  </si>
  <si>
    <t>Ограничения</t>
  </si>
  <si>
    <t>x5=</t>
  </si>
  <si>
    <t>x4=</t>
  </si>
  <si>
    <t>x3=</t>
  </si>
  <si>
    <t>x2=</t>
  </si>
  <si>
    <t>x1=</t>
  </si>
  <si>
    <t>Переменные</t>
  </si>
  <si>
    <t>Ограничения судов</t>
  </si>
  <si>
    <t>Ограничения линий</t>
  </si>
  <si>
    <t>&gt;=</t>
  </si>
  <si>
    <t>\= max объем перевозок при max временной загрузке судов</t>
  </si>
  <si>
    <t>Вариант распила</t>
  </si>
  <si>
    <t>Продукт</t>
  </si>
  <si>
    <t>Ткань (метров)</t>
  </si>
  <si>
    <t>Мужские куртки</t>
  </si>
  <si>
    <t>Женские куртки</t>
  </si>
  <si>
    <t>Мужские джинсы</t>
  </si>
  <si>
    <t>Женские джинсы</t>
  </si>
  <si>
    <t>Запасы ресурсов</t>
  </si>
  <si>
    <t>Прибыль $</t>
  </si>
  <si>
    <t>Раскрой (мин)</t>
  </si>
  <si>
    <t>Пошив (мин)</t>
  </si>
  <si>
    <t>Упаковка (мин)</t>
  </si>
  <si>
    <t>Опт объем производства</t>
  </si>
  <si>
    <t>Целевая функция:</t>
  </si>
  <si>
    <t>Ограничения ресурсов:</t>
  </si>
  <si>
    <t>\= макс прибыль при заданных ограничениях</t>
  </si>
  <si>
    <t>Базовый пункт</t>
  </si>
  <si>
    <t>Пункт (а)</t>
  </si>
  <si>
    <t>Пункт (b)</t>
  </si>
  <si>
    <t>Пункт (с) - таблица ресурсных затрат на единицу прибыли</t>
  </si>
  <si>
    <t>Пункт (e_1): мужской продукции не менее 50%</t>
  </si>
  <si>
    <t>Ограничение объема производства:</t>
  </si>
  <si>
    <t>Лист: [Кдз1.xlsx]3_27</t>
  </si>
  <si>
    <t>Ячейка</t>
  </si>
  <si>
    <t>Имя</t>
  </si>
  <si>
    <t>Ячейки переменных</t>
  </si>
  <si>
    <t>$H$3</t>
  </si>
  <si>
    <t>$H$4</t>
  </si>
  <si>
    <t>$H$5</t>
  </si>
  <si>
    <t>$H$6</t>
  </si>
  <si>
    <t>$A$13</t>
  </si>
  <si>
    <t>$A$14</t>
  </si>
  <si>
    <t>$A$15</t>
  </si>
  <si>
    <t>$A$16</t>
  </si>
  <si>
    <t>Microsoft Excel 16.41 Отчет об устойчивости</t>
  </si>
  <si>
    <t>Отчет создан: 18.09.2020 11:09:13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</si>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</sst>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7" fillId="0" borderId="0" xfId="0" applyFont="1" applyFill="1" applyAlignment="1"/>
    <xf numFmtId="0" fontId="1" fillId="0" borderId="0" xfId="0" applyFont="1" applyFill="1"/>
    <xf numFmtId="0" fontId="1" fillId="0" borderId="0" xfId="0" applyFont="1"/>
    <xf numFmtId="0" fontId="7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vertical="center" wrapText="1"/>
    </xf>
    <xf numFmtId="0" fontId="2" fillId="6" borderId="28" xfId="0" applyFont="1" applyFill="1" applyBorder="1"/>
    <xf numFmtId="0" fontId="2" fillId="5" borderId="29" xfId="0" applyFont="1" applyFill="1" applyBorder="1"/>
    <xf numFmtId="0" fontId="2" fillId="6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2" fillId="5" borderId="30" xfId="0" applyFont="1" applyFill="1" applyBorder="1"/>
    <xf numFmtId="0" fontId="4" fillId="5" borderId="31" xfId="0" applyFont="1" applyFill="1" applyBorder="1"/>
    <xf numFmtId="0" fontId="4" fillId="6" borderId="16" xfId="0" applyFont="1" applyFill="1" applyBorder="1"/>
    <xf numFmtId="0" fontId="4" fillId="5" borderId="22" xfId="0" applyFont="1" applyFill="1" applyBorder="1"/>
    <xf numFmtId="0" fontId="4" fillId="15" borderId="23" xfId="0" applyFont="1" applyFill="1" applyBorder="1" applyAlignment="1">
      <alignment vertical="center" wrapText="1"/>
    </xf>
    <xf numFmtId="0" fontId="4" fillId="16" borderId="17" xfId="0" applyFont="1" applyFill="1" applyBorder="1" applyAlignment="1">
      <alignment vertical="center" wrapText="1"/>
    </xf>
    <xf numFmtId="0" fontId="4" fillId="13" borderId="17" xfId="0" applyFont="1" applyFill="1" applyBorder="1" applyAlignment="1"/>
    <xf numFmtId="0" fontId="4" fillId="15" borderId="17" xfId="0" applyFont="1" applyFill="1" applyBorder="1" applyAlignment="1"/>
    <xf numFmtId="0" fontId="4" fillId="16" borderId="17" xfId="0" applyFont="1" applyFill="1" applyBorder="1" applyAlignment="1"/>
    <xf numFmtId="0" fontId="4" fillId="13" borderId="27" xfId="0" applyFont="1" applyFill="1" applyBorder="1" applyAlignment="1"/>
    <xf numFmtId="0" fontId="6" fillId="16" borderId="3" xfId="0" applyFont="1" applyFill="1" applyBorder="1"/>
    <xf numFmtId="0" fontId="6" fillId="13" borderId="3" xfId="0" applyFont="1" applyFill="1" applyBorder="1"/>
    <xf numFmtId="0" fontId="6" fillId="16" borderId="4" xfId="0" applyFont="1" applyFill="1" applyBorder="1"/>
    <xf numFmtId="0" fontId="6" fillId="13" borderId="5" xfId="0" applyFont="1" applyFill="1" applyBorder="1"/>
    <xf numFmtId="0" fontId="6" fillId="16" borderId="5" xfId="0" applyFont="1" applyFill="1" applyBorder="1"/>
    <xf numFmtId="0" fontId="6" fillId="16" borderId="6" xfId="0" applyFont="1" applyFill="1" applyBorder="1"/>
    <xf numFmtId="0" fontId="6" fillId="13" borderId="7" xfId="0" applyFont="1" applyFill="1" applyBorder="1"/>
    <xf numFmtId="0" fontId="6" fillId="13" borderId="8" xfId="0" applyFont="1" applyFill="1" applyBorder="1"/>
    <xf numFmtId="0" fontId="2" fillId="18" borderId="24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2" fillId="18" borderId="20" xfId="0" applyFont="1" applyFill="1" applyBorder="1"/>
    <xf numFmtId="0" fontId="2" fillId="18" borderId="18" xfId="0" applyFont="1" applyFill="1" applyBorder="1"/>
    <xf numFmtId="0" fontId="4" fillId="18" borderId="32" xfId="0" applyFont="1" applyFill="1" applyBorder="1" applyAlignment="1">
      <alignment wrapText="1"/>
    </xf>
    <xf numFmtId="0" fontId="4" fillId="18" borderId="21" xfId="0" applyFont="1" applyFill="1" applyBorder="1"/>
    <xf numFmtId="0" fontId="4" fillId="19" borderId="15" xfId="0" applyFont="1" applyFill="1" applyBorder="1"/>
    <xf numFmtId="0" fontId="2" fillId="19" borderId="19" xfId="0" applyFont="1" applyFill="1" applyBorder="1" applyAlignment="1">
      <alignment horizontal="center" vertical="center"/>
    </xf>
    <xf numFmtId="0" fontId="2" fillId="19" borderId="19" xfId="0" applyFont="1" applyFill="1" applyBorder="1"/>
    <xf numFmtId="0" fontId="4" fillId="8" borderId="12" xfId="0" applyFont="1" applyFill="1" applyBorder="1"/>
    <xf numFmtId="0" fontId="4" fillId="11" borderId="14" xfId="0" applyFont="1" applyFill="1" applyBorder="1"/>
    <xf numFmtId="0" fontId="6" fillId="16" borderId="33" xfId="0" applyFont="1" applyFill="1" applyBorder="1"/>
    <xf numFmtId="0" fontId="6" fillId="13" borderId="34" xfId="0" applyFont="1" applyFill="1" applyBorder="1"/>
    <xf numFmtId="0" fontId="6" fillId="16" borderId="34" xfId="0" applyFont="1" applyFill="1" applyBorder="1"/>
    <xf numFmtId="0" fontId="6" fillId="16" borderId="35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4" fillId="2" borderId="19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0" fontId="1" fillId="11" borderId="2" xfId="0" applyFont="1" applyFill="1" applyBorder="1"/>
    <xf numFmtId="0" fontId="1" fillId="11" borderId="4" xfId="0" applyFont="1" applyFill="1" applyBorder="1"/>
    <xf numFmtId="0" fontId="1" fillId="20" borderId="25" xfId="0" applyFont="1" applyFill="1" applyBorder="1"/>
    <xf numFmtId="0" fontId="1" fillId="21" borderId="26" xfId="0" applyNumberFormat="1" applyFont="1" applyFill="1" applyBorder="1"/>
    <xf numFmtId="0" fontId="1" fillId="27" borderId="30" xfId="0" applyNumberFormat="1" applyFont="1" applyFill="1" applyBorder="1"/>
    <xf numFmtId="0" fontId="1" fillId="26" borderId="28" xfId="0" applyNumberFormat="1" applyFont="1" applyFill="1" applyBorder="1"/>
    <xf numFmtId="0" fontId="1" fillId="25" borderId="28" xfId="0" applyNumberFormat="1" applyFont="1" applyFill="1" applyBorder="1"/>
    <xf numFmtId="0" fontId="1" fillId="27" borderId="28" xfId="0" applyNumberFormat="1" applyFont="1" applyFill="1" applyBorder="1"/>
    <xf numFmtId="0" fontId="1" fillId="25" borderId="29" xfId="0" applyNumberFormat="1" applyFont="1" applyFill="1" applyBorder="1"/>
    <xf numFmtId="0" fontId="1" fillId="22" borderId="18" xfId="0" applyFont="1" applyFill="1" applyBorder="1"/>
    <xf numFmtId="0" fontId="1" fillId="23" borderId="19" xfId="0" applyFont="1" applyFill="1" applyBorder="1"/>
    <xf numFmtId="0" fontId="1" fillId="24" borderId="19" xfId="0" applyFont="1" applyFill="1" applyBorder="1"/>
    <xf numFmtId="0" fontId="1" fillId="22" borderId="19" xfId="0" applyFont="1" applyFill="1" applyBorder="1"/>
    <xf numFmtId="0" fontId="1" fillId="24" borderId="20" xfId="0" applyFont="1" applyFill="1" applyBorder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7" borderId="6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8" borderId="3" xfId="0" applyFont="1" applyFill="1" applyBorder="1" applyAlignment="1">
      <alignment horizontal="center" vertical="center"/>
    </xf>
    <xf numFmtId="0" fontId="1" fillId="14" borderId="5" xfId="0" applyFont="1" applyFill="1" applyBorder="1"/>
    <xf numFmtId="0" fontId="1" fillId="16" borderId="3" xfId="0" applyFont="1" applyFill="1" applyBorder="1"/>
    <xf numFmtId="0" fontId="1" fillId="16" borderId="10" xfId="0" applyFont="1" applyFill="1" applyBorder="1"/>
    <xf numFmtId="0" fontId="1" fillId="15" borderId="3" xfId="0" applyFont="1" applyFill="1" applyBorder="1"/>
    <xf numFmtId="0" fontId="1" fillId="6" borderId="8" xfId="0" applyFont="1" applyFill="1" applyBorder="1"/>
    <xf numFmtId="0" fontId="1" fillId="6" borderId="11" xfId="0" applyFont="1" applyFill="1" applyBorder="1"/>
    <xf numFmtId="0" fontId="1" fillId="5" borderId="8" xfId="0" applyFont="1" applyFill="1" applyBorder="1"/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1" fillId="12" borderId="12" xfId="0" applyFont="1" applyFill="1" applyBorder="1" applyAlignment="1">
      <alignment vertical="center" wrapText="1"/>
    </xf>
    <xf numFmtId="0" fontId="1" fillId="29" borderId="12" xfId="0" applyFont="1" applyFill="1" applyBorder="1" applyAlignment="1">
      <alignment horizontal="right" vertical="center"/>
    </xf>
    <xf numFmtId="0" fontId="1" fillId="29" borderId="14" xfId="0" applyFont="1" applyFill="1" applyBorder="1" applyAlignment="1">
      <alignment horizontal="left" vertical="center"/>
    </xf>
    <xf numFmtId="0" fontId="1" fillId="29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4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2" borderId="24" xfId="0" applyFont="1" applyFill="1" applyBorder="1" applyAlignment="1">
      <alignment horizontal="center" vertical="center"/>
    </xf>
    <xf numFmtId="0" fontId="8" fillId="32" borderId="14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33" borderId="25" xfId="0" applyFont="1" applyFill="1" applyBorder="1" applyAlignment="1">
      <alignment horizontal="center" vertical="center"/>
    </xf>
    <xf numFmtId="0" fontId="8" fillId="33" borderId="40" xfId="0" applyFont="1" applyFill="1" applyBorder="1" applyAlignment="1">
      <alignment horizontal="center" vertical="center"/>
    </xf>
    <xf numFmtId="0" fontId="8" fillId="12" borderId="49" xfId="0" applyFont="1" applyFill="1" applyBorder="1" applyAlignment="1">
      <alignment horizontal="center" vertical="center"/>
    </xf>
    <xf numFmtId="0" fontId="8" fillId="12" borderId="51" xfId="0" applyFont="1" applyFill="1" applyBorder="1" applyAlignment="1">
      <alignment horizontal="center" vertical="center"/>
    </xf>
    <xf numFmtId="0" fontId="8" fillId="34" borderId="49" xfId="0" applyFont="1" applyFill="1" applyBorder="1" applyAlignment="1">
      <alignment horizontal="center" vertical="center"/>
    </xf>
    <xf numFmtId="164" fontId="8" fillId="34" borderId="30" xfId="0" applyNumberFormat="1" applyFont="1" applyFill="1" applyBorder="1" applyAlignment="1">
      <alignment horizontal="center" vertical="center"/>
    </xf>
    <xf numFmtId="164" fontId="8" fillId="34" borderId="53" xfId="0" applyNumberFormat="1" applyFont="1" applyFill="1" applyBorder="1" applyAlignment="1">
      <alignment horizontal="center" vertical="center"/>
    </xf>
    <xf numFmtId="0" fontId="8" fillId="34" borderId="51" xfId="0" applyFont="1" applyFill="1" applyBorder="1" applyAlignment="1">
      <alignment horizontal="center" vertical="center"/>
    </xf>
    <xf numFmtId="164" fontId="8" fillId="34" borderId="52" xfId="0" applyNumberFormat="1" applyFont="1" applyFill="1" applyBorder="1" applyAlignment="1">
      <alignment horizontal="center" vertical="center"/>
    </xf>
    <xf numFmtId="164" fontId="8" fillId="34" borderId="56" xfId="0" applyNumberFormat="1" applyFont="1" applyFill="1" applyBorder="1" applyAlignment="1">
      <alignment horizontal="center" vertical="center"/>
    </xf>
    <xf numFmtId="0" fontId="8" fillId="35" borderId="40" xfId="0" applyFont="1" applyFill="1" applyBorder="1" applyAlignment="1">
      <alignment horizontal="center" vertical="center"/>
    </xf>
    <xf numFmtId="164" fontId="8" fillId="35" borderId="37" xfId="0" applyNumberFormat="1" applyFont="1" applyFill="1" applyBorder="1" applyAlignment="1">
      <alignment horizontal="center" vertical="center"/>
    </xf>
    <xf numFmtId="164" fontId="8" fillId="35" borderId="31" xfId="0" applyNumberFormat="1" applyFont="1" applyFill="1" applyBorder="1" applyAlignment="1">
      <alignment horizontal="center" vertical="center"/>
    </xf>
    <xf numFmtId="0" fontId="8" fillId="35" borderId="25" xfId="0" applyFont="1" applyFill="1" applyBorder="1" applyAlignment="1">
      <alignment horizontal="center" vertical="center"/>
    </xf>
    <xf numFmtId="164" fontId="8" fillId="35" borderId="57" xfId="0" applyNumberFormat="1" applyFont="1" applyFill="1" applyBorder="1" applyAlignment="1">
      <alignment horizontal="center" vertical="center"/>
    </xf>
    <xf numFmtId="164" fontId="8" fillId="35" borderId="58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1" xfId="0" applyBorder="1"/>
    <xf numFmtId="0" fontId="0" fillId="0" borderId="0" xfId="0" applyBorder="1"/>
    <xf numFmtId="0" fontId="0" fillId="0" borderId="56" xfId="0" applyBorder="1"/>
    <xf numFmtId="0" fontId="0" fillId="0" borderId="62" xfId="0" applyBorder="1"/>
    <xf numFmtId="0" fontId="0" fillId="0" borderId="47" xfId="0" applyBorder="1"/>
    <xf numFmtId="0" fontId="0" fillId="0" borderId="53" xfId="0" applyBorder="1"/>
    <xf numFmtId="0" fontId="10" fillId="0" borderId="0" xfId="0" applyFont="1"/>
    <xf numFmtId="0" fontId="0" fillId="0" borderId="65" xfId="0" applyFill="1" applyBorder="1" applyAlignment="1"/>
    <xf numFmtId="0" fontId="0" fillId="0" borderId="66" xfId="0" applyFill="1" applyBorder="1" applyAlignment="1"/>
    <xf numFmtId="0" fontId="11" fillId="0" borderId="63" xfId="0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 wrapText="1"/>
    </xf>
    <xf numFmtId="0" fontId="7" fillId="17" borderId="17" xfId="0" applyFont="1" applyFill="1" applyBorder="1" applyAlignment="1">
      <alignment horizontal="center" wrapText="1"/>
    </xf>
    <xf numFmtId="0" fontId="7" fillId="17" borderId="27" xfId="0" applyFont="1" applyFill="1" applyBorder="1" applyAlignment="1">
      <alignment horizontal="center" wrapText="1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 wrapText="1"/>
    </xf>
    <xf numFmtId="0" fontId="4" fillId="17" borderId="26" xfId="0" applyFont="1" applyFill="1" applyBorder="1" applyAlignment="1">
      <alignment horizont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8" fillId="30" borderId="12" xfId="0" applyFont="1" applyFill="1" applyBorder="1" applyAlignment="1">
      <alignment horizontal="center" vertical="center"/>
    </xf>
    <xf numFmtId="0" fontId="8" fillId="30" borderId="13" xfId="0" applyFont="1" applyFill="1" applyBorder="1" applyAlignment="1">
      <alignment horizontal="center" vertical="center"/>
    </xf>
    <xf numFmtId="0" fontId="8" fillId="30" borderId="48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0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36" borderId="36" xfId="0" applyFill="1" applyBorder="1" applyAlignment="1">
      <alignment horizontal="center" vertical="center"/>
    </xf>
    <xf numFmtId="0" fontId="0" fillId="36" borderId="44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6" borderId="45" xfId="0" applyFill="1" applyBorder="1" applyAlignment="1">
      <alignment horizontal="center" vertical="center"/>
    </xf>
    <xf numFmtId="0" fontId="0" fillId="36" borderId="34" xfId="0" applyFill="1" applyBorder="1" applyAlignment="1">
      <alignment horizontal="center" vertical="center"/>
    </xf>
    <xf numFmtId="0" fontId="0" fillId="36" borderId="4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9</xdr:col>
      <xdr:colOff>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780688-4C1E-924C-B775-234520747836}"/>
            </a:ext>
          </a:extLst>
        </xdr:cNvPr>
        <xdr:cNvSpPr txBox="1"/>
      </xdr:nvSpPr>
      <xdr:spPr>
        <a:xfrm>
          <a:off x="12700" y="12700"/>
          <a:ext cx="741680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/>
            <a:t>В данном файле представлены решения наших задач с помощью надстроойки "Поиск решений". </a:t>
          </a:r>
        </a:p>
        <a:p>
          <a:endParaRPr lang="ru-RU" sz="1600"/>
        </a:p>
        <a:p>
          <a:r>
            <a:rPr lang="ru-RU" sz="1600"/>
            <a:t>Абсолютно все задачи в данном файле выполнены по симплекс методу.</a:t>
          </a:r>
        </a:p>
        <a:p>
          <a:endParaRPr lang="en-US" sz="1600"/>
        </a:p>
        <a:p>
          <a:r>
            <a:rPr lang="ru-RU" sz="1600"/>
            <a:t>Описание</a:t>
          </a:r>
          <a:r>
            <a:rPr lang="ru-RU" sz="1600" baseline="0"/>
            <a:t> задач:</a:t>
          </a:r>
          <a:endParaRPr lang="ru-RU" sz="1600"/>
        </a:p>
        <a:p>
          <a:r>
            <a:rPr lang="ru-RU" sz="1600"/>
            <a:t>1. Задачи 1_7_1</a:t>
          </a:r>
          <a:r>
            <a:rPr lang="en-US" sz="1600"/>
            <a:t>,</a:t>
          </a:r>
          <a:r>
            <a:rPr lang="en-US" sz="1600" baseline="0"/>
            <a:t> 1_</a:t>
          </a:r>
          <a:r>
            <a:rPr lang="ru-RU" sz="1600" baseline="0"/>
            <a:t>7_</a:t>
          </a:r>
          <a:r>
            <a:rPr lang="en-US" sz="1600" baseline="0"/>
            <a:t>2, 1_</a:t>
          </a:r>
          <a:r>
            <a:rPr lang="ru-RU" sz="1600" baseline="0"/>
            <a:t>7_</a:t>
          </a:r>
          <a:r>
            <a:rPr lang="en-US" sz="1600" baseline="0"/>
            <a:t>3, 1_</a:t>
          </a:r>
          <a:r>
            <a:rPr lang="ru-RU" sz="1600" baseline="0"/>
            <a:t>7_</a:t>
          </a:r>
          <a:r>
            <a:rPr lang="en-US" sz="1600" baseline="0"/>
            <a:t>4 </a:t>
          </a:r>
          <a:r>
            <a:rPr lang="ru-RU" sz="1600" baseline="0"/>
            <a:t>являются абстрактными задачами ЗЛП.</a:t>
          </a:r>
        </a:p>
        <a:p>
          <a:r>
            <a:rPr lang="ru-RU" sz="1600" baseline="0"/>
            <a:t>2. Задачи 2_90, 2_92 - транспортными ЗЛП.</a:t>
          </a:r>
        </a:p>
        <a:p>
          <a:r>
            <a:rPr lang="ru-RU" sz="1600" baseline="0"/>
            <a:t>3. Задача </a:t>
          </a:r>
          <a:r>
            <a:rPr lang="en-US" sz="1600" baseline="0"/>
            <a:t>2_100 </a:t>
          </a:r>
          <a:r>
            <a:rPr lang="ru-RU" sz="1600" baseline="0"/>
            <a:t>- задача оптимального раскроя целочисленного ЛП.</a:t>
          </a:r>
        </a:p>
        <a:p>
          <a:r>
            <a:rPr lang="ru-RU" sz="1600" baseline="0"/>
            <a:t>4. Задача 3_27 - задача нахождения оптимального выпуска продукции ЛП.</a:t>
          </a:r>
          <a:endParaRPr lang="ru-RU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11982</xdr:colOff>
      <xdr:row>17</xdr:row>
      <xdr:rowOff>0</xdr:rowOff>
    </xdr:from>
    <xdr:to>
      <xdr:col>17</xdr:col>
      <xdr:colOff>11981</xdr:colOff>
      <xdr:row>33</xdr:row>
      <xdr:rowOff>11981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11E71AA4-ADF3-ED4F-BEE0-DAD757D03F0F}"/>
            </a:ext>
          </a:extLst>
        </xdr:cNvPr>
        <xdr:cNvSpPr txBox="1"/>
      </xdr:nvSpPr>
      <xdr:spPr>
        <a:xfrm>
          <a:off x="9848491" y="3390660"/>
          <a:ext cx="6613584" cy="3198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Очевидно, что в условиях наложенных ограничений на минимум продукции каджого вида, равный 500 единиц, невозможно</a:t>
          </a:r>
          <a:r>
            <a:rPr lang="ru-RU" sz="1100" baseline="0"/>
            <a:t> произвести их оптимальный объем, уложившись в уже имеющиеся ограничения ресурсов, что мы и видим в решении данного пункта симплекс-методом. Таким же очевидным является и тот факт, что значение целевой функции вырастет в связи с увеличением числа производимой продукции и прибыли от ее реализации соответсвенно, однако, это повлечет и дополнительные раздержки на увеличение производских мощностей // либо издержки от простоя прилавков из-за нарушения цикла производства одежды (заданный объем при заданных мощностях невозможно произвести за 1 неделю). </a:t>
          </a:r>
        </a:p>
        <a:p>
          <a:endParaRPr lang="ru-RU" sz="1100" baseline="0"/>
        </a:p>
        <a:p>
          <a:r>
            <a:rPr lang="ru-RU" sz="1100" baseline="0"/>
            <a:t>Таким образом, общая рекомендация менеджерскому составу состоит в уменьшении целевых показателей на производимую продукцию. </a:t>
          </a:r>
        </a:p>
        <a:p>
          <a:endParaRPr lang="ru-RU" sz="1100" baseline="0"/>
        </a:p>
        <a:p>
          <a:r>
            <a:rPr lang="ru-RU" sz="1100" baseline="0"/>
            <a:t>Более того, еще одним аргументом в пользу данного совета является снижение прибыли на единицу продукции. Не трудно рассчитать, что в изначальном плане единица продукции приносила 19,33 </a:t>
          </a:r>
          <a:r>
            <a:rPr lang="en-US" sz="1100" baseline="0"/>
            <a:t>$</a:t>
          </a:r>
          <a:r>
            <a:rPr lang="ru-RU" sz="1100" baseline="0"/>
            <a:t> за единицу (=26100 / (9+4,5)</a:t>
          </a:r>
          <a:r>
            <a:rPr lang="en-US" sz="1100" baseline="0"/>
            <a:t>*</a:t>
          </a:r>
          <a:r>
            <a:rPr lang="ru-RU" sz="1100" baseline="0"/>
            <a:t>100), а в плане с наложенным ограничением на минимум произведенной продукции каждого вида = 500 единица продукции приносит 18,75</a:t>
          </a:r>
          <a:r>
            <a:rPr lang="en-US" sz="1100" baseline="0"/>
            <a:t>$</a:t>
          </a:r>
          <a:r>
            <a:rPr lang="ru-RU" sz="1100" baseline="0"/>
            <a:t> за единицу (=</a:t>
          </a:r>
          <a:r>
            <a:rPr lang="en-US" sz="1100" baseline="0"/>
            <a:t>37500/ (5*4)*100)</a:t>
          </a:r>
          <a:r>
            <a:rPr lang="ru-RU" sz="1100" baseline="0"/>
            <a:t> =</a:t>
          </a:r>
          <a:r>
            <a:rPr lang="en-US" sz="1100" baseline="0"/>
            <a:t>&gt; </a:t>
          </a:r>
          <a:r>
            <a:rPr lang="ru-RU" sz="1100" baseline="0"/>
            <a:t>для выполнения условия максимизации прибыли необходимо снизить целевые показатели на объем продукции.</a:t>
          </a:r>
          <a:endParaRPr lang="en-US" sz="1100" baseline="0"/>
        </a:p>
      </xdr:txBody>
    </xdr:sp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826697</xdr:colOff>
      <xdr:row>50</xdr:row>
      <xdr:rowOff>11982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E4A310B1-9E3C-C641-9B5E-8B8B298E36EC}"/>
            </a:ext>
          </a:extLst>
        </xdr:cNvPr>
        <xdr:cNvSpPr txBox="1"/>
      </xdr:nvSpPr>
      <xdr:spPr>
        <a:xfrm>
          <a:off x="9836509" y="6781321"/>
          <a:ext cx="6613584" cy="3198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Оптимальный план изменился по сравнению с оптимальным значительно и представляет собой примерно равномерное распределение объема производимой продукции по нижней границе выставленного ограничения в 300 единиц каждого вида. </a:t>
          </a:r>
        </a:p>
        <a:p>
          <a:r>
            <a:rPr lang="ru-RU" sz="1100" baseline="0"/>
            <a:t>Говоря о прибыли, в абсолютном исчислении ее объем снизился на 2200</a:t>
          </a:r>
          <a:r>
            <a:rPr lang="en-US" sz="1100" baseline="0"/>
            <a:t>$</a:t>
          </a:r>
          <a:r>
            <a:rPr lang="ru-RU" sz="1100" baseline="0"/>
            <a:t>, а относительная стоимость производства единицы продукции снизилась с уже известных 19,33</a:t>
          </a:r>
          <a:r>
            <a:rPr lang="en-US" sz="1100" baseline="0"/>
            <a:t>$</a:t>
          </a:r>
          <a:r>
            <a:rPr lang="ru-RU" sz="1100" baseline="0"/>
            <a:t> до 19,12</a:t>
          </a:r>
          <a:r>
            <a:rPr lang="en-US" sz="1100" baseline="0"/>
            <a:t>$</a:t>
          </a:r>
          <a:r>
            <a:rPr lang="ru-RU" sz="1100" baseline="0"/>
            <a:t> (=23900/ (3</a:t>
          </a:r>
          <a:r>
            <a:rPr lang="en-US" sz="1100" baseline="0"/>
            <a:t>*3+3,5)*100) =&gt; </a:t>
          </a:r>
          <a:r>
            <a:rPr lang="ru-RU" sz="1100" baseline="0"/>
            <a:t>дельта составила незначительные </a:t>
          </a:r>
          <a:r>
            <a:rPr lang="en-US" sz="1100" baseline="0"/>
            <a:t>0</a:t>
          </a:r>
          <a:r>
            <a:rPr lang="ru-RU" sz="1100" baseline="0"/>
            <a:t>,</a:t>
          </a:r>
          <a:r>
            <a:rPr lang="en-US" sz="1100" baseline="0"/>
            <a:t>21$</a:t>
          </a:r>
          <a:r>
            <a:rPr lang="ru-RU" sz="1100" baseline="0"/>
            <a:t> на единицу продукции или 0,011% от оптимальной прибыли с единицы продукции. </a:t>
          </a:r>
        </a:p>
        <a:p>
          <a:endParaRPr lang="ru-RU" sz="1100" baseline="0"/>
        </a:p>
        <a:p>
          <a:r>
            <a:rPr lang="ru-RU" sz="1100" baseline="0"/>
            <a:t>Общая рекомендация состоит в сосредотачивании произвдственных мощностей на производство прдукции для женщин (в объемах, представленных в оптимальном плане) на заданном рынке с заданными ценами на реализацию продукции. Если же менеджмерских состав настаивает на реализации текущего плана, необходимо обозначить, что ежегодные потери от реализации плана с заданным набором ограничений составят 114400</a:t>
          </a:r>
          <a:r>
            <a:rPr lang="en-US" sz="1100" baseline="0"/>
            <a:t>$</a:t>
          </a:r>
          <a:r>
            <a:rPr lang="ru-RU" sz="1100" baseline="0"/>
            <a:t> (=2200</a:t>
          </a:r>
          <a:r>
            <a:rPr lang="en-US" sz="1100" baseline="0"/>
            <a:t>*52) </a:t>
          </a:r>
          <a:r>
            <a:rPr lang="ru-RU" sz="1100" baseline="0"/>
            <a:t>в абсолютном исчислении и 8,4% от потенциальной оптимальной прибыли (=(1-(23900</a:t>
          </a:r>
          <a:r>
            <a:rPr lang="en-US" sz="1100" baseline="0"/>
            <a:t>*52)</a:t>
          </a:r>
          <a:r>
            <a:rPr lang="ru-RU" sz="1100" baseline="0"/>
            <a:t>/(26100</a:t>
          </a:r>
          <a:r>
            <a:rPr lang="en-US" sz="1100" baseline="0"/>
            <a:t>*52)</a:t>
          </a:r>
          <a:r>
            <a:rPr lang="ru-RU" sz="1100" baseline="0"/>
            <a:t>)</a:t>
          </a:r>
          <a:r>
            <a:rPr lang="en-US" sz="1100" baseline="0"/>
            <a:t>*100)</a:t>
          </a:r>
          <a:r>
            <a:rPr lang="ru-RU" sz="1100" baseline="0"/>
            <a:t>). На недельном масштабе потери от отклонения от оптимальног плана действительно выглядят незначительно, однако на продолжительном промежутке приобретают весомый масштаб. В связи с этим рекомендуется настаивать на реализации оптимального плана6 либо дальнейшем снижении целевых показателей на объем выпускаемой продукции (в частности мужской одежды)</a:t>
          </a:r>
        </a:p>
        <a:p>
          <a:endParaRPr lang="ru-RU" sz="1100" baseline="0"/>
        </a:p>
      </xdr:txBody>
    </xdr:sp>
    <xdr:clientData/>
  </xdr:twoCellAnchor>
  <xdr:twoCellAnchor>
    <xdr:from>
      <xdr:col>7</xdr:col>
      <xdr:colOff>23962</xdr:colOff>
      <xdr:row>51</xdr:row>
      <xdr:rowOff>11981</xdr:rowOff>
    </xdr:from>
    <xdr:to>
      <xdr:col>17</xdr:col>
      <xdr:colOff>11981</xdr:colOff>
      <xdr:row>62</xdr:row>
      <xdr:rowOff>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37168AA1-1E18-4B46-94C2-76190499DA85}"/>
            </a:ext>
          </a:extLst>
        </xdr:cNvPr>
        <xdr:cNvSpPr txBox="1"/>
      </xdr:nvSpPr>
      <xdr:spPr>
        <a:xfrm>
          <a:off x="8131551" y="10205999"/>
          <a:ext cx="8571859" cy="2176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Таблица показывает сколько конкретного типа ресурса нужно на производстве конкретной продукции</a:t>
          </a:r>
          <a:r>
            <a:rPr lang="ru-RU" sz="1100" baseline="0"/>
            <a:t> для получения единицы прибыли от реализации этого продукта.</a:t>
          </a:r>
        </a:p>
        <a:p>
          <a:r>
            <a:rPr lang="ru-RU" sz="1100" baseline="0"/>
            <a:t>Не трудно увидеть, что по всем типам ресурсов требуется меньше ресурсных затрат на получение единицы прибыли при производстве женской продукции (отсюда и отсутствие мужской продукции в изначальном оптимальном плане) (т.е. производство любой единицы мужской продукции требует относительно бОльших ресурсных затрат, приведенных к единице генерируюмой ими прибыли, чем аналогичные показатели при производстве женской продукции).</a:t>
          </a:r>
        </a:p>
        <a:p>
          <a:r>
            <a:rPr lang="ru-RU" sz="1100" baseline="0"/>
            <a:t>О влиянии целевых коэффициентов: увеличении(снижение) прибыли от реализации мужской(женской) продукции способно значительно влиять на оптимальный план по мере "появления зеленых ячеек напротив мужской продукции в таблице, приведенной слева" или иначе: по мере уменьшения необходимых ресурсов на производство мужской продукции для получения единицы прибыли // по мере увеличения отдачи от использования единицы ресурса на производстве мужской продукции</a:t>
          </a:r>
        </a:p>
        <a:p>
          <a:endParaRPr lang="ru-RU" sz="1100"/>
        </a:p>
        <a:p>
          <a:r>
            <a:rPr lang="ru-RU" sz="1100"/>
            <a:t>!!!</a:t>
          </a:r>
          <a:r>
            <a:rPr lang="ru-RU" sz="1100" baseline="0"/>
            <a:t> В дополнение к выводам о влиянии целевых коэффциентов написано в </a:t>
          </a:r>
          <a:r>
            <a:rPr lang="ru-RU" sz="1100" b="1" baseline="0"/>
            <a:t>листе "Отчет об устойчивости</a:t>
          </a:r>
          <a:r>
            <a:rPr lang="en-US" sz="1100" b="1" baseline="0"/>
            <a:t> 3_27</a:t>
          </a:r>
          <a:r>
            <a:rPr lang="ru-RU" sz="1100" b="1" baseline="0"/>
            <a:t>" !!!</a:t>
          </a:r>
        </a:p>
        <a:p>
          <a:endParaRPr lang="ru-RU" sz="1100" baseline="0"/>
        </a:p>
      </xdr:txBody>
    </xdr:sp>
    <xdr:clientData/>
  </xdr:twoCellAnchor>
  <xdr:twoCellAnchor>
    <xdr:from>
      <xdr:col>0</xdr:col>
      <xdr:colOff>11981</xdr:colOff>
      <xdr:row>60</xdr:row>
      <xdr:rowOff>179717</xdr:rowOff>
    </xdr:from>
    <xdr:to>
      <xdr:col>7</xdr:col>
      <xdr:colOff>11981</xdr:colOff>
      <xdr:row>67</xdr:row>
      <xdr:rowOff>0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E15C915-773B-DE40-B50D-40F25878B4B3}"/>
            </a:ext>
          </a:extLst>
        </xdr:cNvPr>
        <xdr:cNvSpPr txBox="1"/>
      </xdr:nvSpPr>
      <xdr:spPr>
        <a:xfrm>
          <a:off x="11981" y="12136887"/>
          <a:ext cx="7883585" cy="1162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Пункт (</a:t>
          </a:r>
          <a:r>
            <a:rPr lang="en-US" sz="1100"/>
            <a:t>d</a:t>
          </a:r>
          <a:r>
            <a:rPr lang="ru-RU" sz="1100"/>
            <a:t>):</a:t>
          </a:r>
          <a:r>
            <a:rPr lang="ru-RU" sz="1100" baseline="0"/>
            <a:t> проанализировав таблицу ограничений оптимального плана можно сделать вывод о том, что ограничения на время раскроя и пошива больше всего ограничивают прибыль (так как неравенства этих ограничений обращены в равенства). Причем ограничение времени раскроя имеет бОльшее влияние, нежели ограничение пошива (это можно увидеть, увеличив соответсвующие ограничение на 10</a:t>
          </a:r>
          <a:r>
            <a:rPr lang="en-US" sz="1100" baseline="0"/>
            <a:t>%</a:t>
          </a:r>
          <a:r>
            <a:rPr lang="ru-RU" sz="1100" baseline="0"/>
            <a:t> и сравнив результат функции прибыли: при увеличении времени раскроя на 10</a:t>
          </a:r>
          <a:r>
            <a:rPr lang="en-US" sz="1100" baseline="0"/>
            <a:t>%</a:t>
          </a:r>
          <a:r>
            <a:rPr lang="ru-RU" sz="1100" baseline="0"/>
            <a:t>, прибыль растет до 28180, а при аналогичном увеличении времени пошива прибыль растет лишь до 26204)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!!! Математическое подтверждение смотреть в </a:t>
          </a:r>
          <a:r>
            <a:rPr lang="ru-RU" sz="1100" b="1" baseline="0"/>
            <a:t>листе "Отчет об устойчивости</a:t>
          </a:r>
          <a:r>
            <a:rPr lang="en-US" sz="1100" b="1" baseline="0"/>
            <a:t> 3_27</a:t>
          </a:r>
          <a:r>
            <a:rPr lang="ru-RU" sz="1100" b="1" baseline="0"/>
            <a:t>" </a:t>
          </a:r>
          <a:r>
            <a:rPr lang="ru-RU" sz="1100" baseline="0"/>
            <a:t>!!!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</xdr:txBody>
    </xdr:sp>
    <xdr:clientData/>
  </xdr:twoCellAnchor>
  <xdr:twoCellAnchor>
    <xdr:from>
      <xdr:col>9</xdr:col>
      <xdr:colOff>23963</xdr:colOff>
      <xdr:row>68</xdr:row>
      <xdr:rowOff>11981</xdr:rowOff>
    </xdr:from>
    <xdr:to>
      <xdr:col>17</xdr:col>
      <xdr:colOff>0</xdr:colOff>
      <xdr:row>74</xdr:row>
      <xdr:rowOff>0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C3068FB6-6285-9649-80DB-F81033075054}"/>
            </a:ext>
          </a:extLst>
        </xdr:cNvPr>
        <xdr:cNvSpPr txBox="1"/>
      </xdr:nvSpPr>
      <xdr:spPr>
        <a:xfrm>
          <a:off x="9860472" y="13514717"/>
          <a:ext cx="6589622" cy="1174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Как</a:t>
          </a:r>
          <a:r>
            <a:rPr lang="ru-RU" sz="1100" baseline="0"/>
            <a:t> мы видим, условие "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 менее 50% всей продукции составляли продукты для мужчин</a:t>
          </a:r>
          <a:r>
            <a:rPr lang="ru-RU" sz="1100" baseline="0"/>
            <a:t>" выполняется по нижней границе, т.е. производство распределилось ровно пополам между продукцией для мужчин и для женщин, что еще раз подтвержает вывод о том, что глобально производство мужской продукции является менее выгодным, неежели производство товаров для женщин. Общая прибыль сократилась на 1414</a:t>
          </a:r>
          <a:r>
            <a:rPr lang="en-US" sz="1100" baseline="0"/>
            <a:t>$</a:t>
          </a:r>
          <a:r>
            <a:rPr lang="ru-RU" sz="1100" baseline="0"/>
            <a:t>, относительная прибыльность единицы продукции выросла на 4,68</a:t>
          </a:r>
          <a:r>
            <a:rPr lang="en-US" sz="1100" baseline="0"/>
            <a:t>$</a:t>
          </a:r>
          <a:r>
            <a:rPr lang="ru-RU" sz="1100" baseline="0"/>
            <a:t> до</a:t>
          </a:r>
          <a:r>
            <a:rPr lang="en-US" sz="1100" baseline="0"/>
            <a:t> 24,01$</a:t>
          </a:r>
          <a:r>
            <a:rPr lang="ru-RU" sz="1100" baseline="0"/>
            <a:t> за счет снижения общих объемов производства.</a:t>
          </a:r>
          <a:r>
            <a:rPr lang="en-US" sz="1100" baseline="0"/>
            <a:t> </a:t>
          </a:r>
          <a:r>
            <a:rPr lang="ru-RU" sz="11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</xdr:txBody>
    </xdr:sp>
    <xdr:clientData/>
  </xdr:twoCellAnchor>
  <xdr:twoCellAnchor>
    <xdr:from>
      <xdr:col>4</xdr:col>
      <xdr:colOff>11981</xdr:colOff>
      <xdr:row>78</xdr:row>
      <xdr:rowOff>11982</xdr:rowOff>
    </xdr:from>
    <xdr:to>
      <xdr:col>12</xdr:col>
      <xdr:colOff>0</xdr:colOff>
      <xdr:row>84</xdr:row>
      <xdr:rowOff>11982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EE940CDF-4FB9-3445-A9DF-0F0BD36A46DE}"/>
            </a:ext>
          </a:extLst>
        </xdr:cNvPr>
        <xdr:cNvSpPr txBox="1"/>
      </xdr:nvSpPr>
      <xdr:spPr>
        <a:xfrm>
          <a:off x="4516887" y="15515567"/>
          <a:ext cx="7799717" cy="1186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Пункт (</a:t>
          </a:r>
          <a:r>
            <a:rPr lang="en-US" sz="1100"/>
            <a:t>e_2):</a:t>
          </a:r>
          <a:r>
            <a:rPr lang="ru-RU" sz="1100" baseline="0"/>
            <a:t> женской продукции не менее 50</a:t>
          </a:r>
          <a:r>
            <a:rPr lang="en-US" sz="1100" baseline="0"/>
            <a:t>%</a:t>
          </a:r>
          <a:r>
            <a:rPr lang="ru-RU" sz="1100" baseline="0"/>
            <a:t>. Нет смысла решать данный пункт отдельно, так как в изначальном оптимальном плане условие "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 менее 50% всей продукции составляли продукты для женщин"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уже выполняется, так как 100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выпускаемой продукции является продукцией для женщин. Следовательно, выводов об изменениях в сравнении с оптимумом быть не может, так как это и только это решение является верным с точки зрения максимизации прибыли.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</xdr:colOff>
      <xdr:row>5</xdr:row>
      <xdr:rowOff>15678</xdr:rowOff>
    </xdr:from>
    <xdr:to>
      <xdr:col>14</xdr:col>
      <xdr:colOff>815309</xdr:colOff>
      <xdr:row>14</xdr:row>
      <xdr:rowOff>185207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4FB6FC-0806-F446-8D84-54E683126B52}"/>
            </a:ext>
          </a:extLst>
        </xdr:cNvPr>
        <xdr:cNvSpPr txBox="1"/>
      </xdr:nvSpPr>
      <xdr:spPr>
        <a:xfrm>
          <a:off x="7247622" y="994636"/>
          <a:ext cx="4944770" cy="1951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/>
            <a:t>1.</a:t>
          </a:r>
          <a:r>
            <a:rPr lang="ru-RU" sz="1000" baseline="0"/>
            <a:t> Из столбца приведенная стоимость можно извлечь знания о том, что случится с целевой функцией при насильном включении в оптимальный план единицы той или иной продукции. Видно, что добавление 1 единицы мужской куртки ведет к снижению общей прибыли на 275 единиц, а мужских джинсов на 250</a:t>
          </a:r>
          <a:endParaRPr lang="en-US" sz="1000" baseline="0"/>
        </a:p>
        <a:p>
          <a:r>
            <a:rPr lang="en-US" sz="1000" baseline="0"/>
            <a:t>2. </a:t>
          </a:r>
          <a:r>
            <a:rPr lang="ru-RU" sz="1000" baseline="0"/>
            <a:t>Столбцы допустимое увеличение(уменьшение) отражают диапозоны устойчивости или то, на сколько мы можем изменить значение соответсвующего коэффициента, чтобы значение целевой функции не изменилось. Таким образом, имеем  следующие диапозоны устойчивости: </a:t>
          </a:r>
          <a:r>
            <a:rPr lang="en-US" sz="1000" baseline="0"/>
            <a:t>x1 = (-</a:t>
          </a:r>
          <a:r>
            <a:rPr lang="ru-RU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∞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2275),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x2 = (1800; 3000), x3 = </a:t>
          </a:r>
          <a:r>
            <a:rPr lang="en-US" sz="1000" baseline="0"/>
            <a:t>(-</a:t>
          </a:r>
          <a:r>
            <a:rPr lang="ru-RU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∞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1450),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x4 = (1400; 2333,3(3)). </a:t>
          </a:r>
          <a:r>
            <a:rPr lang="ru-RU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Исходя из этого, нам необходимо изменить целевые коэффициенты на значения вне диапозонов устойчивости, если нам необходимо повлиять на оптимальный план выпуска продукции.</a:t>
          </a:r>
          <a:endParaRPr lang="ru-RU" sz="1000" baseline="0"/>
        </a:p>
      </xdr:txBody>
    </xdr:sp>
    <xdr:clientData/>
  </xdr:twoCellAnchor>
  <xdr:twoCellAnchor>
    <xdr:from>
      <xdr:col>8</xdr:col>
      <xdr:colOff>17639</xdr:colOff>
      <xdr:row>8</xdr:row>
      <xdr:rowOff>35277</xdr:rowOff>
    </xdr:from>
    <xdr:to>
      <xdr:col>8</xdr:col>
      <xdr:colOff>802569</xdr:colOff>
      <xdr:row>9</xdr:row>
      <xdr:rowOff>176389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8B9FC8-CB5A-4E41-A67C-293DF80D9855}"/>
            </a:ext>
          </a:extLst>
        </xdr:cNvPr>
        <xdr:cNvSpPr txBox="1"/>
      </xdr:nvSpPr>
      <xdr:spPr>
        <a:xfrm>
          <a:off x="6420556" y="1613958"/>
          <a:ext cx="784930" cy="335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</a:t>
          </a:r>
          <a:r>
            <a:rPr lang="en-US" sz="1100"/>
            <a:t>&gt;</a:t>
          </a:r>
        </a:p>
        <a:p>
          <a:endParaRPr lang="ru-RU" sz="1100"/>
        </a:p>
      </xdr:txBody>
    </xdr:sp>
    <xdr:clientData/>
  </xdr:twoCellAnchor>
  <xdr:twoCellAnchor>
    <xdr:from>
      <xdr:col>1</xdr:col>
      <xdr:colOff>17639</xdr:colOff>
      <xdr:row>21</xdr:row>
      <xdr:rowOff>17639</xdr:rowOff>
    </xdr:from>
    <xdr:to>
      <xdr:col>7</xdr:col>
      <xdr:colOff>855486</xdr:colOff>
      <xdr:row>30</xdr:row>
      <xdr:rowOff>185209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DFB785-D6FC-9948-A212-FD476065DEBB}"/>
            </a:ext>
          </a:extLst>
        </xdr:cNvPr>
        <xdr:cNvSpPr txBox="1"/>
      </xdr:nvSpPr>
      <xdr:spPr>
        <a:xfrm>
          <a:off x="194028" y="4171597"/>
          <a:ext cx="6191250" cy="1913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 Столбец "Теневая</a:t>
          </a:r>
          <a:r>
            <a:rPr lang="ru-RU" sz="1100" baseline="0"/>
            <a:t> цена</a:t>
          </a:r>
          <a:r>
            <a:rPr lang="ru-RU" sz="1100"/>
            <a:t>" отражает изменение</a:t>
          </a:r>
          <a:r>
            <a:rPr lang="ru-RU" sz="1100" baseline="0"/>
            <a:t> целевой функции при увеличении соответсвующего ресурса на единицу. Легко увидеть, что ресурсы "раскрой" и "пошив" являются дефицитными и их увеличение спосбно улучшать показатели прибыли, при этом время раскроя значительно сильнее влияет на целевую функцию, нежели время пошива.</a:t>
          </a:r>
        </a:p>
        <a:p>
          <a:r>
            <a:rPr lang="ru-RU" sz="1100" baseline="0"/>
            <a:t>2. Столбцы допустимое увеличение(уменьшение) отражают диапозоны устойчивости или то, на сколько мы мжем изменить объем соответсвующего ресурса, чтобы значение целевой функции не изменилось. Таким образом, имеем  следующие диапозоны устойчивости: </a:t>
          </a:r>
          <a:r>
            <a:rPr lang="en-US" sz="1100" baseline="0"/>
            <a:t>res1 = (1912,5;+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∞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res2 = (288; 373,3(3)), res3 = </a:t>
          </a:r>
          <a:r>
            <a:rPr lang="en-US" sz="1100" baseline="0"/>
            <a:t>(2160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2220),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res4 = (472,5; +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∞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Исходя из этого, нам необходимо изменить целевые коэффициенты на значения вне диапозонов устойчивости, если нам необходимо повлиять на оптимальный план выпуска продукции.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39D-32B8-E44B-8016-8FD96F43592E}">
  <dimension ref="A1"/>
  <sheetViews>
    <sheetView workbookViewId="0">
      <selection activeCell="F26" sqref="F2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D97F-3EB6-134B-A40F-0981FD004AC0}">
  <dimension ref="A1:O31"/>
  <sheetViews>
    <sheetView showGridLines="0" tabSelected="1" zoomScale="144" workbookViewId="0">
      <selection activeCell="E11" sqref="E11"/>
    </sheetView>
  </sheetViews>
  <sheetFormatPr baseColWidth="10" defaultRowHeight="15" x14ac:dyDescent="0.2"/>
  <cols>
    <col min="1" max="1" width="2.33203125" customWidth="1"/>
    <col min="2" max="2" width="6.83203125" bestFit="1" customWidth="1"/>
    <col min="3" max="3" width="10.33203125" bestFit="1" customWidth="1"/>
    <col min="4" max="4" width="13.5" bestFit="1" customWidth="1"/>
    <col min="5" max="5" width="12.1640625" bestFit="1" customWidth="1"/>
    <col min="6" max="6" width="15.33203125" bestFit="1" customWidth="1"/>
    <col min="7" max="7" width="12.1640625" bestFit="1" customWidth="1"/>
    <col min="8" max="8" width="11.5" bestFit="1" customWidth="1"/>
  </cols>
  <sheetData>
    <row r="1" spans="1:15" x14ac:dyDescent="0.2">
      <c r="A1" s="165" t="s">
        <v>159</v>
      </c>
    </row>
    <row r="2" spans="1:15" x14ac:dyDescent="0.2">
      <c r="A2" s="165" t="s">
        <v>147</v>
      </c>
    </row>
    <row r="3" spans="1:15" x14ac:dyDescent="0.2">
      <c r="A3" s="165" t="s">
        <v>160</v>
      </c>
    </row>
    <row r="5" spans="1:15" ht="16" thickBot="1" x14ac:dyDescent="0.25"/>
    <row r="6" spans="1:15" ht="16" thickBot="1" x14ac:dyDescent="0.25">
      <c r="A6" t="s">
        <v>150</v>
      </c>
      <c r="J6" s="211"/>
      <c r="K6" s="212"/>
      <c r="L6" s="212"/>
      <c r="M6" s="212"/>
      <c r="N6" s="212"/>
      <c r="O6" s="213"/>
    </row>
    <row r="7" spans="1:15" x14ac:dyDescent="0.2">
      <c r="B7" s="168"/>
      <c r="C7" s="168"/>
      <c r="D7" s="168" t="s">
        <v>161</v>
      </c>
      <c r="E7" s="168" t="s">
        <v>163</v>
      </c>
      <c r="F7" s="168" t="s">
        <v>0</v>
      </c>
      <c r="G7" s="168" t="s">
        <v>166</v>
      </c>
      <c r="H7" s="168" t="s">
        <v>166</v>
      </c>
      <c r="J7" s="214"/>
      <c r="K7" s="215"/>
      <c r="L7" s="215"/>
      <c r="M7" s="215"/>
      <c r="N7" s="215"/>
      <c r="O7" s="216"/>
    </row>
    <row r="8" spans="1:15" ht="16" thickBot="1" x14ac:dyDescent="0.25">
      <c r="B8" s="169" t="s">
        <v>148</v>
      </c>
      <c r="C8" s="169" t="s">
        <v>149</v>
      </c>
      <c r="D8" s="169" t="s">
        <v>162</v>
      </c>
      <c r="E8" s="169" t="s">
        <v>164</v>
      </c>
      <c r="F8" s="169" t="s">
        <v>165</v>
      </c>
      <c r="G8" s="169" t="s">
        <v>167</v>
      </c>
      <c r="H8" s="169" t="s">
        <v>168</v>
      </c>
      <c r="J8" s="214"/>
      <c r="K8" s="215"/>
      <c r="L8" s="215"/>
      <c r="M8" s="215"/>
      <c r="N8" s="215"/>
      <c r="O8" s="216"/>
    </row>
    <row r="9" spans="1:15" x14ac:dyDescent="0.2">
      <c r="B9" s="167" t="s">
        <v>151</v>
      </c>
      <c r="C9" s="167" t="s">
        <v>119</v>
      </c>
      <c r="D9" s="167">
        <v>0</v>
      </c>
      <c r="E9" s="167">
        <v>-275</v>
      </c>
      <c r="F9" s="167">
        <v>2000</v>
      </c>
      <c r="G9" s="167">
        <v>275</v>
      </c>
      <c r="H9" s="167">
        <v>1E+30</v>
      </c>
      <c r="I9" s="216"/>
      <c r="J9" s="214"/>
      <c r="K9" s="215"/>
      <c r="L9" s="215"/>
      <c r="M9" s="215"/>
      <c r="N9" s="215"/>
      <c r="O9" s="216"/>
    </row>
    <row r="10" spans="1:15" x14ac:dyDescent="0.2">
      <c r="B10" s="167" t="s">
        <v>152</v>
      </c>
      <c r="C10" s="167" t="s">
        <v>118</v>
      </c>
      <c r="D10" s="167">
        <v>4.5</v>
      </c>
      <c r="E10" s="167">
        <v>0</v>
      </c>
      <c r="F10" s="167">
        <v>2800</v>
      </c>
      <c r="G10" s="167">
        <v>200</v>
      </c>
      <c r="H10" s="167">
        <v>1000</v>
      </c>
      <c r="I10" s="216"/>
      <c r="J10" s="214"/>
      <c r="K10" s="215"/>
      <c r="L10" s="215"/>
      <c r="M10" s="215"/>
      <c r="N10" s="215"/>
      <c r="O10" s="216"/>
    </row>
    <row r="11" spans="1:15" x14ac:dyDescent="0.2">
      <c r="B11" s="167" t="s">
        <v>153</v>
      </c>
      <c r="C11" s="167" t="s">
        <v>117</v>
      </c>
      <c r="D11" s="167">
        <v>0</v>
      </c>
      <c r="E11" s="167">
        <v>-250</v>
      </c>
      <c r="F11" s="167">
        <v>1200</v>
      </c>
      <c r="G11" s="167">
        <v>250</v>
      </c>
      <c r="H11" s="167">
        <v>1E+30</v>
      </c>
      <c r="J11" s="214"/>
      <c r="K11" s="215"/>
      <c r="L11" s="215"/>
      <c r="M11" s="215"/>
      <c r="N11" s="215"/>
      <c r="O11" s="216"/>
    </row>
    <row r="12" spans="1:15" ht="16" thickBot="1" x14ac:dyDescent="0.25">
      <c r="B12" s="166" t="s">
        <v>154</v>
      </c>
      <c r="C12" s="166" t="s">
        <v>116</v>
      </c>
      <c r="D12" s="166">
        <v>9</v>
      </c>
      <c r="E12" s="166">
        <v>0</v>
      </c>
      <c r="F12" s="166">
        <v>1500</v>
      </c>
      <c r="G12" s="166">
        <v>833.33333333333337</v>
      </c>
      <c r="H12" s="166">
        <v>100</v>
      </c>
      <c r="J12" s="214"/>
      <c r="K12" s="215"/>
      <c r="L12" s="215"/>
      <c r="M12" s="215"/>
      <c r="N12" s="215"/>
      <c r="O12" s="216"/>
    </row>
    <row r="13" spans="1:15" x14ac:dyDescent="0.2">
      <c r="J13" s="159"/>
      <c r="K13" s="160"/>
      <c r="L13" s="160"/>
      <c r="M13" s="160"/>
      <c r="N13" s="160"/>
      <c r="O13" s="161"/>
    </row>
    <row r="14" spans="1:15" ht="16" thickBot="1" x14ac:dyDescent="0.25">
      <c r="A14" t="s">
        <v>114</v>
      </c>
      <c r="J14" s="159"/>
      <c r="K14" s="160"/>
      <c r="L14" s="160"/>
      <c r="M14" s="160"/>
      <c r="N14" s="160"/>
      <c r="O14" s="161"/>
    </row>
    <row r="15" spans="1:15" ht="16" thickBot="1" x14ac:dyDescent="0.25">
      <c r="B15" s="168"/>
      <c r="C15" s="168"/>
      <c r="D15" s="168" t="s">
        <v>161</v>
      </c>
      <c r="E15" s="168" t="s">
        <v>169</v>
      </c>
      <c r="F15" s="168" t="s">
        <v>171</v>
      </c>
      <c r="G15" s="168" t="s">
        <v>166</v>
      </c>
      <c r="H15" s="168" t="s">
        <v>166</v>
      </c>
      <c r="J15" s="162"/>
      <c r="K15" s="163"/>
      <c r="L15" s="163"/>
      <c r="M15" s="163"/>
      <c r="N15" s="163"/>
      <c r="O15" s="164"/>
    </row>
    <row r="16" spans="1:15" ht="16" thickBot="1" x14ac:dyDescent="0.25">
      <c r="B16" s="169" t="s">
        <v>148</v>
      </c>
      <c r="C16" s="169" t="s">
        <v>149</v>
      </c>
      <c r="D16" s="169" t="s">
        <v>162</v>
      </c>
      <c r="E16" s="169" t="s">
        <v>170</v>
      </c>
      <c r="F16" s="169" t="s">
        <v>172</v>
      </c>
      <c r="G16" s="169" t="s">
        <v>167</v>
      </c>
      <c r="H16" s="169" t="s">
        <v>168</v>
      </c>
    </row>
    <row r="17" spans="2:8" x14ac:dyDescent="0.2">
      <c r="B17" s="167" t="s">
        <v>155</v>
      </c>
      <c r="C17" s="167" t="s">
        <v>1</v>
      </c>
      <c r="D17" s="167">
        <v>1912.5</v>
      </c>
      <c r="E17" s="167">
        <v>0</v>
      </c>
      <c r="F17" s="167">
        <v>2500</v>
      </c>
      <c r="G17" s="167">
        <v>1E+30</v>
      </c>
      <c r="H17" s="167">
        <v>587.5</v>
      </c>
    </row>
    <row r="18" spans="2:8" x14ac:dyDescent="0.2">
      <c r="B18" s="167" t="s">
        <v>156</v>
      </c>
      <c r="C18" s="167" t="s">
        <v>1</v>
      </c>
      <c r="D18" s="167">
        <v>360</v>
      </c>
      <c r="E18" s="167">
        <v>62.5</v>
      </c>
      <c r="F18" s="167">
        <v>360</v>
      </c>
      <c r="G18" s="167">
        <v>13.333333333333334</v>
      </c>
      <c r="H18" s="167">
        <v>72</v>
      </c>
    </row>
    <row r="19" spans="2:8" x14ac:dyDescent="0.2">
      <c r="B19" s="167" t="s">
        <v>157</v>
      </c>
      <c r="C19" s="167" t="s">
        <v>1</v>
      </c>
      <c r="D19" s="167">
        <v>2160</v>
      </c>
      <c r="E19" s="167">
        <v>1.6666666666666667</v>
      </c>
      <c r="F19" s="167">
        <v>2160</v>
      </c>
      <c r="G19" s="167">
        <v>60</v>
      </c>
      <c r="H19" s="167">
        <v>540</v>
      </c>
    </row>
    <row r="20" spans="2:8" ht="16" thickBot="1" x14ac:dyDescent="0.25">
      <c r="B20" s="166" t="s">
        <v>158</v>
      </c>
      <c r="C20" s="166" t="s">
        <v>1</v>
      </c>
      <c r="D20" s="166">
        <v>472.5</v>
      </c>
      <c r="E20" s="166">
        <v>0</v>
      </c>
      <c r="F20" s="166">
        <v>480</v>
      </c>
      <c r="G20" s="166">
        <v>1E+30</v>
      </c>
      <c r="H20" s="166">
        <v>7.5</v>
      </c>
    </row>
    <row r="21" spans="2:8" ht="16" thickBot="1" x14ac:dyDescent="0.25"/>
    <row r="22" spans="2:8" x14ac:dyDescent="0.2">
      <c r="B22" s="211"/>
      <c r="C22" s="212"/>
      <c r="D22" s="212"/>
      <c r="E22" s="212"/>
      <c r="F22" s="212"/>
      <c r="G22" s="212"/>
      <c r="H22" s="213"/>
    </row>
    <row r="23" spans="2:8" x14ac:dyDescent="0.2">
      <c r="B23" s="214"/>
      <c r="C23" s="215"/>
      <c r="D23" s="215"/>
      <c r="E23" s="215"/>
      <c r="F23" s="215"/>
      <c r="G23" s="215"/>
      <c r="H23" s="216"/>
    </row>
    <row r="24" spans="2:8" x14ac:dyDescent="0.2">
      <c r="B24" s="214"/>
      <c r="C24" s="215"/>
      <c r="D24" s="215"/>
      <c r="E24" s="215"/>
      <c r="F24" s="215"/>
      <c r="G24" s="215"/>
      <c r="H24" s="216"/>
    </row>
    <row r="25" spans="2:8" x14ac:dyDescent="0.2">
      <c r="B25" s="214"/>
      <c r="C25" s="215"/>
      <c r="D25" s="215"/>
      <c r="E25" s="215"/>
      <c r="F25" s="215"/>
      <c r="G25" s="215"/>
      <c r="H25" s="216"/>
    </row>
    <row r="26" spans="2:8" x14ac:dyDescent="0.2">
      <c r="B26" s="214"/>
      <c r="C26" s="215"/>
      <c r="D26" s="215"/>
      <c r="E26" s="215"/>
      <c r="F26" s="215"/>
      <c r="G26" s="215"/>
      <c r="H26" s="216"/>
    </row>
    <row r="27" spans="2:8" x14ac:dyDescent="0.2">
      <c r="B27" s="214"/>
      <c r="C27" s="215"/>
      <c r="D27" s="215"/>
      <c r="E27" s="215"/>
      <c r="F27" s="215"/>
      <c r="G27" s="215"/>
      <c r="H27" s="216"/>
    </row>
    <row r="28" spans="2:8" x14ac:dyDescent="0.2">
      <c r="B28" s="214"/>
      <c r="C28" s="215"/>
      <c r="D28" s="215"/>
      <c r="E28" s="215"/>
      <c r="F28" s="215"/>
      <c r="G28" s="215"/>
      <c r="H28" s="216"/>
    </row>
    <row r="29" spans="2:8" x14ac:dyDescent="0.2">
      <c r="B29" s="214"/>
      <c r="C29" s="215"/>
      <c r="D29" s="215"/>
      <c r="E29" s="215"/>
      <c r="F29" s="215"/>
      <c r="G29" s="215"/>
      <c r="H29" s="216"/>
    </row>
    <row r="30" spans="2:8" x14ac:dyDescent="0.2">
      <c r="B30" s="214"/>
      <c r="C30" s="215"/>
      <c r="D30" s="215"/>
      <c r="E30" s="215"/>
      <c r="F30" s="215"/>
      <c r="G30" s="215"/>
      <c r="H30" s="216"/>
    </row>
    <row r="31" spans="2:8" ht="16" thickBot="1" x14ac:dyDescent="0.25">
      <c r="B31" s="217"/>
      <c r="C31" s="218"/>
      <c r="D31" s="218"/>
      <c r="E31" s="218"/>
      <c r="F31" s="218"/>
      <c r="G31" s="218"/>
      <c r="H31" s="219"/>
    </row>
  </sheetData>
  <mergeCells count="3">
    <mergeCell ref="J6:O12"/>
    <mergeCell ref="I9:I10"/>
    <mergeCell ref="B22:H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B896-E12E-5A4E-8D59-9785C315B883}">
  <dimension ref="A1:C13"/>
  <sheetViews>
    <sheetView workbookViewId="0">
      <selection activeCell="G35" sqref="G35"/>
    </sheetView>
  </sheetViews>
  <sheetFormatPr baseColWidth="10" defaultColWidth="8.83203125" defaultRowHeight="15" x14ac:dyDescent="0.2"/>
  <sheetData>
    <row r="1" spans="1:3" x14ac:dyDescent="0.2">
      <c r="A1" t="s">
        <v>120</v>
      </c>
    </row>
    <row r="2" spans="1:3" x14ac:dyDescent="0.2">
      <c r="A2" t="s">
        <v>119</v>
      </c>
      <c r="B2">
        <v>3</v>
      </c>
    </row>
    <row r="3" spans="1:3" x14ac:dyDescent="0.2">
      <c r="A3" t="s">
        <v>118</v>
      </c>
      <c r="B3">
        <v>8.0000000000000018</v>
      </c>
    </row>
    <row r="4" spans="1:3" x14ac:dyDescent="0.2">
      <c r="A4" t="s">
        <v>117</v>
      </c>
      <c r="B4">
        <v>0</v>
      </c>
    </row>
    <row r="5" spans="1:3" x14ac:dyDescent="0.2">
      <c r="A5" t="s">
        <v>116</v>
      </c>
      <c r="B5">
        <v>20.000000000000004</v>
      </c>
    </row>
    <row r="6" spans="1:3" x14ac:dyDescent="0.2">
      <c r="A6" t="s">
        <v>115</v>
      </c>
      <c r="B6">
        <v>0</v>
      </c>
    </row>
    <row r="7" spans="1:3" x14ac:dyDescent="0.2">
      <c r="A7" t="s">
        <v>0</v>
      </c>
    </row>
    <row r="8" spans="1:3" x14ac:dyDescent="0.2">
      <c r="A8">
        <f>3*B2 - 3*B3 - B4 + B5 + 14</f>
        <v>18.999999999999996</v>
      </c>
    </row>
    <row r="9" spans="1:3" x14ac:dyDescent="0.2">
      <c r="A9" t="s">
        <v>114</v>
      </c>
    </row>
    <row r="10" spans="1:3" x14ac:dyDescent="0.2">
      <c r="A10" t="s">
        <v>1</v>
      </c>
      <c r="C10" t="s">
        <v>2</v>
      </c>
    </row>
    <row r="11" spans="1:3" x14ac:dyDescent="0.2">
      <c r="A11">
        <f xml:space="preserve"> -2*B2 + B3 + B4</f>
        <v>2.0000000000000018</v>
      </c>
      <c r="C11">
        <v>2</v>
      </c>
    </row>
    <row r="12" spans="1:3" x14ac:dyDescent="0.2">
      <c r="A12">
        <f>4*B2+3*B3-B5</f>
        <v>16.000000000000004</v>
      </c>
      <c r="C12">
        <v>16</v>
      </c>
    </row>
    <row r="13" spans="1:3" x14ac:dyDescent="0.2">
      <c r="A13">
        <f>8*B2-B3+B6</f>
        <v>15.999999999999998</v>
      </c>
      <c r="C1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5FC3-C147-834A-B0E6-4D348C3FA5F3}">
  <dimension ref="A1:C12"/>
  <sheetViews>
    <sheetView workbookViewId="0">
      <selection activeCell="I31" sqref="I31"/>
    </sheetView>
  </sheetViews>
  <sheetFormatPr baseColWidth="10" defaultColWidth="8.83203125" defaultRowHeight="15" x14ac:dyDescent="0.2"/>
  <sheetData>
    <row r="1" spans="1:3" x14ac:dyDescent="0.2">
      <c r="A1" t="s">
        <v>120</v>
      </c>
    </row>
    <row r="2" spans="1:3" x14ac:dyDescent="0.2">
      <c r="A2" t="s">
        <v>119</v>
      </c>
      <c r="B2">
        <v>3.0000000000000009</v>
      </c>
    </row>
    <row r="3" spans="1:3" x14ac:dyDescent="0.2">
      <c r="A3" t="s">
        <v>118</v>
      </c>
      <c r="B3">
        <v>1.0000000000000004</v>
      </c>
    </row>
    <row r="4" spans="1:3" x14ac:dyDescent="0.2">
      <c r="A4" t="s">
        <v>117</v>
      </c>
      <c r="B4">
        <v>0</v>
      </c>
    </row>
    <row r="5" spans="1:3" x14ac:dyDescent="0.2">
      <c r="A5" t="s">
        <v>116</v>
      </c>
      <c r="B5">
        <v>0</v>
      </c>
    </row>
    <row r="7" spans="1:3" x14ac:dyDescent="0.2">
      <c r="A7" t="s">
        <v>0</v>
      </c>
    </row>
    <row r="8" spans="1:3" x14ac:dyDescent="0.2">
      <c r="A8">
        <f>B2+B3+B4+B5</f>
        <v>4.0000000000000018</v>
      </c>
    </row>
    <row r="9" spans="1:3" x14ac:dyDescent="0.2">
      <c r="A9" t="s">
        <v>114</v>
      </c>
    </row>
    <row r="10" spans="1:3" x14ac:dyDescent="0.2">
      <c r="A10" t="s">
        <v>1</v>
      </c>
      <c r="C10" t="s">
        <v>2</v>
      </c>
    </row>
    <row r="11" spans="1:3" x14ac:dyDescent="0.2">
      <c r="A11">
        <f>B2+3*B3+7*B4+B5</f>
        <v>6.0000000000000018</v>
      </c>
      <c r="C11">
        <v>6</v>
      </c>
    </row>
    <row r="12" spans="1:3" x14ac:dyDescent="0.2">
      <c r="A12">
        <f>B2-B3-B4+3*B5</f>
        <v>2.0000000000000004</v>
      </c>
      <c r="C1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E6C8-DB06-F341-9B9C-E5832A3AA8EE}">
  <dimension ref="A1:C13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3" x14ac:dyDescent="0.2">
      <c r="A1" t="s">
        <v>120</v>
      </c>
    </row>
    <row r="2" spans="1:3" x14ac:dyDescent="0.2">
      <c r="A2" t="s">
        <v>119</v>
      </c>
      <c r="B2">
        <v>1</v>
      </c>
    </row>
    <row r="3" spans="1:3" x14ac:dyDescent="0.2">
      <c r="A3" t="s">
        <v>118</v>
      </c>
      <c r="B3">
        <v>1.9999999999999998</v>
      </c>
    </row>
    <row r="7" spans="1:3" x14ac:dyDescent="0.2">
      <c r="A7" t="s">
        <v>0</v>
      </c>
    </row>
    <row r="8" spans="1:3" x14ac:dyDescent="0.2">
      <c r="A8">
        <f>B2+3*B3</f>
        <v>6.9999999999999991</v>
      </c>
    </row>
    <row r="9" spans="1:3" x14ac:dyDescent="0.2">
      <c r="A9" t="s">
        <v>114</v>
      </c>
    </row>
    <row r="10" spans="1:3" x14ac:dyDescent="0.2">
      <c r="A10" t="s">
        <v>1</v>
      </c>
      <c r="C10" t="s">
        <v>2</v>
      </c>
    </row>
    <row r="11" spans="1:3" x14ac:dyDescent="0.2">
      <c r="A11">
        <f>2*B2-B3</f>
        <v>0</v>
      </c>
      <c r="C11">
        <v>2</v>
      </c>
    </row>
    <row r="12" spans="1:3" x14ac:dyDescent="0.2">
      <c r="A12">
        <f>2*B2+B3</f>
        <v>4</v>
      </c>
      <c r="C12">
        <v>4</v>
      </c>
    </row>
    <row r="13" spans="1:3" x14ac:dyDescent="0.2">
      <c r="A13">
        <f>B2-B3</f>
        <v>-0.99999999999999978</v>
      </c>
      <c r="C13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B1E6-4988-104E-9554-64DA129AF415}">
  <dimension ref="A1:C12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9.5" bestFit="1" customWidth="1"/>
  </cols>
  <sheetData>
    <row r="1" spans="1:3" x14ac:dyDescent="0.2">
      <c r="A1" t="s">
        <v>120</v>
      </c>
    </row>
    <row r="2" spans="1:3" x14ac:dyDescent="0.2">
      <c r="A2" t="s">
        <v>119</v>
      </c>
      <c r="B2">
        <v>0</v>
      </c>
    </row>
    <row r="3" spans="1:3" x14ac:dyDescent="0.2">
      <c r="A3" t="s">
        <v>118</v>
      </c>
      <c r="B3">
        <v>0</v>
      </c>
    </row>
    <row r="4" spans="1:3" x14ac:dyDescent="0.2">
      <c r="A4" t="s">
        <v>117</v>
      </c>
      <c r="B4" s="2">
        <v>5.0000010648653062</v>
      </c>
    </row>
    <row r="5" spans="1:3" x14ac:dyDescent="0.2">
      <c r="A5" t="s">
        <v>116</v>
      </c>
      <c r="B5">
        <v>0</v>
      </c>
    </row>
    <row r="6" spans="1:3" x14ac:dyDescent="0.2">
      <c r="A6" t="s">
        <v>115</v>
      </c>
      <c r="B6">
        <v>4.0000002708327473</v>
      </c>
    </row>
    <row r="7" spans="1:3" x14ac:dyDescent="0.2">
      <c r="A7" t="s">
        <v>0</v>
      </c>
    </row>
    <row r="8" spans="1:3" x14ac:dyDescent="0.2">
      <c r="A8">
        <f>B2+6*B3+3*B4+4*B6-8</f>
        <v>23.000004277926909</v>
      </c>
    </row>
    <row r="9" spans="1:3" x14ac:dyDescent="0.2">
      <c r="A9" t="s">
        <v>114</v>
      </c>
    </row>
    <row r="10" spans="1:3" x14ac:dyDescent="0.2">
      <c r="A10" t="s">
        <v>1</v>
      </c>
      <c r="C10" t="s">
        <v>2</v>
      </c>
    </row>
    <row r="11" spans="1:3" x14ac:dyDescent="0.2">
      <c r="A11">
        <f>B2+2*B3-B5+3*B6</f>
        <v>12.000000812498243</v>
      </c>
      <c r="C11">
        <v>12</v>
      </c>
    </row>
    <row r="12" spans="1:3" x14ac:dyDescent="0.2">
      <c r="A12" s="2">
        <f>B3+B4+2*B5-B6</f>
        <v>1.0000007940325588</v>
      </c>
      <c r="C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72B3-5E9D-1341-900C-DEC8E0ED64D9}">
  <dimension ref="A1:L22"/>
  <sheetViews>
    <sheetView zoomScale="141" workbookViewId="0">
      <selection activeCell="B2" sqref="B2:B10"/>
    </sheetView>
  </sheetViews>
  <sheetFormatPr baseColWidth="10" defaultColWidth="8.83203125" defaultRowHeight="15" x14ac:dyDescent="0.2"/>
  <cols>
    <col min="1" max="1" width="10" customWidth="1"/>
    <col min="2" max="2" width="9.83203125" customWidth="1"/>
    <col min="3" max="3" width="10.5" customWidth="1"/>
    <col min="5" max="5" width="16.1640625" customWidth="1"/>
    <col min="6" max="6" width="18" customWidth="1"/>
  </cols>
  <sheetData>
    <row r="1" spans="1:12" x14ac:dyDescent="0.2">
      <c r="A1" s="170" t="s">
        <v>107</v>
      </c>
      <c r="B1" s="170"/>
      <c r="E1" s="170" t="s">
        <v>109</v>
      </c>
      <c r="F1" s="170"/>
      <c r="H1" s="85"/>
      <c r="I1" s="85"/>
      <c r="J1" s="85"/>
      <c r="K1" s="85"/>
      <c r="L1" s="85"/>
    </row>
    <row r="2" spans="1:12" x14ac:dyDescent="0.2">
      <c r="A2" t="s">
        <v>3</v>
      </c>
      <c r="B2" s="1">
        <v>0</v>
      </c>
      <c r="E2" t="s">
        <v>35</v>
      </c>
      <c r="F2">
        <v>8</v>
      </c>
    </row>
    <row r="3" spans="1:12" x14ac:dyDescent="0.2">
      <c r="A3" t="s">
        <v>4</v>
      </c>
      <c r="B3" s="1">
        <v>300</v>
      </c>
      <c r="E3" t="s">
        <v>36</v>
      </c>
      <c r="F3">
        <v>14</v>
      </c>
      <c r="J3" s="1"/>
    </row>
    <row r="4" spans="1:12" x14ac:dyDescent="0.2">
      <c r="A4" t="s">
        <v>5</v>
      </c>
      <c r="B4" s="1">
        <v>0</v>
      </c>
      <c r="E4" t="s">
        <v>37</v>
      </c>
      <c r="F4">
        <v>11</v>
      </c>
    </row>
    <row r="5" spans="1:12" x14ac:dyDescent="0.2">
      <c r="A5" t="s">
        <v>9</v>
      </c>
      <c r="B5" s="1">
        <v>0</v>
      </c>
      <c r="E5" t="s">
        <v>40</v>
      </c>
      <c r="F5">
        <v>6</v>
      </c>
    </row>
    <row r="6" spans="1:12" x14ac:dyDescent="0.2">
      <c r="A6" t="s">
        <v>10</v>
      </c>
      <c r="B6" s="1">
        <v>46.153846153846196</v>
      </c>
      <c r="E6" t="s">
        <v>41</v>
      </c>
      <c r="F6">
        <v>15</v>
      </c>
    </row>
    <row r="7" spans="1:12" x14ac:dyDescent="0.2">
      <c r="A7" t="s">
        <v>11</v>
      </c>
      <c r="B7" s="1">
        <v>253.84615384615381</v>
      </c>
      <c r="E7" t="s">
        <v>42</v>
      </c>
      <c r="F7">
        <v>13</v>
      </c>
    </row>
    <row r="8" spans="1:12" x14ac:dyDescent="0.2">
      <c r="A8" t="s">
        <v>15</v>
      </c>
      <c r="B8" s="1">
        <v>250</v>
      </c>
      <c r="E8" t="s">
        <v>46</v>
      </c>
      <c r="F8">
        <v>12</v>
      </c>
    </row>
    <row r="9" spans="1:12" x14ac:dyDescent="0.2">
      <c r="A9" t="s">
        <v>16</v>
      </c>
      <c r="B9" s="1">
        <v>50</v>
      </c>
      <c r="E9" t="s">
        <v>47</v>
      </c>
      <c r="F9">
        <v>12</v>
      </c>
    </row>
    <row r="10" spans="1:12" x14ac:dyDescent="0.2">
      <c r="A10" t="s">
        <v>17</v>
      </c>
      <c r="B10" s="1">
        <v>0</v>
      </c>
      <c r="E10" t="s">
        <v>48</v>
      </c>
      <c r="F10">
        <v>4</v>
      </c>
    </row>
    <row r="11" spans="1:12" x14ac:dyDescent="0.2">
      <c r="A11" s="170" t="s">
        <v>0</v>
      </c>
      <c r="B11" s="170"/>
    </row>
    <row r="12" spans="1:12" x14ac:dyDescent="0.2">
      <c r="A12">
        <f>SUMPRODUCT(F2:F10,B2:B10)</f>
        <v>11792.307692307693</v>
      </c>
      <c r="B12" t="s">
        <v>124</v>
      </c>
    </row>
    <row r="13" spans="1:12" x14ac:dyDescent="0.2">
      <c r="A13" s="170" t="s">
        <v>121</v>
      </c>
      <c r="B13" s="170"/>
      <c r="C13" s="170"/>
    </row>
    <row r="14" spans="1:12" x14ac:dyDescent="0.2">
      <c r="A14" t="s">
        <v>1</v>
      </c>
      <c r="B14" t="s">
        <v>106</v>
      </c>
      <c r="C14" t="s">
        <v>2</v>
      </c>
    </row>
    <row r="15" spans="1:12" x14ac:dyDescent="0.2">
      <c r="A15" s="2">
        <f xml:space="preserve"> SUM(B2:B4)</f>
        <v>300</v>
      </c>
      <c r="B15" s="86" t="s">
        <v>108</v>
      </c>
      <c r="C15">
        <v>300</v>
      </c>
    </row>
    <row r="16" spans="1:12" x14ac:dyDescent="0.2">
      <c r="A16">
        <f>SUM(B5:B7)</f>
        <v>300</v>
      </c>
      <c r="B16" s="86" t="s">
        <v>108</v>
      </c>
      <c r="C16">
        <v>300</v>
      </c>
    </row>
    <row r="17" spans="1:3" x14ac:dyDescent="0.2">
      <c r="A17">
        <f>SUM(B8:B10)</f>
        <v>300</v>
      </c>
      <c r="B17" s="86" t="s">
        <v>108</v>
      </c>
      <c r="C17">
        <v>300</v>
      </c>
    </row>
    <row r="18" spans="1:3" x14ac:dyDescent="0.2">
      <c r="A18" s="170" t="s">
        <v>122</v>
      </c>
      <c r="B18" s="170"/>
      <c r="C18" s="170"/>
    </row>
    <row r="19" spans="1:3" s="3" customFormat="1" x14ac:dyDescent="0.2">
      <c r="A19" t="s">
        <v>1</v>
      </c>
      <c r="B19" t="s">
        <v>106</v>
      </c>
      <c r="C19" t="s">
        <v>2</v>
      </c>
    </row>
    <row r="20" spans="1:3" x14ac:dyDescent="0.2">
      <c r="A20" s="1">
        <f>B2*F2+B5*F5+B8*F8</f>
        <v>3000</v>
      </c>
      <c r="B20" s="86" t="s">
        <v>123</v>
      </c>
      <c r="C20">
        <v>3000</v>
      </c>
    </row>
    <row r="21" spans="1:3" x14ac:dyDescent="0.2">
      <c r="A21" s="1">
        <f>B3*F3+B6*F6+B9*F9</f>
        <v>5492.3076923076933</v>
      </c>
      <c r="B21" s="86" t="s">
        <v>123</v>
      </c>
      <c r="C21">
        <v>5400</v>
      </c>
    </row>
    <row r="22" spans="1:3" x14ac:dyDescent="0.2">
      <c r="A22" s="1">
        <f>B4*F4+B7*F7+B10*F10</f>
        <v>3299.9999999999995</v>
      </c>
      <c r="B22" s="86" t="s">
        <v>123</v>
      </c>
      <c r="C22">
        <v>3300</v>
      </c>
    </row>
  </sheetData>
  <mergeCells count="5">
    <mergeCell ref="A1:B1"/>
    <mergeCell ref="E1:F1"/>
    <mergeCell ref="A11:B11"/>
    <mergeCell ref="A13:C13"/>
    <mergeCell ref="A18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3460-8A0A-F940-8C27-0E2878FFB447}">
  <dimension ref="A1:L48"/>
  <sheetViews>
    <sheetView workbookViewId="0">
      <selection activeCell="A36" sqref="A36"/>
    </sheetView>
  </sheetViews>
  <sheetFormatPr baseColWidth="10" defaultColWidth="8.83203125" defaultRowHeight="15" x14ac:dyDescent="0.2"/>
  <cols>
    <col min="1" max="1" width="10" customWidth="1"/>
    <col min="2" max="2" width="9.83203125" customWidth="1"/>
    <col min="3" max="3" width="10.5" customWidth="1"/>
    <col min="5" max="5" width="16.1640625" customWidth="1"/>
    <col min="6" max="6" width="15" customWidth="1"/>
  </cols>
  <sheetData>
    <row r="1" spans="1:12" x14ac:dyDescent="0.2">
      <c r="A1" s="170" t="s">
        <v>107</v>
      </c>
      <c r="B1" s="170"/>
      <c r="E1" s="170" t="s">
        <v>109</v>
      </c>
      <c r="F1" s="170"/>
      <c r="H1" s="85"/>
      <c r="I1" s="85"/>
      <c r="J1" s="85"/>
      <c r="K1" s="85"/>
      <c r="L1" s="85"/>
    </row>
    <row r="2" spans="1:12" x14ac:dyDescent="0.2">
      <c r="A2" t="s">
        <v>3</v>
      </c>
      <c r="B2" s="2">
        <v>230</v>
      </c>
      <c r="E2" t="s">
        <v>35</v>
      </c>
      <c r="F2">
        <v>8</v>
      </c>
    </row>
    <row r="3" spans="1:12" x14ac:dyDescent="0.2">
      <c r="A3" t="s">
        <v>4</v>
      </c>
      <c r="B3" s="2">
        <v>0</v>
      </c>
      <c r="E3" t="s">
        <v>36</v>
      </c>
      <c r="F3">
        <v>7</v>
      </c>
      <c r="J3" s="1"/>
    </row>
    <row r="4" spans="1:12" x14ac:dyDescent="0.2">
      <c r="A4" t="s">
        <v>5</v>
      </c>
      <c r="B4" s="2">
        <v>130</v>
      </c>
      <c r="E4" t="s">
        <v>37</v>
      </c>
      <c r="F4">
        <v>5</v>
      </c>
    </row>
    <row r="5" spans="1:12" x14ac:dyDescent="0.2">
      <c r="A5" t="s">
        <v>6</v>
      </c>
      <c r="B5" s="2">
        <v>0</v>
      </c>
      <c r="E5" t="s">
        <v>35</v>
      </c>
      <c r="F5">
        <v>10</v>
      </c>
    </row>
    <row r="6" spans="1:12" x14ac:dyDescent="0.2">
      <c r="A6" t="s">
        <v>7</v>
      </c>
      <c r="B6" s="2">
        <v>0</v>
      </c>
      <c r="E6" t="s">
        <v>38</v>
      </c>
      <c r="F6">
        <v>13</v>
      </c>
    </row>
    <row r="7" spans="1:12" x14ac:dyDescent="0.2">
      <c r="A7" t="s">
        <v>8</v>
      </c>
      <c r="B7" s="2">
        <v>0</v>
      </c>
      <c r="E7" t="s">
        <v>39</v>
      </c>
      <c r="F7">
        <v>12</v>
      </c>
    </row>
    <row r="8" spans="1:12" x14ac:dyDescent="0.2">
      <c r="A8" t="s">
        <v>9</v>
      </c>
      <c r="B8" s="2">
        <v>0</v>
      </c>
      <c r="E8" t="s">
        <v>40</v>
      </c>
      <c r="F8">
        <v>13</v>
      </c>
    </row>
    <row r="9" spans="1:12" x14ac:dyDescent="0.2">
      <c r="A9" t="s">
        <v>10</v>
      </c>
      <c r="B9" s="2">
        <v>0</v>
      </c>
      <c r="E9" t="s">
        <v>41</v>
      </c>
      <c r="F9">
        <v>8</v>
      </c>
    </row>
    <row r="10" spans="1:12" x14ac:dyDescent="0.2">
      <c r="A10" t="s">
        <v>11</v>
      </c>
      <c r="B10" s="2">
        <v>0</v>
      </c>
      <c r="E10" t="s">
        <v>42</v>
      </c>
      <c r="F10">
        <v>10</v>
      </c>
    </row>
    <row r="11" spans="1:12" x14ac:dyDescent="0.2">
      <c r="A11" t="s">
        <v>12</v>
      </c>
      <c r="B11" s="2">
        <v>170</v>
      </c>
      <c r="E11" t="s">
        <v>43</v>
      </c>
      <c r="F11">
        <v>7</v>
      </c>
    </row>
    <row r="12" spans="1:12" x14ac:dyDescent="0.2">
      <c r="A12" t="s">
        <v>14</v>
      </c>
      <c r="B12" s="2">
        <v>0</v>
      </c>
      <c r="E12" t="s">
        <v>44</v>
      </c>
      <c r="F12">
        <v>11</v>
      </c>
    </row>
    <row r="13" spans="1:12" x14ac:dyDescent="0.2">
      <c r="A13" t="s">
        <v>13</v>
      </c>
      <c r="B13" s="2">
        <v>10</v>
      </c>
      <c r="E13" t="s">
        <v>45</v>
      </c>
      <c r="F13">
        <v>6</v>
      </c>
    </row>
    <row r="14" spans="1:12" x14ac:dyDescent="0.2">
      <c r="A14" t="s">
        <v>15</v>
      </c>
      <c r="B14" s="2">
        <v>0</v>
      </c>
      <c r="E14" t="s">
        <v>46</v>
      </c>
      <c r="F14">
        <v>12</v>
      </c>
    </row>
    <row r="15" spans="1:12" x14ac:dyDescent="0.2">
      <c r="A15" t="s">
        <v>16</v>
      </c>
      <c r="B15" s="2">
        <v>120</v>
      </c>
      <c r="E15" t="s">
        <v>47</v>
      </c>
      <c r="F15">
        <v>4</v>
      </c>
    </row>
    <row r="16" spans="1:12" x14ac:dyDescent="0.2">
      <c r="A16" t="s">
        <v>17</v>
      </c>
      <c r="B16" s="2">
        <v>0</v>
      </c>
      <c r="E16" t="s">
        <v>48</v>
      </c>
      <c r="F16">
        <v>11</v>
      </c>
    </row>
    <row r="17" spans="1:6" x14ac:dyDescent="0.2">
      <c r="A17" t="s">
        <v>18</v>
      </c>
      <c r="B17" s="2">
        <v>0</v>
      </c>
      <c r="E17" t="s">
        <v>49</v>
      </c>
      <c r="F17">
        <v>9</v>
      </c>
    </row>
    <row r="18" spans="1:6" x14ac:dyDescent="0.2">
      <c r="A18" t="s">
        <v>19</v>
      </c>
      <c r="B18" s="2">
        <v>0</v>
      </c>
      <c r="E18" t="s">
        <v>50</v>
      </c>
      <c r="F18">
        <v>14</v>
      </c>
    </row>
    <row r="19" spans="1:6" x14ac:dyDescent="0.2">
      <c r="A19" t="s">
        <v>20</v>
      </c>
      <c r="B19" s="2">
        <v>0</v>
      </c>
      <c r="E19" t="s">
        <v>51</v>
      </c>
      <c r="F19">
        <v>10</v>
      </c>
    </row>
    <row r="20" spans="1:6" x14ac:dyDescent="0.2">
      <c r="A20" t="s">
        <v>21</v>
      </c>
      <c r="B20" s="2">
        <v>0</v>
      </c>
      <c r="E20" t="s">
        <v>52</v>
      </c>
      <c r="F20">
        <v>14</v>
      </c>
    </row>
    <row r="21" spans="1:6" x14ac:dyDescent="0.2">
      <c r="A21" t="s">
        <v>22</v>
      </c>
      <c r="B21" s="2">
        <v>100</v>
      </c>
      <c r="E21" t="s">
        <v>53</v>
      </c>
      <c r="F21">
        <v>6</v>
      </c>
    </row>
    <row r="22" spans="1:6" x14ac:dyDescent="0.2">
      <c r="A22" t="s">
        <v>23</v>
      </c>
      <c r="B22" s="2">
        <v>0</v>
      </c>
      <c r="E22" t="s">
        <v>54</v>
      </c>
      <c r="F22">
        <v>12</v>
      </c>
    </row>
    <row r="23" spans="1:6" x14ac:dyDescent="0.2">
      <c r="A23" t="s">
        <v>24</v>
      </c>
      <c r="B23" s="2">
        <v>0</v>
      </c>
      <c r="E23" t="s">
        <v>55</v>
      </c>
      <c r="F23">
        <v>13</v>
      </c>
    </row>
    <row r="24" spans="1:6" x14ac:dyDescent="0.2">
      <c r="A24" t="s">
        <v>25</v>
      </c>
      <c r="B24" s="2">
        <v>0</v>
      </c>
      <c r="E24" t="s">
        <v>56</v>
      </c>
      <c r="F24">
        <v>13</v>
      </c>
    </row>
    <row r="25" spans="1:6" x14ac:dyDescent="0.2">
      <c r="A25" t="s">
        <v>26</v>
      </c>
      <c r="B25" s="2">
        <v>50</v>
      </c>
      <c r="E25" t="s">
        <v>57</v>
      </c>
      <c r="F25">
        <v>7</v>
      </c>
    </row>
    <row r="26" spans="1:6" x14ac:dyDescent="0.2">
      <c r="A26" t="s">
        <v>27</v>
      </c>
      <c r="B26" s="2">
        <v>0</v>
      </c>
      <c r="E26" t="s">
        <v>58</v>
      </c>
      <c r="F26">
        <v>9</v>
      </c>
    </row>
    <row r="27" spans="1:6" x14ac:dyDescent="0.2">
      <c r="A27" t="s">
        <v>28</v>
      </c>
      <c r="B27" s="2">
        <v>0</v>
      </c>
      <c r="E27" t="s">
        <v>59</v>
      </c>
      <c r="F27">
        <v>12</v>
      </c>
    </row>
    <row r="28" spans="1:6" x14ac:dyDescent="0.2">
      <c r="A28" t="s">
        <v>29</v>
      </c>
      <c r="B28" s="2">
        <v>0</v>
      </c>
      <c r="E28" t="s">
        <v>60</v>
      </c>
      <c r="F28">
        <v>14</v>
      </c>
    </row>
    <row r="29" spans="1:6" x14ac:dyDescent="0.2">
      <c r="A29" t="s">
        <v>30</v>
      </c>
      <c r="B29" s="2">
        <v>0</v>
      </c>
      <c r="E29" t="s">
        <v>61</v>
      </c>
      <c r="F29">
        <v>15</v>
      </c>
    </row>
    <row r="30" spans="1:6" x14ac:dyDescent="0.2">
      <c r="A30" t="s">
        <v>31</v>
      </c>
      <c r="B30" s="2">
        <v>190</v>
      </c>
      <c r="E30" t="s">
        <v>62</v>
      </c>
      <c r="F30">
        <v>8</v>
      </c>
    </row>
    <row r="31" spans="1:6" x14ac:dyDescent="0.2">
      <c r="A31" t="s">
        <v>32</v>
      </c>
      <c r="B31" s="2">
        <v>50</v>
      </c>
      <c r="E31" t="s">
        <v>63</v>
      </c>
      <c r="F31">
        <v>8</v>
      </c>
    </row>
    <row r="32" spans="1:6" x14ac:dyDescent="0.2">
      <c r="A32" s="170" t="s">
        <v>0</v>
      </c>
      <c r="B32" s="170"/>
    </row>
    <row r="33" spans="1:3" x14ac:dyDescent="0.2">
      <c r="A33">
        <f>SUMPRODUCT(F2:F31,B2:B31)</f>
        <v>7090</v>
      </c>
      <c r="B33" t="s">
        <v>113</v>
      </c>
    </row>
    <row r="34" spans="1:3" x14ac:dyDescent="0.2">
      <c r="A34" s="170" t="s">
        <v>33</v>
      </c>
      <c r="B34" s="170"/>
      <c r="C34" s="170"/>
    </row>
    <row r="35" spans="1:3" x14ac:dyDescent="0.2">
      <c r="A35" t="s">
        <v>1</v>
      </c>
      <c r="B35" t="s">
        <v>106</v>
      </c>
      <c r="C35" t="s">
        <v>2</v>
      </c>
    </row>
    <row r="36" spans="1:3" x14ac:dyDescent="0.2">
      <c r="A36" s="2">
        <f xml:space="preserve"> SUM(B2:B7)</f>
        <v>360</v>
      </c>
      <c r="B36" s="86" t="s">
        <v>108</v>
      </c>
      <c r="C36">
        <v>360</v>
      </c>
    </row>
    <row r="37" spans="1:3" x14ac:dyDescent="0.2">
      <c r="A37">
        <f>SUM(B8:B13)</f>
        <v>180</v>
      </c>
      <c r="B37" s="86" t="s">
        <v>108</v>
      </c>
      <c r="C37">
        <v>180</v>
      </c>
    </row>
    <row r="38" spans="1:3" x14ac:dyDescent="0.2">
      <c r="A38">
        <f>SUM(B14:B19)</f>
        <v>120</v>
      </c>
      <c r="B38" s="86" t="s">
        <v>108</v>
      </c>
      <c r="C38">
        <v>120</v>
      </c>
    </row>
    <row r="39" spans="1:3" x14ac:dyDescent="0.2">
      <c r="A39">
        <f>SUM(B20:B25)</f>
        <v>150</v>
      </c>
      <c r="B39" s="86" t="s">
        <v>108</v>
      </c>
      <c r="C39">
        <v>150</v>
      </c>
    </row>
    <row r="40" spans="1:3" x14ac:dyDescent="0.2">
      <c r="A40">
        <f>SUM(B26:B31)</f>
        <v>240</v>
      </c>
      <c r="B40" s="86" t="s">
        <v>108</v>
      </c>
      <c r="C40">
        <v>240</v>
      </c>
    </row>
    <row r="41" spans="1:3" x14ac:dyDescent="0.2">
      <c r="A41" s="170" t="s">
        <v>34</v>
      </c>
      <c r="B41" s="170"/>
      <c r="C41" s="170"/>
    </row>
    <row r="42" spans="1:3" s="3" customFormat="1" x14ac:dyDescent="0.2">
      <c r="A42" t="s">
        <v>1</v>
      </c>
      <c r="B42" t="s">
        <v>106</v>
      </c>
      <c r="C42" t="s">
        <v>2</v>
      </c>
    </row>
    <row r="43" spans="1:3" x14ac:dyDescent="0.2">
      <c r="A43" s="1">
        <f>B2+B8+B14+B20+B26</f>
        <v>230</v>
      </c>
      <c r="B43" s="86" t="s">
        <v>79</v>
      </c>
      <c r="C43">
        <v>230</v>
      </c>
    </row>
    <row r="44" spans="1:3" x14ac:dyDescent="0.2">
      <c r="A44" s="1">
        <f>B3+B9+B15+B21+B27</f>
        <v>220</v>
      </c>
      <c r="B44" s="86" t="s">
        <v>79</v>
      </c>
      <c r="C44">
        <v>220</v>
      </c>
    </row>
    <row r="45" spans="1:3" x14ac:dyDescent="0.2">
      <c r="A45" s="1">
        <f t="shared" ref="A45:A46" si="0">B4+B10+B16+B22+B28</f>
        <v>130</v>
      </c>
      <c r="B45" s="86" t="s">
        <v>79</v>
      </c>
      <c r="C45">
        <v>130</v>
      </c>
    </row>
    <row r="46" spans="1:3" x14ac:dyDescent="0.2">
      <c r="A46" s="1">
        <f t="shared" si="0"/>
        <v>170</v>
      </c>
      <c r="B46" s="86" t="s">
        <v>79</v>
      </c>
      <c r="C46">
        <v>170</v>
      </c>
    </row>
    <row r="47" spans="1:3" x14ac:dyDescent="0.2">
      <c r="A47" s="1">
        <f>B6+B12+B18+B24+B30</f>
        <v>190</v>
      </c>
      <c r="B47" s="86" t="s">
        <v>79</v>
      </c>
      <c r="C47">
        <v>190</v>
      </c>
    </row>
    <row r="48" spans="1:3" x14ac:dyDescent="0.2">
      <c r="A48" s="1">
        <f>B7+B13+B19+B25+B31</f>
        <v>110</v>
      </c>
      <c r="B48" s="86" t="s">
        <v>79</v>
      </c>
      <c r="C48">
        <v>110</v>
      </c>
    </row>
  </sheetData>
  <mergeCells count="5">
    <mergeCell ref="A1:B1"/>
    <mergeCell ref="E1:F1"/>
    <mergeCell ref="A32:B32"/>
    <mergeCell ref="A34:C34"/>
    <mergeCell ref="A41:C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CFCC-1398-C44F-9B8E-C64722E7B822}">
  <dimension ref="A1:O23"/>
  <sheetViews>
    <sheetView zoomScale="117" workbookViewId="0">
      <selection activeCell="D11" sqref="D11"/>
    </sheetView>
  </sheetViews>
  <sheetFormatPr baseColWidth="10" defaultRowHeight="16" x14ac:dyDescent="0.2"/>
  <cols>
    <col min="1" max="1" width="19.6640625" style="6" customWidth="1"/>
    <col min="2" max="2" width="11.33203125" style="6" customWidth="1"/>
    <col min="3" max="3" width="10.83203125" style="6"/>
    <col min="4" max="4" width="11.6640625" style="6" customWidth="1"/>
    <col min="5" max="6" width="10.83203125" style="6"/>
    <col min="7" max="7" width="11.83203125" style="6" customWidth="1"/>
    <col min="8" max="10" width="10.83203125" style="6"/>
    <col min="11" max="11" width="14.6640625" style="6" customWidth="1"/>
    <col min="12" max="16384" width="10.83203125" style="6"/>
  </cols>
  <sheetData>
    <row r="1" spans="1:15" ht="17" thickBot="1" x14ac:dyDescent="0.25">
      <c r="A1" s="189" t="s">
        <v>82</v>
      </c>
      <c r="B1" s="190"/>
      <c r="C1" s="190"/>
      <c r="D1" s="190"/>
      <c r="E1" s="190"/>
      <c r="F1" s="190"/>
      <c r="G1" s="191"/>
    </row>
    <row r="2" spans="1:15" ht="18" customHeight="1" thickBot="1" x14ac:dyDescent="0.25">
      <c r="A2" s="194" t="s">
        <v>80</v>
      </c>
      <c r="B2" s="183" t="s">
        <v>83</v>
      </c>
      <c r="C2" s="184"/>
      <c r="D2" s="185"/>
      <c r="E2" s="186" t="s">
        <v>81</v>
      </c>
      <c r="F2" s="187"/>
      <c r="G2" s="188"/>
      <c r="H2" s="4"/>
      <c r="I2" s="5"/>
      <c r="J2" s="5"/>
      <c r="K2" s="5"/>
      <c r="L2" s="5"/>
      <c r="M2" s="5"/>
      <c r="N2" s="5"/>
      <c r="O2" s="5"/>
    </row>
    <row r="3" spans="1:15" ht="19" thickBot="1" x14ac:dyDescent="0.25">
      <c r="A3" s="195"/>
      <c r="B3" s="37" t="s">
        <v>64</v>
      </c>
      <c r="C3" s="44" t="s">
        <v>65</v>
      </c>
      <c r="D3" s="38" t="s">
        <v>66</v>
      </c>
      <c r="E3" s="17" t="s">
        <v>67</v>
      </c>
      <c r="F3" s="15" t="s">
        <v>68</v>
      </c>
      <c r="G3" s="16" t="s">
        <v>69</v>
      </c>
      <c r="H3" s="7"/>
      <c r="I3" s="5"/>
      <c r="J3" s="5"/>
      <c r="K3" s="5"/>
      <c r="L3" s="5"/>
      <c r="M3" s="5"/>
      <c r="N3" s="5"/>
      <c r="O3" s="5"/>
    </row>
    <row r="4" spans="1:15" ht="19" thickBot="1" x14ac:dyDescent="0.25">
      <c r="A4" s="18">
        <v>600</v>
      </c>
      <c r="B4" s="40">
        <v>120</v>
      </c>
      <c r="C4" s="45">
        <v>150</v>
      </c>
      <c r="D4" s="39">
        <v>280</v>
      </c>
      <c r="E4" s="19">
        <v>1000</v>
      </c>
      <c r="F4" s="13">
        <v>4000</v>
      </c>
      <c r="G4" s="14">
        <v>2000</v>
      </c>
      <c r="H4" s="7"/>
      <c r="I4" s="5"/>
      <c r="J4" s="5"/>
      <c r="K4" s="5"/>
      <c r="L4" s="5"/>
      <c r="M4" s="5"/>
      <c r="N4" s="5"/>
      <c r="O4" s="5"/>
    </row>
    <row r="5" spans="1:15" ht="17" thickBo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5" customHeight="1" thickBot="1" x14ac:dyDescent="0.25">
      <c r="A6" s="192" t="s">
        <v>84</v>
      </c>
      <c r="B6" s="175" t="s">
        <v>125</v>
      </c>
      <c r="C6" s="176"/>
      <c r="D6" s="176"/>
      <c r="E6" s="176"/>
      <c r="F6" s="176"/>
      <c r="G6" s="176"/>
      <c r="H6" s="176"/>
      <c r="I6" s="176"/>
      <c r="J6" s="177"/>
      <c r="K6" s="178" t="s">
        <v>85</v>
      </c>
      <c r="L6" s="12"/>
      <c r="M6" s="8"/>
      <c r="N6" s="5"/>
      <c r="O6" s="5"/>
    </row>
    <row r="7" spans="1:15" ht="19" customHeight="1" thickBot="1" x14ac:dyDescent="0.25">
      <c r="A7" s="193"/>
      <c r="B7" s="23" t="s">
        <v>86</v>
      </c>
      <c r="C7" s="24" t="s">
        <v>87</v>
      </c>
      <c r="D7" s="25" t="s">
        <v>88</v>
      </c>
      <c r="E7" s="26" t="s">
        <v>89</v>
      </c>
      <c r="F7" s="27" t="s">
        <v>90</v>
      </c>
      <c r="G7" s="25" t="s">
        <v>91</v>
      </c>
      <c r="H7" s="26" t="s">
        <v>92</v>
      </c>
      <c r="I7" s="27" t="s">
        <v>93</v>
      </c>
      <c r="J7" s="28" t="s">
        <v>94</v>
      </c>
      <c r="K7" s="179"/>
      <c r="L7" s="12"/>
      <c r="M7" s="8"/>
      <c r="N7" s="5"/>
      <c r="O7" s="5"/>
    </row>
    <row r="8" spans="1:15" ht="19" x14ac:dyDescent="0.25">
      <c r="A8" s="41" t="s">
        <v>95</v>
      </c>
      <c r="B8" s="31">
        <v>5</v>
      </c>
      <c r="C8" s="32">
        <v>0</v>
      </c>
      <c r="D8" s="33">
        <v>0</v>
      </c>
      <c r="E8" s="32">
        <v>0</v>
      </c>
      <c r="F8" s="33">
        <v>1</v>
      </c>
      <c r="G8" s="32">
        <v>2</v>
      </c>
      <c r="H8" s="33">
        <v>1</v>
      </c>
      <c r="I8" s="32">
        <v>2</v>
      </c>
      <c r="J8" s="34">
        <v>3</v>
      </c>
      <c r="K8" s="20" t="s">
        <v>98</v>
      </c>
      <c r="L8" s="9"/>
      <c r="M8" s="9"/>
      <c r="N8" s="5"/>
      <c r="O8" s="5"/>
    </row>
    <row r="9" spans="1:15" ht="19" x14ac:dyDescent="0.25">
      <c r="A9" s="43" t="s">
        <v>96</v>
      </c>
      <c r="B9" s="35">
        <v>0</v>
      </c>
      <c r="C9" s="29">
        <v>4</v>
      </c>
      <c r="D9" s="30">
        <v>0</v>
      </c>
      <c r="E9" s="29">
        <v>2</v>
      </c>
      <c r="F9" s="30">
        <v>1</v>
      </c>
      <c r="G9" s="29">
        <v>0</v>
      </c>
      <c r="H9" s="30">
        <v>3</v>
      </c>
      <c r="I9" s="29">
        <v>2</v>
      </c>
      <c r="J9" s="36">
        <v>1</v>
      </c>
      <c r="K9" s="21" t="s">
        <v>99</v>
      </c>
      <c r="L9" s="9"/>
      <c r="M9" s="9"/>
      <c r="N9" s="5"/>
      <c r="O9" s="5"/>
    </row>
    <row r="10" spans="1:15" ht="20" thickBot="1" x14ac:dyDescent="0.3">
      <c r="A10" s="42" t="s">
        <v>97</v>
      </c>
      <c r="B10" s="48">
        <v>0</v>
      </c>
      <c r="C10" s="49">
        <v>0</v>
      </c>
      <c r="D10" s="50">
        <v>2</v>
      </c>
      <c r="E10" s="49">
        <v>1</v>
      </c>
      <c r="F10" s="50">
        <v>1</v>
      </c>
      <c r="G10" s="49">
        <v>1</v>
      </c>
      <c r="H10" s="50">
        <v>0</v>
      </c>
      <c r="I10" s="49">
        <v>0</v>
      </c>
      <c r="J10" s="51">
        <v>0</v>
      </c>
      <c r="K10" s="22" t="s">
        <v>100</v>
      </c>
      <c r="L10" s="9"/>
      <c r="M10" s="9"/>
      <c r="N10" s="5"/>
      <c r="O10" s="5"/>
    </row>
    <row r="11" spans="1:15" ht="17" thickBot="1" x14ac:dyDescent="0.25">
      <c r="A11" s="46" t="s">
        <v>101</v>
      </c>
      <c r="B11" s="52">
        <v>0</v>
      </c>
      <c r="C11" s="54">
        <v>0</v>
      </c>
      <c r="D11" s="55">
        <v>40</v>
      </c>
      <c r="E11" s="53">
        <v>20</v>
      </c>
      <c r="F11" s="54">
        <v>50</v>
      </c>
      <c r="G11" s="55">
        <v>80</v>
      </c>
      <c r="H11" s="53">
        <v>20</v>
      </c>
      <c r="I11" s="54">
        <v>60</v>
      </c>
      <c r="J11" s="56">
        <v>90</v>
      </c>
      <c r="K11" s="47"/>
      <c r="L11" s="9"/>
      <c r="M11" s="9"/>
      <c r="N11" s="5"/>
      <c r="O11" s="5"/>
    </row>
    <row r="12" spans="1:15" ht="17" thickBot="1" x14ac:dyDescent="0.25">
      <c r="A12" s="11"/>
      <c r="B12" s="11"/>
      <c r="C12" s="11"/>
      <c r="D12" s="11"/>
      <c r="E12" s="11"/>
      <c r="F12" s="11"/>
      <c r="G12" s="11"/>
      <c r="H12" s="11"/>
      <c r="I12" s="10"/>
      <c r="J12" s="10"/>
      <c r="K12" s="10"/>
      <c r="L12" s="10"/>
      <c r="M12" s="10"/>
      <c r="N12" s="5"/>
      <c r="O12" s="5"/>
    </row>
    <row r="13" spans="1:15" ht="17" thickBot="1" x14ac:dyDescent="0.25">
      <c r="A13" s="57"/>
      <c r="B13" s="180" t="s">
        <v>102</v>
      </c>
      <c r="C13" s="181"/>
      <c r="D13" s="181"/>
      <c r="E13" s="181"/>
      <c r="F13" s="181"/>
      <c r="G13" s="181"/>
      <c r="H13" s="181"/>
      <c r="I13" s="181"/>
      <c r="J13" s="182"/>
      <c r="K13" s="5"/>
      <c r="L13" s="5"/>
      <c r="M13" s="5"/>
      <c r="N13" s="5"/>
      <c r="O13" s="5"/>
    </row>
    <row r="14" spans="1:15" ht="17" thickBot="1" x14ac:dyDescent="0.25">
      <c r="A14" s="59" t="s">
        <v>103</v>
      </c>
      <c r="B14" s="66" t="s">
        <v>70</v>
      </c>
      <c r="C14" s="67" t="s">
        <v>71</v>
      </c>
      <c r="D14" s="68" t="s">
        <v>72</v>
      </c>
      <c r="E14" s="69" t="s">
        <v>73</v>
      </c>
      <c r="F14" s="67" t="s">
        <v>74</v>
      </c>
      <c r="G14" s="68" t="s">
        <v>75</v>
      </c>
      <c r="H14" s="69" t="s">
        <v>76</v>
      </c>
      <c r="I14" s="67" t="s">
        <v>77</v>
      </c>
      <c r="J14" s="70" t="s">
        <v>78</v>
      </c>
      <c r="K14" s="5"/>
      <c r="L14" s="5"/>
      <c r="M14" s="5"/>
      <c r="N14" s="5"/>
      <c r="O14" s="5"/>
    </row>
    <row r="15" spans="1:15" ht="17" thickBot="1" x14ac:dyDescent="0.25">
      <c r="A15" s="60" t="s">
        <v>104</v>
      </c>
      <c r="B15" s="61">
        <v>200</v>
      </c>
      <c r="C15" s="62">
        <v>1000</v>
      </c>
      <c r="D15" s="63">
        <v>1000</v>
      </c>
      <c r="E15" s="64">
        <v>0</v>
      </c>
      <c r="F15" s="62">
        <v>0</v>
      </c>
      <c r="G15" s="63">
        <v>0</v>
      </c>
      <c r="H15" s="64">
        <v>0</v>
      </c>
      <c r="I15" s="62">
        <v>0</v>
      </c>
      <c r="J15" s="65">
        <v>0</v>
      </c>
      <c r="K15" s="5"/>
      <c r="L15" s="5"/>
      <c r="M15" s="5"/>
      <c r="N15" s="5"/>
      <c r="O15" s="5"/>
    </row>
    <row r="17" spans="1:7" ht="17" thickBot="1" x14ac:dyDescent="0.25"/>
    <row r="18" spans="1:7" ht="32" customHeight="1" thickBot="1" x14ac:dyDescent="0.25">
      <c r="A18" s="87" t="s">
        <v>110</v>
      </c>
      <c r="B18" s="88" t="s">
        <v>112</v>
      </c>
      <c r="C18" s="89">
        <f>SUMPRODUCT(B11:J11,B15:J15)</f>
        <v>40000</v>
      </c>
      <c r="E18" s="173" t="s">
        <v>111</v>
      </c>
      <c r="F18" s="174"/>
      <c r="G18" s="90">
        <f>SUM(B15:J15)</f>
        <v>2200</v>
      </c>
    </row>
    <row r="19" spans="1:7" s="5" customFormat="1" ht="17" thickBot="1" x14ac:dyDescent="0.25">
      <c r="A19" s="71"/>
      <c r="B19" s="72"/>
      <c r="C19" s="72"/>
    </row>
    <row r="20" spans="1:7" x14ac:dyDescent="0.2">
      <c r="A20" s="58"/>
      <c r="B20" s="78" t="s">
        <v>1</v>
      </c>
      <c r="C20" s="74" t="s">
        <v>106</v>
      </c>
      <c r="D20" s="73" t="s">
        <v>2</v>
      </c>
    </row>
    <row r="21" spans="1:7" x14ac:dyDescent="0.2">
      <c r="A21" s="171" t="s">
        <v>105</v>
      </c>
      <c r="B21" s="79">
        <f>SUMPRODUCT(B8:J8,B15:J15)</f>
        <v>1000</v>
      </c>
      <c r="C21" s="75" t="s">
        <v>79</v>
      </c>
      <c r="D21" s="82">
        <f>E4</f>
        <v>1000</v>
      </c>
    </row>
    <row r="22" spans="1:7" x14ac:dyDescent="0.2">
      <c r="A22" s="171"/>
      <c r="B22" s="81">
        <f>SUMPRODUCT(B9:J9,B15:J15)</f>
        <v>4000</v>
      </c>
      <c r="C22" s="77" t="s">
        <v>79</v>
      </c>
      <c r="D22" s="84">
        <f>F4</f>
        <v>4000</v>
      </c>
    </row>
    <row r="23" spans="1:7" ht="17" thickBot="1" x14ac:dyDescent="0.25">
      <c r="A23" s="172"/>
      <c r="B23" s="80">
        <f>SUMPRODUCT(B10:J10,B15:J15)</f>
        <v>2000</v>
      </c>
      <c r="C23" s="76" t="s">
        <v>79</v>
      </c>
      <c r="D23" s="83">
        <f>G4</f>
        <v>2000</v>
      </c>
    </row>
  </sheetData>
  <mergeCells count="10">
    <mergeCell ref="B2:D2"/>
    <mergeCell ref="E2:G2"/>
    <mergeCell ref="A1:G1"/>
    <mergeCell ref="A6:A7"/>
    <mergeCell ref="A2:A3"/>
    <mergeCell ref="A21:A23"/>
    <mergeCell ref="E18:F18"/>
    <mergeCell ref="B6:J6"/>
    <mergeCell ref="K6:K7"/>
    <mergeCell ref="B13:J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ACA1-B6C3-7C4D-9273-D5C587D3536E}">
  <dimension ref="A1:AB86"/>
  <sheetViews>
    <sheetView zoomScale="112" workbookViewId="0">
      <selection activeCell="G25" sqref="G25"/>
    </sheetView>
  </sheetViews>
  <sheetFormatPr baseColWidth="10" defaultRowHeight="15" x14ac:dyDescent="0.2"/>
  <cols>
    <col min="1" max="1" width="14.83203125" style="86" customWidth="1"/>
    <col min="2" max="2" width="9.6640625" style="86" bestFit="1" customWidth="1"/>
    <col min="3" max="3" width="37.6640625" style="86" bestFit="1" customWidth="1"/>
    <col min="4" max="4" width="12.33203125" style="86" bestFit="1" customWidth="1"/>
    <col min="5" max="5" width="14.83203125" style="86" customWidth="1"/>
    <col min="6" max="6" width="13.1640625" style="86" bestFit="1" customWidth="1"/>
    <col min="7" max="7" width="3.83203125" style="86" bestFit="1" customWidth="1"/>
    <col min="8" max="8" width="14.83203125" style="86" customWidth="1"/>
    <col min="9" max="16384" width="10.83203125" style="86"/>
  </cols>
  <sheetData>
    <row r="1" spans="1:28" ht="16" thickBot="1" x14ac:dyDescent="0.25">
      <c r="A1" s="196" t="s">
        <v>141</v>
      </c>
      <c r="B1" s="197"/>
      <c r="C1" s="197"/>
      <c r="D1" s="197"/>
      <c r="E1" s="197"/>
      <c r="F1" s="197"/>
      <c r="G1" s="197"/>
      <c r="H1" s="198"/>
      <c r="S1" s="156"/>
      <c r="T1" s="157"/>
      <c r="U1" s="157"/>
      <c r="V1" s="157"/>
      <c r="W1" s="157"/>
      <c r="X1" s="157"/>
      <c r="Y1" s="157"/>
      <c r="Z1" s="157"/>
      <c r="AA1" s="157"/>
      <c r="AB1" s="156"/>
    </row>
    <row r="2" spans="1:28" ht="16" thickBot="1" x14ac:dyDescent="0.25">
      <c r="A2" s="98" t="s">
        <v>126</v>
      </c>
      <c r="B2" s="94" t="s">
        <v>133</v>
      </c>
      <c r="C2" s="92" t="s">
        <v>127</v>
      </c>
      <c r="D2" s="92" t="s">
        <v>134</v>
      </c>
      <c r="E2" s="92" t="s">
        <v>135</v>
      </c>
      <c r="F2" s="105" t="s">
        <v>136</v>
      </c>
      <c r="G2" s="204" t="s">
        <v>137</v>
      </c>
      <c r="H2" s="206"/>
      <c r="S2" s="156"/>
      <c r="T2" s="158"/>
      <c r="U2" s="158"/>
      <c r="V2" s="158"/>
      <c r="W2" s="158"/>
      <c r="X2" s="158"/>
      <c r="Y2" s="158"/>
      <c r="Z2" s="158"/>
      <c r="AA2" s="158"/>
      <c r="AB2" s="156"/>
    </row>
    <row r="3" spans="1:28" x14ac:dyDescent="0.2">
      <c r="A3" s="99" t="s">
        <v>128</v>
      </c>
      <c r="B3" s="95">
        <v>2000</v>
      </c>
      <c r="C3" s="220">
        <v>150</v>
      </c>
      <c r="D3" s="220">
        <v>30</v>
      </c>
      <c r="E3" s="220">
        <f>4*60</f>
        <v>240</v>
      </c>
      <c r="F3" s="221">
        <v>45</v>
      </c>
      <c r="G3" s="109" t="s">
        <v>119</v>
      </c>
      <c r="H3" s="106">
        <v>0</v>
      </c>
      <c r="S3" s="156"/>
      <c r="T3" s="158"/>
      <c r="U3" s="158"/>
      <c r="V3" s="158"/>
      <c r="W3" s="158"/>
      <c r="X3" s="158"/>
      <c r="Y3" s="158"/>
      <c r="Z3" s="158"/>
      <c r="AA3" s="158">
        <v>0</v>
      </c>
      <c r="AB3" s="156"/>
    </row>
    <row r="4" spans="1:28" x14ac:dyDescent="0.2">
      <c r="A4" s="100" t="s">
        <v>129</v>
      </c>
      <c r="B4" s="96">
        <v>2800</v>
      </c>
      <c r="C4" s="222">
        <v>125</v>
      </c>
      <c r="D4" s="222">
        <v>40</v>
      </c>
      <c r="E4" s="222">
        <f>3*60</f>
        <v>180</v>
      </c>
      <c r="F4" s="223">
        <v>45</v>
      </c>
      <c r="G4" s="100" t="s">
        <v>118</v>
      </c>
      <c r="H4" s="107">
        <v>4.5</v>
      </c>
      <c r="S4" s="156"/>
      <c r="T4" s="158"/>
      <c r="U4" s="158"/>
      <c r="V4" s="158"/>
      <c r="W4" s="158"/>
      <c r="X4" s="158"/>
      <c r="Y4" s="158"/>
      <c r="Z4" s="158"/>
      <c r="AA4" s="158">
        <v>0</v>
      </c>
      <c r="AB4" s="156"/>
    </row>
    <row r="5" spans="1:28" x14ac:dyDescent="0.2">
      <c r="A5" s="100" t="s">
        <v>130</v>
      </c>
      <c r="B5" s="96">
        <v>1200</v>
      </c>
      <c r="C5" s="222">
        <v>200</v>
      </c>
      <c r="D5" s="222">
        <v>20</v>
      </c>
      <c r="E5" s="222">
        <f>2*60</f>
        <v>120</v>
      </c>
      <c r="F5" s="223">
        <v>30</v>
      </c>
      <c r="G5" s="100" t="s">
        <v>117</v>
      </c>
      <c r="H5" s="107">
        <v>0</v>
      </c>
      <c r="S5" s="156"/>
      <c r="T5" s="158"/>
      <c r="U5" s="158"/>
      <c r="V5" s="158"/>
      <c r="W5" s="158"/>
      <c r="X5" s="158"/>
      <c r="Y5" s="158"/>
      <c r="Z5" s="158"/>
      <c r="AA5" s="158">
        <v>0</v>
      </c>
      <c r="AB5" s="156"/>
    </row>
    <row r="6" spans="1:28" ht="16" thickBot="1" x14ac:dyDescent="0.25">
      <c r="A6" s="101" t="s">
        <v>131</v>
      </c>
      <c r="B6" s="97">
        <v>1500</v>
      </c>
      <c r="C6" s="224">
        <v>150</v>
      </c>
      <c r="D6" s="224">
        <v>20</v>
      </c>
      <c r="E6" s="224">
        <f>2.5*60</f>
        <v>150</v>
      </c>
      <c r="F6" s="225">
        <v>30</v>
      </c>
      <c r="G6" s="110" t="s">
        <v>116</v>
      </c>
      <c r="H6" s="108">
        <v>9</v>
      </c>
      <c r="S6" s="156"/>
      <c r="T6" s="158"/>
      <c r="U6" s="158"/>
      <c r="V6" s="158"/>
      <c r="W6" s="158"/>
      <c r="X6" s="158"/>
      <c r="Y6" s="158"/>
      <c r="Z6" s="158"/>
      <c r="AA6" s="158">
        <v>0</v>
      </c>
      <c r="AB6" s="156"/>
    </row>
    <row r="7" spans="1:28" ht="16" thickBot="1" x14ac:dyDescent="0.25">
      <c r="A7" s="102" t="s">
        <v>132</v>
      </c>
      <c r="B7" s="94"/>
      <c r="C7" s="103">
        <v>2500</v>
      </c>
      <c r="D7" s="103">
        <v>360</v>
      </c>
      <c r="E7" s="103">
        <f>36*60</f>
        <v>2160</v>
      </c>
      <c r="F7" s="104">
        <v>480</v>
      </c>
      <c r="S7" s="156"/>
      <c r="T7" s="158"/>
      <c r="U7" s="158"/>
      <c r="V7" s="158"/>
      <c r="W7" s="158"/>
      <c r="X7" s="158"/>
      <c r="Y7" s="158"/>
      <c r="Z7" s="158"/>
      <c r="AA7" s="158"/>
      <c r="AB7" s="156"/>
    </row>
    <row r="8" spans="1:28" ht="16" thickBot="1" x14ac:dyDescent="0.25">
      <c r="S8" s="156"/>
      <c r="T8" s="158"/>
      <c r="U8" s="158"/>
      <c r="V8" s="158"/>
      <c r="W8" s="158"/>
      <c r="X8" s="158"/>
      <c r="Y8" s="158"/>
      <c r="Z8" s="158"/>
      <c r="AA8" s="158"/>
      <c r="AB8" s="156"/>
    </row>
    <row r="9" spans="1:28" ht="16" thickBot="1" x14ac:dyDescent="0.25">
      <c r="A9" s="91" t="s">
        <v>138</v>
      </c>
      <c r="B9" s="93">
        <f>SUMPRODUCT(B3:B6,H3:H6)</f>
        <v>26100</v>
      </c>
      <c r="C9" s="111" t="s">
        <v>140</v>
      </c>
      <c r="S9" s="156"/>
      <c r="T9" s="158"/>
      <c r="U9" s="158"/>
      <c r="V9" s="158"/>
      <c r="W9" s="158"/>
      <c r="X9" s="158"/>
      <c r="Y9" s="158"/>
      <c r="Z9" s="158"/>
      <c r="AA9" s="158"/>
      <c r="AB9" s="156"/>
    </row>
    <row r="10" spans="1:28" ht="16" thickBot="1" x14ac:dyDescent="0.25">
      <c r="S10" s="156"/>
      <c r="T10" s="158"/>
      <c r="U10" s="158"/>
      <c r="V10" s="158"/>
      <c r="W10" s="158"/>
      <c r="X10" s="158"/>
      <c r="Y10" s="158"/>
      <c r="Z10" s="158"/>
      <c r="AA10" s="158"/>
      <c r="AB10" s="156"/>
    </row>
    <row r="11" spans="1:28" ht="16" thickBot="1" x14ac:dyDescent="0.25">
      <c r="A11" s="204" t="s">
        <v>139</v>
      </c>
      <c r="B11" s="205"/>
      <c r="C11" s="206"/>
      <c r="S11" s="156"/>
      <c r="T11" s="158"/>
      <c r="U11" s="158"/>
      <c r="V11" s="158"/>
      <c r="W11" s="158"/>
      <c r="X11" s="158"/>
      <c r="Y11" s="158"/>
      <c r="Z11" s="158"/>
      <c r="AA11" s="158"/>
      <c r="AB11" s="156"/>
    </row>
    <row r="12" spans="1:28" ht="16" thickBot="1" x14ac:dyDescent="0.25">
      <c r="A12" s="91" t="s">
        <v>1</v>
      </c>
      <c r="B12" s="92" t="s">
        <v>106</v>
      </c>
      <c r="C12" s="93" t="s">
        <v>2</v>
      </c>
      <c r="S12" s="156"/>
      <c r="T12" s="158"/>
      <c r="U12" s="158"/>
      <c r="V12" s="158"/>
      <c r="W12" s="158"/>
      <c r="X12" s="158"/>
      <c r="Y12" s="158"/>
      <c r="Z12" s="158"/>
      <c r="AA12" s="158"/>
      <c r="AB12" s="156"/>
    </row>
    <row r="13" spans="1:28" x14ac:dyDescent="0.2">
      <c r="A13" s="109">
        <f>SUMPRODUCT(C3:C6,H3:H6)</f>
        <v>1912.5</v>
      </c>
      <c r="B13" s="118" t="s">
        <v>108</v>
      </c>
      <c r="C13" s="109">
        <f>C7</f>
        <v>2500</v>
      </c>
      <c r="S13" s="156"/>
      <c r="T13" s="158"/>
      <c r="U13" s="158"/>
      <c r="V13" s="158"/>
      <c r="W13" s="158"/>
      <c r="X13" s="158"/>
      <c r="Y13" s="158"/>
      <c r="Z13" s="158"/>
      <c r="AA13" s="158"/>
      <c r="AB13" s="156"/>
    </row>
    <row r="14" spans="1:28" x14ac:dyDescent="0.2">
      <c r="A14" s="100">
        <f>SUMPRODUCT(D3:D6,H3:H6)</f>
        <v>360</v>
      </c>
      <c r="B14" s="130" t="s">
        <v>108</v>
      </c>
      <c r="C14" s="100">
        <v>360</v>
      </c>
      <c r="S14" s="156"/>
      <c r="T14" s="158"/>
      <c r="U14" s="158"/>
      <c r="V14" s="158"/>
      <c r="W14" s="158"/>
      <c r="X14" s="158"/>
      <c r="Y14" s="158"/>
      <c r="Z14" s="158"/>
      <c r="AA14" s="158"/>
      <c r="AB14" s="156"/>
    </row>
    <row r="15" spans="1:28" x14ac:dyDescent="0.2">
      <c r="A15" s="100">
        <f>SUMPRODUCT(E3:E6,H3:H6)</f>
        <v>2160</v>
      </c>
      <c r="B15" s="130" t="s">
        <v>108</v>
      </c>
      <c r="C15" s="100">
        <v>2160</v>
      </c>
      <c r="S15" s="156"/>
      <c r="T15" s="158"/>
      <c r="U15" s="158"/>
      <c r="V15" s="158"/>
      <c r="W15" s="158"/>
      <c r="X15" s="158"/>
      <c r="Y15" s="158"/>
      <c r="Z15" s="158"/>
      <c r="AA15" s="158"/>
      <c r="AB15" s="156"/>
    </row>
    <row r="16" spans="1:28" ht="16" thickBot="1" x14ac:dyDescent="0.25">
      <c r="A16" s="110">
        <f>SUMPRODUCT(F3:F6,H3:H6)</f>
        <v>472.5</v>
      </c>
      <c r="B16" s="131" t="s">
        <v>108</v>
      </c>
      <c r="C16" s="110">
        <f>F7</f>
        <v>480</v>
      </c>
      <c r="S16" s="156"/>
      <c r="T16" s="158"/>
      <c r="U16" s="158"/>
      <c r="V16" s="158"/>
      <c r="W16" s="158"/>
      <c r="X16" s="158"/>
      <c r="Y16" s="158"/>
      <c r="Z16" s="158"/>
      <c r="AA16" s="158"/>
      <c r="AB16" s="156"/>
    </row>
    <row r="17" spans="1:27" ht="16" thickBot="1" x14ac:dyDescent="0.25">
      <c r="T17" s="158"/>
      <c r="U17" s="158"/>
      <c r="V17" s="158"/>
      <c r="W17" s="158"/>
      <c r="X17" s="158"/>
      <c r="Y17" s="158"/>
      <c r="Z17" s="158"/>
      <c r="AA17" s="158"/>
    </row>
    <row r="18" spans="1:27" ht="16" thickBot="1" x14ac:dyDescent="0.25">
      <c r="A18" s="199" t="s">
        <v>142</v>
      </c>
      <c r="B18" s="200"/>
      <c r="C18" s="200"/>
      <c r="D18" s="200"/>
      <c r="E18" s="200"/>
      <c r="F18" s="200"/>
      <c r="G18" s="200"/>
      <c r="H18" s="201"/>
    </row>
    <row r="19" spans="1:27" ht="16" thickBot="1" x14ac:dyDescent="0.25">
      <c r="A19" s="112" t="s">
        <v>126</v>
      </c>
      <c r="B19" s="113" t="s">
        <v>133</v>
      </c>
      <c r="C19" s="113" t="s">
        <v>127</v>
      </c>
      <c r="D19" s="113" t="s">
        <v>134</v>
      </c>
      <c r="E19" s="113" t="s">
        <v>135</v>
      </c>
      <c r="F19" s="114" t="s">
        <v>136</v>
      </c>
      <c r="G19" s="202" t="s">
        <v>137</v>
      </c>
      <c r="H19" s="203"/>
    </row>
    <row r="20" spans="1:27" x14ac:dyDescent="0.2">
      <c r="A20" s="116" t="s">
        <v>128</v>
      </c>
      <c r="B20" s="117">
        <v>2000</v>
      </c>
      <c r="C20" s="117">
        <v>150</v>
      </c>
      <c r="D20" s="117">
        <v>30</v>
      </c>
      <c r="E20" s="117">
        <v>240</v>
      </c>
      <c r="F20" s="119">
        <v>45</v>
      </c>
      <c r="G20" s="116" t="s">
        <v>119</v>
      </c>
      <c r="H20" s="120">
        <v>5</v>
      </c>
    </row>
    <row r="21" spans="1:27" x14ac:dyDescent="0.2">
      <c r="A21" s="116" t="s">
        <v>129</v>
      </c>
      <c r="B21" s="117">
        <v>2800</v>
      </c>
      <c r="C21" s="117">
        <v>125</v>
      </c>
      <c r="D21" s="117">
        <v>40</v>
      </c>
      <c r="E21" s="117">
        <v>180</v>
      </c>
      <c r="F21" s="119">
        <v>45</v>
      </c>
      <c r="G21" s="116" t="s">
        <v>118</v>
      </c>
      <c r="H21" s="120">
        <v>5</v>
      </c>
    </row>
    <row r="22" spans="1:27" x14ac:dyDescent="0.2">
      <c r="A22" s="116" t="s">
        <v>130</v>
      </c>
      <c r="B22" s="117">
        <v>1200</v>
      </c>
      <c r="C22" s="117">
        <v>200</v>
      </c>
      <c r="D22" s="117">
        <v>20</v>
      </c>
      <c r="E22" s="117">
        <v>120</v>
      </c>
      <c r="F22" s="119">
        <v>30</v>
      </c>
      <c r="G22" s="116" t="s">
        <v>117</v>
      </c>
      <c r="H22" s="120">
        <v>5</v>
      </c>
    </row>
    <row r="23" spans="1:27" ht="16" thickBot="1" x14ac:dyDescent="0.25">
      <c r="A23" s="121" t="s">
        <v>131</v>
      </c>
      <c r="B23" s="122">
        <v>1500</v>
      </c>
      <c r="C23" s="122">
        <v>150</v>
      </c>
      <c r="D23" s="122">
        <v>20</v>
      </c>
      <c r="E23" s="122">
        <v>150</v>
      </c>
      <c r="F23" s="115">
        <v>30</v>
      </c>
      <c r="G23" s="112" t="s">
        <v>116</v>
      </c>
      <c r="H23" s="123">
        <v>5</v>
      </c>
    </row>
    <row r="24" spans="1:27" ht="16" thickBot="1" x14ac:dyDescent="0.25">
      <c r="A24" s="124" t="s">
        <v>132</v>
      </c>
      <c r="B24" s="125"/>
      <c r="C24" s="126">
        <v>2500</v>
      </c>
      <c r="D24" s="126">
        <v>360</v>
      </c>
      <c r="E24" s="126">
        <v>2160</v>
      </c>
      <c r="F24" s="127">
        <v>480</v>
      </c>
      <c r="G24" s="115"/>
      <c r="H24" s="115"/>
    </row>
    <row r="25" spans="1:27" ht="16" thickBot="1" x14ac:dyDescent="0.25">
      <c r="A25" s="115"/>
      <c r="B25" s="115"/>
      <c r="C25" s="115"/>
      <c r="D25" s="115"/>
      <c r="E25" s="115"/>
      <c r="F25" s="115"/>
      <c r="G25" s="115"/>
      <c r="H25" s="115"/>
    </row>
    <row r="26" spans="1:27" ht="16" thickBot="1" x14ac:dyDescent="0.25">
      <c r="A26" s="128" t="s">
        <v>138</v>
      </c>
      <c r="B26" s="93">
        <f>SUMPRODUCT(B20:B23,H20:H23)</f>
        <v>37500</v>
      </c>
      <c r="C26" s="129" t="s">
        <v>140</v>
      </c>
      <c r="D26" s="129"/>
      <c r="E26" s="129"/>
      <c r="F26" s="115"/>
      <c r="G26" s="115"/>
      <c r="H26" s="115"/>
    </row>
    <row r="27" spans="1:27" ht="16" thickBot="1" x14ac:dyDescent="0.25">
      <c r="A27" s="115"/>
      <c r="B27" s="115"/>
      <c r="C27" s="115"/>
      <c r="D27" s="115"/>
      <c r="E27" s="115"/>
      <c r="F27" s="115"/>
      <c r="G27" s="115"/>
      <c r="H27" s="115"/>
    </row>
    <row r="28" spans="1:27" ht="16" thickBot="1" x14ac:dyDescent="0.25">
      <c r="A28" s="204" t="s">
        <v>139</v>
      </c>
      <c r="B28" s="205"/>
      <c r="C28" s="206"/>
      <c r="D28" s="115"/>
      <c r="E28" s="115"/>
      <c r="F28" s="115"/>
      <c r="G28" s="115"/>
      <c r="H28" s="115"/>
    </row>
    <row r="29" spans="1:27" ht="16" thickBot="1" x14ac:dyDescent="0.25">
      <c r="A29" s="91" t="s">
        <v>1</v>
      </c>
      <c r="B29" s="92" t="s">
        <v>106</v>
      </c>
      <c r="C29" s="93" t="s">
        <v>2</v>
      </c>
      <c r="D29" s="115"/>
      <c r="E29" s="115"/>
      <c r="F29" s="115"/>
      <c r="G29" s="115"/>
      <c r="H29" s="115"/>
    </row>
    <row r="30" spans="1:27" x14ac:dyDescent="0.2">
      <c r="A30" s="109">
        <f>SUMPRODUCT(C20:C23,H20:H23)</f>
        <v>3125</v>
      </c>
      <c r="B30" s="118" t="s">
        <v>108</v>
      </c>
      <c r="C30" s="109">
        <v>2500</v>
      </c>
      <c r="D30" s="115"/>
      <c r="E30" s="115"/>
      <c r="F30" s="115"/>
      <c r="G30" s="115"/>
      <c r="H30" s="115"/>
    </row>
    <row r="31" spans="1:27" x14ac:dyDescent="0.2">
      <c r="A31" s="100">
        <f>SUMPRODUCT(D20:D23,H20:H23)</f>
        <v>550</v>
      </c>
      <c r="B31" s="130" t="s">
        <v>108</v>
      </c>
      <c r="C31" s="100">
        <f>D24</f>
        <v>360</v>
      </c>
      <c r="D31" s="115"/>
      <c r="E31" s="115"/>
      <c r="F31" s="115"/>
      <c r="G31" s="115"/>
      <c r="H31" s="115"/>
    </row>
    <row r="32" spans="1:27" x14ac:dyDescent="0.2">
      <c r="A32" s="100">
        <f>SUMPRODUCT(E20:E23,H20:H23)</f>
        <v>3450</v>
      </c>
      <c r="B32" s="130" t="s">
        <v>108</v>
      </c>
      <c r="C32" s="100">
        <f>E24</f>
        <v>2160</v>
      </c>
      <c r="D32" s="115"/>
      <c r="E32" s="115"/>
      <c r="F32" s="115"/>
      <c r="G32" s="115"/>
      <c r="H32" s="115"/>
    </row>
    <row r="33" spans="1:8" ht="16" thickBot="1" x14ac:dyDescent="0.25">
      <c r="A33" s="110">
        <f>SUMPRODUCT(F20:F23,H20:H23)</f>
        <v>750</v>
      </c>
      <c r="B33" s="131" t="s">
        <v>108</v>
      </c>
      <c r="C33" s="110">
        <f>F24</f>
        <v>480</v>
      </c>
      <c r="D33" s="115"/>
      <c r="E33" s="115"/>
      <c r="F33" s="115"/>
      <c r="G33" s="115"/>
      <c r="H33" s="115"/>
    </row>
    <row r="34" spans="1:8" ht="16" thickBot="1" x14ac:dyDescent="0.25"/>
    <row r="35" spans="1:8" ht="16" thickBot="1" x14ac:dyDescent="0.25">
      <c r="A35" s="199" t="s">
        <v>143</v>
      </c>
      <c r="B35" s="200"/>
      <c r="C35" s="200"/>
      <c r="D35" s="200"/>
      <c r="E35" s="200"/>
      <c r="F35" s="200"/>
      <c r="G35" s="200"/>
      <c r="H35" s="201"/>
    </row>
    <row r="36" spans="1:8" ht="16" thickBot="1" x14ac:dyDescent="0.25">
      <c r="A36" s="112" t="s">
        <v>126</v>
      </c>
      <c r="B36" s="113" t="s">
        <v>133</v>
      </c>
      <c r="C36" s="113" t="s">
        <v>127</v>
      </c>
      <c r="D36" s="113" t="s">
        <v>134</v>
      </c>
      <c r="E36" s="113" t="s">
        <v>135</v>
      </c>
      <c r="F36" s="114" t="s">
        <v>136</v>
      </c>
      <c r="G36" s="202" t="s">
        <v>137</v>
      </c>
      <c r="H36" s="203"/>
    </row>
    <row r="37" spans="1:8" x14ac:dyDescent="0.2">
      <c r="A37" s="116" t="s">
        <v>128</v>
      </c>
      <c r="B37" s="117">
        <v>2000</v>
      </c>
      <c r="C37" s="117">
        <v>150</v>
      </c>
      <c r="D37" s="117">
        <v>30</v>
      </c>
      <c r="E37" s="117">
        <v>240</v>
      </c>
      <c r="F37" s="119">
        <v>45</v>
      </c>
      <c r="G37" s="116" t="s">
        <v>119</v>
      </c>
      <c r="H37" s="120">
        <v>3</v>
      </c>
    </row>
    <row r="38" spans="1:8" x14ac:dyDescent="0.2">
      <c r="A38" s="116" t="s">
        <v>129</v>
      </c>
      <c r="B38" s="117">
        <v>2800</v>
      </c>
      <c r="C38" s="117">
        <v>125</v>
      </c>
      <c r="D38" s="117">
        <v>40</v>
      </c>
      <c r="E38" s="117">
        <v>180</v>
      </c>
      <c r="F38" s="119">
        <v>45</v>
      </c>
      <c r="G38" s="116" t="s">
        <v>118</v>
      </c>
      <c r="H38" s="120">
        <v>3.5</v>
      </c>
    </row>
    <row r="39" spans="1:8" x14ac:dyDescent="0.2">
      <c r="A39" s="116" t="s">
        <v>130</v>
      </c>
      <c r="B39" s="117">
        <v>1200</v>
      </c>
      <c r="C39" s="117">
        <v>200</v>
      </c>
      <c r="D39" s="117">
        <v>20</v>
      </c>
      <c r="E39" s="117">
        <v>120</v>
      </c>
      <c r="F39" s="119">
        <v>30</v>
      </c>
      <c r="G39" s="116" t="s">
        <v>117</v>
      </c>
      <c r="H39" s="120">
        <v>3</v>
      </c>
    </row>
    <row r="40" spans="1:8" ht="16" thickBot="1" x14ac:dyDescent="0.25">
      <c r="A40" s="121" t="s">
        <v>131</v>
      </c>
      <c r="B40" s="122">
        <v>1500</v>
      </c>
      <c r="C40" s="122">
        <v>150</v>
      </c>
      <c r="D40" s="122">
        <v>20</v>
      </c>
      <c r="E40" s="122">
        <v>150</v>
      </c>
      <c r="F40" s="115">
        <v>30</v>
      </c>
      <c r="G40" s="112" t="s">
        <v>116</v>
      </c>
      <c r="H40" s="123">
        <v>3</v>
      </c>
    </row>
    <row r="41" spans="1:8" ht="16" thickBot="1" x14ac:dyDescent="0.25">
      <c r="A41" s="124" t="s">
        <v>132</v>
      </c>
      <c r="B41" s="125"/>
      <c r="C41" s="126">
        <v>2500</v>
      </c>
      <c r="D41" s="126">
        <v>360</v>
      </c>
      <c r="E41" s="126">
        <v>2160</v>
      </c>
      <c r="F41" s="127">
        <v>480</v>
      </c>
      <c r="G41" s="115"/>
      <c r="H41" s="115"/>
    </row>
    <row r="42" spans="1:8" ht="16" thickBot="1" x14ac:dyDescent="0.25">
      <c r="A42" s="115"/>
      <c r="B42" s="115"/>
      <c r="C42" s="115"/>
      <c r="D42" s="115"/>
      <c r="E42" s="115"/>
      <c r="F42" s="115"/>
      <c r="G42" s="115"/>
      <c r="H42" s="115"/>
    </row>
    <row r="43" spans="1:8" ht="16" thickBot="1" x14ac:dyDescent="0.25">
      <c r="A43" s="128" t="s">
        <v>138</v>
      </c>
      <c r="B43" s="93">
        <f>SUMPRODUCT(B37:B40,H37:H40)</f>
        <v>23900</v>
      </c>
      <c r="C43" s="129" t="s">
        <v>140</v>
      </c>
      <c r="D43" s="129"/>
      <c r="E43" s="129"/>
      <c r="F43" s="115"/>
      <c r="G43" s="115"/>
      <c r="H43" s="115"/>
    </row>
    <row r="44" spans="1:8" ht="16" thickBot="1" x14ac:dyDescent="0.25">
      <c r="A44" s="115"/>
      <c r="B44" s="115"/>
      <c r="C44" s="115"/>
      <c r="D44" s="115"/>
      <c r="E44" s="115"/>
      <c r="F44" s="115"/>
      <c r="G44" s="115"/>
      <c r="H44" s="115"/>
    </row>
    <row r="45" spans="1:8" ht="16" thickBot="1" x14ac:dyDescent="0.25">
      <c r="A45" s="204" t="s">
        <v>139</v>
      </c>
      <c r="B45" s="205"/>
      <c r="C45" s="206"/>
      <c r="D45" s="115"/>
      <c r="E45" s="115"/>
      <c r="F45" s="115"/>
      <c r="G45" s="115"/>
      <c r="H45" s="115"/>
    </row>
    <row r="46" spans="1:8" ht="16" thickBot="1" x14ac:dyDescent="0.25">
      <c r="A46" s="91" t="s">
        <v>1</v>
      </c>
      <c r="B46" s="92" t="s">
        <v>106</v>
      </c>
      <c r="C46" s="93" t="s">
        <v>2</v>
      </c>
      <c r="D46" s="115"/>
      <c r="E46" s="115"/>
      <c r="F46" s="115"/>
      <c r="G46" s="115"/>
      <c r="H46" s="115"/>
    </row>
    <row r="47" spans="1:8" x14ac:dyDescent="0.2">
      <c r="A47" s="109">
        <f>SUMPRODUCT(C37:C40,H37:H40)</f>
        <v>1937.5</v>
      </c>
      <c r="B47" s="118" t="s">
        <v>108</v>
      </c>
      <c r="C47" s="109">
        <v>2500</v>
      </c>
      <c r="D47" s="115"/>
      <c r="E47" s="115"/>
      <c r="F47" s="115"/>
      <c r="G47" s="115"/>
      <c r="H47" s="115"/>
    </row>
    <row r="48" spans="1:8" x14ac:dyDescent="0.2">
      <c r="A48" s="100">
        <f>SUMPRODUCT(D37:D40,H37:H40)</f>
        <v>350</v>
      </c>
      <c r="B48" s="130" t="s">
        <v>108</v>
      </c>
      <c r="C48" s="100">
        <f>D41</f>
        <v>360</v>
      </c>
      <c r="D48" s="115"/>
      <c r="E48" s="115"/>
      <c r="F48" s="115"/>
      <c r="G48" s="115"/>
      <c r="H48" s="115"/>
    </row>
    <row r="49" spans="1:10" x14ac:dyDescent="0.2">
      <c r="A49" s="100">
        <f>SUMPRODUCT(E37:E40,H37:H40)</f>
        <v>2160</v>
      </c>
      <c r="B49" s="130" t="s">
        <v>108</v>
      </c>
      <c r="C49" s="100">
        <f>E41</f>
        <v>2160</v>
      </c>
      <c r="D49" s="115"/>
      <c r="E49" s="115"/>
      <c r="F49" s="115"/>
      <c r="G49" s="115"/>
      <c r="H49" s="115"/>
    </row>
    <row r="50" spans="1:10" ht="16" thickBot="1" x14ac:dyDescent="0.25">
      <c r="A50" s="110">
        <f>SUMPRODUCT(F37:F40,H37:H40)</f>
        <v>472.5</v>
      </c>
      <c r="B50" s="131" t="s">
        <v>108</v>
      </c>
      <c r="C50" s="110">
        <f>F41</f>
        <v>480</v>
      </c>
      <c r="D50" s="115"/>
      <c r="E50" s="115"/>
      <c r="F50" s="115"/>
      <c r="G50" s="115"/>
      <c r="H50" s="115"/>
    </row>
    <row r="52" spans="1:10" ht="16" thickBot="1" x14ac:dyDescent="0.25">
      <c r="G52" s="132"/>
      <c r="H52" s="132"/>
      <c r="I52" s="111"/>
      <c r="J52" s="111"/>
    </row>
    <row r="53" spans="1:10" ht="16" thickBot="1" x14ac:dyDescent="0.25">
      <c r="A53" s="199" t="s">
        <v>144</v>
      </c>
      <c r="B53" s="200"/>
      <c r="C53" s="200"/>
      <c r="D53" s="200"/>
      <c r="E53" s="200"/>
      <c r="F53" s="210"/>
      <c r="G53" s="132"/>
      <c r="H53" s="132"/>
    </row>
    <row r="54" spans="1:10" ht="16" thickBot="1" x14ac:dyDescent="0.25">
      <c r="A54" s="112" t="s">
        <v>126</v>
      </c>
      <c r="B54" s="113" t="s">
        <v>133</v>
      </c>
      <c r="C54" s="113" t="s">
        <v>127</v>
      </c>
      <c r="D54" s="113" t="s">
        <v>134</v>
      </c>
      <c r="E54" s="113" t="s">
        <v>135</v>
      </c>
      <c r="F54" s="123" t="s">
        <v>136</v>
      </c>
      <c r="G54" s="132"/>
      <c r="H54" s="132"/>
    </row>
    <row r="55" spans="1:10" x14ac:dyDescent="0.2">
      <c r="A55" s="135" t="s">
        <v>128</v>
      </c>
      <c r="B55" s="148">
        <v>2000</v>
      </c>
      <c r="C55" s="149">
        <f>150/B55</f>
        <v>7.4999999999999997E-2</v>
      </c>
      <c r="D55" s="149">
        <f>30/B55</f>
        <v>1.4999999999999999E-2</v>
      </c>
      <c r="E55" s="149">
        <f>240/B55</f>
        <v>0.12</v>
      </c>
      <c r="F55" s="150">
        <f>45/B55</f>
        <v>2.2499999999999999E-2</v>
      </c>
      <c r="G55" s="132"/>
      <c r="H55" s="132"/>
    </row>
    <row r="56" spans="1:10" ht="16" thickBot="1" x14ac:dyDescent="0.25">
      <c r="A56" s="137" t="s">
        <v>129</v>
      </c>
      <c r="B56" s="139">
        <v>2800</v>
      </c>
      <c r="C56" s="140">
        <f>125/B56</f>
        <v>4.4642857142857144E-2</v>
      </c>
      <c r="D56" s="140">
        <f>40/B56</f>
        <v>1.4285714285714285E-2</v>
      </c>
      <c r="E56" s="140">
        <f>180/B56</f>
        <v>6.4285714285714279E-2</v>
      </c>
      <c r="F56" s="141">
        <f>45/B56</f>
        <v>1.607142857142857E-2</v>
      </c>
      <c r="G56" s="132"/>
      <c r="H56" s="132"/>
    </row>
    <row r="57" spans="1:10" x14ac:dyDescent="0.2">
      <c r="A57" s="136" t="s">
        <v>130</v>
      </c>
      <c r="B57" s="145">
        <v>1200</v>
      </c>
      <c r="C57" s="146">
        <f>200/B57</f>
        <v>0.16666666666666666</v>
      </c>
      <c r="D57" s="146">
        <f>20/B57</f>
        <v>1.6666666666666666E-2</v>
      </c>
      <c r="E57" s="146">
        <f>120/B57</f>
        <v>0.1</v>
      </c>
      <c r="F57" s="147">
        <f>30/B57</f>
        <v>2.5000000000000001E-2</v>
      </c>
      <c r="G57" s="132"/>
      <c r="H57" s="132"/>
    </row>
    <row r="58" spans="1:10" ht="16" thickBot="1" x14ac:dyDescent="0.25">
      <c r="A58" s="138" t="s">
        <v>131</v>
      </c>
      <c r="B58" s="142">
        <v>1500</v>
      </c>
      <c r="C58" s="143">
        <f>150/B58</f>
        <v>0.1</v>
      </c>
      <c r="D58" s="143">
        <f>20/B58</f>
        <v>1.3333333333333334E-2</v>
      </c>
      <c r="E58" s="143">
        <f>150/B58</f>
        <v>0.1</v>
      </c>
      <c r="F58" s="144">
        <f>30/B58</f>
        <v>0.02</v>
      </c>
      <c r="G58" s="132"/>
      <c r="H58" s="132"/>
    </row>
    <row r="59" spans="1:10" ht="16" thickBot="1" x14ac:dyDescent="0.25">
      <c r="A59" s="124" t="s">
        <v>132</v>
      </c>
      <c r="B59" s="134"/>
      <c r="C59" s="126">
        <v>2500</v>
      </c>
      <c r="D59" s="126">
        <v>360</v>
      </c>
      <c r="E59" s="126">
        <v>2160</v>
      </c>
      <c r="F59" s="127">
        <v>480</v>
      </c>
      <c r="G59" s="115"/>
      <c r="H59" s="115"/>
    </row>
    <row r="60" spans="1:10" x14ac:dyDescent="0.2">
      <c r="A60" s="133"/>
      <c r="B60" s="133"/>
      <c r="C60" s="133"/>
      <c r="D60" s="133"/>
      <c r="E60" s="133"/>
      <c r="F60" s="115"/>
      <c r="G60" s="115"/>
      <c r="H60" s="115"/>
    </row>
    <row r="61" spans="1:10" x14ac:dyDescent="0.2">
      <c r="A61" s="133"/>
      <c r="B61" s="133"/>
      <c r="C61" s="133"/>
      <c r="D61" s="133"/>
      <c r="E61" s="133"/>
    </row>
    <row r="62" spans="1:10" x14ac:dyDescent="0.2">
      <c r="A62" s="133"/>
      <c r="B62" s="133"/>
      <c r="C62" s="133"/>
      <c r="D62" s="133"/>
      <c r="E62" s="133"/>
    </row>
    <row r="63" spans="1:10" x14ac:dyDescent="0.2">
      <c r="A63" s="133"/>
      <c r="B63" s="133"/>
      <c r="C63" s="133"/>
      <c r="D63" s="133"/>
      <c r="E63" s="133"/>
    </row>
    <row r="64" spans="1:10" x14ac:dyDescent="0.2">
      <c r="A64" s="133"/>
      <c r="B64" s="133"/>
      <c r="C64" s="133"/>
      <c r="D64" s="133"/>
      <c r="E64" s="133"/>
    </row>
    <row r="65" spans="1:8" x14ac:dyDescent="0.2">
      <c r="A65" s="133"/>
      <c r="B65" s="133"/>
      <c r="C65" s="133"/>
      <c r="D65" s="133"/>
      <c r="E65" s="133"/>
    </row>
    <row r="68" spans="1:8" ht="16" thickBot="1" x14ac:dyDescent="0.25"/>
    <row r="69" spans="1:8" ht="16" thickBot="1" x14ac:dyDescent="0.25">
      <c r="A69" s="199" t="s">
        <v>145</v>
      </c>
      <c r="B69" s="200"/>
      <c r="C69" s="200"/>
      <c r="D69" s="200"/>
      <c r="E69" s="200"/>
      <c r="F69" s="200"/>
      <c r="G69" s="200"/>
      <c r="H69" s="201"/>
    </row>
    <row r="70" spans="1:8" ht="16" thickBot="1" x14ac:dyDescent="0.25">
      <c r="A70" s="112" t="s">
        <v>126</v>
      </c>
      <c r="B70" s="113" t="s">
        <v>133</v>
      </c>
      <c r="C70" s="113" t="s">
        <v>127</v>
      </c>
      <c r="D70" s="113" t="s">
        <v>134</v>
      </c>
      <c r="E70" s="113" t="s">
        <v>135</v>
      </c>
      <c r="F70" s="114" t="s">
        <v>136</v>
      </c>
      <c r="G70" s="202" t="s">
        <v>137</v>
      </c>
      <c r="H70" s="203"/>
    </row>
    <row r="71" spans="1:8" x14ac:dyDescent="0.2">
      <c r="A71" s="116" t="s">
        <v>128</v>
      </c>
      <c r="B71" s="117">
        <v>2000</v>
      </c>
      <c r="C71" s="117">
        <v>150</v>
      </c>
      <c r="D71" s="117">
        <v>30</v>
      </c>
      <c r="E71" s="117">
        <v>240</v>
      </c>
      <c r="F71" s="119">
        <v>45</v>
      </c>
      <c r="G71" s="116" t="s">
        <v>119</v>
      </c>
      <c r="H71" s="152">
        <v>5.1428571428571432</v>
      </c>
    </row>
    <row r="72" spans="1:8" x14ac:dyDescent="0.2">
      <c r="A72" s="116" t="s">
        <v>129</v>
      </c>
      <c r="B72" s="117">
        <v>2800</v>
      </c>
      <c r="C72" s="117">
        <v>125</v>
      </c>
      <c r="D72" s="117">
        <v>40</v>
      </c>
      <c r="E72" s="117">
        <v>180</v>
      </c>
      <c r="F72" s="119">
        <v>45</v>
      </c>
      <c r="G72" s="116" t="s">
        <v>118</v>
      </c>
      <c r="H72" s="152">
        <v>5.1428571428571432</v>
      </c>
    </row>
    <row r="73" spans="1:8" x14ac:dyDescent="0.2">
      <c r="A73" s="116" t="s">
        <v>130</v>
      </c>
      <c r="B73" s="117">
        <v>1200</v>
      </c>
      <c r="C73" s="117">
        <v>200</v>
      </c>
      <c r="D73" s="117">
        <v>20</v>
      </c>
      <c r="E73" s="117">
        <v>120</v>
      </c>
      <c r="F73" s="119">
        <v>30</v>
      </c>
      <c r="G73" s="116" t="s">
        <v>117</v>
      </c>
      <c r="H73" s="120">
        <v>0</v>
      </c>
    </row>
    <row r="74" spans="1:8" ht="16" thickBot="1" x14ac:dyDescent="0.25">
      <c r="A74" s="121" t="s">
        <v>131</v>
      </c>
      <c r="B74" s="122">
        <v>1500</v>
      </c>
      <c r="C74" s="122">
        <v>150</v>
      </c>
      <c r="D74" s="122">
        <v>20</v>
      </c>
      <c r="E74" s="122">
        <v>150</v>
      </c>
      <c r="F74" s="115">
        <v>30</v>
      </c>
      <c r="G74" s="112" t="s">
        <v>116</v>
      </c>
      <c r="H74" s="123">
        <v>0</v>
      </c>
    </row>
    <row r="75" spans="1:8" ht="16" thickBot="1" x14ac:dyDescent="0.25">
      <c r="A75" s="124" t="s">
        <v>132</v>
      </c>
      <c r="B75" s="125"/>
      <c r="C75" s="126">
        <v>2500</v>
      </c>
      <c r="D75" s="126">
        <v>360</v>
      </c>
      <c r="E75" s="126">
        <v>2160</v>
      </c>
      <c r="F75" s="127">
        <v>480</v>
      </c>
      <c r="G75" s="115"/>
      <c r="H75" s="115"/>
    </row>
    <row r="76" spans="1:8" ht="16" thickBot="1" x14ac:dyDescent="0.25">
      <c r="A76" s="115"/>
      <c r="B76" s="115"/>
      <c r="C76" s="115"/>
      <c r="D76" s="115"/>
      <c r="E76" s="115"/>
      <c r="F76" s="115"/>
      <c r="G76" s="115"/>
      <c r="H76" s="115"/>
    </row>
    <row r="77" spans="1:8" ht="16" thickBot="1" x14ac:dyDescent="0.25">
      <c r="A77" s="128" t="s">
        <v>138</v>
      </c>
      <c r="B77" s="155">
        <f>SUMPRODUCT(B71:B74,H71:H74)</f>
        <v>24685.71428571429</v>
      </c>
      <c r="C77" s="129" t="s">
        <v>140</v>
      </c>
      <c r="D77" s="129"/>
      <c r="E77" s="129"/>
      <c r="F77" s="115"/>
      <c r="G77" s="115"/>
      <c r="H77" s="115"/>
    </row>
    <row r="78" spans="1:8" ht="16" thickBot="1" x14ac:dyDescent="0.25">
      <c r="A78" s="115"/>
      <c r="B78" s="115"/>
      <c r="C78" s="115"/>
      <c r="D78" s="115"/>
      <c r="E78" s="115"/>
      <c r="F78" s="115"/>
      <c r="G78" s="115"/>
      <c r="H78" s="115"/>
    </row>
    <row r="79" spans="1:8" ht="16" thickBot="1" x14ac:dyDescent="0.25">
      <c r="A79" s="204" t="s">
        <v>139</v>
      </c>
      <c r="B79" s="205"/>
      <c r="C79" s="206"/>
      <c r="D79" s="115"/>
      <c r="E79" s="115"/>
      <c r="F79" s="115"/>
      <c r="G79" s="115"/>
      <c r="H79" s="115"/>
    </row>
    <row r="80" spans="1:8" ht="16" thickBot="1" x14ac:dyDescent="0.25">
      <c r="A80" s="91" t="s">
        <v>1</v>
      </c>
      <c r="B80" s="92" t="s">
        <v>106</v>
      </c>
      <c r="C80" s="93" t="s">
        <v>2</v>
      </c>
      <c r="D80" s="115"/>
      <c r="E80" s="115"/>
      <c r="F80" s="115"/>
      <c r="G80" s="115"/>
      <c r="H80" s="115"/>
    </row>
    <row r="81" spans="1:8" x14ac:dyDescent="0.2">
      <c r="A81" s="109">
        <f>SUMPRODUCT(C71:C74,H71:H74)</f>
        <v>1414.2857142857142</v>
      </c>
      <c r="B81" s="118" t="s">
        <v>108</v>
      </c>
      <c r="C81" s="109">
        <v>2500</v>
      </c>
      <c r="D81" s="115"/>
      <c r="E81" s="115"/>
      <c r="F81" s="115"/>
      <c r="G81" s="115"/>
      <c r="H81" s="115"/>
    </row>
    <row r="82" spans="1:8" x14ac:dyDescent="0.2">
      <c r="A82" s="100">
        <f>SUMPRODUCT(D71:D74,H71:H74)</f>
        <v>360</v>
      </c>
      <c r="B82" s="130" t="s">
        <v>108</v>
      </c>
      <c r="C82" s="100">
        <f>D75</f>
        <v>360</v>
      </c>
      <c r="D82" s="115"/>
      <c r="E82" s="115"/>
      <c r="F82" s="115"/>
      <c r="G82" s="115"/>
      <c r="H82" s="115"/>
    </row>
    <row r="83" spans="1:8" x14ac:dyDescent="0.2">
      <c r="A83" s="100">
        <f>SUMPRODUCT(E71:E74,H71:H74)</f>
        <v>2160</v>
      </c>
      <c r="B83" s="130" t="s">
        <v>108</v>
      </c>
      <c r="C83" s="100">
        <f>E75</f>
        <v>2160</v>
      </c>
      <c r="D83" s="115"/>
      <c r="E83" s="115"/>
      <c r="F83" s="115"/>
      <c r="G83" s="115"/>
      <c r="H83" s="115"/>
    </row>
    <row r="84" spans="1:8" ht="16" thickBot="1" x14ac:dyDescent="0.25">
      <c r="A84" s="110">
        <f>SUMPRODUCT(F71:F74,H71:H74)</f>
        <v>462.85714285714289</v>
      </c>
      <c r="B84" s="131" t="s">
        <v>108</v>
      </c>
      <c r="C84" s="110">
        <f>F75</f>
        <v>480</v>
      </c>
      <c r="D84" s="115"/>
      <c r="E84" s="115"/>
      <c r="F84" s="115"/>
      <c r="G84" s="115"/>
      <c r="H84" s="115"/>
    </row>
    <row r="85" spans="1:8" ht="16" thickBot="1" x14ac:dyDescent="0.25">
      <c r="A85" s="207" t="s">
        <v>146</v>
      </c>
      <c r="B85" s="208"/>
      <c r="C85" s="209"/>
    </row>
    <row r="86" spans="1:8" ht="16" thickBot="1" x14ac:dyDescent="0.25">
      <c r="A86" s="153">
        <f>SUM(H72,H74)</f>
        <v>5.1428571428571432</v>
      </c>
      <c r="B86" s="151" t="s">
        <v>108</v>
      </c>
      <c r="C86" s="154">
        <f>SUM(H71,H73)</f>
        <v>5.1428571428571432</v>
      </c>
    </row>
  </sheetData>
  <mergeCells count="14">
    <mergeCell ref="A69:H69"/>
    <mergeCell ref="G70:H70"/>
    <mergeCell ref="A79:C79"/>
    <mergeCell ref="A85:C85"/>
    <mergeCell ref="A35:H35"/>
    <mergeCell ref="G36:H36"/>
    <mergeCell ref="A45:C45"/>
    <mergeCell ref="A53:F53"/>
    <mergeCell ref="A1:H1"/>
    <mergeCell ref="A18:H18"/>
    <mergeCell ref="G19:H19"/>
    <mergeCell ref="A28:C28"/>
    <mergeCell ref="G2:H2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Описание методов</vt:lpstr>
      <vt:lpstr>1_7_1</vt:lpstr>
      <vt:lpstr>1_7_2</vt:lpstr>
      <vt:lpstr>1_7_3</vt:lpstr>
      <vt:lpstr>1_7_4</vt:lpstr>
      <vt:lpstr>2_90</vt:lpstr>
      <vt:lpstr>2_92</vt:lpstr>
      <vt:lpstr>2_100</vt:lpstr>
      <vt:lpstr>3_27</vt:lpstr>
      <vt:lpstr>Отчет об устойчивости 3_27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aruba</dc:creator>
  <cp:lastModifiedBy>Microsoft Office User</cp:lastModifiedBy>
  <dcterms:created xsi:type="dcterms:W3CDTF">2020-09-13T13:44:05Z</dcterms:created>
  <dcterms:modified xsi:type="dcterms:W3CDTF">2020-09-19T11:10:27Z</dcterms:modified>
</cp:coreProperties>
</file>