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7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8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9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1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2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drawings/drawing13.xml" ContentType="application/vnd.openxmlformats-officedocument.drawing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harts/chart45.xml" ContentType="application/vnd.openxmlformats-officedocument.drawingml.chart+xml"/>
  <Override PartName="/xl/charts/style45.xml" ContentType="application/vnd.ms-office.chartstyle+xml"/>
  <Override PartName="/xl/charts/colors45.xml" ContentType="application/vnd.ms-office.chartcolorstyle+xml"/>
  <Override PartName="/xl/charts/chart46.xml" ContentType="application/vnd.openxmlformats-officedocument.drawingml.chart+xml"/>
  <Override PartName="/xl/charts/style46.xml" ContentType="application/vnd.ms-office.chartstyle+xml"/>
  <Override PartName="/xl/charts/colors46.xml" ContentType="application/vnd.ms-office.chartcolorstyle+xml"/>
  <Override PartName="/xl/charts/chart47.xml" ContentType="application/vnd.openxmlformats-officedocument.drawingml.chart+xml"/>
  <Override PartName="/xl/charts/style47.xml" ContentType="application/vnd.ms-office.chartstyle+xml"/>
  <Override PartName="/xl/charts/colors47.xml" ContentType="application/vnd.ms-office.chartcolorstyle+xml"/>
  <Override PartName="/xl/charts/chart48.xml" ContentType="application/vnd.openxmlformats-officedocument.drawingml.chart+xml"/>
  <Override PartName="/xl/charts/style48.xml" ContentType="application/vnd.ms-office.chartstyle+xml"/>
  <Override PartName="/xl/charts/colors48.xml" ContentType="application/vnd.ms-office.chartcolorstyle+xml"/>
  <Override PartName="/xl/drawings/drawing14.xml" ContentType="application/vnd.openxmlformats-officedocument.drawing+xml"/>
  <Override PartName="/xl/charts/chart49.xml" ContentType="application/vnd.openxmlformats-officedocument.drawingml.chart+xml"/>
  <Override PartName="/xl/charts/style49.xml" ContentType="application/vnd.ms-office.chartstyle+xml"/>
  <Override PartName="/xl/charts/colors49.xml" ContentType="application/vnd.ms-office.chartcolorstyle+xml"/>
  <Override PartName="/xl/charts/chart50.xml" ContentType="application/vnd.openxmlformats-officedocument.drawingml.chart+xml"/>
  <Override PartName="/xl/charts/style50.xml" ContentType="application/vnd.ms-office.chartstyle+xml"/>
  <Override PartName="/xl/charts/colors50.xml" ContentType="application/vnd.ms-office.chartcolorstyle+xml"/>
  <Override PartName="/xl/charts/chart51.xml" ContentType="application/vnd.openxmlformats-officedocument.drawingml.chart+xml"/>
  <Override PartName="/xl/charts/style51.xml" ContentType="application/vnd.ms-office.chartstyle+xml"/>
  <Override PartName="/xl/charts/colors51.xml" ContentType="application/vnd.ms-office.chartcolorstyle+xml"/>
  <Override PartName="/xl/charts/chart52.xml" ContentType="application/vnd.openxmlformats-officedocument.drawingml.chart+xml"/>
  <Override PartName="/xl/charts/style52.xml" ContentType="application/vnd.ms-office.chartstyle+xml"/>
  <Override PartName="/xl/charts/colors52.xml" ContentType="application/vnd.ms-office.chartcolorstyle+xml"/>
  <Override PartName="/xl/charts/chart53.xml" ContentType="application/vnd.openxmlformats-officedocument.drawingml.chart+xml"/>
  <Override PartName="/xl/charts/style53.xml" ContentType="application/vnd.ms-office.chartstyle+xml"/>
  <Override PartName="/xl/charts/colors53.xml" ContentType="application/vnd.ms-office.chartcolorstyle+xml"/>
  <Override PartName="/xl/charts/chart54.xml" ContentType="application/vnd.openxmlformats-officedocument.drawingml.chart+xml"/>
  <Override PartName="/xl/charts/style54.xml" ContentType="application/vnd.ms-office.chartstyle+xml"/>
  <Override PartName="/xl/charts/colors54.xml" ContentType="application/vnd.ms-office.chartcolorstyle+xml"/>
  <Override PartName="/xl/drawings/drawing15.xml" ContentType="application/vnd.openxmlformats-officedocument.drawing+xml"/>
  <Override PartName="/xl/charts/chart55.xml" ContentType="application/vnd.openxmlformats-officedocument.drawingml.chart+xml"/>
  <Override PartName="/xl/charts/style55.xml" ContentType="application/vnd.ms-office.chartstyle+xml"/>
  <Override PartName="/xl/charts/colors55.xml" ContentType="application/vnd.ms-office.chartcolorstyle+xml"/>
  <Override PartName="/xl/charts/chart56.xml" ContentType="application/vnd.openxmlformats-officedocument.drawingml.chart+xml"/>
  <Override PartName="/xl/charts/style56.xml" ContentType="application/vnd.ms-office.chartstyle+xml"/>
  <Override PartName="/xl/charts/colors56.xml" ContentType="application/vnd.ms-office.chartcolorstyle+xml"/>
  <Override PartName="/xl/charts/chart57.xml" ContentType="application/vnd.openxmlformats-officedocument.drawingml.chart+xml"/>
  <Override PartName="/xl/charts/style57.xml" ContentType="application/vnd.ms-office.chartstyle+xml"/>
  <Override PartName="/xl/charts/colors57.xml" ContentType="application/vnd.ms-office.chartcolorstyle+xml"/>
  <Override PartName="/xl/charts/chart58.xml" ContentType="application/vnd.openxmlformats-officedocument.drawingml.chart+xml"/>
  <Override PartName="/xl/charts/style58.xml" ContentType="application/vnd.ms-office.chartstyle+xml"/>
  <Override PartName="/xl/charts/colors58.xml" ContentType="application/vnd.ms-office.chartcolorstyle+xml"/>
  <Override PartName="/xl/drawings/drawing16.xml" ContentType="application/vnd.openxmlformats-officedocument.drawing+xml"/>
  <Override PartName="/xl/charts/chart59.xml" ContentType="application/vnd.openxmlformats-officedocument.drawingml.chart+xml"/>
  <Override PartName="/xl/charts/style59.xml" ContentType="application/vnd.ms-office.chartstyle+xml"/>
  <Override PartName="/xl/charts/colors59.xml" ContentType="application/vnd.ms-office.chartcolorstyle+xml"/>
  <Override PartName="/xl/charts/chart60.xml" ContentType="application/vnd.openxmlformats-officedocument.drawingml.chart+xml"/>
  <Override PartName="/xl/charts/style60.xml" ContentType="application/vnd.ms-office.chartstyle+xml"/>
  <Override PartName="/xl/charts/colors60.xml" ContentType="application/vnd.ms-office.chartcolorstyle+xml"/>
  <Override PartName="/xl/charts/chart61.xml" ContentType="application/vnd.openxmlformats-officedocument.drawingml.chart+xml"/>
  <Override PartName="/xl/charts/style61.xml" ContentType="application/vnd.ms-office.chartstyle+xml"/>
  <Override PartName="/xl/charts/colors61.xml" ContentType="application/vnd.ms-office.chartcolorstyle+xml"/>
  <Override PartName="/xl/charts/chart62.xml" ContentType="application/vnd.openxmlformats-officedocument.drawingml.chart+xml"/>
  <Override PartName="/xl/charts/style62.xml" ContentType="application/vnd.ms-office.chartstyle+xml"/>
  <Override PartName="/xl/charts/colors62.xml" ContentType="application/vnd.ms-office.chartcolorstyle+xml"/>
  <Override PartName="/xl/charts/chart63.xml" ContentType="application/vnd.openxmlformats-officedocument.drawingml.chart+xml"/>
  <Override PartName="/xl/charts/style63.xml" ContentType="application/vnd.ms-office.chartstyle+xml"/>
  <Override PartName="/xl/charts/colors63.xml" ContentType="application/vnd.ms-office.chartcolorstyle+xml"/>
  <Override PartName="/xl/charts/chart64.xml" ContentType="application/vnd.openxmlformats-officedocument.drawingml.chart+xml"/>
  <Override PartName="/xl/charts/style64.xml" ContentType="application/vnd.ms-office.chartstyle+xml"/>
  <Override PartName="/xl/charts/colors64.xml" ContentType="application/vnd.ms-office.chartcolorstyle+xml"/>
  <Override PartName="/xl/drawings/drawing17.xml" ContentType="application/vnd.openxmlformats-officedocument.drawing+xml"/>
  <Override PartName="/xl/charts/chart65.xml" ContentType="application/vnd.openxmlformats-officedocument.drawingml.chart+xml"/>
  <Override PartName="/xl/charts/style65.xml" ContentType="application/vnd.ms-office.chartstyle+xml"/>
  <Override PartName="/xl/charts/colors65.xml" ContentType="application/vnd.ms-office.chartcolorstyle+xml"/>
  <Override PartName="/xl/charts/chart66.xml" ContentType="application/vnd.openxmlformats-officedocument.drawingml.chart+xml"/>
  <Override PartName="/xl/charts/style66.xml" ContentType="application/vnd.ms-office.chartstyle+xml"/>
  <Override PartName="/xl/charts/colors66.xml" ContentType="application/vnd.ms-office.chartcolorstyle+xml"/>
  <Override PartName="/xl/charts/chart67.xml" ContentType="application/vnd.openxmlformats-officedocument.drawingml.chart+xml"/>
  <Override PartName="/xl/charts/style67.xml" ContentType="application/vnd.ms-office.chartstyle+xml"/>
  <Override PartName="/xl/charts/colors67.xml" ContentType="application/vnd.ms-office.chartcolorstyle+xml"/>
  <Override PartName="/xl/charts/chart68.xml" ContentType="application/vnd.openxmlformats-officedocument.drawingml.chart+xml"/>
  <Override PartName="/xl/charts/style68.xml" ContentType="application/vnd.ms-office.chartstyle+xml"/>
  <Override PartName="/xl/charts/colors68.xml" ContentType="application/vnd.ms-office.chartcolorstyle+xml"/>
  <Override PartName="/xl/charts/chart69.xml" ContentType="application/vnd.openxmlformats-officedocument.drawingml.chart+xml"/>
  <Override PartName="/xl/charts/style69.xml" ContentType="application/vnd.ms-office.chartstyle+xml"/>
  <Override PartName="/xl/charts/colors69.xml" ContentType="application/vnd.ms-office.chartcolorstyle+xml"/>
  <Override PartName="/xl/charts/chart70.xml" ContentType="application/vnd.openxmlformats-officedocument.drawingml.chart+xml"/>
  <Override PartName="/xl/charts/style70.xml" ContentType="application/vnd.ms-office.chartstyle+xml"/>
  <Override PartName="/xl/charts/colors70.xml" ContentType="application/vnd.ms-office.chartcolorstyle+xml"/>
  <Override PartName="/xl/drawings/drawing18.xml" ContentType="application/vnd.openxmlformats-officedocument.drawing+xml"/>
  <Override PartName="/xl/charts/chart71.xml" ContentType="application/vnd.openxmlformats-officedocument.drawingml.chart+xml"/>
  <Override PartName="/xl/charts/style71.xml" ContentType="application/vnd.ms-office.chartstyle+xml"/>
  <Override PartName="/xl/charts/colors71.xml" ContentType="application/vnd.ms-office.chartcolorstyle+xml"/>
  <Override PartName="/xl/charts/chart72.xml" ContentType="application/vnd.openxmlformats-officedocument.drawingml.chart+xml"/>
  <Override PartName="/xl/charts/style72.xml" ContentType="application/vnd.ms-office.chartstyle+xml"/>
  <Override PartName="/xl/charts/colors72.xml" ContentType="application/vnd.ms-office.chartcolorstyle+xml"/>
  <Override PartName="/xl/charts/chart73.xml" ContentType="application/vnd.openxmlformats-officedocument.drawingml.chart+xml"/>
  <Override PartName="/xl/charts/style73.xml" ContentType="application/vnd.ms-office.chartstyle+xml"/>
  <Override PartName="/xl/charts/colors73.xml" ContentType="application/vnd.ms-office.chartcolorstyle+xml"/>
  <Override PartName="/xl/charts/chart74.xml" ContentType="application/vnd.openxmlformats-officedocument.drawingml.chart+xml"/>
  <Override PartName="/xl/charts/style74.xml" ContentType="application/vnd.ms-office.chartstyle+xml"/>
  <Override PartName="/xl/charts/colors74.xml" ContentType="application/vnd.ms-office.chartcolorstyle+xml"/>
  <Override PartName="/xl/drawings/drawing19.xml" ContentType="application/vnd.openxmlformats-officedocument.drawing+xml"/>
  <Override PartName="/xl/charts/chart75.xml" ContentType="application/vnd.openxmlformats-officedocument.drawingml.chart+xml"/>
  <Override PartName="/xl/charts/style75.xml" ContentType="application/vnd.ms-office.chartstyle+xml"/>
  <Override PartName="/xl/charts/colors75.xml" ContentType="application/vnd.ms-office.chartcolorstyle+xml"/>
  <Override PartName="/xl/charts/chart76.xml" ContentType="application/vnd.openxmlformats-officedocument.drawingml.chart+xml"/>
  <Override PartName="/xl/charts/style76.xml" ContentType="application/vnd.ms-office.chartstyle+xml"/>
  <Override PartName="/xl/charts/colors76.xml" ContentType="application/vnd.ms-office.chartcolorstyle+xml"/>
  <Override PartName="/xl/charts/chart77.xml" ContentType="application/vnd.openxmlformats-officedocument.drawingml.chart+xml"/>
  <Override PartName="/xl/charts/style77.xml" ContentType="application/vnd.ms-office.chartstyle+xml"/>
  <Override PartName="/xl/charts/colors77.xml" ContentType="application/vnd.ms-office.chartcolorstyle+xml"/>
  <Override PartName="/xl/charts/chart78.xml" ContentType="application/vnd.openxmlformats-officedocument.drawingml.chart+xml"/>
  <Override PartName="/xl/charts/style78.xml" ContentType="application/vnd.ms-office.chartstyle+xml"/>
  <Override PartName="/xl/charts/colors78.xml" ContentType="application/vnd.ms-office.chartcolorstyle+xml"/>
  <Override PartName="/xl/charts/chart79.xml" ContentType="application/vnd.openxmlformats-officedocument.drawingml.chart+xml"/>
  <Override PartName="/xl/charts/style79.xml" ContentType="application/vnd.ms-office.chartstyle+xml"/>
  <Override PartName="/xl/charts/colors79.xml" ContentType="application/vnd.ms-office.chartcolorstyle+xml"/>
  <Override PartName="/xl/charts/chart80.xml" ContentType="application/vnd.openxmlformats-officedocument.drawingml.chart+xml"/>
  <Override PartName="/xl/charts/style80.xml" ContentType="application/vnd.ms-office.chartstyle+xml"/>
  <Override PartName="/xl/charts/colors80.xml" ContentType="application/vnd.ms-office.chartcolorstyle+xml"/>
  <Override PartName="/xl/drawings/drawing20.xml" ContentType="application/vnd.openxmlformats-officedocument.drawing+xml"/>
  <Override PartName="/xl/charts/chart81.xml" ContentType="application/vnd.openxmlformats-officedocument.drawingml.chart+xml"/>
  <Override PartName="/xl/charts/style81.xml" ContentType="application/vnd.ms-office.chartstyle+xml"/>
  <Override PartName="/xl/charts/colors81.xml" ContentType="application/vnd.ms-office.chartcolorstyle+xml"/>
  <Override PartName="/xl/charts/chart82.xml" ContentType="application/vnd.openxmlformats-officedocument.drawingml.chart+xml"/>
  <Override PartName="/xl/charts/style82.xml" ContentType="application/vnd.ms-office.chartstyle+xml"/>
  <Override PartName="/xl/charts/colors82.xml" ContentType="application/vnd.ms-office.chartcolorstyle+xml"/>
  <Override PartName="/xl/charts/chart83.xml" ContentType="application/vnd.openxmlformats-officedocument.drawingml.chart+xml"/>
  <Override PartName="/xl/charts/style83.xml" ContentType="application/vnd.ms-office.chartstyle+xml"/>
  <Override PartName="/xl/charts/colors83.xml" ContentType="application/vnd.ms-office.chartcolorstyle+xml"/>
  <Override PartName="/xl/charts/chart84.xml" ContentType="application/vnd.openxmlformats-officedocument.drawingml.chart+xml"/>
  <Override PartName="/xl/charts/style84.xml" ContentType="application/vnd.ms-office.chartstyle+xml"/>
  <Override PartName="/xl/charts/colors84.xml" ContentType="application/vnd.ms-office.chartcolorstyle+xml"/>
  <Override PartName="/xl/drawings/drawing21.xml" ContentType="application/vnd.openxmlformats-officedocument.drawing+xml"/>
  <Override PartName="/xl/charts/chart85.xml" ContentType="application/vnd.openxmlformats-officedocument.drawingml.chart+xml"/>
  <Override PartName="/xl/charts/style85.xml" ContentType="application/vnd.ms-office.chartstyle+xml"/>
  <Override PartName="/xl/charts/colors85.xml" ContentType="application/vnd.ms-office.chartcolorstyle+xml"/>
  <Override PartName="/xl/charts/chart86.xml" ContentType="application/vnd.openxmlformats-officedocument.drawingml.chart+xml"/>
  <Override PartName="/xl/charts/style86.xml" ContentType="application/vnd.ms-office.chartstyle+xml"/>
  <Override PartName="/xl/charts/colors86.xml" ContentType="application/vnd.ms-office.chartcolorstyle+xml"/>
  <Override PartName="/xl/charts/chart87.xml" ContentType="application/vnd.openxmlformats-officedocument.drawingml.chart+xml"/>
  <Override PartName="/xl/charts/style87.xml" ContentType="application/vnd.ms-office.chartstyle+xml"/>
  <Override PartName="/xl/charts/colors87.xml" ContentType="application/vnd.ms-office.chartcolorstyle+xml"/>
  <Override PartName="/xl/charts/chart88.xml" ContentType="application/vnd.openxmlformats-officedocument.drawingml.chart+xml"/>
  <Override PartName="/xl/charts/style88.xml" ContentType="application/vnd.ms-office.chartstyle+xml"/>
  <Override PartName="/xl/charts/colors88.xml" ContentType="application/vnd.ms-office.chartcolorstyle+xml"/>
  <Override PartName="/xl/charts/chart89.xml" ContentType="application/vnd.openxmlformats-officedocument.drawingml.chart+xml"/>
  <Override PartName="/xl/charts/style89.xml" ContentType="application/vnd.ms-office.chartstyle+xml"/>
  <Override PartName="/xl/charts/colors89.xml" ContentType="application/vnd.ms-office.chartcolorstyle+xml"/>
  <Override PartName="/xl/drawings/drawing22.xml" ContentType="application/vnd.openxmlformats-officedocument.drawing+xml"/>
  <Override PartName="/xl/charts/chart90.xml" ContentType="application/vnd.openxmlformats-officedocument.drawingml.chart+xml"/>
  <Override PartName="/xl/charts/style90.xml" ContentType="application/vnd.ms-office.chartstyle+xml"/>
  <Override PartName="/xl/charts/colors90.xml" ContentType="application/vnd.ms-office.chartcolorstyle+xml"/>
  <Override PartName="/xl/charts/chart91.xml" ContentType="application/vnd.openxmlformats-officedocument.drawingml.chart+xml"/>
  <Override PartName="/xl/charts/style91.xml" ContentType="application/vnd.ms-office.chartstyle+xml"/>
  <Override PartName="/xl/charts/colors91.xml" ContentType="application/vnd.ms-office.chartcolorstyle+xml"/>
  <Override PartName="/xl/charts/chart92.xml" ContentType="application/vnd.openxmlformats-officedocument.drawingml.chart+xml"/>
  <Override PartName="/xl/charts/style92.xml" ContentType="application/vnd.ms-office.chartstyle+xml"/>
  <Override PartName="/xl/charts/colors92.xml" ContentType="application/vnd.ms-office.chartcolorstyle+xml"/>
  <Override PartName="/xl/charts/chart93.xml" ContentType="application/vnd.openxmlformats-officedocument.drawingml.chart+xml"/>
  <Override PartName="/xl/charts/style93.xml" ContentType="application/vnd.ms-office.chartstyle+xml"/>
  <Override PartName="/xl/charts/colors93.xml" ContentType="application/vnd.ms-office.chartcolorstyle+xml"/>
  <Override PartName="/xl/drawings/drawing23.xml" ContentType="application/vnd.openxmlformats-officedocument.drawing+xml"/>
  <Override PartName="/xl/charts/chart94.xml" ContentType="application/vnd.openxmlformats-officedocument.drawingml.chart+xml"/>
  <Override PartName="/xl/charts/style94.xml" ContentType="application/vnd.ms-office.chartstyle+xml"/>
  <Override PartName="/xl/charts/colors94.xml" ContentType="application/vnd.ms-office.chartcolorstyle+xml"/>
  <Override PartName="/xl/charts/chart95.xml" ContentType="application/vnd.openxmlformats-officedocument.drawingml.chart+xml"/>
  <Override PartName="/xl/charts/style95.xml" ContentType="application/vnd.ms-office.chartstyle+xml"/>
  <Override PartName="/xl/charts/colors95.xml" ContentType="application/vnd.ms-office.chartcolorstyle+xml"/>
  <Override PartName="/xl/charts/chart96.xml" ContentType="application/vnd.openxmlformats-officedocument.drawingml.chart+xml"/>
  <Override PartName="/xl/charts/style96.xml" ContentType="application/vnd.ms-office.chartstyle+xml"/>
  <Override PartName="/xl/charts/colors96.xml" ContentType="application/vnd.ms-office.chartcolorstyle+xml"/>
  <Override PartName="/xl/charts/chart97.xml" ContentType="application/vnd.openxmlformats-officedocument.drawingml.chart+xml"/>
  <Override PartName="/xl/charts/style97.xml" ContentType="application/vnd.ms-office.chartstyle+xml"/>
  <Override PartName="/xl/charts/colors97.xml" ContentType="application/vnd.ms-office.chartcolorstyle+xml"/>
  <Override PartName="/xl/charts/chart98.xml" ContentType="application/vnd.openxmlformats-officedocument.drawingml.chart+xml"/>
  <Override PartName="/xl/charts/style98.xml" ContentType="application/vnd.ms-office.chartstyle+xml"/>
  <Override PartName="/xl/charts/colors98.xml" ContentType="application/vnd.ms-office.chartcolorstyle+xml"/>
  <Override PartName="/xl/charts/chart99.xml" ContentType="application/vnd.openxmlformats-officedocument.drawingml.chart+xml"/>
  <Override PartName="/xl/charts/style99.xml" ContentType="application/vnd.ms-office.chartstyle+xml"/>
  <Override PartName="/xl/charts/colors99.xml" ContentType="application/vnd.ms-office.chartcolorstyle+xml"/>
  <Override PartName="/xl/drawings/drawing24.xml" ContentType="application/vnd.openxmlformats-officedocument.drawing+xml"/>
  <Override PartName="/xl/charts/chart100.xml" ContentType="application/vnd.openxmlformats-officedocument.drawingml.chart+xml"/>
  <Override PartName="/xl/charts/style100.xml" ContentType="application/vnd.ms-office.chartstyle+xml"/>
  <Override PartName="/xl/charts/colors100.xml" ContentType="application/vnd.ms-office.chartcolorstyle+xml"/>
  <Override PartName="/xl/charts/chart101.xml" ContentType="application/vnd.openxmlformats-officedocument.drawingml.chart+xml"/>
  <Override PartName="/xl/charts/style101.xml" ContentType="application/vnd.ms-office.chartstyle+xml"/>
  <Override PartName="/xl/charts/colors101.xml" ContentType="application/vnd.ms-office.chartcolorstyle+xml"/>
  <Override PartName="/xl/charts/chart102.xml" ContentType="application/vnd.openxmlformats-officedocument.drawingml.chart+xml"/>
  <Override PartName="/xl/charts/style102.xml" ContentType="application/vnd.ms-office.chartstyle+xml"/>
  <Override PartName="/xl/charts/colors102.xml" ContentType="application/vnd.ms-office.chartcolorstyle+xml"/>
  <Override PartName="/xl/charts/chart103.xml" ContentType="application/vnd.openxmlformats-officedocument.drawingml.chart+xml"/>
  <Override PartName="/xl/charts/style103.xml" ContentType="application/vnd.ms-office.chartstyle+xml"/>
  <Override PartName="/xl/charts/colors103.xml" ContentType="application/vnd.ms-office.chartcolorstyle+xml"/>
  <Override PartName="/xl/drawings/drawing25.xml" ContentType="application/vnd.openxmlformats-officedocument.drawing+xml"/>
  <Override PartName="/xl/charts/chart104.xml" ContentType="application/vnd.openxmlformats-officedocument.drawingml.chart+xml"/>
  <Override PartName="/xl/charts/style104.xml" ContentType="application/vnd.ms-office.chartstyle+xml"/>
  <Override PartName="/xl/charts/colors104.xml" ContentType="application/vnd.ms-office.chartcolorstyle+xml"/>
  <Override PartName="/xl/charts/chart105.xml" ContentType="application/vnd.openxmlformats-officedocument.drawingml.chart+xml"/>
  <Override PartName="/xl/charts/style105.xml" ContentType="application/vnd.ms-office.chartstyle+xml"/>
  <Override PartName="/xl/charts/colors105.xml" ContentType="application/vnd.ms-office.chartcolorstyle+xml"/>
  <Override PartName="/xl/charts/chart106.xml" ContentType="application/vnd.openxmlformats-officedocument.drawingml.chart+xml"/>
  <Override PartName="/xl/charts/style106.xml" ContentType="application/vnd.ms-office.chartstyle+xml"/>
  <Override PartName="/xl/charts/colors106.xml" ContentType="application/vnd.ms-office.chartcolorstyle+xml"/>
  <Override PartName="/xl/charts/chart107.xml" ContentType="application/vnd.openxmlformats-officedocument.drawingml.chart+xml"/>
  <Override PartName="/xl/charts/style107.xml" ContentType="application/vnd.ms-office.chartstyle+xml"/>
  <Override PartName="/xl/charts/colors107.xml" ContentType="application/vnd.ms-office.chartcolorstyle+xml"/>
  <Override PartName="/xl/charts/chart108.xml" ContentType="application/vnd.openxmlformats-officedocument.drawingml.chart+xml"/>
  <Override PartName="/xl/charts/style108.xml" ContentType="application/vnd.ms-office.chartstyle+xml"/>
  <Override PartName="/xl/charts/colors10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E:\LARE\OBJECTIF 2\BMP TEST\DOE\"/>
    </mc:Choice>
  </mc:AlternateContent>
  <xr:revisionPtr revIDLastSave="0" documentId="13_ncr:1_{BCBE7ACB-3E9D-431D-A359-50251A702F82}" xr6:coauthVersionLast="36" xr6:coauthVersionMax="36" xr10:uidLastSave="{00000000-0000-0000-0000-000000000000}"/>
  <bookViews>
    <workbookView minimized="1" xWindow="0" yWindow="0" windowWidth="23040" windowHeight="9060" xr2:uid="{54F126D1-8811-4466-AD76-067B554F3E3C}"/>
  </bookViews>
  <sheets>
    <sheet name="BMP test compil" sheetId="3" r:id="rId1"/>
    <sheet name="BMP test cumul" sheetId="4" r:id="rId2"/>
    <sheet name="Monodigestion_cumul" sheetId="5" r:id="rId3"/>
    <sheet name="Codigestion_cumul" sheetId="6" r:id="rId4"/>
    <sheet name="Tridigestion_cumul" sheetId="7" r:id="rId5"/>
    <sheet name="Quadridigestion_cumul" sheetId="8" r:id="rId6"/>
    <sheet name="Modified Gompertz_mono" sheetId="9" r:id="rId7"/>
    <sheet name="Modified Gompertz_co" sheetId="11" r:id="rId8"/>
    <sheet name="Modified Gompertz_tri" sheetId="12" r:id="rId9"/>
    <sheet name="Modified Gompertz_quadri" sheetId="13" r:id="rId10"/>
    <sheet name="First-order mono" sheetId="16" r:id="rId11"/>
    <sheet name="First-order co" sheetId="17" r:id="rId12"/>
    <sheet name="First-order tri" sheetId="20" r:id="rId13"/>
    <sheet name="First-order quadri" sheetId="23" r:id="rId14"/>
    <sheet name="Modified Richard mono" sheetId="24" r:id="rId15"/>
    <sheet name="Modified Richard co" sheetId="25" r:id="rId16"/>
    <sheet name="Modified Richard tri" sheetId="26" r:id="rId17"/>
    <sheet name="Modified Richard quadri" sheetId="27" r:id="rId18"/>
    <sheet name="Modified Logistic model" sheetId="29" r:id="rId19"/>
    <sheet name="Modified Logistic_mono" sheetId="30" r:id="rId20"/>
    <sheet name="Modified Logistic_co" sheetId="31" r:id="rId21"/>
    <sheet name="Modified Logistic_tri" sheetId="32" r:id="rId22"/>
    <sheet name="Modified Logistic_quadri" sheetId="33" r:id="rId23"/>
    <sheet name="Model comparison" sheetId="28" r:id="rId24"/>
    <sheet name="Model comparison_Gompertz" sheetId="14" r:id="rId25"/>
    <sheet name="Feuil1 (2)" sheetId="10" r:id="rId26"/>
    <sheet name="Model comparison (2)" sheetId="34" r:id="rId27"/>
    <sheet name="Model comparison (3)" sheetId="35" r:id="rId28"/>
    <sheet name="Feuil1" sheetId="36" r:id="rId29"/>
    <sheet name="Feuil2" sheetId="37" r:id="rId30"/>
    <sheet name="Feuil3" sheetId="38" r:id="rId31"/>
    <sheet name="Feuil4" sheetId="39" r:id="rId32"/>
  </sheets>
  <definedNames>
    <definedName name="solver_adj" localSheetId="11" hidden="1">'First-order co'!$V$6:$V$7</definedName>
    <definedName name="solver_adj" localSheetId="10" hidden="1">'First-order mono'!$M$6:$M$7</definedName>
    <definedName name="solver_adj" localSheetId="13" hidden="1">'First-order quadri'!$Q$6:$Q$7</definedName>
    <definedName name="solver_adj" localSheetId="12" hidden="1">'First-order tri'!$O$6:$O$7</definedName>
    <definedName name="solver_adj" localSheetId="7" hidden="1">'Modified Gompertz_co'!$V$7:$V$9</definedName>
    <definedName name="solver_adj" localSheetId="6" hidden="1">'Modified Gompertz_mono'!$M$7:$M$9</definedName>
    <definedName name="solver_adj" localSheetId="9" hidden="1">'Modified Gompertz_quadri'!$S$7:$S$9</definedName>
    <definedName name="solver_adj" localSheetId="8" hidden="1">'Modified Gompertz_tri'!$P$7:$P$9</definedName>
    <definedName name="solver_adj" localSheetId="18" hidden="1">'Modified Logistic model'!$V$7:$V$8</definedName>
    <definedName name="solver_adj" localSheetId="20" hidden="1">'Modified Logistic_co'!$V$6:$V$8</definedName>
    <definedName name="solver_adj" localSheetId="19" hidden="1">'Modified Logistic_mono'!$P$6:$P$8</definedName>
    <definedName name="solver_adj" localSheetId="22" hidden="1">'Modified Logistic_quadri'!$S$6:$S$8</definedName>
    <definedName name="solver_adj" localSheetId="21" hidden="1">'Modified Logistic_tri'!$P$6:$P$8</definedName>
    <definedName name="solver_adj" localSheetId="15" hidden="1">'Modified Richard co'!$V$6:$V$9</definedName>
    <definedName name="solver_adj" localSheetId="14" hidden="1">'Modified Richard mono'!$M$6:$M$9</definedName>
    <definedName name="solver_adj" localSheetId="17" hidden="1">'Modified Richard quadri'!$S$6:$S$9</definedName>
    <definedName name="solver_adj" localSheetId="16" hidden="1">'Modified Richard tri'!$P$6:$P$9</definedName>
    <definedName name="solver_cvg" localSheetId="11" hidden="1">0.0001</definedName>
    <definedName name="solver_cvg" localSheetId="10" hidden="1">0.0001</definedName>
    <definedName name="solver_cvg" localSheetId="13" hidden="1">0.0001</definedName>
    <definedName name="solver_cvg" localSheetId="12" hidden="1">0.0001</definedName>
    <definedName name="solver_cvg" localSheetId="7" hidden="1">0.0001</definedName>
    <definedName name="solver_cvg" localSheetId="6" hidden="1">0.0001</definedName>
    <definedName name="solver_cvg" localSheetId="9" hidden="1">0.0001</definedName>
    <definedName name="solver_cvg" localSheetId="8" hidden="1">0.0001</definedName>
    <definedName name="solver_cvg" localSheetId="18" hidden="1">0.0001</definedName>
    <definedName name="solver_cvg" localSheetId="20" hidden="1">0.0001</definedName>
    <definedName name="solver_cvg" localSheetId="19" hidden="1">0.0001</definedName>
    <definedName name="solver_cvg" localSheetId="22" hidden="1">0.0001</definedName>
    <definedName name="solver_cvg" localSheetId="21" hidden="1">0.0001</definedName>
    <definedName name="solver_cvg" localSheetId="15" hidden="1">0.0001</definedName>
    <definedName name="solver_cvg" localSheetId="14" hidden="1">0.0001</definedName>
    <definedName name="solver_cvg" localSheetId="17" hidden="1">0.0001</definedName>
    <definedName name="solver_cvg" localSheetId="16" hidden="1">0.0001</definedName>
    <definedName name="solver_drv" localSheetId="11" hidden="1">1</definedName>
    <definedName name="solver_drv" localSheetId="10" hidden="1">1</definedName>
    <definedName name="solver_drv" localSheetId="13" hidden="1">1</definedName>
    <definedName name="solver_drv" localSheetId="12" hidden="1">1</definedName>
    <definedName name="solver_drv" localSheetId="7" hidden="1">1</definedName>
    <definedName name="solver_drv" localSheetId="6" hidden="1">1</definedName>
    <definedName name="solver_drv" localSheetId="9" hidden="1">1</definedName>
    <definedName name="solver_drv" localSheetId="8" hidden="1">1</definedName>
    <definedName name="solver_drv" localSheetId="18" hidden="1">1</definedName>
    <definedName name="solver_drv" localSheetId="20" hidden="1">1</definedName>
    <definedName name="solver_drv" localSheetId="19" hidden="1">1</definedName>
    <definedName name="solver_drv" localSheetId="22" hidden="1">1</definedName>
    <definedName name="solver_drv" localSheetId="21" hidden="1">1</definedName>
    <definedName name="solver_drv" localSheetId="15" hidden="1">1</definedName>
    <definedName name="solver_drv" localSheetId="14" hidden="1">1</definedName>
    <definedName name="solver_drv" localSheetId="17" hidden="1">1</definedName>
    <definedName name="solver_drv" localSheetId="16" hidden="1">1</definedName>
    <definedName name="solver_eng" localSheetId="11" hidden="1">1</definedName>
    <definedName name="solver_eng" localSheetId="10" hidden="1">1</definedName>
    <definedName name="solver_eng" localSheetId="13" hidden="1">1</definedName>
    <definedName name="solver_eng" localSheetId="12" hidden="1">1</definedName>
    <definedName name="solver_eng" localSheetId="7" hidden="1">1</definedName>
    <definedName name="solver_eng" localSheetId="6" hidden="1">1</definedName>
    <definedName name="solver_eng" localSheetId="9" hidden="1">1</definedName>
    <definedName name="solver_eng" localSheetId="8" hidden="1">1</definedName>
    <definedName name="solver_eng" localSheetId="18" hidden="1">1</definedName>
    <definedName name="solver_eng" localSheetId="20" hidden="1">1</definedName>
    <definedName name="solver_eng" localSheetId="19" hidden="1">1</definedName>
    <definedName name="solver_eng" localSheetId="22" hidden="1">1</definedName>
    <definedName name="solver_eng" localSheetId="21" hidden="1">1</definedName>
    <definedName name="solver_eng" localSheetId="15" hidden="1">1</definedName>
    <definedName name="solver_eng" localSheetId="14" hidden="1">1</definedName>
    <definedName name="solver_eng" localSheetId="17" hidden="1">1</definedName>
    <definedName name="solver_eng" localSheetId="16" hidden="1">1</definedName>
    <definedName name="solver_est" localSheetId="11" hidden="1">1</definedName>
    <definedName name="solver_est" localSheetId="10" hidden="1">1</definedName>
    <definedName name="solver_est" localSheetId="13" hidden="1">1</definedName>
    <definedName name="solver_est" localSheetId="12" hidden="1">1</definedName>
    <definedName name="solver_est" localSheetId="7" hidden="1">1</definedName>
    <definedName name="solver_est" localSheetId="6" hidden="1">1</definedName>
    <definedName name="solver_est" localSheetId="9" hidden="1">1</definedName>
    <definedName name="solver_est" localSheetId="8" hidden="1">1</definedName>
    <definedName name="solver_est" localSheetId="18" hidden="1">1</definedName>
    <definedName name="solver_est" localSheetId="20" hidden="1">1</definedName>
    <definedName name="solver_est" localSheetId="19" hidden="1">1</definedName>
    <definedName name="solver_est" localSheetId="22" hidden="1">1</definedName>
    <definedName name="solver_est" localSheetId="21" hidden="1">1</definedName>
    <definedName name="solver_est" localSheetId="15" hidden="1">1</definedName>
    <definedName name="solver_est" localSheetId="14" hidden="1">1</definedName>
    <definedName name="solver_est" localSheetId="17" hidden="1">1</definedName>
    <definedName name="solver_est" localSheetId="16" hidden="1">1</definedName>
    <definedName name="solver_itr" localSheetId="11" hidden="1">2147483647</definedName>
    <definedName name="solver_itr" localSheetId="10" hidden="1">2147483647</definedName>
    <definedName name="solver_itr" localSheetId="13" hidden="1">2147483647</definedName>
    <definedName name="solver_itr" localSheetId="12" hidden="1">2147483647</definedName>
    <definedName name="solver_itr" localSheetId="7" hidden="1">2147483647</definedName>
    <definedName name="solver_itr" localSheetId="6" hidden="1">2147483647</definedName>
    <definedName name="solver_itr" localSheetId="9" hidden="1">2147483647</definedName>
    <definedName name="solver_itr" localSheetId="8" hidden="1">2147483647</definedName>
    <definedName name="solver_itr" localSheetId="18" hidden="1">2147483647</definedName>
    <definedName name="solver_itr" localSheetId="20" hidden="1">2147483647</definedName>
    <definedName name="solver_itr" localSheetId="19" hidden="1">2147483647</definedName>
    <definedName name="solver_itr" localSheetId="22" hidden="1">2147483647</definedName>
    <definedName name="solver_itr" localSheetId="21" hidden="1">2147483647</definedName>
    <definedName name="solver_itr" localSheetId="15" hidden="1">2147483647</definedName>
    <definedName name="solver_itr" localSheetId="14" hidden="1">2147483647</definedName>
    <definedName name="solver_itr" localSheetId="17" hidden="1">2147483647</definedName>
    <definedName name="solver_itr" localSheetId="16" hidden="1">2147483647</definedName>
    <definedName name="solver_lhs1" localSheetId="11" hidden="1">'First-order co'!#REF!</definedName>
    <definedName name="solver_lhs1" localSheetId="10" hidden="1">'First-order mono'!#REF!</definedName>
    <definedName name="solver_lhs1" localSheetId="13" hidden="1">'First-order quadri'!#REF!</definedName>
    <definedName name="solver_lhs1" localSheetId="12" hidden="1">'First-order tri'!#REF!</definedName>
    <definedName name="solver_lhs1" localSheetId="7" hidden="1">'Modified Gompertz_co'!$Q$9</definedName>
    <definedName name="solver_lhs1" localSheetId="6" hidden="1">'Modified Gompertz_mono'!$M$9</definedName>
    <definedName name="solver_lhs1" localSheetId="9" hidden="1">'Modified Gompertz_quadri'!$O$9</definedName>
    <definedName name="solver_lhs1" localSheetId="8" hidden="1">'Modified Gompertz_tri'!$M$9</definedName>
    <definedName name="solver_lhs1" localSheetId="18" hidden="1">'Modified Logistic model'!$Q$8</definedName>
    <definedName name="solver_lhs1" localSheetId="20" hidden="1">'Modified Logistic_co'!#REF!</definedName>
    <definedName name="solver_lhs1" localSheetId="19" hidden="1">'Modified Logistic_mono'!$M$8</definedName>
    <definedName name="solver_lhs1" localSheetId="22" hidden="1">'Modified Logistic_quadri'!$O$8</definedName>
    <definedName name="solver_lhs1" localSheetId="21" hidden="1">'Modified Logistic_tri'!$M$8</definedName>
    <definedName name="solver_lhs1" localSheetId="15" hidden="1">'Modified Richard co'!$Q$8</definedName>
    <definedName name="solver_lhs1" localSheetId="14" hidden="1">'Modified Richard mono'!$M$8</definedName>
    <definedName name="solver_lhs1" localSheetId="17" hidden="1">'Modified Richard quadri'!$O$8</definedName>
    <definedName name="solver_lhs1" localSheetId="16" hidden="1">'Modified Richard tri'!$M$8</definedName>
    <definedName name="solver_lhs2" localSheetId="11" hidden="1">'First-order co'!#REF!</definedName>
    <definedName name="solver_lhs2" localSheetId="10" hidden="1">'First-order mono'!#REF!</definedName>
    <definedName name="solver_lhs2" localSheetId="13" hidden="1">'First-order quadri'!#REF!</definedName>
    <definedName name="solver_lhs2" localSheetId="12" hidden="1">'First-order tri'!#REF!</definedName>
    <definedName name="solver_lhs2" localSheetId="7" hidden="1">'Modified Gompertz_co'!$Q$9</definedName>
    <definedName name="solver_lhs2" localSheetId="6" hidden="1">'Modified Gompertz_mono'!$M$9</definedName>
    <definedName name="solver_lhs2" localSheetId="9" hidden="1">'Modified Gompertz_quadri'!$O$9</definedName>
    <definedName name="solver_lhs2" localSheetId="8" hidden="1">'Modified Gompertz_tri'!$M$9</definedName>
    <definedName name="solver_lhs2" localSheetId="18" hidden="1">'Modified Logistic model'!$Q$8</definedName>
    <definedName name="solver_lhs2" localSheetId="20" hidden="1">'Modified Logistic_co'!#REF!</definedName>
    <definedName name="solver_lhs2" localSheetId="19" hidden="1">'Modified Logistic_mono'!$M$8</definedName>
    <definedName name="solver_lhs2" localSheetId="22" hidden="1">'Modified Logistic_quadri'!$O$8</definedName>
    <definedName name="solver_lhs2" localSheetId="21" hidden="1">'Modified Logistic_tri'!$M$8</definedName>
    <definedName name="solver_lhs2" localSheetId="15" hidden="1">'Modified Richard co'!$Q$8</definedName>
    <definedName name="solver_lhs2" localSheetId="14" hidden="1">'Modified Richard mono'!$M$8</definedName>
    <definedName name="solver_lhs2" localSheetId="17" hidden="1">'Modified Richard quadri'!$O$8</definedName>
    <definedName name="solver_lhs2" localSheetId="16" hidden="1">'Modified Richard tri'!$M$8</definedName>
    <definedName name="solver_lhs3" localSheetId="11" hidden="1">'First-order co'!$Q$8</definedName>
    <definedName name="solver_lhs3" localSheetId="10" hidden="1">'First-order mono'!$M$8</definedName>
    <definedName name="solver_lhs3" localSheetId="13" hidden="1">'First-order quadri'!$O$8</definedName>
    <definedName name="solver_lhs3" localSheetId="12" hidden="1">'First-order tri'!$M$8</definedName>
    <definedName name="solver_lhs3" localSheetId="7" hidden="1">'Modified Gompertz_co'!$Q$10</definedName>
    <definedName name="solver_lhs3" localSheetId="6" hidden="1">'Modified Gompertz_mono'!$M$10</definedName>
    <definedName name="solver_lhs3" localSheetId="9" hidden="1">'Modified Gompertz_quadri'!$O$10</definedName>
    <definedName name="solver_lhs3" localSheetId="8" hidden="1">'Modified Gompertz_tri'!$M$10</definedName>
    <definedName name="solver_lhs3" localSheetId="18" hidden="1">'Modified Logistic model'!$Q$9</definedName>
    <definedName name="solver_lhs3" localSheetId="20" hidden="1">'Modified Logistic_co'!$Q$9</definedName>
    <definedName name="solver_lhs3" localSheetId="19" hidden="1">'Modified Logistic_mono'!$M$9</definedName>
    <definedName name="solver_lhs3" localSheetId="22" hidden="1">'Modified Logistic_quadri'!$O$9</definedName>
    <definedName name="solver_lhs3" localSheetId="21" hidden="1">'Modified Logistic_tri'!$M$9</definedName>
    <definedName name="solver_lhs3" localSheetId="15" hidden="1">'Modified Richard co'!$Q$10</definedName>
    <definedName name="solver_lhs3" localSheetId="14" hidden="1">'Modified Richard mono'!$M$10</definedName>
    <definedName name="solver_lhs3" localSheetId="17" hidden="1">'Modified Richard quadri'!$O$10</definedName>
    <definedName name="solver_lhs3" localSheetId="16" hidden="1">'Modified Richard tri'!$M$10</definedName>
    <definedName name="solver_lhs4" localSheetId="11" hidden="1">'First-order co'!$Q$8</definedName>
    <definedName name="solver_lhs4" localSheetId="10" hidden="1">'First-order mono'!$M$8</definedName>
    <definedName name="solver_lhs4" localSheetId="13" hidden="1">'First-order quadri'!$O$8</definedName>
    <definedName name="solver_lhs4" localSheetId="12" hidden="1">'First-order tri'!$M$8</definedName>
    <definedName name="solver_lhs4" localSheetId="7" hidden="1">'Modified Gompertz_co'!$Q$10</definedName>
    <definedName name="solver_lhs4" localSheetId="6" hidden="1">'Modified Gompertz_mono'!$M$10</definedName>
    <definedName name="solver_lhs4" localSheetId="9" hidden="1">'Modified Gompertz_quadri'!$O$10</definedName>
    <definedName name="solver_lhs4" localSheetId="8" hidden="1">'Modified Gompertz_tri'!$M$10</definedName>
    <definedName name="solver_lhs4" localSheetId="18" hidden="1">'Modified Logistic model'!$Q$9</definedName>
    <definedName name="solver_lhs4" localSheetId="20" hidden="1">'Modified Logistic_co'!$Q$9</definedName>
    <definedName name="solver_lhs4" localSheetId="19" hidden="1">'Modified Logistic_mono'!$M$9</definedName>
    <definedName name="solver_lhs4" localSheetId="22" hidden="1">'Modified Logistic_quadri'!$O$9</definedName>
    <definedName name="solver_lhs4" localSheetId="21" hidden="1">'Modified Logistic_tri'!$M$9</definedName>
    <definedName name="solver_lhs4" localSheetId="15" hidden="1">'Modified Richard co'!$Q$10</definedName>
    <definedName name="solver_lhs4" localSheetId="14" hidden="1">'Modified Richard mono'!$M$10</definedName>
    <definedName name="solver_lhs4" localSheetId="17" hidden="1">'Modified Richard quadri'!$O$10</definedName>
    <definedName name="solver_lhs4" localSheetId="16" hidden="1">'Modified Richard tri'!$M$10</definedName>
    <definedName name="solver_lhs5" localSheetId="11" hidden="1">'First-order co'!$Q$8</definedName>
    <definedName name="solver_lhs5" localSheetId="10" hidden="1">'First-order mono'!$M$8</definedName>
    <definedName name="solver_lhs5" localSheetId="13" hidden="1">'First-order quadri'!$O$8</definedName>
    <definedName name="solver_lhs5" localSheetId="12" hidden="1">'First-order tri'!$M$8</definedName>
    <definedName name="solver_lhs5" localSheetId="7" hidden="1">'Modified Gompertz_co'!$Q$10</definedName>
    <definedName name="solver_lhs5" localSheetId="6" hidden="1">'Modified Gompertz_mono'!$M$10</definedName>
    <definedName name="solver_lhs5" localSheetId="9" hidden="1">'Modified Gompertz_quadri'!$O$10</definedName>
    <definedName name="solver_lhs5" localSheetId="8" hidden="1">'Modified Gompertz_tri'!$M$10</definedName>
    <definedName name="solver_lhs5" localSheetId="18" hidden="1">'Modified Logistic model'!$Q$9</definedName>
    <definedName name="solver_lhs5" localSheetId="20" hidden="1">'Modified Logistic_co'!$Q$9</definedName>
    <definedName name="solver_lhs5" localSheetId="19" hidden="1">'Modified Logistic_mono'!$M$9</definedName>
    <definedName name="solver_lhs5" localSheetId="22" hidden="1">'Modified Logistic_quadri'!$O$9</definedName>
    <definedName name="solver_lhs5" localSheetId="21" hidden="1">'Modified Logistic_tri'!$M$9</definedName>
    <definedName name="solver_lhs5" localSheetId="15" hidden="1">'Modified Richard co'!$Q$10</definedName>
    <definedName name="solver_lhs5" localSheetId="14" hidden="1">'Modified Richard mono'!$M$10</definedName>
    <definedName name="solver_lhs5" localSheetId="17" hidden="1">'Modified Richard quadri'!$O$10</definedName>
    <definedName name="solver_lhs5" localSheetId="16" hidden="1">'Modified Richard tri'!$M$10</definedName>
    <definedName name="solver_lhs6" localSheetId="11" hidden="1">'First-order co'!$Q$8</definedName>
    <definedName name="solver_lhs6" localSheetId="10" hidden="1">'First-order mono'!$M$8</definedName>
    <definedName name="solver_lhs6" localSheetId="13" hidden="1">'First-order quadri'!$O$8</definedName>
    <definedName name="solver_lhs6" localSheetId="12" hidden="1">'First-order tri'!$M$8</definedName>
    <definedName name="solver_lhs6" localSheetId="7" hidden="1">'Modified Gompertz_co'!$Q$10</definedName>
    <definedName name="solver_lhs6" localSheetId="6" hidden="1">'Modified Gompertz_mono'!$M$10</definedName>
    <definedName name="solver_lhs6" localSheetId="9" hidden="1">'Modified Gompertz_quadri'!$O$10</definedName>
    <definedName name="solver_lhs6" localSheetId="8" hidden="1">'Modified Gompertz_tri'!$M$10</definedName>
    <definedName name="solver_lhs6" localSheetId="18" hidden="1">'Modified Logistic model'!$Q$9</definedName>
    <definedName name="solver_lhs6" localSheetId="20" hidden="1">'Modified Logistic_co'!$Q$9</definedName>
    <definedName name="solver_lhs6" localSheetId="19" hidden="1">'Modified Logistic_mono'!$M$9</definedName>
    <definedName name="solver_lhs6" localSheetId="22" hidden="1">'Modified Logistic_quadri'!$O$9</definedName>
    <definedName name="solver_lhs6" localSheetId="21" hidden="1">'Modified Logistic_tri'!$M$9</definedName>
    <definedName name="solver_lhs6" localSheetId="15" hidden="1">'Modified Richard co'!$Q$10</definedName>
    <definedName name="solver_lhs6" localSheetId="14" hidden="1">'Modified Richard mono'!$M$10</definedName>
    <definedName name="solver_lhs6" localSheetId="17" hidden="1">'Modified Richard quadri'!$O$10</definedName>
    <definedName name="solver_lhs6" localSheetId="16" hidden="1">'Modified Richard tri'!$M$10</definedName>
    <definedName name="solver_mip" localSheetId="11" hidden="1">2147483647</definedName>
    <definedName name="solver_mip" localSheetId="10" hidden="1">2147483647</definedName>
    <definedName name="solver_mip" localSheetId="13" hidden="1">2147483647</definedName>
    <definedName name="solver_mip" localSheetId="12" hidden="1">2147483647</definedName>
    <definedName name="solver_mip" localSheetId="7" hidden="1">2147483647</definedName>
    <definedName name="solver_mip" localSheetId="6" hidden="1">2147483647</definedName>
    <definedName name="solver_mip" localSheetId="9" hidden="1">2147483647</definedName>
    <definedName name="solver_mip" localSheetId="8" hidden="1">2147483647</definedName>
    <definedName name="solver_mip" localSheetId="18" hidden="1">2147483647</definedName>
    <definedName name="solver_mip" localSheetId="20" hidden="1">2147483647</definedName>
    <definedName name="solver_mip" localSheetId="19" hidden="1">2147483647</definedName>
    <definedName name="solver_mip" localSheetId="22" hidden="1">2147483647</definedName>
    <definedName name="solver_mip" localSheetId="21" hidden="1">2147483647</definedName>
    <definedName name="solver_mip" localSheetId="15" hidden="1">2147483647</definedName>
    <definedName name="solver_mip" localSheetId="14" hidden="1">2147483647</definedName>
    <definedName name="solver_mip" localSheetId="17" hidden="1">2147483647</definedName>
    <definedName name="solver_mip" localSheetId="16" hidden="1">2147483647</definedName>
    <definedName name="solver_mni" localSheetId="11" hidden="1">30</definedName>
    <definedName name="solver_mni" localSheetId="10" hidden="1">30</definedName>
    <definedName name="solver_mni" localSheetId="13" hidden="1">30</definedName>
    <definedName name="solver_mni" localSheetId="12" hidden="1">30</definedName>
    <definedName name="solver_mni" localSheetId="7" hidden="1">30</definedName>
    <definedName name="solver_mni" localSheetId="6" hidden="1">30</definedName>
    <definedName name="solver_mni" localSheetId="9" hidden="1">30</definedName>
    <definedName name="solver_mni" localSheetId="8" hidden="1">30</definedName>
    <definedName name="solver_mni" localSheetId="18" hidden="1">30</definedName>
    <definedName name="solver_mni" localSheetId="20" hidden="1">30</definedName>
    <definedName name="solver_mni" localSheetId="19" hidden="1">30</definedName>
    <definedName name="solver_mni" localSheetId="22" hidden="1">30</definedName>
    <definedName name="solver_mni" localSheetId="21" hidden="1">30</definedName>
    <definedName name="solver_mni" localSheetId="15" hidden="1">30</definedName>
    <definedName name="solver_mni" localSheetId="14" hidden="1">30</definedName>
    <definedName name="solver_mni" localSheetId="17" hidden="1">30</definedName>
    <definedName name="solver_mni" localSheetId="16" hidden="1">30</definedName>
    <definedName name="solver_mrt" localSheetId="11" hidden="1">0.075</definedName>
    <definedName name="solver_mrt" localSheetId="10" hidden="1">0.075</definedName>
    <definedName name="solver_mrt" localSheetId="13" hidden="1">0.075</definedName>
    <definedName name="solver_mrt" localSheetId="12" hidden="1">0.075</definedName>
    <definedName name="solver_mrt" localSheetId="7" hidden="1">0.075</definedName>
    <definedName name="solver_mrt" localSheetId="6" hidden="1">0.075</definedName>
    <definedName name="solver_mrt" localSheetId="9" hidden="1">0.075</definedName>
    <definedName name="solver_mrt" localSheetId="8" hidden="1">0.075</definedName>
    <definedName name="solver_mrt" localSheetId="18" hidden="1">0.075</definedName>
    <definedName name="solver_mrt" localSheetId="20" hidden="1">0.075</definedName>
    <definedName name="solver_mrt" localSheetId="19" hidden="1">0.075</definedName>
    <definedName name="solver_mrt" localSheetId="22" hidden="1">0.075</definedName>
    <definedName name="solver_mrt" localSheetId="21" hidden="1">0.075</definedName>
    <definedName name="solver_mrt" localSheetId="15" hidden="1">0.075</definedName>
    <definedName name="solver_mrt" localSheetId="14" hidden="1">0.075</definedName>
    <definedName name="solver_mrt" localSheetId="17" hidden="1">0.075</definedName>
    <definedName name="solver_mrt" localSheetId="16" hidden="1">0.075</definedName>
    <definedName name="solver_msl" localSheetId="11" hidden="1">2</definedName>
    <definedName name="solver_msl" localSheetId="10" hidden="1">2</definedName>
    <definedName name="solver_msl" localSheetId="13" hidden="1">2</definedName>
    <definedName name="solver_msl" localSheetId="12" hidden="1">2</definedName>
    <definedName name="solver_msl" localSheetId="7" hidden="1">2</definedName>
    <definedName name="solver_msl" localSheetId="6" hidden="1">2</definedName>
    <definedName name="solver_msl" localSheetId="9" hidden="1">2</definedName>
    <definedName name="solver_msl" localSheetId="8" hidden="1">2</definedName>
    <definedName name="solver_msl" localSheetId="18" hidden="1">2</definedName>
    <definedName name="solver_msl" localSheetId="20" hidden="1">2</definedName>
    <definedName name="solver_msl" localSheetId="19" hidden="1">2</definedName>
    <definedName name="solver_msl" localSheetId="22" hidden="1">2</definedName>
    <definedName name="solver_msl" localSheetId="21" hidden="1">2</definedName>
    <definedName name="solver_msl" localSheetId="15" hidden="1">2</definedName>
    <definedName name="solver_msl" localSheetId="14" hidden="1">2</definedName>
    <definedName name="solver_msl" localSheetId="17" hidden="1">2</definedName>
    <definedName name="solver_msl" localSheetId="16" hidden="1">2</definedName>
    <definedName name="solver_neg" localSheetId="11" hidden="1">1</definedName>
    <definedName name="solver_neg" localSheetId="10" hidden="1">1</definedName>
    <definedName name="solver_neg" localSheetId="13" hidden="1">1</definedName>
    <definedName name="solver_neg" localSheetId="12" hidden="1">1</definedName>
    <definedName name="solver_neg" localSheetId="7" hidden="1">1</definedName>
    <definedName name="solver_neg" localSheetId="6" hidden="1">1</definedName>
    <definedName name="solver_neg" localSheetId="9" hidden="1">1</definedName>
    <definedName name="solver_neg" localSheetId="8" hidden="1">1</definedName>
    <definedName name="solver_neg" localSheetId="18" hidden="1">1</definedName>
    <definedName name="solver_neg" localSheetId="20" hidden="1">1</definedName>
    <definedName name="solver_neg" localSheetId="19" hidden="1">1</definedName>
    <definedName name="solver_neg" localSheetId="22" hidden="1">1</definedName>
    <definedName name="solver_neg" localSheetId="21" hidden="1">1</definedName>
    <definedName name="solver_neg" localSheetId="15" hidden="1">1</definedName>
    <definedName name="solver_neg" localSheetId="14" hidden="1">1</definedName>
    <definedName name="solver_neg" localSheetId="17" hidden="1">1</definedName>
    <definedName name="solver_neg" localSheetId="16" hidden="1">1</definedName>
    <definedName name="solver_nod" localSheetId="11" hidden="1">2147483647</definedName>
    <definedName name="solver_nod" localSheetId="10" hidden="1">2147483647</definedName>
    <definedName name="solver_nod" localSheetId="13" hidden="1">2147483647</definedName>
    <definedName name="solver_nod" localSheetId="12" hidden="1">2147483647</definedName>
    <definedName name="solver_nod" localSheetId="7" hidden="1">2147483647</definedName>
    <definedName name="solver_nod" localSheetId="6" hidden="1">2147483647</definedName>
    <definedName name="solver_nod" localSheetId="9" hidden="1">2147483647</definedName>
    <definedName name="solver_nod" localSheetId="8" hidden="1">2147483647</definedName>
    <definedName name="solver_nod" localSheetId="18" hidden="1">2147483647</definedName>
    <definedName name="solver_nod" localSheetId="20" hidden="1">2147483647</definedName>
    <definedName name="solver_nod" localSheetId="19" hidden="1">2147483647</definedName>
    <definedName name="solver_nod" localSheetId="22" hidden="1">2147483647</definedName>
    <definedName name="solver_nod" localSheetId="21" hidden="1">2147483647</definedName>
    <definedName name="solver_nod" localSheetId="15" hidden="1">2147483647</definedName>
    <definedName name="solver_nod" localSheetId="14" hidden="1">2147483647</definedName>
    <definedName name="solver_nod" localSheetId="17" hidden="1">2147483647</definedName>
    <definedName name="solver_nod" localSheetId="16" hidden="1">2147483647</definedName>
    <definedName name="solver_num" localSheetId="11" hidden="1">0</definedName>
    <definedName name="solver_num" localSheetId="10" hidden="1">0</definedName>
    <definedName name="solver_num" localSheetId="13" hidden="1">0</definedName>
    <definedName name="solver_num" localSheetId="12" hidden="1">0</definedName>
    <definedName name="solver_num" localSheetId="7" hidden="1">0</definedName>
    <definedName name="solver_num" localSheetId="6" hidden="1">0</definedName>
    <definedName name="solver_num" localSheetId="9" hidden="1">0</definedName>
    <definedName name="solver_num" localSheetId="8" hidden="1">0</definedName>
    <definedName name="solver_num" localSheetId="18" hidden="1">0</definedName>
    <definedName name="solver_num" localSheetId="20" hidden="1">0</definedName>
    <definedName name="solver_num" localSheetId="19" hidden="1">0</definedName>
    <definedName name="solver_num" localSheetId="22" hidden="1">0</definedName>
    <definedName name="solver_num" localSheetId="21" hidden="1">0</definedName>
    <definedName name="solver_num" localSheetId="15" hidden="1">0</definedName>
    <definedName name="solver_num" localSheetId="14" hidden="1">0</definedName>
    <definedName name="solver_num" localSheetId="17" hidden="1">0</definedName>
    <definedName name="solver_num" localSheetId="16" hidden="1">0</definedName>
    <definedName name="solver_nwt" localSheetId="11" hidden="1">1</definedName>
    <definedName name="solver_nwt" localSheetId="10" hidden="1">1</definedName>
    <definedName name="solver_nwt" localSheetId="13" hidden="1">1</definedName>
    <definedName name="solver_nwt" localSheetId="12" hidden="1">1</definedName>
    <definedName name="solver_nwt" localSheetId="7" hidden="1">1</definedName>
    <definedName name="solver_nwt" localSheetId="6" hidden="1">1</definedName>
    <definedName name="solver_nwt" localSheetId="9" hidden="1">1</definedName>
    <definedName name="solver_nwt" localSheetId="8" hidden="1">1</definedName>
    <definedName name="solver_nwt" localSheetId="18" hidden="1">1</definedName>
    <definedName name="solver_nwt" localSheetId="20" hidden="1">1</definedName>
    <definedName name="solver_nwt" localSheetId="19" hidden="1">1</definedName>
    <definedName name="solver_nwt" localSheetId="22" hidden="1">1</definedName>
    <definedName name="solver_nwt" localSheetId="21" hidden="1">1</definedName>
    <definedName name="solver_nwt" localSheetId="15" hidden="1">1</definedName>
    <definedName name="solver_nwt" localSheetId="14" hidden="1">1</definedName>
    <definedName name="solver_nwt" localSheetId="17" hidden="1">1</definedName>
    <definedName name="solver_nwt" localSheetId="16" hidden="1">1</definedName>
    <definedName name="solver_opt" localSheetId="11" hidden="1">'First-order co'!$V$8</definedName>
    <definedName name="solver_opt" localSheetId="10" hidden="1">'First-order mono'!$M$8</definedName>
    <definedName name="solver_opt" localSheetId="13" hidden="1">'First-order quadri'!$Q$8</definedName>
    <definedName name="solver_opt" localSheetId="12" hidden="1">'First-order tri'!$O$8</definedName>
    <definedName name="solver_opt" localSheetId="7" hidden="1">'Modified Gompertz_co'!$V$10</definedName>
    <definedName name="solver_opt" localSheetId="6" hidden="1">'Modified Gompertz_mono'!$M$10</definedName>
    <definedName name="solver_opt" localSheetId="9" hidden="1">'Modified Gompertz_quadri'!$S$10</definedName>
    <definedName name="solver_opt" localSheetId="8" hidden="1">'Modified Gompertz_tri'!$P$10</definedName>
    <definedName name="solver_opt" localSheetId="18" hidden="1">'Modified Logistic model'!$V$9</definedName>
    <definedName name="solver_opt" localSheetId="20" hidden="1">'Modified Logistic_co'!$V$9</definedName>
    <definedName name="solver_opt" localSheetId="19" hidden="1">'Modified Logistic_mono'!$P$9</definedName>
    <definedName name="solver_opt" localSheetId="22" hidden="1">'Modified Logistic_quadri'!$S$9</definedName>
    <definedName name="solver_opt" localSheetId="21" hidden="1">'Modified Logistic_tri'!$P$9</definedName>
    <definedName name="solver_opt" localSheetId="15" hidden="1">'Modified Richard co'!$V$10</definedName>
    <definedName name="solver_opt" localSheetId="14" hidden="1">'Modified Richard mono'!$M$10</definedName>
    <definedName name="solver_opt" localSheetId="17" hidden="1">'Modified Richard quadri'!$S$10</definedName>
    <definedName name="solver_opt" localSheetId="16" hidden="1">'Modified Richard tri'!$P$10</definedName>
    <definedName name="solver_pre" localSheetId="11" hidden="1">0.000001</definedName>
    <definedName name="solver_pre" localSheetId="10" hidden="1">0.000001</definedName>
    <definedName name="solver_pre" localSheetId="13" hidden="1">0.000001</definedName>
    <definedName name="solver_pre" localSheetId="12" hidden="1">0.000001</definedName>
    <definedName name="solver_pre" localSheetId="7" hidden="1">0.000001</definedName>
    <definedName name="solver_pre" localSheetId="6" hidden="1">0.000001</definedName>
    <definedName name="solver_pre" localSheetId="9" hidden="1">0.000001</definedName>
    <definedName name="solver_pre" localSheetId="8" hidden="1">0.000001</definedName>
    <definedName name="solver_pre" localSheetId="18" hidden="1">0.000001</definedName>
    <definedName name="solver_pre" localSheetId="20" hidden="1">0.000001</definedName>
    <definedName name="solver_pre" localSheetId="19" hidden="1">0.000001</definedName>
    <definedName name="solver_pre" localSheetId="22" hidden="1">0.000001</definedName>
    <definedName name="solver_pre" localSheetId="21" hidden="1">0.000001</definedName>
    <definedName name="solver_pre" localSheetId="15" hidden="1">0.000001</definedName>
    <definedName name="solver_pre" localSheetId="14" hidden="1">0.000001</definedName>
    <definedName name="solver_pre" localSheetId="17" hidden="1">0.000001</definedName>
    <definedName name="solver_pre" localSheetId="16" hidden="1">0.000001</definedName>
    <definedName name="solver_rbv" localSheetId="11" hidden="1">1</definedName>
    <definedName name="solver_rbv" localSheetId="10" hidden="1">1</definedName>
    <definedName name="solver_rbv" localSheetId="13" hidden="1">1</definedName>
    <definedName name="solver_rbv" localSheetId="12" hidden="1">1</definedName>
    <definedName name="solver_rbv" localSheetId="7" hidden="1">1</definedName>
    <definedName name="solver_rbv" localSheetId="6" hidden="1">1</definedName>
    <definedName name="solver_rbv" localSheetId="9" hidden="1">1</definedName>
    <definedName name="solver_rbv" localSheetId="8" hidden="1">1</definedName>
    <definedName name="solver_rbv" localSheetId="18" hidden="1">1</definedName>
    <definedName name="solver_rbv" localSheetId="20" hidden="1">1</definedName>
    <definedName name="solver_rbv" localSheetId="19" hidden="1">1</definedName>
    <definedName name="solver_rbv" localSheetId="22" hidden="1">1</definedName>
    <definedName name="solver_rbv" localSheetId="21" hidden="1">1</definedName>
    <definedName name="solver_rbv" localSheetId="15" hidden="1">1</definedName>
    <definedName name="solver_rbv" localSheetId="14" hidden="1">1</definedName>
    <definedName name="solver_rbv" localSheetId="17" hidden="1">1</definedName>
    <definedName name="solver_rbv" localSheetId="16" hidden="1">1</definedName>
    <definedName name="solver_rel1" localSheetId="11" hidden="1">3</definedName>
    <definedName name="solver_rel1" localSheetId="10" hidden="1">3</definedName>
    <definedName name="solver_rel1" localSheetId="13" hidden="1">3</definedName>
    <definedName name="solver_rel1" localSheetId="12" hidden="1">3</definedName>
    <definedName name="solver_rel1" localSheetId="7" hidden="1">3</definedName>
    <definedName name="solver_rel1" localSheetId="6" hidden="1">3</definedName>
    <definedName name="solver_rel1" localSheetId="9" hidden="1">3</definedName>
    <definedName name="solver_rel1" localSheetId="8" hidden="1">3</definedName>
    <definedName name="solver_rel1" localSheetId="18" hidden="1">3</definedName>
    <definedName name="solver_rel1" localSheetId="20" hidden="1">3</definedName>
    <definedName name="solver_rel1" localSheetId="19" hidden="1">3</definedName>
    <definedName name="solver_rel1" localSheetId="22" hidden="1">3</definedName>
    <definedName name="solver_rel1" localSheetId="21" hidden="1">3</definedName>
    <definedName name="solver_rel1" localSheetId="15" hidden="1">3</definedName>
    <definedName name="solver_rel1" localSheetId="14" hidden="1">3</definedName>
    <definedName name="solver_rel1" localSheetId="17" hidden="1">3</definedName>
    <definedName name="solver_rel1" localSheetId="16" hidden="1">3</definedName>
    <definedName name="solver_rel2" localSheetId="11" hidden="1">3</definedName>
    <definedName name="solver_rel2" localSheetId="10" hidden="1">3</definedName>
    <definedName name="solver_rel2" localSheetId="13" hidden="1">3</definedName>
    <definedName name="solver_rel2" localSheetId="12" hidden="1">3</definedName>
    <definedName name="solver_rel2" localSheetId="7" hidden="1">3</definedName>
    <definedName name="solver_rel2" localSheetId="6" hidden="1">3</definedName>
    <definedName name="solver_rel2" localSheetId="9" hidden="1">3</definedName>
    <definedName name="solver_rel2" localSheetId="8" hidden="1">3</definedName>
    <definedName name="solver_rel2" localSheetId="18" hidden="1">3</definedName>
    <definedName name="solver_rel2" localSheetId="20" hidden="1">3</definedName>
    <definedName name="solver_rel2" localSheetId="19" hidden="1">3</definedName>
    <definedName name="solver_rel2" localSheetId="22" hidden="1">3</definedName>
    <definedName name="solver_rel2" localSheetId="21" hidden="1">3</definedName>
    <definedName name="solver_rel2" localSheetId="15" hidden="1">3</definedName>
    <definedName name="solver_rel2" localSheetId="14" hidden="1">3</definedName>
    <definedName name="solver_rel2" localSheetId="17" hidden="1">3</definedName>
    <definedName name="solver_rel2" localSheetId="16" hidden="1">3</definedName>
    <definedName name="solver_rel3" localSheetId="11" hidden="1">3</definedName>
    <definedName name="solver_rel3" localSheetId="10" hidden="1">3</definedName>
    <definedName name="solver_rel3" localSheetId="13" hidden="1">3</definedName>
    <definedName name="solver_rel3" localSheetId="12" hidden="1">3</definedName>
    <definedName name="solver_rel3" localSheetId="7" hidden="1">3</definedName>
    <definedName name="solver_rel3" localSheetId="6" hidden="1">3</definedName>
    <definedName name="solver_rel3" localSheetId="9" hidden="1">3</definedName>
    <definedName name="solver_rel3" localSheetId="8" hidden="1">3</definedName>
    <definedName name="solver_rel3" localSheetId="18" hidden="1">3</definedName>
    <definedName name="solver_rel3" localSheetId="20" hidden="1">3</definedName>
    <definedName name="solver_rel3" localSheetId="19" hidden="1">3</definedName>
    <definedName name="solver_rel3" localSheetId="22" hidden="1">3</definedName>
    <definedName name="solver_rel3" localSheetId="21" hidden="1">3</definedName>
    <definedName name="solver_rel3" localSheetId="15" hidden="1">3</definedName>
    <definedName name="solver_rel3" localSheetId="14" hidden="1">3</definedName>
    <definedName name="solver_rel3" localSheetId="17" hidden="1">3</definedName>
    <definedName name="solver_rel3" localSheetId="16" hidden="1">3</definedName>
    <definedName name="solver_rel4" localSheetId="11" hidden="1">3</definedName>
    <definedName name="solver_rel4" localSheetId="10" hidden="1">3</definedName>
    <definedName name="solver_rel4" localSheetId="13" hidden="1">3</definedName>
    <definedName name="solver_rel4" localSheetId="12" hidden="1">3</definedName>
    <definedName name="solver_rel4" localSheetId="7" hidden="1">3</definedName>
    <definedName name="solver_rel4" localSheetId="6" hidden="1">3</definedName>
    <definedName name="solver_rel4" localSheetId="9" hidden="1">3</definedName>
    <definedName name="solver_rel4" localSheetId="8" hidden="1">3</definedName>
    <definedName name="solver_rel4" localSheetId="18" hidden="1">3</definedName>
    <definedName name="solver_rel4" localSheetId="20" hidden="1">3</definedName>
    <definedName name="solver_rel4" localSheetId="19" hidden="1">3</definedName>
    <definedName name="solver_rel4" localSheetId="22" hidden="1">3</definedName>
    <definedName name="solver_rel4" localSheetId="21" hidden="1">3</definedName>
    <definedName name="solver_rel4" localSheetId="15" hidden="1">3</definedName>
    <definedName name="solver_rel4" localSheetId="14" hidden="1">3</definedName>
    <definedName name="solver_rel4" localSheetId="17" hidden="1">3</definedName>
    <definedName name="solver_rel4" localSheetId="16" hidden="1">3</definedName>
    <definedName name="solver_rel5" localSheetId="11" hidden="1">3</definedName>
    <definedName name="solver_rel5" localSheetId="10" hidden="1">3</definedName>
    <definedName name="solver_rel5" localSheetId="13" hidden="1">3</definedName>
    <definedName name="solver_rel5" localSheetId="12" hidden="1">3</definedName>
    <definedName name="solver_rel5" localSheetId="7" hidden="1">3</definedName>
    <definedName name="solver_rel5" localSheetId="6" hidden="1">3</definedName>
    <definedName name="solver_rel5" localSheetId="9" hidden="1">3</definedName>
    <definedName name="solver_rel5" localSheetId="8" hidden="1">3</definedName>
    <definedName name="solver_rel5" localSheetId="18" hidden="1">3</definedName>
    <definedName name="solver_rel5" localSheetId="20" hidden="1">3</definedName>
    <definedName name="solver_rel5" localSheetId="19" hidden="1">3</definedName>
    <definedName name="solver_rel5" localSheetId="22" hidden="1">3</definedName>
    <definedName name="solver_rel5" localSheetId="21" hidden="1">3</definedName>
    <definedName name="solver_rel5" localSheetId="15" hidden="1">3</definedName>
    <definedName name="solver_rel5" localSheetId="14" hidden="1">3</definedName>
    <definedName name="solver_rel5" localSheetId="17" hidden="1">3</definedName>
    <definedName name="solver_rel5" localSheetId="16" hidden="1">3</definedName>
    <definedName name="solver_rel6" localSheetId="11" hidden="1">3</definedName>
    <definedName name="solver_rel6" localSheetId="10" hidden="1">3</definedName>
    <definedName name="solver_rel6" localSheetId="13" hidden="1">3</definedName>
    <definedName name="solver_rel6" localSheetId="12" hidden="1">3</definedName>
    <definedName name="solver_rel6" localSheetId="7" hidden="1">3</definedName>
    <definedName name="solver_rel6" localSheetId="6" hidden="1">3</definedName>
    <definedName name="solver_rel6" localSheetId="9" hidden="1">3</definedName>
    <definedName name="solver_rel6" localSheetId="8" hidden="1">3</definedName>
    <definedName name="solver_rel6" localSheetId="18" hidden="1">3</definedName>
    <definedName name="solver_rel6" localSheetId="20" hidden="1">3</definedName>
    <definedName name="solver_rel6" localSheetId="19" hidden="1">3</definedName>
    <definedName name="solver_rel6" localSheetId="22" hidden="1">3</definedName>
    <definedName name="solver_rel6" localSheetId="21" hidden="1">3</definedName>
    <definedName name="solver_rel6" localSheetId="15" hidden="1">3</definedName>
    <definedName name="solver_rel6" localSheetId="14" hidden="1">3</definedName>
    <definedName name="solver_rel6" localSheetId="17" hidden="1">3</definedName>
    <definedName name="solver_rel6" localSheetId="16" hidden="1">3</definedName>
    <definedName name="solver_rhs1" localSheetId="11" hidden="1">0</definedName>
    <definedName name="solver_rhs1" localSheetId="10" hidden="1">0</definedName>
    <definedName name="solver_rhs1" localSheetId="13" hidden="1">0</definedName>
    <definedName name="solver_rhs1" localSheetId="12" hidden="1">0</definedName>
    <definedName name="solver_rhs1" localSheetId="7" hidden="1">0</definedName>
    <definedName name="solver_rhs1" localSheetId="6" hidden="1">0</definedName>
    <definedName name="solver_rhs1" localSheetId="9" hidden="1">0</definedName>
    <definedName name="solver_rhs1" localSheetId="8" hidden="1">0</definedName>
    <definedName name="solver_rhs1" localSheetId="18" hidden="1">0</definedName>
    <definedName name="solver_rhs1" localSheetId="20" hidden="1">0</definedName>
    <definedName name="solver_rhs1" localSheetId="19" hidden="1">0</definedName>
    <definedName name="solver_rhs1" localSheetId="22" hidden="1">0</definedName>
    <definedName name="solver_rhs1" localSheetId="21" hidden="1">0</definedName>
    <definedName name="solver_rhs1" localSheetId="15" hidden="1">0</definedName>
    <definedName name="solver_rhs1" localSheetId="14" hidden="1">0</definedName>
    <definedName name="solver_rhs1" localSheetId="17" hidden="1">0</definedName>
    <definedName name="solver_rhs1" localSheetId="16" hidden="1">0</definedName>
    <definedName name="solver_rhs2" localSheetId="11" hidden="1">0</definedName>
    <definedName name="solver_rhs2" localSheetId="10" hidden="1">0</definedName>
    <definedName name="solver_rhs2" localSheetId="13" hidden="1">0</definedName>
    <definedName name="solver_rhs2" localSheetId="12" hidden="1">0</definedName>
    <definedName name="solver_rhs2" localSheetId="7" hidden="1">0</definedName>
    <definedName name="solver_rhs2" localSheetId="6" hidden="1">0</definedName>
    <definedName name="solver_rhs2" localSheetId="9" hidden="1">0</definedName>
    <definedName name="solver_rhs2" localSheetId="8" hidden="1">0</definedName>
    <definedName name="solver_rhs2" localSheetId="18" hidden="1">0</definedName>
    <definedName name="solver_rhs2" localSheetId="20" hidden="1">0</definedName>
    <definedName name="solver_rhs2" localSheetId="19" hidden="1">0</definedName>
    <definedName name="solver_rhs2" localSheetId="22" hidden="1">0</definedName>
    <definedName name="solver_rhs2" localSheetId="21" hidden="1">0</definedName>
    <definedName name="solver_rhs2" localSheetId="15" hidden="1">0</definedName>
    <definedName name="solver_rhs2" localSheetId="14" hidden="1">0</definedName>
    <definedName name="solver_rhs2" localSheetId="17" hidden="1">0</definedName>
    <definedName name="solver_rhs2" localSheetId="16" hidden="1">0</definedName>
    <definedName name="solver_rhs3" localSheetId="11" hidden="1">1</definedName>
    <definedName name="solver_rhs3" localSheetId="10" hidden="1">1</definedName>
    <definedName name="solver_rhs3" localSheetId="13" hidden="1">1</definedName>
    <definedName name="solver_rhs3" localSheetId="12" hidden="1">1</definedName>
    <definedName name="solver_rhs3" localSheetId="7" hidden="1">1</definedName>
    <definedName name="solver_rhs3" localSheetId="6" hidden="1">1</definedName>
    <definedName name="solver_rhs3" localSheetId="9" hidden="1">1</definedName>
    <definedName name="solver_rhs3" localSheetId="8" hidden="1">1</definedName>
    <definedName name="solver_rhs3" localSheetId="18" hidden="1">1</definedName>
    <definedName name="solver_rhs3" localSheetId="20" hidden="1">1</definedName>
    <definedName name="solver_rhs3" localSheetId="19" hidden="1">1</definedName>
    <definedName name="solver_rhs3" localSheetId="22" hidden="1">1</definedName>
    <definedName name="solver_rhs3" localSheetId="21" hidden="1">1</definedName>
    <definedName name="solver_rhs3" localSheetId="15" hidden="1">1</definedName>
    <definedName name="solver_rhs3" localSheetId="14" hidden="1">1</definedName>
    <definedName name="solver_rhs3" localSheetId="17" hidden="1">1</definedName>
    <definedName name="solver_rhs3" localSheetId="16" hidden="1">1</definedName>
    <definedName name="solver_rhs4" localSheetId="11" hidden="1">1</definedName>
    <definedName name="solver_rhs4" localSheetId="10" hidden="1">1</definedName>
    <definedName name="solver_rhs4" localSheetId="13" hidden="1">1</definedName>
    <definedName name="solver_rhs4" localSheetId="12" hidden="1">1</definedName>
    <definedName name="solver_rhs4" localSheetId="7" hidden="1">1</definedName>
    <definedName name="solver_rhs4" localSheetId="6" hidden="1">1</definedName>
    <definedName name="solver_rhs4" localSheetId="9" hidden="1">1</definedName>
    <definedName name="solver_rhs4" localSheetId="8" hidden="1">1</definedName>
    <definedName name="solver_rhs4" localSheetId="18" hidden="1">1</definedName>
    <definedName name="solver_rhs4" localSheetId="20" hidden="1">1</definedName>
    <definedName name="solver_rhs4" localSheetId="19" hidden="1">1</definedName>
    <definedName name="solver_rhs4" localSheetId="22" hidden="1">1</definedName>
    <definedName name="solver_rhs4" localSheetId="21" hidden="1">1</definedName>
    <definedName name="solver_rhs4" localSheetId="15" hidden="1">1</definedName>
    <definedName name="solver_rhs4" localSheetId="14" hidden="1">1</definedName>
    <definedName name="solver_rhs4" localSheetId="17" hidden="1">1</definedName>
    <definedName name="solver_rhs4" localSheetId="16" hidden="1">1</definedName>
    <definedName name="solver_rhs5" localSheetId="11" hidden="1">1</definedName>
    <definedName name="solver_rhs5" localSheetId="10" hidden="1">1</definedName>
    <definedName name="solver_rhs5" localSheetId="13" hidden="1">1</definedName>
    <definedName name="solver_rhs5" localSheetId="12" hidden="1">1</definedName>
    <definedName name="solver_rhs5" localSheetId="7" hidden="1">1</definedName>
    <definedName name="solver_rhs5" localSheetId="6" hidden="1">1</definedName>
    <definedName name="solver_rhs5" localSheetId="9" hidden="1">1</definedName>
    <definedName name="solver_rhs5" localSheetId="8" hidden="1">1</definedName>
    <definedName name="solver_rhs5" localSheetId="18" hidden="1">1</definedName>
    <definedName name="solver_rhs5" localSheetId="20" hidden="1">1</definedName>
    <definedName name="solver_rhs5" localSheetId="19" hidden="1">1</definedName>
    <definedName name="solver_rhs5" localSheetId="22" hidden="1">1</definedName>
    <definedName name="solver_rhs5" localSheetId="21" hidden="1">1</definedName>
    <definedName name="solver_rhs5" localSheetId="15" hidden="1">1</definedName>
    <definedName name="solver_rhs5" localSheetId="14" hidden="1">1</definedName>
    <definedName name="solver_rhs5" localSheetId="17" hidden="1">1</definedName>
    <definedName name="solver_rhs5" localSheetId="16" hidden="1">1</definedName>
    <definedName name="solver_rhs6" localSheetId="11" hidden="1">1</definedName>
    <definedName name="solver_rhs6" localSheetId="10" hidden="1">1</definedName>
    <definedName name="solver_rhs6" localSheetId="13" hidden="1">1</definedName>
    <definedName name="solver_rhs6" localSheetId="12" hidden="1">1</definedName>
    <definedName name="solver_rhs6" localSheetId="7" hidden="1">1</definedName>
    <definedName name="solver_rhs6" localSheetId="6" hidden="1">1</definedName>
    <definedName name="solver_rhs6" localSheetId="9" hidden="1">1</definedName>
    <definedName name="solver_rhs6" localSheetId="8" hidden="1">1</definedName>
    <definedName name="solver_rhs6" localSheetId="18" hidden="1">1</definedName>
    <definedName name="solver_rhs6" localSheetId="20" hidden="1">1</definedName>
    <definedName name="solver_rhs6" localSheetId="19" hidden="1">1</definedName>
    <definedName name="solver_rhs6" localSheetId="22" hidden="1">1</definedName>
    <definedName name="solver_rhs6" localSheetId="21" hidden="1">1</definedName>
    <definedName name="solver_rhs6" localSheetId="15" hidden="1">1</definedName>
    <definedName name="solver_rhs6" localSheetId="14" hidden="1">1</definedName>
    <definedName name="solver_rhs6" localSheetId="17" hidden="1">1</definedName>
    <definedName name="solver_rhs6" localSheetId="16" hidden="1">1</definedName>
    <definedName name="solver_rlx" localSheetId="11" hidden="1">1</definedName>
    <definedName name="solver_rlx" localSheetId="10" hidden="1">1</definedName>
    <definedName name="solver_rlx" localSheetId="13" hidden="1">1</definedName>
    <definedName name="solver_rlx" localSheetId="12" hidden="1">1</definedName>
    <definedName name="solver_rlx" localSheetId="7" hidden="1">1</definedName>
    <definedName name="solver_rlx" localSheetId="6" hidden="1">1</definedName>
    <definedName name="solver_rlx" localSheetId="9" hidden="1">1</definedName>
    <definedName name="solver_rlx" localSheetId="8" hidden="1">1</definedName>
    <definedName name="solver_rlx" localSheetId="18" hidden="1">1</definedName>
    <definedName name="solver_rlx" localSheetId="20" hidden="1">1</definedName>
    <definedName name="solver_rlx" localSheetId="19" hidden="1">1</definedName>
    <definedName name="solver_rlx" localSheetId="22" hidden="1">1</definedName>
    <definedName name="solver_rlx" localSheetId="21" hidden="1">1</definedName>
    <definedName name="solver_rlx" localSheetId="15" hidden="1">1</definedName>
    <definedName name="solver_rlx" localSheetId="14" hidden="1">1</definedName>
    <definedName name="solver_rlx" localSheetId="17" hidden="1">1</definedName>
    <definedName name="solver_rlx" localSheetId="16" hidden="1">1</definedName>
    <definedName name="solver_rsd" localSheetId="11" hidden="1">0</definedName>
    <definedName name="solver_rsd" localSheetId="10" hidden="1">0</definedName>
    <definedName name="solver_rsd" localSheetId="13" hidden="1">0</definedName>
    <definedName name="solver_rsd" localSheetId="12" hidden="1">0</definedName>
    <definedName name="solver_rsd" localSheetId="7" hidden="1">0</definedName>
    <definedName name="solver_rsd" localSheetId="6" hidden="1">0</definedName>
    <definedName name="solver_rsd" localSheetId="9" hidden="1">0</definedName>
    <definedName name="solver_rsd" localSheetId="8" hidden="1">0</definedName>
    <definedName name="solver_rsd" localSheetId="18" hidden="1">0</definedName>
    <definedName name="solver_rsd" localSheetId="20" hidden="1">0</definedName>
    <definedName name="solver_rsd" localSheetId="19" hidden="1">0</definedName>
    <definedName name="solver_rsd" localSheetId="22" hidden="1">0</definedName>
    <definedName name="solver_rsd" localSheetId="21" hidden="1">0</definedName>
    <definedName name="solver_rsd" localSheetId="15" hidden="1">0</definedName>
    <definedName name="solver_rsd" localSheetId="14" hidden="1">0</definedName>
    <definedName name="solver_rsd" localSheetId="17" hidden="1">0</definedName>
    <definedName name="solver_rsd" localSheetId="16" hidden="1">0</definedName>
    <definedName name="solver_scl" localSheetId="11" hidden="1">1</definedName>
    <definedName name="solver_scl" localSheetId="10" hidden="1">1</definedName>
    <definedName name="solver_scl" localSheetId="13" hidden="1">1</definedName>
    <definedName name="solver_scl" localSheetId="12" hidden="1">1</definedName>
    <definedName name="solver_scl" localSheetId="7" hidden="1">1</definedName>
    <definedName name="solver_scl" localSheetId="6" hidden="1">1</definedName>
    <definedName name="solver_scl" localSheetId="9" hidden="1">1</definedName>
    <definedName name="solver_scl" localSheetId="8" hidden="1">1</definedName>
    <definedName name="solver_scl" localSheetId="18" hidden="1">1</definedName>
    <definedName name="solver_scl" localSheetId="20" hidden="1">1</definedName>
    <definedName name="solver_scl" localSheetId="19" hidden="1">1</definedName>
    <definedName name="solver_scl" localSheetId="22" hidden="1">1</definedName>
    <definedName name="solver_scl" localSheetId="21" hidden="1">1</definedName>
    <definedName name="solver_scl" localSheetId="15" hidden="1">1</definedName>
    <definedName name="solver_scl" localSheetId="14" hidden="1">1</definedName>
    <definedName name="solver_scl" localSheetId="17" hidden="1">1</definedName>
    <definedName name="solver_scl" localSheetId="16" hidden="1">1</definedName>
    <definedName name="solver_sho" localSheetId="11" hidden="1">2</definedName>
    <definedName name="solver_sho" localSheetId="10" hidden="1">2</definedName>
    <definedName name="solver_sho" localSheetId="13" hidden="1">2</definedName>
    <definedName name="solver_sho" localSheetId="12" hidden="1">2</definedName>
    <definedName name="solver_sho" localSheetId="7" hidden="1">2</definedName>
    <definedName name="solver_sho" localSheetId="6" hidden="1">2</definedName>
    <definedName name="solver_sho" localSheetId="9" hidden="1">2</definedName>
    <definedName name="solver_sho" localSheetId="8" hidden="1">2</definedName>
    <definedName name="solver_sho" localSheetId="18" hidden="1">2</definedName>
    <definedName name="solver_sho" localSheetId="20" hidden="1">2</definedName>
    <definedName name="solver_sho" localSheetId="19" hidden="1">2</definedName>
    <definedName name="solver_sho" localSheetId="22" hidden="1">2</definedName>
    <definedName name="solver_sho" localSheetId="21" hidden="1">2</definedName>
    <definedName name="solver_sho" localSheetId="15" hidden="1">2</definedName>
    <definedName name="solver_sho" localSheetId="14" hidden="1">2</definedName>
    <definedName name="solver_sho" localSheetId="17" hidden="1">2</definedName>
    <definedName name="solver_sho" localSheetId="16" hidden="1">2</definedName>
    <definedName name="solver_ssz" localSheetId="11" hidden="1">100</definedName>
    <definedName name="solver_ssz" localSheetId="10" hidden="1">100</definedName>
    <definedName name="solver_ssz" localSheetId="13" hidden="1">100</definedName>
    <definedName name="solver_ssz" localSheetId="12" hidden="1">100</definedName>
    <definedName name="solver_ssz" localSheetId="7" hidden="1">100</definedName>
    <definedName name="solver_ssz" localSheetId="6" hidden="1">100</definedName>
    <definedName name="solver_ssz" localSheetId="9" hidden="1">100</definedName>
    <definedName name="solver_ssz" localSheetId="8" hidden="1">100</definedName>
    <definedName name="solver_ssz" localSheetId="18" hidden="1">100</definedName>
    <definedName name="solver_ssz" localSheetId="20" hidden="1">100</definedName>
    <definedName name="solver_ssz" localSheetId="19" hidden="1">100</definedName>
    <definedName name="solver_ssz" localSheetId="22" hidden="1">100</definedName>
    <definedName name="solver_ssz" localSheetId="21" hidden="1">100</definedName>
    <definedName name="solver_ssz" localSheetId="15" hidden="1">100</definedName>
    <definedName name="solver_ssz" localSheetId="14" hidden="1">100</definedName>
    <definedName name="solver_ssz" localSheetId="17" hidden="1">100</definedName>
    <definedName name="solver_ssz" localSheetId="16" hidden="1">100</definedName>
    <definedName name="solver_tim" localSheetId="11" hidden="1">2147483647</definedName>
    <definedName name="solver_tim" localSheetId="10" hidden="1">2147483647</definedName>
    <definedName name="solver_tim" localSheetId="13" hidden="1">2147483647</definedName>
    <definedName name="solver_tim" localSheetId="12" hidden="1">2147483647</definedName>
    <definedName name="solver_tim" localSheetId="7" hidden="1">2147483647</definedName>
    <definedName name="solver_tim" localSheetId="6" hidden="1">2147483647</definedName>
    <definedName name="solver_tim" localSheetId="9" hidden="1">2147483647</definedName>
    <definedName name="solver_tim" localSheetId="8" hidden="1">2147483647</definedName>
    <definedName name="solver_tim" localSheetId="18" hidden="1">2147483647</definedName>
    <definedName name="solver_tim" localSheetId="20" hidden="1">2147483647</definedName>
    <definedName name="solver_tim" localSheetId="19" hidden="1">2147483647</definedName>
    <definedName name="solver_tim" localSheetId="22" hidden="1">2147483647</definedName>
    <definedName name="solver_tim" localSheetId="21" hidden="1">2147483647</definedName>
    <definedName name="solver_tim" localSheetId="15" hidden="1">2147483647</definedName>
    <definedName name="solver_tim" localSheetId="14" hidden="1">2147483647</definedName>
    <definedName name="solver_tim" localSheetId="17" hidden="1">2147483647</definedName>
    <definedName name="solver_tim" localSheetId="16" hidden="1">2147483647</definedName>
    <definedName name="solver_tol" localSheetId="11" hidden="1">0.01</definedName>
    <definedName name="solver_tol" localSheetId="10" hidden="1">0.01</definedName>
    <definedName name="solver_tol" localSheetId="13" hidden="1">0.01</definedName>
    <definedName name="solver_tol" localSheetId="12" hidden="1">0.01</definedName>
    <definedName name="solver_tol" localSheetId="7" hidden="1">0.01</definedName>
    <definedName name="solver_tol" localSheetId="6" hidden="1">0.01</definedName>
    <definedName name="solver_tol" localSheetId="9" hidden="1">0.01</definedName>
    <definedName name="solver_tol" localSheetId="8" hidden="1">0.01</definedName>
    <definedName name="solver_tol" localSheetId="18" hidden="1">0.01</definedName>
    <definedName name="solver_tol" localSheetId="20" hidden="1">0.01</definedName>
    <definedName name="solver_tol" localSheetId="19" hidden="1">0.01</definedName>
    <definedName name="solver_tol" localSheetId="22" hidden="1">0.01</definedName>
    <definedName name="solver_tol" localSheetId="21" hidden="1">0.01</definedName>
    <definedName name="solver_tol" localSheetId="15" hidden="1">0.01</definedName>
    <definedName name="solver_tol" localSheetId="14" hidden="1">0.01</definedName>
    <definedName name="solver_tol" localSheetId="17" hidden="1">0.01</definedName>
    <definedName name="solver_tol" localSheetId="16" hidden="1">0.01</definedName>
    <definedName name="solver_typ" localSheetId="11" hidden="1">2</definedName>
    <definedName name="solver_typ" localSheetId="10" hidden="1">2</definedName>
    <definedName name="solver_typ" localSheetId="13" hidden="1">2</definedName>
    <definedName name="solver_typ" localSheetId="12" hidden="1">2</definedName>
    <definedName name="solver_typ" localSheetId="7" hidden="1">2</definedName>
    <definedName name="solver_typ" localSheetId="6" hidden="1">2</definedName>
    <definedName name="solver_typ" localSheetId="9" hidden="1">2</definedName>
    <definedName name="solver_typ" localSheetId="8" hidden="1">2</definedName>
    <definedName name="solver_typ" localSheetId="18" hidden="1">2</definedName>
    <definedName name="solver_typ" localSheetId="20" hidden="1">2</definedName>
    <definedName name="solver_typ" localSheetId="19" hidden="1">2</definedName>
    <definedName name="solver_typ" localSheetId="22" hidden="1">2</definedName>
    <definedName name="solver_typ" localSheetId="21" hidden="1">2</definedName>
    <definedName name="solver_typ" localSheetId="15" hidden="1">2</definedName>
    <definedName name="solver_typ" localSheetId="14" hidden="1">2</definedName>
    <definedName name="solver_typ" localSheetId="17" hidden="1">2</definedName>
    <definedName name="solver_typ" localSheetId="16" hidden="1">2</definedName>
    <definedName name="solver_val" localSheetId="11" hidden="1">0</definedName>
    <definedName name="solver_val" localSheetId="10" hidden="1">0</definedName>
    <definedName name="solver_val" localSheetId="13" hidden="1">0</definedName>
    <definedName name="solver_val" localSheetId="12" hidden="1">0</definedName>
    <definedName name="solver_val" localSheetId="7" hidden="1">0</definedName>
    <definedName name="solver_val" localSheetId="6" hidden="1">0</definedName>
    <definedName name="solver_val" localSheetId="9" hidden="1">0</definedName>
    <definedName name="solver_val" localSheetId="8" hidden="1">0</definedName>
    <definedName name="solver_val" localSheetId="18" hidden="1">0</definedName>
    <definedName name="solver_val" localSheetId="20" hidden="1">0</definedName>
    <definedName name="solver_val" localSheetId="19" hidden="1">0</definedName>
    <definedName name="solver_val" localSheetId="22" hidden="1">0</definedName>
    <definedName name="solver_val" localSheetId="21" hidden="1">0</definedName>
    <definedName name="solver_val" localSheetId="15" hidden="1">0</definedName>
    <definedName name="solver_val" localSheetId="14" hidden="1">0</definedName>
    <definedName name="solver_val" localSheetId="17" hidden="1">0</definedName>
    <definedName name="solver_val" localSheetId="16" hidden="1">0</definedName>
    <definedName name="solver_ver" localSheetId="11" hidden="1">3</definedName>
    <definedName name="solver_ver" localSheetId="10" hidden="1">3</definedName>
    <definedName name="solver_ver" localSheetId="13" hidden="1">3</definedName>
    <definedName name="solver_ver" localSheetId="12" hidden="1">3</definedName>
    <definedName name="solver_ver" localSheetId="7" hidden="1">3</definedName>
    <definedName name="solver_ver" localSheetId="6" hidden="1">3</definedName>
    <definedName name="solver_ver" localSheetId="9" hidden="1">3</definedName>
    <definedName name="solver_ver" localSheetId="8" hidden="1">3</definedName>
    <definedName name="solver_ver" localSheetId="18" hidden="1">3</definedName>
    <definedName name="solver_ver" localSheetId="20" hidden="1">3</definedName>
    <definedName name="solver_ver" localSheetId="19" hidden="1">3</definedName>
    <definedName name="solver_ver" localSheetId="22" hidden="1">3</definedName>
    <definedName name="solver_ver" localSheetId="21" hidden="1">3</definedName>
    <definedName name="solver_ver" localSheetId="15" hidden="1">3</definedName>
    <definedName name="solver_ver" localSheetId="14" hidden="1">3</definedName>
    <definedName name="solver_ver" localSheetId="17" hidden="1">3</definedName>
    <definedName name="solver_ver" localSheetId="16" hidden="1">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I12" i="3" l="1"/>
  <c r="CI13" i="3"/>
  <c r="CI14" i="3"/>
  <c r="CI15" i="3"/>
  <c r="CI16" i="3"/>
  <c r="O13" i="14" l="1"/>
  <c r="O12" i="14"/>
  <c r="O11" i="14"/>
  <c r="O10" i="14"/>
  <c r="O9" i="14"/>
  <c r="O8" i="14"/>
  <c r="M63" i="35" l="1"/>
  <c r="M62" i="35"/>
  <c r="J118" i="35"/>
  <c r="L118" i="35"/>
  <c r="M118" i="35"/>
  <c r="O118" i="35"/>
  <c r="P118" i="35"/>
  <c r="J117" i="35"/>
  <c r="L117" i="35"/>
  <c r="M117" i="35"/>
  <c r="O117" i="35"/>
  <c r="P117" i="35"/>
  <c r="I118" i="35"/>
  <c r="I117" i="35"/>
  <c r="S13" i="27"/>
  <c r="R13" i="27"/>
  <c r="Q13" i="27"/>
  <c r="P13" i="27"/>
  <c r="O13" i="27"/>
  <c r="P13" i="26"/>
  <c r="O13" i="26"/>
  <c r="N13" i="26"/>
  <c r="M13" i="26"/>
  <c r="V13" i="25"/>
  <c r="U13" i="25"/>
  <c r="T13" i="25"/>
  <c r="S13" i="25"/>
  <c r="R13" i="25"/>
  <c r="Q13" i="25"/>
  <c r="P13" i="24"/>
  <c r="O13" i="24"/>
  <c r="N13" i="24"/>
  <c r="CG19" i="4"/>
  <c r="CG4" i="4"/>
  <c r="CG5" i="4"/>
  <c r="CG6" i="4"/>
  <c r="CG10" i="4"/>
  <c r="CG11" i="4"/>
  <c r="CG12" i="4"/>
  <c r="CG13" i="4"/>
  <c r="CG14" i="4"/>
  <c r="CG15" i="4"/>
  <c r="CG20" i="4"/>
  <c r="CG21" i="4"/>
  <c r="CG22" i="4"/>
  <c r="CG26" i="4"/>
  <c r="CG27" i="4"/>
  <c r="CG28" i="4"/>
  <c r="CG29" i="4"/>
  <c r="CG30" i="4"/>
  <c r="CG3" i="4"/>
  <c r="CF26" i="4"/>
  <c r="CF11" i="4"/>
  <c r="CF12" i="4"/>
  <c r="CF13" i="4"/>
  <c r="CF14" i="4"/>
  <c r="CF15" i="4"/>
  <c r="CF19" i="4"/>
  <c r="CF20" i="4"/>
  <c r="CF21" i="4"/>
  <c r="CF22" i="4"/>
  <c r="CF27" i="4"/>
  <c r="CF28" i="4"/>
  <c r="CF29" i="4"/>
  <c r="CF30" i="4"/>
  <c r="CF3" i="4"/>
  <c r="CF4" i="4"/>
  <c r="CF5" i="4"/>
  <c r="CF6" i="4"/>
  <c r="CF10" i="4"/>
  <c r="G14" i="24" l="1"/>
  <c r="G6" i="24" l="1"/>
  <c r="L7" i="33"/>
  <c r="L8" i="33"/>
  <c r="L9" i="33"/>
  <c r="L10" i="33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25" i="33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S16" i="33" s="1"/>
  <c r="L6" i="33"/>
  <c r="K7" i="33"/>
  <c r="K8" i="33"/>
  <c r="K9" i="33"/>
  <c r="K10" i="33"/>
  <c r="K11" i="33"/>
  <c r="K12" i="33"/>
  <c r="K13" i="33"/>
  <c r="R13" i="33" s="1"/>
  <c r="R14" i="33" s="1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47" i="33"/>
  <c r="K48" i="33"/>
  <c r="K49" i="33"/>
  <c r="K50" i="33"/>
  <c r="K51" i="33"/>
  <c r="K52" i="33"/>
  <c r="K53" i="33"/>
  <c r="K54" i="33"/>
  <c r="K55" i="33"/>
  <c r="K56" i="33"/>
  <c r="K57" i="33"/>
  <c r="K58" i="33"/>
  <c r="K59" i="33"/>
  <c r="K60" i="33"/>
  <c r="K61" i="33"/>
  <c r="K62" i="33"/>
  <c r="K63" i="33"/>
  <c r="R16" i="33" s="1"/>
  <c r="K6" i="33"/>
  <c r="J7" i="33"/>
  <c r="J8" i="33"/>
  <c r="J9" i="33"/>
  <c r="J10" i="33"/>
  <c r="J11" i="33"/>
  <c r="J12" i="33"/>
  <c r="J13" i="33"/>
  <c r="Q13" i="33" s="1"/>
  <c r="Q14" i="33" s="1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J50" i="33"/>
  <c r="J51" i="33"/>
  <c r="J52" i="33"/>
  <c r="J53" i="33"/>
  <c r="J54" i="33"/>
  <c r="J55" i="33"/>
  <c r="J56" i="33"/>
  <c r="J57" i="33"/>
  <c r="J58" i="33"/>
  <c r="J59" i="33"/>
  <c r="J60" i="33"/>
  <c r="J61" i="33"/>
  <c r="J62" i="33"/>
  <c r="J63" i="33"/>
  <c r="J64" i="33"/>
  <c r="J65" i="33"/>
  <c r="J66" i="33"/>
  <c r="J67" i="33"/>
  <c r="J68" i="33"/>
  <c r="J69" i="33"/>
  <c r="J70" i="33"/>
  <c r="Q16" i="33" s="1"/>
  <c r="J6" i="33"/>
  <c r="I7" i="33"/>
  <c r="I8" i="33"/>
  <c r="I9" i="33"/>
  <c r="I10" i="33"/>
  <c r="I11" i="33"/>
  <c r="I12" i="33"/>
  <c r="I13" i="33"/>
  <c r="P13" i="33" s="1"/>
  <c r="P14" i="33" s="1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P16" i="33" s="1"/>
  <c r="I6" i="33"/>
  <c r="H7" i="33"/>
  <c r="H8" i="33"/>
  <c r="H9" i="33"/>
  <c r="H10" i="33"/>
  <c r="H11" i="33"/>
  <c r="H12" i="33"/>
  <c r="H13" i="33"/>
  <c r="H14" i="33"/>
  <c r="H15" i="33"/>
  <c r="H16" i="33"/>
  <c r="H17" i="33"/>
  <c r="H18" i="33"/>
  <c r="H19" i="33"/>
  <c r="H20" i="33"/>
  <c r="H21" i="33"/>
  <c r="H22" i="33"/>
  <c r="H23" i="33"/>
  <c r="H24" i="33"/>
  <c r="H25" i="33"/>
  <c r="H26" i="33"/>
  <c r="H27" i="33"/>
  <c r="H28" i="33"/>
  <c r="H29" i="33"/>
  <c r="H30" i="33"/>
  <c r="H31" i="33"/>
  <c r="H32" i="33"/>
  <c r="H33" i="33"/>
  <c r="H34" i="33"/>
  <c r="H35" i="33"/>
  <c r="H36" i="33"/>
  <c r="H37" i="33"/>
  <c r="O16" i="33" s="1"/>
  <c r="H6" i="33"/>
  <c r="S15" i="33"/>
  <c r="R15" i="33"/>
  <c r="Q15" i="33"/>
  <c r="P15" i="33"/>
  <c r="O15" i="33"/>
  <c r="S10" i="33"/>
  <c r="R10" i="33"/>
  <c r="Q10" i="33"/>
  <c r="P10" i="33"/>
  <c r="O10" i="33"/>
  <c r="J7" i="32"/>
  <c r="J8" i="32"/>
  <c r="J9" i="32"/>
  <c r="J10" i="32"/>
  <c r="J11" i="32"/>
  <c r="J12" i="32"/>
  <c r="J13" i="32"/>
  <c r="J14" i="32"/>
  <c r="J15" i="32"/>
  <c r="J16" i="32"/>
  <c r="J17" i="32"/>
  <c r="J18" i="32"/>
  <c r="J19" i="32"/>
  <c r="J20" i="32"/>
  <c r="J21" i="32"/>
  <c r="J22" i="32"/>
  <c r="J23" i="32"/>
  <c r="J24" i="32"/>
  <c r="J25" i="32"/>
  <c r="J26" i="32"/>
  <c r="J27" i="32"/>
  <c r="J28" i="32"/>
  <c r="J29" i="32"/>
  <c r="J30" i="32"/>
  <c r="J31" i="32"/>
  <c r="J32" i="32"/>
  <c r="J33" i="32"/>
  <c r="J34" i="32"/>
  <c r="J35" i="32"/>
  <c r="J36" i="32"/>
  <c r="J37" i="32"/>
  <c r="J38" i="32"/>
  <c r="J39" i="32"/>
  <c r="J40" i="32"/>
  <c r="J41" i="32"/>
  <c r="J42" i="32"/>
  <c r="J43" i="32"/>
  <c r="J44" i="32"/>
  <c r="J45" i="32"/>
  <c r="J46" i="32"/>
  <c r="J47" i="32"/>
  <c r="J48" i="32"/>
  <c r="J49" i="32"/>
  <c r="J50" i="32"/>
  <c r="J51" i="32"/>
  <c r="J52" i="32"/>
  <c r="J53" i="32"/>
  <c r="J54" i="32"/>
  <c r="J55" i="32"/>
  <c r="P16" i="32" s="1"/>
  <c r="I7" i="32"/>
  <c r="I8" i="32"/>
  <c r="I9" i="32"/>
  <c r="I10" i="32"/>
  <c r="I11" i="32"/>
  <c r="I12" i="32"/>
  <c r="I13" i="32"/>
  <c r="I14" i="32"/>
  <c r="I15" i="32"/>
  <c r="I16" i="32"/>
  <c r="I17" i="32"/>
  <c r="I18" i="32"/>
  <c r="I19" i="32"/>
  <c r="I20" i="32"/>
  <c r="I21" i="32"/>
  <c r="I22" i="32"/>
  <c r="I23" i="32"/>
  <c r="I24" i="32"/>
  <c r="I25" i="32"/>
  <c r="I26" i="32"/>
  <c r="I27" i="32"/>
  <c r="I28" i="32"/>
  <c r="I29" i="32"/>
  <c r="I30" i="32"/>
  <c r="I31" i="32"/>
  <c r="I32" i="32"/>
  <c r="I33" i="32"/>
  <c r="I34" i="32"/>
  <c r="I35" i="32"/>
  <c r="I36" i="32"/>
  <c r="I37" i="32"/>
  <c r="I38" i="32"/>
  <c r="I39" i="32"/>
  <c r="I40" i="32"/>
  <c r="I41" i="32"/>
  <c r="I42" i="32"/>
  <c r="I43" i="32"/>
  <c r="I44" i="32"/>
  <c r="I45" i="32"/>
  <c r="I46" i="32"/>
  <c r="I47" i="32"/>
  <c r="I48" i="32"/>
  <c r="I49" i="32"/>
  <c r="I50" i="32"/>
  <c r="I51" i="32"/>
  <c r="I52" i="32"/>
  <c r="I53" i="32"/>
  <c r="O16" i="32" s="1"/>
  <c r="I6" i="32"/>
  <c r="H7" i="32"/>
  <c r="H8" i="32"/>
  <c r="H9" i="32"/>
  <c r="H10" i="32"/>
  <c r="H11" i="32"/>
  <c r="H12" i="32"/>
  <c r="H13" i="32"/>
  <c r="H14" i="32"/>
  <c r="H15" i="32"/>
  <c r="H16" i="32"/>
  <c r="H17" i="32"/>
  <c r="H18" i="32"/>
  <c r="H19" i="32"/>
  <c r="H20" i="32"/>
  <c r="H21" i="32"/>
  <c r="H22" i="32"/>
  <c r="H23" i="32"/>
  <c r="H24" i="32"/>
  <c r="H25" i="32"/>
  <c r="H26" i="32"/>
  <c r="H27" i="32"/>
  <c r="H28" i="32"/>
  <c r="H29" i="32"/>
  <c r="H30" i="32"/>
  <c r="H31" i="32"/>
  <c r="H32" i="32"/>
  <c r="H33" i="32"/>
  <c r="H34" i="32"/>
  <c r="H35" i="32"/>
  <c r="H36" i="32"/>
  <c r="H37" i="32"/>
  <c r="H38" i="32"/>
  <c r="H39" i="32"/>
  <c r="H40" i="32"/>
  <c r="H41" i="32"/>
  <c r="H42" i="32"/>
  <c r="H43" i="32"/>
  <c r="H44" i="32"/>
  <c r="H45" i="32"/>
  <c r="H46" i="32"/>
  <c r="H47" i="32"/>
  <c r="H48" i="32"/>
  <c r="H49" i="32"/>
  <c r="H50" i="32"/>
  <c r="H51" i="32"/>
  <c r="H52" i="32"/>
  <c r="H53" i="32"/>
  <c r="H54" i="32"/>
  <c r="H55" i="32"/>
  <c r="H56" i="32"/>
  <c r="H57" i="32"/>
  <c r="H58" i="32"/>
  <c r="H59" i="32"/>
  <c r="H60" i="32"/>
  <c r="H61" i="32"/>
  <c r="H62" i="32"/>
  <c r="H63" i="32"/>
  <c r="G7" i="32"/>
  <c r="G8" i="32"/>
  <c r="G9" i="32"/>
  <c r="G10" i="32"/>
  <c r="G11" i="32"/>
  <c r="G12" i="32"/>
  <c r="G13" i="32"/>
  <c r="M13" i="32" s="1"/>
  <c r="M14" i="32" s="1"/>
  <c r="G14" i="32"/>
  <c r="G15" i="32"/>
  <c r="G16" i="32"/>
  <c r="G17" i="32"/>
  <c r="G18" i="32"/>
  <c r="G19" i="32"/>
  <c r="G20" i="32"/>
  <c r="G21" i="32"/>
  <c r="G22" i="32"/>
  <c r="G23" i="32"/>
  <c r="G24" i="32"/>
  <c r="G25" i="32"/>
  <c r="G26" i="32"/>
  <c r="G27" i="32"/>
  <c r="G28" i="32"/>
  <c r="G29" i="32"/>
  <c r="G30" i="32"/>
  <c r="G31" i="32"/>
  <c r="G32" i="32"/>
  <c r="G33" i="32"/>
  <c r="G34" i="32"/>
  <c r="G35" i="32"/>
  <c r="G36" i="32"/>
  <c r="G37" i="32"/>
  <c r="G38" i="32"/>
  <c r="G39" i="32"/>
  <c r="G40" i="32"/>
  <c r="G41" i="32"/>
  <c r="G42" i="32"/>
  <c r="G43" i="32"/>
  <c r="G44" i="32"/>
  <c r="G45" i="32"/>
  <c r="G46" i="32"/>
  <c r="G47" i="32"/>
  <c r="G48" i="32"/>
  <c r="G49" i="32"/>
  <c r="G50" i="32"/>
  <c r="G51" i="32"/>
  <c r="G52" i="32"/>
  <c r="G53" i="32"/>
  <c r="G54" i="32"/>
  <c r="G55" i="32"/>
  <c r="G56" i="32"/>
  <c r="G57" i="32"/>
  <c r="G58" i="32"/>
  <c r="G59" i="32"/>
  <c r="G60" i="32"/>
  <c r="G61" i="32"/>
  <c r="G62" i="32"/>
  <c r="G63" i="32"/>
  <c r="G64" i="32"/>
  <c r="G65" i="32"/>
  <c r="G66" i="32"/>
  <c r="G67" i="32"/>
  <c r="G68" i="32"/>
  <c r="G69" i="32"/>
  <c r="G70" i="32"/>
  <c r="G71" i="32"/>
  <c r="G72" i="32"/>
  <c r="G73" i="32"/>
  <c r="G74" i="32"/>
  <c r="G75" i="32"/>
  <c r="G76" i="32"/>
  <c r="G77" i="32"/>
  <c r="G78" i="32"/>
  <c r="G79" i="32"/>
  <c r="G80" i="32"/>
  <c r="M16" i="32" s="1"/>
  <c r="J6" i="32"/>
  <c r="G6" i="32"/>
  <c r="H6" i="32"/>
  <c r="N16" i="32"/>
  <c r="P15" i="32"/>
  <c r="O15" i="32"/>
  <c r="N15" i="32"/>
  <c r="M15" i="32"/>
  <c r="P10" i="32"/>
  <c r="O10" i="32"/>
  <c r="N10" i="32"/>
  <c r="M10" i="32"/>
  <c r="N6" i="31"/>
  <c r="N7" i="31"/>
  <c r="N8" i="31"/>
  <c r="N9" i="31"/>
  <c r="N10" i="31"/>
  <c r="N11" i="31"/>
  <c r="N12" i="31"/>
  <c r="N13" i="31"/>
  <c r="N14" i="31"/>
  <c r="N15" i="31"/>
  <c r="N16" i="31"/>
  <c r="N17" i="31"/>
  <c r="N18" i="31"/>
  <c r="N19" i="31"/>
  <c r="N20" i="31"/>
  <c r="N21" i="31"/>
  <c r="N22" i="31"/>
  <c r="N23" i="31"/>
  <c r="N24" i="31"/>
  <c r="N25" i="31"/>
  <c r="N26" i="31"/>
  <c r="N27" i="31"/>
  <c r="N28" i="31"/>
  <c r="N29" i="31"/>
  <c r="N30" i="31"/>
  <c r="N31" i="31"/>
  <c r="N32" i="31"/>
  <c r="N33" i="31"/>
  <c r="N34" i="31"/>
  <c r="N35" i="31"/>
  <c r="N36" i="31"/>
  <c r="N37" i="31"/>
  <c r="N38" i="31"/>
  <c r="N39" i="31"/>
  <c r="N40" i="31"/>
  <c r="N41" i="31"/>
  <c r="N42" i="31"/>
  <c r="N43" i="31"/>
  <c r="N44" i="31"/>
  <c r="N45" i="31"/>
  <c r="N46" i="31"/>
  <c r="N47" i="31"/>
  <c r="N48" i="31"/>
  <c r="N49" i="31"/>
  <c r="N50" i="31"/>
  <c r="N51" i="31"/>
  <c r="N52" i="31"/>
  <c r="N53" i="31"/>
  <c r="N54" i="31"/>
  <c r="N55" i="31"/>
  <c r="N56" i="31"/>
  <c r="N57" i="31"/>
  <c r="N58" i="31"/>
  <c r="N59" i="31"/>
  <c r="N60" i="31"/>
  <c r="N61" i="31"/>
  <c r="N62" i="31"/>
  <c r="N63" i="31"/>
  <c r="M7" i="31"/>
  <c r="M8" i="31"/>
  <c r="M9" i="31"/>
  <c r="M10" i="31"/>
  <c r="M11" i="31"/>
  <c r="M12" i="31"/>
  <c r="M13" i="31"/>
  <c r="U13" i="31" s="1"/>
  <c r="U14" i="31" s="1"/>
  <c r="M14" i="31"/>
  <c r="M15" i="31"/>
  <c r="M16" i="31"/>
  <c r="M17" i="31"/>
  <c r="M18" i="31"/>
  <c r="M19" i="31"/>
  <c r="M20" i="31"/>
  <c r="M21" i="31"/>
  <c r="M22" i="31"/>
  <c r="M23" i="31"/>
  <c r="M24" i="31"/>
  <c r="M25" i="31"/>
  <c r="M26" i="31"/>
  <c r="M27" i="31"/>
  <c r="M28" i="31"/>
  <c r="M29" i="31"/>
  <c r="M30" i="31"/>
  <c r="M31" i="31"/>
  <c r="M32" i="31"/>
  <c r="M33" i="31"/>
  <c r="M34" i="31"/>
  <c r="M35" i="31"/>
  <c r="M36" i="31"/>
  <c r="M37" i="31"/>
  <c r="M38" i="31"/>
  <c r="M39" i="31"/>
  <c r="M40" i="31"/>
  <c r="M41" i="31"/>
  <c r="M42" i="31"/>
  <c r="M43" i="31"/>
  <c r="M44" i="31"/>
  <c r="M45" i="31"/>
  <c r="M46" i="31"/>
  <c r="M47" i="31"/>
  <c r="M48" i="31"/>
  <c r="M49" i="31"/>
  <c r="M50" i="31"/>
  <c r="M51" i="31"/>
  <c r="M52" i="31"/>
  <c r="M53" i="31"/>
  <c r="M54" i="31"/>
  <c r="M55" i="31"/>
  <c r="M56" i="31"/>
  <c r="M57" i="31"/>
  <c r="M58" i="31"/>
  <c r="M59" i="31"/>
  <c r="M60" i="31"/>
  <c r="M61" i="31"/>
  <c r="M62" i="31"/>
  <c r="M63" i="31"/>
  <c r="M64" i="31"/>
  <c r="M65" i="31"/>
  <c r="M66" i="31"/>
  <c r="M67" i="31"/>
  <c r="M68" i="31"/>
  <c r="M69" i="31"/>
  <c r="M70" i="31"/>
  <c r="M71" i="31"/>
  <c r="M72" i="31"/>
  <c r="M73" i="31"/>
  <c r="M74" i="31"/>
  <c r="M75" i="31"/>
  <c r="M76" i="31"/>
  <c r="M77" i="31"/>
  <c r="M78" i="31"/>
  <c r="U16" i="31" s="1"/>
  <c r="L7" i="31"/>
  <c r="L8" i="31"/>
  <c r="L9" i="31"/>
  <c r="L10" i="31"/>
  <c r="L11" i="31"/>
  <c r="L12" i="31"/>
  <c r="L13" i="31"/>
  <c r="T13" i="31" s="1"/>
  <c r="T14" i="31" s="1"/>
  <c r="L14" i="31"/>
  <c r="L15" i="31"/>
  <c r="L16" i="31"/>
  <c r="L17" i="31"/>
  <c r="L18" i="31"/>
  <c r="L19" i="31"/>
  <c r="L20" i="31"/>
  <c r="L21" i="31"/>
  <c r="L22" i="31"/>
  <c r="L23" i="31"/>
  <c r="L24" i="31"/>
  <c r="L25" i="31"/>
  <c r="L26" i="31"/>
  <c r="L27" i="31"/>
  <c r="L28" i="31"/>
  <c r="L29" i="31"/>
  <c r="L30" i="31"/>
  <c r="L31" i="31"/>
  <c r="L32" i="31"/>
  <c r="L33" i="31"/>
  <c r="L34" i="31"/>
  <c r="L35" i="31"/>
  <c r="L36" i="31"/>
  <c r="L37" i="31"/>
  <c r="L38" i="31"/>
  <c r="L39" i="31"/>
  <c r="L40" i="31"/>
  <c r="L41" i="31"/>
  <c r="L42" i="31"/>
  <c r="L43" i="31"/>
  <c r="L44" i="31"/>
  <c r="L45" i="31"/>
  <c r="L46" i="31"/>
  <c r="L47" i="31"/>
  <c r="L48" i="31"/>
  <c r="L49" i="31"/>
  <c r="L50" i="31"/>
  <c r="L51" i="31"/>
  <c r="L52" i="31"/>
  <c r="L53" i="31"/>
  <c r="L54" i="31"/>
  <c r="L55" i="31"/>
  <c r="L56" i="31"/>
  <c r="L57" i="31"/>
  <c r="L58" i="31"/>
  <c r="L59" i="31"/>
  <c r="L60" i="31"/>
  <c r="L61" i="31"/>
  <c r="L62" i="31"/>
  <c r="L63" i="31"/>
  <c r="L64" i="31"/>
  <c r="L65" i="31"/>
  <c r="L66" i="31"/>
  <c r="L67" i="31"/>
  <c r="L68" i="31"/>
  <c r="L69" i="31"/>
  <c r="L70" i="31"/>
  <c r="L71" i="31"/>
  <c r="L72" i="31"/>
  <c r="L73" i="31"/>
  <c r="L74" i="31"/>
  <c r="L75" i="31"/>
  <c r="T16" i="31" s="1"/>
  <c r="K7" i="31"/>
  <c r="K8" i="31"/>
  <c r="K9" i="31"/>
  <c r="K10" i="31"/>
  <c r="K11" i="31"/>
  <c r="K12" i="31"/>
  <c r="K13" i="31"/>
  <c r="K14" i="31"/>
  <c r="K15" i="31"/>
  <c r="K16" i="31"/>
  <c r="K17" i="31"/>
  <c r="K18" i="31"/>
  <c r="K19" i="31"/>
  <c r="K20" i="31"/>
  <c r="K21" i="31"/>
  <c r="K22" i="31"/>
  <c r="K23" i="31"/>
  <c r="K24" i="31"/>
  <c r="K25" i="31"/>
  <c r="K26" i="31"/>
  <c r="K27" i="31"/>
  <c r="K28" i="31"/>
  <c r="K29" i="31"/>
  <c r="K30" i="31"/>
  <c r="K31" i="31"/>
  <c r="K32" i="31"/>
  <c r="K33" i="31"/>
  <c r="K34" i="31"/>
  <c r="K35" i="31"/>
  <c r="K36" i="31"/>
  <c r="K37" i="31"/>
  <c r="K38" i="31"/>
  <c r="K39" i="31"/>
  <c r="K40" i="31"/>
  <c r="K41" i="31"/>
  <c r="K42" i="31"/>
  <c r="K43" i="31"/>
  <c r="K44" i="31"/>
  <c r="K45" i="31"/>
  <c r="K46" i="31"/>
  <c r="K47" i="31"/>
  <c r="K48" i="31"/>
  <c r="K49" i="31"/>
  <c r="S16" i="31" s="1"/>
  <c r="J7" i="31"/>
  <c r="J8" i="31"/>
  <c r="J9" i="31"/>
  <c r="J10" i="31"/>
  <c r="J11" i="31"/>
  <c r="J12" i="31"/>
  <c r="J13" i="31"/>
  <c r="R13" i="31" s="1"/>
  <c r="R14" i="31" s="1"/>
  <c r="J14" i="31"/>
  <c r="J15" i="31"/>
  <c r="J16" i="31"/>
  <c r="J17" i="31"/>
  <c r="J18" i="31"/>
  <c r="J19" i="31"/>
  <c r="J20" i="31"/>
  <c r="J21" i="31"/>
  <c r="J22" i="31"/>
  <c r="J23" i="31"/>
  <c r="J24" i="31"/>
  <c r="J25" i="31"/>
  <c r="J26" i="31"/>
  <c r="J27" i="31"/>
  <c r="J28" i="31"/>
  <c r="J29" i="31"/>
  <c r="J30" i="31"/>
  <c r="J31" i="31"/>
  <c r="J32" i="31"/>
  <c r="J33" i="31"/>
  <c r="J34" i="31"/>
  <c r="J35" i="31"/>
  <c r="J36" i="31"/>
  <c r="J37" i="31"/>
  <c r="J38" i="31"/>
  <c r="J39" i="31"/>
  <c r="J40" i="31"/>
  <c r="J41" i="31"/>
  <c r="J42" i="31"/>
  <c r="J43" i="31"/>
  <c r="J44" i="31"/>
  <c r="J45" i="31"/>
  <c r="J46" i="31"/>
  <c r="J47" i="31"/>
  <c r="J48" i="31"/>
  <c r="J49" i="31"/>
  <c r="J50" i="31"/>
  <c r="J51" i="31"/>
  <c r="J52" i="31"/>
  <c r="J53" i="31"/>
  <c r="J54" i="31"/>
  <c r="J55" i="31"/>
  <c r="J56" i="31"/>
  <c r="J57" i="31"/>
  <c r="J58" i="31"/>
  <c r="J59" i="31"/>
  <c r="J60" i="31"/>
  <c r="J61" i="31"/>
  <c r="J62" i="31"/>
  <c r="J63" i="31"/>
  <c r="J64" i="31"/>
  <c r="J65" i="31"/>
  <c r="J66" i="31"/>
  <c r="R16" i="31" s="1"/>
  <c r="J6" i="31"/>
  <c r="I7" i="31"/>
  <c r="I8" i="31"/>
  <c r="I9" i="31"/>
  <c r="I10" i="31"/>
  <c r="I11" i="31"/>
  <c r="I12" i="31"/>
  <c r="I13" i="31"/>
  <c r="I14" i="31"/>
  <c r="I15" i="31"/>
  <c r="I16" i="31"/>
  <c r="I17" i="31"/>
  <c r="I18" i="31"/>
  <c r="I19" i="31"/>
  <c r="I20" i="31"/>
  <c r="I21" i="31"/>
  <c r="I22" i="31"/>
  <c r="I23" i="31"/>
  <c r="I24" i="31"/>
  <c r="I25" i="31"/>
  <c r="I26" i="31"/>
  <c r="I27" i="31"/>
  <c r="I28" i="31"/>
  <c r="I29" i="31"/>
  <c r="I30" i="31"/>
  <c r="I31" i="31"/>
  <c r="I32" i="31"/>
  <c r="I33" i="31"/>
  <c r="I34" i="31"/>
  <c r="I35" i="31"/>
  <c r="I36" i="31"/>
  <c r="I37" i="31"/>
  <c r="I38" i="31"/>
  <c r="I39" i="31"/>
  <c r="I40" i="31"/>
  <c r="I41" i="31"/>
  <c r="I42" i="31"/>
  <c r="I43" i="31"/>
  <c r="I44" i="31"/>
  <c r="I45" i="31"/>
  <c r="I46" i="31"/>
  <c r="I47" i="31"/>
  <c r="I48" i="31"/>
  <c r="I49" i="31"/>
  <c r="I50" i="31"/>
  <c r="I51" i="31"/>
  <c r="I52" i="31"/>
  <c r="I53" i="31"/>
  <c r="I54" i="31"/>
  <c r="I55" i="31"/>
  <c r="I56" i="31"/>
  <c r="I57" i="31"/>
  <c r="I58" i="31"/>
  <c r="I59" i="31"/>
  <c r="I60" i="31"/>
  <c r="I61" i="31"/>
  <c r="I6" i="31"/>
  <c r="Q10" i="31"/>
  <c r="R10" i="31"/>
  <c r="S10" i="31"/>
  <c r="T10" i="31"/>
  <c r="U10" i="31"/>
  <c r="V10" i="31"/>
  <c r="Q15" i="31"/>
  <c r="R15" i="31"/>
  <c r="S15" i="31"/>
  <c r="T15" i="31"/>
  <c r="U15" i="31"/>
  <c r="V15" i="31"/>
  <c r="M6" i="31"/>
  <c r="L6" i="31"/>
  <c r="K6" i="31"/>
  <c r="J7" i="30"/>
  <c r="J8" i="30"/>
  <c r="J9" i="30"/>
  <c r="J10" i="30"/>
  <c r="J11" i="30"/>
  <c r="J12" i="30"/>
  <c r="J13" i="30"/>
  <c r="P13" i="30" s="1"/>
  <c r="P14" i="30" s="1"/>
  <c r="J14" i="30"/>
  <c r="J15" i="30"/>
  <c r="J16" i="30"/>
  <c r="J17" i="30"/>
  <c r="J18" i="30"/>
  <c r="J19" i="30"/>
  <c r="J20" i="30"/>
  <c r="J21" i="30"/>
  <c r="J22" i="30"/>
  <c r="J23" i="30"/>
  <c r="J24" i="30"/>
  <c r="J25" i="30"/>
  <c r="J26" i="30"/>
  <c r="J27" i="30"/>
  <c r="J28" i="30"/>
  <c r="J29" i="30"/>
  <c r="J30" i="30"/>
  <c r="J31" i="30"/>
  <c r="J32" i="30"/>
  <c r="J33" i="30"/>
  <c r="J34" i="30"/>
  <c r="J35" i="30"/>
  <c r="J36" i="30"/>
  <c r="J37" i="30"/>
  <c r="J38" i="30"/>
  <c r="J39" i="30"/>
  <c r="J40" i="30"/>
  <c r="J41" i="30"/>
  <c r="J42" i="30"/>
  <c r="P16" i="30" s="1"/>
  <c r="J6" i="30"/>
  <c r="I7" i="30"/>
  <c r="I8" i="30"/>
  <c r="I9" i="30"/>
  <c r="I10" i="30"/>
  <c r="I11" i="30"/>
  <c r="I12" i="30"/>
  <c r="I13" i="30"/>
  <c r="I14" i="30"/>
  <c r="I15" i="30"/>
  <c r="I16" i="30"/>
  <c r="I17" i="30"/>
  <c r="I18" i="30"/>
  <c r="I19" i="30"/>
  <c r="I20" i="30"/>
  <c r="I21" i="30"/>
  <c r="I22" i="30"/>
  <c r="I23" i="30"/>
  <c r="I24" i="30"/>
  <c r="I25" i="30"/>
  <c r="I26" i="30"/>
  <c r="I27" i="30"/>
  <c r="I28" i="30"/>
  <c r="I29" i="30"/>
  <c r="I30" i="30"/>
  <c r="I31" i="30"/>
  <c r="I32" i="30"/>
  <c r="I33" i="30"/>
  <c r="I34" i="30"/>
  <c r="I35" i="30"/>
  <c r="I36" i="30"/>
  <c r="I37" i="30"/>
  <c r="I38" i="30"/>
  <c r="I39" i="30"/>
  <c r="I40" i="30"/>
  <c r="I41" i="30"/>
  <c r="I42" i="30"/>
  <c r="I43" i="30"/>
  <c r="I44" i="30"/>
  <c r="I45" i="30"/>
  <c r="O16" i="30" s="1"/>
  <c r="I6" i="30"/>
  <c r="H7" i="30"/>
  <c r="H8" i="30"/>
  <c r="H9" i="30"/>
  <c r="H10" i="30"/>
  <c r="H11" i="30"/>
  <c r="H12" i="30"/>
  <c r="H13" i="30"/>
  <c r="N13" i="30" s="1"/>
  <c r="N14" i="30" s="1"/>
  <c r="H14" i="30"/>
  <c r="H15" i="30"/>
  <c r="H16" i="30"/>
  <c r="H17" i="30"/>
  <c r="H18" i="30"/>
  <c r="H19" i="30"/>
  <c r="H20" i="30"/>
  <c r="H21" i="30"/>
  <c r="H22" i="30"/>
  <c r="H23" i="30"/>
  <c r="H24" i="30"/>
  <c r="H25" i="30"/>
  <c r="H26" i="30"/>
  <c r="H27" i="30"/>
  <c r="H28" i="30"/>
  <c r="H29" i="30"/>
  <c r="H30" i="30"/>
  <c r="H31" i="30"/>
  <c r="H32" i="30"/>
  <c r="H33" i="30"/>
  <c r="H34" i="30"/>
  <c r="H35" i="30"/>
  <c r="H36" i="30"/>
  <c r="H37" i="30"/>
  <c r="H38" i="30"/>
  <c r="H39" i="30"/>
  <c r="H40" i="30"/>
  <c r="H41" i="30"/>
  <c r="H42" i="30"/>
  <c r="H43" i="30"/>
  <c r="H44" i="30"/>
  <c r="H45" i="30"/>
  <c r="H46" i="30"/>
  <c r="H47" i="30"/>
  <c r="H48" i="30"/>
  <c r="H49" i="30"/>
  <c r="H50" i="30"/>
  <c r="H51" i="30"/>
  <c r="N16" i="30" s="1"/>
  <c r="H6" i="30"/>
  <c r="G7" i="30"/>
  <c r="G8" i="30"/>
  <c r="G9" i="30"/>
  <c r="G10" i="30"/>
  <c r="G11" i="30"/>
  <c r="G12" i="30"/>
  <c r="G13" i="30"/>
  <c r="G14" i="30"/>
  <c r="G15" i="30"/>
  <c r="G16" i="30"/>
  <c r="G17" i="30"/>
  <c r="G18" i="30"/>
  <c r="G19" i="30"/>
  <c r="G20" i="30"/>
  <c r="G21" i="30"/>
  <c r="G22" i="30"/>
  <c r="G23" i="30"/>
  <c r="G24" i="30"/>
  <c r="G25" i="30"/>
  <c r="G26" i="30"/>
  <c r="G27" i="30"/>
  <c r="G28" i="30"/>
  <c r="G29" i="30"/>
  <c r="G30" i="30"/>
  <c r="G31" i="30"/>
  <c r="G32" i="30"/>
  <c r="G33" i="30"/>
  <c r="G34" i="30"/>
  <c r="G35" i="30"/>
  <c r="G36" i="30"/>
  <c r="G37" i="30"/>
  <c r="G38" i="30"/>
  <c r="G39" i="30"/>
  <c r="G40" i="30"/>
  <c r="G41" i="30"/>
  <c r="G42" i="30"/>
  <c r="G43" i="30"/>
  <c r="M16" i="30" s="1"/>
  <c r="G6" i="30"/>
  <c r="P15" i="30"/>
  <c r="O15" i="30"/>
  <c r="N15" i="30"/>
  <c r="M15" i="30"/>
  <c r="P10" i="30"/>
  <c r="O10" i="30"/>
  <c r="N10" i="30"/>
  <c r="M10" i="30"/>
  <c r="J48" i="29"/>
  <c r="L45" i="29"/>
  <c r="L44" i="29"/>
  <c r="M42" i="29"/>
  <c r="L42" i="29"/>
  <c r="K42" i="29"/>
  <c r="S16" i="29" s="1"/>
  <c r="N40" i="29"/>
  <c r="V16" i="29" s="1"/>
  <c r="N39" i="29"/>
  <c r="M39" i="29"/>
  <c r="L39" i="29"/>
  <c r="N38" i="29"/>
  <c r="M38" i="29"/>
  <c r="L38" i="29"/>
  <c r="K38" i="29"/>
  <c r="J38" i="29"/>
  <c r="I37" i="29"/>
  <c r="N36" i="29"/>
  <c r="N35" i="29"/>
  <c r="M35" i="29"/>
  <c r="L35" i="29"/>
  <c r="N34" i="29"/>
  <c r="M34" i="29"/>
  <c r="L34" i="29"/>
  <c r="K34" i="29"/>
  <c r="J34" i="29"/>
  <c r="N32" i="29"/>
  <c r="N31" i="29"/>
  <c r="M31" i="29"/>
  <c r="L31" i="29"/>
  <c r="N30" i="29"/>
  <c r="M30" i="29"/>
  <c r="L30" i="29"/>
  <c r="K30" i="29"/>
  <c r="J30" i="29"/>
  <c r="N28" i="29"/>
  <c r="N27" i="29"/>
  <c r="M27" i="29"/>
  <c r="L27" i="29"/>
  <c r="N26" i="29"/>
  <c r="M26" i="29"/>
  <c r="L26" i="29"/>
  <c r="K26" i="29"/>
  <c r="J26" i="29"/>
  <c r="N24" i="29"/>
  <c r="N23" i="29"/>
  <c r="M23" i="29"/>
  <c r="L23" i="29"/>
  <c r="N22" i="29"/>
  <c r="M22" i="29"/>
  <c r="L22" i="29"/>
  <c r="K22" i="29"/>
  <c r="J22" i="29"/>
  <c r="N20" i="29"/>
  <c r="N19" i="29"/>
  <c r="M19" i="29"/>
  <c r="L19" i="29"/>
  <c r="N18" i="29"/>
  <c r="M18" i="29"/>
  <c r="L18" i="29"/>
  <c r="K18" i="29"/>
  <c r="J18" i="29"/>
  <c r="N17" i="29"/>
  <c r="U16" i="29"/>
  <c r="N16" i="29"/>
  <c r="M16" i="29"/>
  <c r="L16" i="29"/>
  <c r="K16" i="29"/>
  <c r="J16" i="29"/>
  <c r="V15" i="29"/>
  <c r="V17" i="29" s="1"/>
  <c r="U15" i="29"/>
  <c r="U17" i="29" s="1"/>
  <c r="T15" i="29"/>
  <c r="S15" i="29"/>
  <c r="R15" i="29"/>
  <c r="Q15" i="29"/>
  <c r="N15" i="29"/>
  <c r="N14" i="29"/>
  <c r="M14" i="29"/>
  <c r="L14" i="29"/>
  <c r="K14" i="29"/>
  <c r="J14" i="29"/>
  <c r="N13" i="29"/>
  <c r="V13" i="29" s="1"/>
  <c r="V14" i="29" s="1"/>
  <c r="N12" i="29"/>
  <c r="M12" i="29"/>
  <c r="L12" i="29"/>
  <c r="K12" i="29"/>
  <c r="J12" i="29"/>
  <c r="N11" i="29"/>
  <c r="V10" i="29"/>
  <c r="U10" i="29"/>
  <c r="T10" i="29"/>
  <c r="S10" i="29"/>
  <c r="R10" i="29"/>
  <c r="Q10" i="29"/>
  <c r="N10" i="29"/>
  <c r="M10" i="29"/>
  <c r="L10" i="29"/>
  <c r="K10" i="29"/>
  <c r="J10" i="29"/>
  <c r="N9" i="29"/>
  <c r="M9" i="29"/>
  <c r="N8" i="29"/>
  <c r="M8" i="29"/>
  <c r="L8" i="29"/>
  <c r="N7" i="29"/>
  <c r="M7" i="29"/>
  <c r="L7" i="29"/>
  <c r="K7" i="29"/>
  <c r="J7" i="29"/>
  <c r="V6" i="29"/>
  <c r="N37" i="29" s="1"/>
  <c r="U6" i="29"/>
  <c r="M40" i="29" s="1"/>
  <c r="T6" i="29"/>
  <c r="L46" i="29" s="1"/>
  <c r="S6" i="29"/>
  <c r="K39" i="29" s="1"/>
  <c r="R6" i="29"/>
  <c r="J54" i="29" s="1"/>
  <c r="R16" i="29" s="1"/>
  <c r="R17" i="29" s="1"/>
  <c r="Q6" i="29"/>
  <c r="I38" i="29" s="1"/>
  <c r="N6" i="29"/>
  <c r="M6" i="29"/>
  <c r="R17" i="33" l="1"/>
  <c r="O9" i="33"/>
  <c r="O11" i="33" s="1"/>
  <c r="O12" i="33" s="1"/>
  <c r="S13" i="33"/>
  <c r="S14" i="33" s="1"/>
  <c r="Q9" i="33"/>
  <c r="Q11" i="33" s="1"/>
  <c r="Q12" i="33" s="1"/>
  <c r="R9" i="33"/>
  <c r="R11" i="33" s="1"/>
  <c r="R12" i="33" s="1"/>
  <c r="S9" i="33"/>
  <c r="S11" i="33" s="1"/>
  <c r="S12" i="33" s="1"/>
  <c r="O13" i="33"/>
  <c r="O14" i="33" s="1"/>
  <c r="P9" i="33"/>
  <c r="P11" i="33" s="1"/>
  <c r="P12" i="33" s="1"/>
  <c r="P17" i="33"/>
  <c r="Q17" i="33"/>
  <c r="S17" i="33"/>
  <c r="O17" i="33"/>
  <c r="O17" i="32"/>
  <c r="N17" i="32"/>
  <c r="N9" i="32"/>
  <c r="N11" i="32" s="1"/>
  <c r="N12" i="32" s="1"/>
  <c r="M17" i="32"/>
  <c r="M9" i="32"/>
  <c r="M11" i="32" s="1"/>
  <c r="M12" i="32" s="1"/>
  <c r="P17" i="32"/>
  <c r="O9" i="32"/>
  <c r="O11" i="32" s="1"/>
  <c r="O12" i="32" s="1"/>
  <c r="N13" i="32"/>
  <c r="N14" i="32" s="1"/>
  <c r="O13" i="32"/>
  <c r="O14" i="32" s="1"/>
  <c r="P13" i="32"/>
  <c r="P14" i="32" s="1"/>
  <c r="P9" i="32"/>
  <c r="P11" i="32" s="1"/>
  <c r="P12" i="32" s="1"/>
  <c r="Q9" i="31"/>
  <c r="V13" i="31"/>
  <c r="V14" i="31" s="1"/>
  <c r="Q13" i="31"/>
  <c r="Q14" i="31" s="1"/>
  <c r="T17" i="31"/>
  <c r="S17" i="31"/>
  <c r="V9" i="31"/>
  <c r="V11" i="31" s="1"/>
  <c r="V12" i="31" s="1"/>
  <c r="T9" i="31"/>
  <c r="T11" i="31" s="1"/>
  <c r="T12" i="31" s="1"/>
  <c r="Q16" i="31"/>
  <c r="Q17" i="31" s="1"/>
  <c r="R17" i="31"/>
  <c r="R9" i="31"/>
  <c r="R11" i="31" s="1"/>
  <c r="R12" i="31" s="1"/>
  <c r="S13" i="31"/>
  <c r="S14" i="31" s="1"/>
  <c r="V16" i="31"/>
  <c r="V17" i="31" s="1"/>
  <c r="U17" i="31"/>
  <c r="P9" i="30"/>
  <c r="P11" i="30" s="1"/>
  <c r="P12" i="30" s="1"/>
  <c r="O9" i="30"/>
  <c r="O11" i="30" s="1"/>
  <c r="O12" i="30" s="1"/>
  <c r="N17" i="30"/>
  <c r="N9" i="30"/>
  <c r="N11" i="30" s="1"/>
  <c r="N12" i="30" s="1"/>
  <c r="M9" i="30"/>
  <c r="M11" i="30" s="1"/>
  <c r="M12" i="30" s="1"/>
  <c r="M17" i="30"/>
  <c r="O17" i="30"/>
  <c r="M13" i="30"/>
  <c r="M14" i="30" s="1"/>
  <c r="P17" i="30"/>
  <c r="O13" i="30"/>
  <c r="O14" i="30" s="1"/>
  <c r="V9" i="29"/>
  <c r="V11" i="29" s="1"/>
  <c r="V12" i="29" s="1"/>
  <c r="S17" i="29"/>
  <c r="L47" i="29"/>
  <c r="T16" i="29" s="1"/>
  <c r="T17" i="29" s="1"/>
  <c r="J49" i="29"/>
  <c r="J21" i="29"/>
  <c r="J29" i="29"/>
  <c r="J37" i="29"/>
  <c r="J45" i="29"/>
  <c r="I6" i="29"/>
  <c r="I9" i="29"/>
  <c r="I11" i="29"/>
  <c r="I17" i="29"/>
  <c r="I24" i="29"/>
  <c r="K25" i="29"/>
  <c r="I32" i="29"/>
  <c r="K33" i="29"/>
  <c r="I40" i="29"/>
  <c r="K41" i="29"/>
  <c r="J50" i="29"/>
  <c r="J6" i="29"/>
  <c r="J9" i="29"/>
  <c r="J11" i="29"/>
  <c r="J15" i="29"/>
  <c r="J17" i="29"/>
  <c r="L33" i="29"/>
  <c r="J51" i="29"/>
  <c r="I29" i="29"/>
  <c r="I41" i="29"/>
  <c r="K11" i="29"/>
  <c r="K13" i="29"/>
  <c r="S13" i="29" s="1"/>
  <c r="S14" i="29" s="1"/>
  <c r="K15" i="29"/>
  <c r="K17" i="29"/>
  <c r="I19" i="29"/>
  <c r="K20" i="29"/>
  <c r="M21" i="29"/>
  <c r="I23" i="29"/>
  <c r="K24" i="29"/>
  <c r="M25" i="29"/>
  <c r="I27" i="29"/>
  <c r="K28" i="29"/>
  <c r="M29" i="29"/>
  <c r="I31" i="29"/>
  <c r="K32" i="29"/>
  <c r="M33" i="29"/>
  <c r="I35" i="29"/>
  <c r="K36" i="29"/>
  <c r="M37" i="29"/>
  <c r="I39" i="29"/>
  <c r="K40" i="29"/>
  <c r="M41" i="29"/>
  <c r="L43" i="29"/>
  <c r="J46" i="29"/>
  <c r="J52" i="29"/>
  <c r="I21" i="29"/>
  <c r="I25" i="29"/>
  <c r="I33" i="29"/>
  <c r="I45" i="29"/>
  <c r="J25" i="29"/>
  <c r="I13" i="29"/>
  <c r="Q13" i="29" s="1"/>
  <c r="Q14" i="29" s="1"/>
  <c r="I15" i="29"/>
  <c r="I20" i="29"/>
  <c r="K21" i="29"/>
  <c r="I28" i="29"/>
  <c r="K29" i="29"/>
  <c r="I36" i="29"/>
  <c r="K37" i="29"/>
  <c r="I43" i="29"/>
  <c r="J13" i="29"/>
  <c r="R13" i="29" s="1"/>
  <c r="R14" i="29" s="1"/>
  <c r="J20" i="29"/>
  <c r="L21" i="29"/>
  <c r="J24" i="29"/>
  <c r="L25" i="29"/>
  <c r="J28" i="29"/>
  <c r="L29" i="29"/>
  <c r="J32" i="29"/>
  <c r="J36" i="29"/>
  <c r="L37" i="29"/>
  <c r="J40" i="29"/>
  <c r="L41" i="29"/>
  <c r="J43" i="29"/>
  <c r="I46" i="29"/>
  <c r="Q16" i="29" s="1"/>
  <c r="Q17" i="29" s="1"/>
  <c r="K6" i="29"/>
  <c r="I8" i="29"/>
  <c r="K9" i="29"/>
  <c r="L6" i="29"/>
  <c r="T9" i="29" s="1"/>
  <c r="T11" i="29" s="1"/>
  <c r="T12" i="29" s="1"/>
  <c r="J8" i="29"/>
  <c r="L9" i="29"/>
  <c r="L11" i="29"/>
  <c r="L13" i="29"/>
  <c r="T13" i="29" s="1"/>
  <c r="T14" i="29" s="1"/>
  <c r="L15" i="29"/>
  <c r="L17" i="29"/>
  <c r="J19" i="29"/>
  <c r="L20" i="29"/>
  <c r="N21" i="29"/>
  <c r="J23" i="29"/>
  <c r="L24" i="29"/>
  <c r="N25" i="29"/>
  <c r="J27" i="29"/>
  <c r="L28" i="29"/>
  <c r="N29" i="29"/>
  <c r="J31" i="29"/>
  <c r="L32" i="29"/>
  <c r="N33" i="29"/>
  <c r="J35" i="29"/>
  <c r="L36" i="29"/>
  <c r="J39" i="29"/>
  <c r="L40" i="29"/>
  <c r="I42" i="29"/>
  <c r="I44" i="29"/>
  <c r="J53" i="29"/>
  <c r="J33" i="29"/>
  <c r="J41" i="29"/>
  <c r="I7" i="29"/>
  <c r="K8" i="29"/>
  <c r="I10" i="29"/>
  <c r="M11" i="29"/>
  <c r="U9" i="29" s="1"/>
  <c r="U11" i="29" s="1"/>
  <c r="U12" i="29" s="1"/>
  <c r="I12" i="29"/>
  <c r="M13" i="29"/>
  <c r="U13" i="29" s="1"/>
  <c r="U14" i="29" s="1"/>
  <c r="I14" i="29"/>
  <c r="M15" i="29"/>
  <c r="I16" i="29"/>
  <c r="M17" i="29"/>
  <c r="I18" i="29"/>
  <c r="K19" i="29"/>
  <c r="M20" i="29"/>
  <c r="I22" i="29"/>
  <c r="K23" i="29"/>
  <c r="M24" i="29"/>
  <c r="I26" i="29"/>
  <c r="K27" i="29"/>
  <c r="M28" i="29"/>
  <c r="I30" i="29"/>
  <c r="K31" i="29"/>
  <c r="M32" i="29"/>
  <c r="I34" i="29"/>
  <c r="K35" i="29"/>
  <c r="M36" i="29"/>
  <c r="J42" i="29"/>
  <c r="J44" i="29"/>
  <c r="J47" i="29"/>
  <c r="U9" i="31" l="1"/>
  <c r="U11" i="31" s="1"/>
  <c r="U12" i="31" s="1"/>
  <c r="Q11" i="31"/>
  <c r="Q12" i="31" s="1"/>
  <c r="S9" i="31"/>
  <c r="S11" i="31" s="1"/>
  <c r="S12" i="31" s="1"/>
  <c r="R9" i="29"/>
  <c r="R11" i="29" s="1"/>
  <c r="R12" i="29" s="1"/>
  <c r="S9" i="29"/>
  <c r="S11" i="29" s="1"/>
  <c r="S12" i="29" s="1"/>
  <c r="Q9" i="29"/>
  <c r="Q11" i="29" s="1"/>
  <c r="Q12" i="29" s="1"/>
  <c r="S16" i="27" l="1"/>
  <c r="S11" i="27"/>
  <c r="R16" i="27"/>
  <c r="R11" i="27"/>
  <c r="Q16" i="27"/>
  <c r="Q11" i="27"/>
  <c r="P16" i="27"/>
  <c r="P11" i="27"/>
  <c r="O16" i="27"/>
  <c r="O11" i="27"/>
  <c r="J50" i="27"/>
  <c r="J51" i="27"/>
  <c r="J52" i="27"/>
  <c r="J53" i="27"/>
  <c r="J54" i="27"/>
  <c r="J55" i="27"/>
  <c r="J56" i="27"/>
  <c r="J57" i="27"/>
  <c r="J58" i="27"/>
  <c r="J59" i="27"/>
  <c r="J60" i="27"/>
  <c r="J61" i="27"/>
  <c r="J62" i="27"/>
  <c r="J63" i="27"/>
  <c r="J64" i="27"/>
  <c r="J65" i="27"/>
  <c r="J66" i="27"/>
  <c r="J67" i="27"/>
  <c r="J68" i="27"/>
  <c r="J69" i="27"/>
  <c r="J70" i="27"/>
  <c r="Q17" i="27" s="1"/>
  <c r="K63" i="27"/>
  <c r="R17" i="27" s="1"/>
  <c r="K62" i="27"/>
  <c r="K61" i="27"/>
  <c r="K60" i="27"/>
  <c r="K59" i="27"/>
  <c r="K58" i="27"/>
  <c r="K57" i="27"/>
  <c r="K56" i="27"/>
  <c r="K55" i="27"/>
  <c r="K54" i="27"/>
  <c r="K53" i="27"/>
  <c r="K52" i="27"/>
  <c r="I52" i="27"/>
  <c r="P17" i="27" s="1"/>
  <c r="K51" i="27"/>
  <c r="I51" i="27"/>
  <c r="K50" i="27"/>
  <c r="I50" i="27"/>
  <c r="K49" i="27"/>
  <c r="J49" i="27"/>
  <c r="I49" i="27"/>
  <c r="K48" i="27"/>
  <c r="J48" i="27"/>
  <c r="I48" i="27"/>
  <c r="K47" i="27"/>
  <c r="J47" i="27"/>
  <c r="I47" i="27"/>
  <c r="L46" i="27"/>
  <c r="S17" i="27" s="1"/>
  <c r="K46" i="27"/>
  <c r="J46" i="27"/>
  <c r="I46" i="27"/>
  <c r="L45" i="27"/>
  <c r="K45" i="27"/>
  <c r="J45" i="27"/>
  <c r="I45" i="27"/>
  <c r="L44" i="27"/>
  <c r="K44" i="27"/>
  <c r="J44" i="27"/>
  <c r="I44" i="27"/>
  <c r="L43" i="27"/>
  <c r="K43" i="27"/>
  <c r="J43" i="27"/>
  <c r="I43" i="27"/>
  <c r="L42" i="27"/>
  <c r="K42" i="27"/>
  <c r="J42" i="27"/>
  <c r="I42" i="27"/>
  <c r="L41" i="27"/>
  <c r="K41" i="27"/>
  <c r="J41" i="27"/>
  <c r="I41" i="27"/>
  <c r="L40" i="27"/>
  <c r="K40" i="27"/>
  <c r="J40" i="27"/>
  <c r="I40" i="27"/>
  <c r="L39" i="27"/>
  <c r="K39" i="27"/>
  <c r="J39" i="27"/>
  <c r="I39" i="27"/>
  <c r="L38" i="27"/>
  <c r="K38" i="27"/>
  <c r="J38" i="27"/>
  <c r="I38" i="27"/>
  <c r="L37" i="27"/>
  <c r="K37" i="27"/>
  <c r="J37" i="27"/>
  <c r="I37" i="27"/>
  <c r="H37" i="27"/>
  <c r="O17" i="27" s="1"/>
  <c r="L36" i="27"/>
  <c r="K36" i="27"/>
  <c r="J36" i="27"/>
  <c r="I36" i="27"/>
  <c r="H36" i="27"/>
  <c r="L35" i="27"/>
  <c r="K35" i="27"/>
  <c r="J35" i="27"/>
  <c r="I35" i="27"/>
  <c r="H35" i="27"/>
  <c r="L34" i="27"/>
  <c r="K34" i="27"/>
  <c r="J34" i="27"/>
  <c r="I34" i="27"/>
  <c r="H34" i="27"/>
  <c r="L33" i="27"/>
  <c r="K33" i="27"/>
  <c r="J33" i="27"/>
  <c r="I33" i="27"/>
  <c r="H33" i="27"/>
  <c r="L32" i="27"/>
  <c r="K32" i="27"/>
  <c r="J32" i="27"/>
  <c r="I32" i="27"/>
  <c r="H32" i="27"/>
  <c r="L31" i="27"/>
  <c r="K31" i="27"/>
  <c r="J31" i="27"/>
  <c r="I31" i="27"/>
  <c r="H31" i="27"/>
  <c r="L30" i="27"/>
  <c r="K30" i="27"/>
  <c r="J30" i="27"/>
  <c r="I30" i="27"/>
  <c r="H30" i="27"/>
  <c r="L29" i="27"/>
  <c r="K29" i="27"/>
  <c r="J29" i="27"/>
  <c r="I29" i="27"/>
  <c r="H29" i="27"/>
  <c r="L28" i="27"/>
  <c r="K28" i="27"/>
  <c r="J28" i="27"/>
  <c r="I28" i="27"/>
  <c r="H28" i="27"/>
  <c r="L27" i="27"/>
  <c r="K27" i="27"/>
  <c r="J27" i="27"/>
  <c r="I27" i="27"/>
  <c r="H27" i="27"/>
  <c r="L26" i="27"/>
  <c r="K26" i="27"/>
  <c r="J26" i="27"/>
  <c r="I26" i="27"/>
  <c r="H26" i="27"/>
  <c r="L25" i="27"/>
  <c r="K25" i="27"/>
  <c r="J25" i="27"/>
  <c r="I25" i="27"/>
  <c r="H25" i="27"/>
  <c r="L24" i="27"/>
  <c r="K24" i="27"/>
  <c r="J24" i="27"/>
  <c r="I24" i="27"/>
  <c r="H24" i="27"/>
  <c r="L23" i="27"/>
  <c r="K23" i="27"/>
  <c r="J23" i="27"/>
  <c r="I23" i="27"/>
  <c r="H23" i="27"/>
  <c r="L22" i="27"/>
  <c r="K22" i="27"/>
  <c r="J22" i="27"/>
  <c r="I22" i="27"/>
  <c r="H22" i="27"/>
  <c r="L21" i="27"/>
  <c r="K21" i="27"/>
  <c r="J21" i="27"/>
  <c r="I21" i="27"/>
  <c r="H21" i="27"/>
  <c r="L20" i="27"/>
  <c r="K20" i="27"/>
  <c r="J20" i="27"/>
  <c r="I20" i="27"/>
  <c r="H20" i="27"/>
  <c r="L19" i="27"/>
  <c r="K19" i="27"/>
  <c r="J19" i="27"/>
  <c r="I19" i="27"/>
  <c r="H19" i="27"/>
  <c r="L18" i="27"/>
  <c r="K18" i="27"/>
  <c r="J18" i="27"/>
  <c r="I18" i="27"/>
  <c r="H18" i="27"/>
  <c r="L17" i="27"/>
  <c r="K17" i="27"/>
  <c r="J17" i="27"/>
  <c r="I17" i="27"/>
  <c r="H17" i="27"/>
  <c r="L16" i="27"/>
  <c r="K16" i="27"/>
  <c r="J16" i="27"/>
  <c r="I16" i="27"/>
  <c r="H16" i="27"/>
  <c r="L15" i="27"/>
  <c r="K15" i="27"/>
  <c r="J15" i="27"/>
  <c r="I15" i="27"/>
  <c r="H15" i="27"/>
  <c r="L14" i="27"/>
  <c r="S14" i="27" s="1"/>
  <c r="S15" i="27" s="1"/>
  <c r="K14" i="27"/>
  <c r="R14" i="27" s="1"/>
  <c r="R15" i="27" s="1"/>
  <c r="J14" i="27"/>
  <c r="Q14" i="27" s="1"/>
  <c r="Q15" i="27" s="1"/>
  <c r="I14" i="27"/>
  <c r="P14" i="27" s="1"/>
  <c r="P15" i="27" s="1"/>
  <c r="H14" i="27"/>
  <c r="O14" i="27" s="1"/>
  <c r="O15" i="27" s="1"/>
  <c r="L13" i="27"/>
  <c r="K13" i="27"/>
  <c r="J13" i="27"/>
  <c r="I13" i="27"/>
  <c r="H13" i="27"/>
  <c r="L12" i="27"/>
  <c r="K12" i="27"/>
  <c r="J12" i="27"/>
  <c r="I12" i="27"/>
  <c r="H12" i="27"/>
  <c r="L11" i="27"/>
  <c r="K11" i="27"/>
  <c r="J11" i="27"/>
  <c r="I11" i="27"/>
  <c r="H11" i="27"/>
  <c r="L10" i="27"/>
  <c r="K10" i="27"/>
  <c r="J10" i="27"/>
  <c r="I10" i="27"/>
  <c r="H10" i="27"/>
  <c r="L9" i="27"/>
  <c r="K9" i="27"/>
  <c r="J9" i="27"/>
  <c r="I9" i="27"/>
  <c r="H9" i="27"/>
  <c r="L8" i="27"/>
  <c r="K8" i="27"/>
  <c r="J8" i="27"/>
  <c r="I8" i="27"/>
  <c r="H8" i="27"/>
  <c r="L7" i="27"/>
  <c r="K7" i="27"/>
  <c r="J7" i="27"/>
  <c r="I7" i="27"/>
  <c r="H7" i="27"/>
  <c r="L6" i="27"/>
  <c r="K6" i="27"/>
  <c r="J6" i="27"/>
  <c r="I6" i="27"/>
  <c r="H6" i="27"/>
  <c r="P16" i="26"/>
  <c r="P11" i="26"/>
  <c r="O16" i="26"/>
  <c r="O11" i="26"/>
  <c r="N16" i="26"/>
  <c r="N11" i="26"/>
  <c r="M16" i="26"/>
  <c r="M11" i="26"/>
  <c r="J48" i="26"/>
  <c r="J49" i="26"/>
  <c r="J50" i="26"/>
  <c r="J51" i="26"/>
  <c r="J52" i="26"/>
  <c r="J53" i="26"/>
  <c r="J54" i="26"/>
  <c r="J55" i="26"/>
  <c r="P17" i="26" s="1"/>
  <c r="I43" i="26"/>
  <c r="I44" i="26"/>
  <c r="I45" i="26"/>
  <c r="I46" i="26"/>
  <c r="I47" i="26"/>
  <c r="I48" i="26"/>
  <c r="I49" i="26"/>
  <c r="I50" i="26"/>
  <c r="I51" i="26"/>
  <c r="I52" i="26"/>
  <c r="I53" i="26"/>
  <c r="O17" i="26" s="1"/>
  <c r="H63" i="26"/>
  <c r="N17" i="26" s="1"/>
  <c r="H55" i="26"/>
  <c r="H56" i="26"/>
  <c r="H57" i="26"/>
  <c r="H58" i="26"/>
  <c r="H59" i="26"/>
  <c r="H60" i="26"/>
  <c r="H61" i="26"/>
  <c r="H62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M17" i="26" s="1"/>
  <c r="V16" i="25"/>
  <c r="V11" i="25"/>
  <c r="U16" i="25"/>
  <c r="U11" i="25"/>
  <c r="T16" i="25"/>
  <c r="T11" i="25"/>
  <c r="S16" i="25"/>
  <c r="S11" i="25"/>
  <c r="R16" i="25"/>
  <c r="R11" i="25"/>
  <c r="Q16" i="25"/>
  <c r="Q11" i="25"/>
  <c r="N63" i="25"/>
  <c r="V17" i="25" s="1"/>
  <c r="N62" i="25"/>
  <c r="N41" i="25"/>
  <c r="N42" i="25"/>
  <c r="N43" i="25"/>
  <c r="N44" i="25"/>
  <c r="N45" i="25"/>
  <c r="N46" i="25"/>
  <c r="N47" i="25"/>
  <c r="N48" i="25"/>
  <c r="N49" i="25"/>
  <c r="N50" i="25"/>
  <c r="N51" i="25"/>
  <c r="N52" i="25"/>
  <c r="N53" i="25"/>
  <c r="N54" i="25"/>
  <c r="N55" i="25"/>
  <c r="N56" i="25"/>
  <c r="N57" i="25"/>
  <c r="N58" i="25"/>
  <c r="N59" i="25"/>
  <c r="N60" i="25"/>
  <c r="N61" i="25"/>
  <c r="M43" i="25"/>
  <c r="M44" i="25"/>
  <c r="M45" i="25"/>
  <c r="M46" i="25"/>
  <c r="M47" i="25"/>
  <c r="M48" i="25"/>
  <c r="M49" i="25"/>
  <c r="M50" i="25"/>
  <c r="M51" i="25"/>
  <c r="M52" i="25"/>
  <c r="M53" i="25"/>
  <c r="M54" i="25"/>
  <c r="M55" i="25"/>
  <c r="M56" i="25"/>
  <c r="M57" i="25"/>
  <c r="M58" i="25"/>
  <c r="M59" i="25"/>
  <c r="M60" i="25"/>
  <c r="M61" i="25"/>
  <c r="M62" i="25"/>
  <c r="M63" i="25"/>
  <c r="M64" i="25"/>
  <c r="M65" i="25"/>
  <c r="M66" i="25"/>
  <c r="M67" i="25"/>
  <c r="M68" i="25"/>
  <c r="M69" i="25"/>
  <c r="M70" i="25"/>
  <c r="M71" i="25"/>
  <c r="M72" i="25"/>
  <c r="M73" i="25"/>
  <c r="M74" i="25"/>
  <c r="M75" i="25"/>
  <c r="M76" i="25"/>
  <c r="M77" i="25"/>
  <c r="M78" i="25"/>
  <c r="U17" i="25" s="1"/>
  <c r="L75" i="25"/>
  <c r="T17" i="25" s="1"/>
  <c r="L48" i="25"/>
  <c r="L49" i="25"/>
  <c r="L50" i="25"/>
  <c r="L51" i="25"/>
  <c r="L52" i="25"/>
  <c r="L53" i="25"/>
  <c r="L54" i="25"/>
  <c r="L55" i="25"/>
  <c r="L56" i="25"/>
  <c r="L57" i="25"/>
  <c r="L58" i="25"/>
  <c r="L59" i="25"/>
  <c r="L60" i="25"/>
  <c r="L61" i="25"/>
  <c r="L62" i="25"/>
  <c r="L63" i="25"/>
  <c r="L64" i="25"/>
  <c r="L65" i="25"/>
  <c r="L66" i="25"/>
  <c r="L67" i="25"/>
  <c r="L68" i="25"/>
  <c r="L69" i="25"/>
  <c r="L70" i="25"/>
  <c r="L71" i="25"/>
  <c r="L72" i="25"/>
  <c r="L73" i="25"/>
  <c r="L74" i="25"/>
  <c r="K49" i="25"/>
  <c r="S17" i="25" s="1"/>
  <c r="K48" i="25"/>
  <c r="K43" i="25"/>
  <c r="K44" i="25"/>
  <c r="K45" i="25"/>
  <c r="K46" i="25"/>
  <c r="K47" i="25"/>
  <c r="J66" i="25"/>
  <c r="R17" i="25" s="1"/>
  <c r="J55" i="25"/>
  <c r="J56" i="25"/>
  <c r="J57" i="25"/>
  <c r="J58" i="25"/>
  <c r="J59" i="25"/>
  <c r="J60" i="25"/>
  <c r="J61" i="25"/>
  <c r="J62" i="25"/>
  <c r="J63" i="25"/>
  <c r="J64" i="25"/>
  <c r="J65" i="25"/>
  <c r="I61" i="25"/>
  <c r="Q17" i="25" s="1"/>
  <c r="I60" i="25"/>
  <c r="I47" i="25"/>
  <c r="I48" i="25"/>
  <c r="I49" i="25"/>
  <c r="I50" i="25"/>
  <c r="I51" i="25"/>
  <c r="I52" i="25"/>
  <c r="I53" i="25"/>
  <c r="I54" i="25"/>
  <c r="I55" i="25"/>
  <c r="I56" i="25"/>
  <c r="I57" i="25"/>
  <c r="I58" i="25"/>
  <c r="I59" i="25"/>
  <c r="P16" i="24"/>
  <c r="P11" i="24"/>
  <c r="O16" i="24"/>
  <c r="O11" i="24"/>
  <c r="N16" i="24"/>
  <c r="N11" i="24"/>
  <c r="M16" i="24"/>
  <c r="M11" i="24"/>
  <c r="I43" i="24"/>
  <c r="I44" i="24"/>
  <c r="I45" i="24"/>
  <c r="O17" i="24" s="1"/>
  <c r="H7" i="26"/>
  <c r="J46" i="26"/>
  <c r="I39" i="26"/>
  <c r="H54" i="26"/>
  <c r="G38" i="26"/>
  <c r="M38" i="25"/>
  <c r="M34" i="25"/>
  <c r="N32" i="25"/>
  <c r="N27" i="25"/>
  <c r="M22" i="25"/>
  <c r="L15" i="25"/>
  <c r="I8" i="25"/>
  <c r="J7" i="25"/>
  <c r="N37" i="25"/>
  <c r="M40" i="25"/>
  <c r="L46" i="25"/>
  <c r="K39" i="25"/>
  <c r="J54" i="25"/>
  <c r="I38" i="25"/>
  <c r="I6" i="25"/>
  <c r="I39" i="24"/>
  <c r="G38" i="24"/>
  <c r="S14" i="23"/>
  <c r="S9" i="23"/>
  <c r="R14" i="23"/>
  <c r="R9" i="23"/>
  <c r="Q14" i="23"/>
  <c r="Q9" i="23"/>
  <c r="P14" i="23"/>
  <c r="P9" i="23"/>
  <c r="O14" i="23"/>
  <c r="O9" i="23"/>
  <c r="J50" i="23"/>
  <c r="J51" i="23"/>
  <c r="J52" i="23"/>
  <c r="J53" i="23"/>
  <c r="J54" i="23"/>
  <c r="J55" i="23"/>
  <c r="J56" i="23"/>
  <c r="J57" i="23"/>
  <c r="J58" i="23"/>
  <c r="J59" i="23"/>
  <c r="J60" i="23"/>
  <c r="J61" i="23"/>
  <c r="J62" i="23"/>
  <c r="J63" i="23"/>
  <c r="J64" i="23"/>
  <c r="J65" i="23"/>
  <c r="J66" i="23"/>
  <c r="J67" i="23"/>
  <c r="J68" i="23"/>
  <c r="J69" i="23"/>
  <c r="J70" i="23"/>
  <c r="Q15" i="23" s="1"/>
  <c r="K63" i="23"/>
  <c r="R15" i="23" s="1"/>
  <c r="R16" i="23" s="1"/>
  <c r="K62" i="23"/>
  <c r="K61" i="23"/>
  <c r="K60" i="23"/>
  <c r="K59" i="23"/>
  <c r="K58" i="23"/>
  <c r="K57" i="23"/>
  <c r="K56" i="23"/>
  <c r="K55" i="23"/>
  <c r="K54" i="23"/>
  <c r="K53" i="23"/>
  <c r="K52" i="23"/>
  <c r="I52" i="23"/>
  <c r="P15" i="23" s="1"/>
  <c r="K51" i="23"/>
  <c r="I51" i="23"/>
  <c r="K50" i="23"/>
  <c r="I50" i="23"/>
  <c r="K49" i="23"/>
  <c r="J49" i="23"/>
  <c r="I49" i="23"/>
  <c r="K48" i="23"/>
  <c r="J48" i="23"/>
  <c r="I48" i="23"/>
  <c r="K47" i="23"/>
  <c r="J47" i="23"/>
  <c r="I47" i="23"/>
  <c r="L46" i="23"/>
  <c r="S15" i="23" s="1"/>
  <c r="K46" i="23"/>
  <c r="J46" i="23"/>
  <c r="I46" i="23"/>
  <c r="L45" i="23"/>
  <c r="K45" i="23"/>
  <c r="J45" i="23"/>
  <c r="I45" i="23"/>
  <c r="L44" i="23"/>
  <c r="K44" i="23"/>
  <c r="J44" i="23"/>
  <c r="I44" i="23"/>
  <c r="L43" i="23"/>
  <c r="K43" i="23"/>
  <c r="J43" i="23"/>
  <c r="I43" i="23"/>
  <c r="L42" i="23"/>
  <c r="K42" i="23"/>
  <c r="J42" i="23"/>
  <c r="I42" i="23"/>
  <c r="L41" i="23"/>
  <c r="K41" i="23"/>
  <c r="J41" i="23"/>
  <c r="I41" i="23"/>
  <c r="L40" i="23"/>
  <c r="K40" i="23"/>
  <c r="J40" i="23"/>
  <c r="I40" i="23"/>
  <c r="L39" i="23"/>
  <c r="K39" i="23"/>
  <c r="J39" i="23"/>
  <c r="I39" i="23"/>
  <c r="L38" i="23"/>
  <c r="K38" i="23"/>
  <c r="J38" i="23"/>
  <c r="I38" i="23"/>
  <c r="L37" i="23"/>
  <c r="K37" i="23"/>
  <c r="J37" i="23"/>
  <c r="I37" i="23"/>
  <c r="H37" i="23"/>
  <c r="O15" i="23" s="1"/>
  <c r="L36" i="23"/>
  <c r="K36" i="23"/>
  <c r="J36" i="23"/>
  <c r="I36" i="23"/>
  <c r="H36" i="23"/>
  <c r="L35" i="23"/>
  <c r="K35" i="23"/>
  <c r="J35" i="23"/>
  <c r="I35" i="23"/>
  <c r="H35" i="23"/>
  <c r="L34" i="23"/>
  <c r="K34" i="23"/>
  <c r="J34" i="23"/>
  <c r="I34" i="23"/>
  <c r="H34" i="23"/>
  <c r="L33" i="23"/>
  <c r="K33" i="23"/>
  <c r="J33" i="23"/>
  <c r="I33" i="23"/>
  <c r="H33" i="23"/>
  <c r="L32" i="23"/>
  <c r="K32" i="23"/>
  <c r="J32" i="23"/>
  <c r="I32" i="23"/>
  <c r="H32" i="23"/>
  <c r="L31" i="23"/>
  <c r="K31" i="23"/>
  <c r="J31" i="23"/>
  <c r="I31" i="23"/>
  <c r="H31" i="23"/>
  <c r="L30" i="23"/>
  <c r="K30" i="23"/>
  <c r="J30" i="23"/>
  <c r="I30" i="23"/>
  <c r="H30" i="23"/>
  <c r="L29" i="23"/>
  <c r="K29" i="23"/>
  <c r="J29" i="23"/>
  <c r="I29" i="23"/>
  <c r="H29" i="23"/>
  <c r="L28" i="23"/>
  <c r="K28" i="23"/>
  <c r="J28" i="23"/>
  <c r="I28" i="23"/>
  <c r="H28" i="23"/>
  <c r="L27" i="23"/>
  <c r="K27" i="23"/>
  <c r="J27" i="23"/>
  <c r="I27" i="23"/>
  <c r="H27" i="23"/>
  <c r="L26" i="23"/>
  <c r="K26" i="23"/>
  <c r="J26" i="23"/>
  <c r="I26" i="23"/>
  <c r="H26" i="23"/>
  <c r="L25" i="23"/>
  <c r="K25" i="23"/>
  <c r="J25" i="23"/>
  <c r="I25" i="23"/>
  <c r="H25" i="23"/>
  <c r="L24" i="23"/>
  <c r="K24" i="23"/>
  <c r="J24" i="23"/>
  <c r="I24" i="23"/>
  <c r="H24" i="23"/>
  <c r="L23" i="23"/>
  <c r="K23" i="23"/>
  <c r="J23" i="23"/>
  <c r="I23" i="23"/>
  <c r="H23" i="23"/>
  <c r="L22" i="23"/>
  <c r="K22" i="23"/>
  <c r="J22" i="23"/>
  <c r="I22" i="23"/>
  <c r="H22" i="23"/>
  <c r="L21" i="23"/>
  <c r="K21" i="23"/>
  <c r="J21" i="23"/>
  <c r="I21" i="23"/>
  <c r="H21" i="23"/>
  <c r="L20" i="23"/>
  <c r="K20" i="23"/>
  <c r="J20" i="23"/>
  <c r="I20" i="23"/>
  <c r="H20" i="23"/>
  <c r="L19" i="23"/>
  <c r="K19" i="23"/>
  <c r="J19" i="23"/>
  <c r="I19" i="23"/>
  <c r="H19" i="23"/>
  <c r="L18" i="23"/>
  <c r="K18" i="23"/>
  <c r="J18" i="23"/>
  <c r="I18" i="23"/>
  <c r="H18" i="23"/>
  <c r="L17" i="23"/>
  <c r="K17" i="23"/>
  <c r="J17" i="23"/>
  <c r="I17" i="23"/>
  <c r="H17" i="23"/>
  <c r="L16" i="23"/>
  <c r="K16" i="23"/>
  <c r="J16" i="23"/>
  <c r="I16" i="23"/>
  <c r="H16" i="23"/>
  <c r="L15" i="23"/>
  <c r="K15" i="23"/>
  <c r="J15" i="23"/>
  <c r="I15" i="23"/>
  <c r="H15" i="23"/>
  <c r="L14" i="23"/>
  <c r="K14" i="23"/>
  <c r="J14" i="23"/>
  <c r="I14" i="23"/>
  <c r="H14" i="23"/>
  <c r="L13" i="23"/>
  <c r="K13" i="23"/>
  <c r="J13" i="23"/>
  <c r="I13" i="23"/>
  <c r="H13" i="23"/>
  <c r="L12" i="23"/>
  <c r="S12" i="23" s="1"/>
  <c r="S13" i="23" s="1"/>
  <c r="K12" i="23"/>
  <c r="R12" i="23" s="1"/>
  <c r="R13" i="23" s="1"/>
  <c r="J12" i="23"/>
  <c r="Q12" i="23" s="1"/>
  <c r="Q13" i="23" s="1"/>
  <c r="I12" i="23"/>
  <c r="P12" i="23" s="1"/>
  <c r="P13" i="23" s="1"/>
  <c r="H12" i="23"/>
  <c r="O12" i="23" s="1"/>
  <c r="O13" i="23" s="1"/>
  <c r="L11" i="23"/>
  <c r="K11" i="23"/>
  <c r="J11" i="23"/>
  <c r="I11" i="23"/>
  <c r="H11" i="23"/>
  <c r="L10" i="23"/>
  <c r="K10" i="23"/>
  <c r="J10" i="23"/>
  <c r="I10" i="23"/>
  <c r="H10" i="23"/>
  <c r="L9" i="23"/>
  <c r="K9" i="23"/>
  <c r="J9" i="23"/>
  <c r="I9" i="23"/>
  <c r="H9" i="23"/>
  <c r="L8" i="23"/>
  <c r="K8" i="23"/>
  <c r="J8" i="23"/>
  <c r="I8" i="23"/>
  <c r="H8" i="23"/>
  <c r="L7" i="23"/>
  <c r="K7" i="23"/>
  <c r="J7" i="23"/>
  <c r="I7" i="23"/>
  <c r="H7" i="23"/>
  <c r="L6" i="23"/>
  <c r="K6" i="23"/>
  <c r="J6" i="23"/>
  <c r="I6" i="23"/>
  <c r="H6" i="23"/>
  <c r="H6" i="13"/>
  <c r="G6" i="16"/>
  <c r="V14" i="17"/>
  <c r="V9" i="17"/>
  <c r="U14" i="17"/>
  <c r="U9" i="17"/>
  <c r="T14" i="17"/>
  <c r="T9" i="17"/>
  <c r="S14" i="17"/>
  <c r="S9" i="17"/>
  <c r="R14" i="17"/>
  <c r="R9" i="17"/>
  <c r="Q14" i="17"/>
  <c r="Q9" i="17"/>
  <c r="P14" i="20"/>
  <c r="P9" i="20"/>
  <c r="O14" i="20"/>
  <c r="O9" i="20"/>
  <c r="N9" i="20"/>
  <c r="N14" i="20"/>
  <c r="M9" i="20"/>
  <c r="M14" i="20"/>
  <c r="J43" i="20"/>
  <c r="J44" i="20"/>
  <c r="J45" i="20"/>
  <c r="J46" i="20"/>
  <c r="J47" i="20"/>
  <c r="J48" i="20"/>
  <c r="J49" i="20"/>
  <c r="J50" i="20"/>
  <c r="J51" i="20"/>
  <c r="J52" i="20"/>
  <c r="J53" i="20"/>
  <c r="J54" i="20"/>
  <c r="J55" i="20"/>
  <c r="P15" i="20" s="1"/>
  <c r="I46" i="20"/>
  <c r="I47" i="20"/>
  <c r="I48" i="20"/>
  <c r="I49" i="20"/>
  <c r="I50" i="20"/>
  <c r="I51" i="20"/>
  <c r="I52" i="20"/>
  <c r="I53" i="20"/>
  <c r="O15" i="20" s="1"/>
  <c r="H52" i="20"/>
  <c r="H53" i="20"/>
  <c r="H54" i="20"/>
  <c r="H55" i="20"/>
  <c r="H56" i="20"/>
  <c r="H57" i="20"/>
  <c r="H58" i="20"/>
  <c r="H59" i="20"/>
  <c r="H60" i="20"/>
  <c r="H61" i="20"/>
  <c r="H62" i="20"/>
  <c r="H63" i="20"/>
  <c r="N15" i="20" s="1"/>
  <c r="N16" i="20" s="1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M15" i="20" s="1"/>
  <c r="H51" i="20"/>
  <c r="H50" i="20"/>
  <c r="H49" i="20"/>
  <c r="H48" i="20"/>
  <c r="H47" i="20"/>
  <c r="H46" i="20"/>
  <c r="I45" i="20"/>
  <c r="H45" i="20"/>
  <c r="I44" i="20"/>
  <c r="H44" i="20"/>
  <c r="I43" i="20"/>
  <c r="H43" i="20"/>
  <c r="G43" i="20"/>
  <c r="J42" i="20"/>
  <c r="I42" i="20"/>
  <c r="H42" i="20"/>
  <c r="G42" i="20"/>
  <c r="J41" i="20"/>
  <c r="I41" i="20"/>
  <c r="H41" i="20"/>
  <c r="G41" i="20"/>
  <c r="J40" i="20"/>
  <c r="I40" i="20"/>
  <c r="H40" i="20"/>
  <c r="G40" i="20"/>
  <c r="J39" i="20"/>
  <c r="I39" i="20"/>
  <c r="H39" i="20"/>
  <c r="G39" i="20"/>
  <c r="J38" i="20"/>
  <c r="I38" i="20"/>
  <c r="H38" i="20"/>
  <c r="G38" i="20"/>
  <c r="J37" i="20"/>
  <c r="I37" i="20"/>
  <c r="H37" i="20"/>
  <c r="G37" i="20"/>
  <c r="J36" i="20"/>
  <c r="I36" i="20"/>
  <c r="H36" i="20"/>
  <c r="G36" i="20"/>
  <c r="J35" i="20"/>
  <c r="I35" i="20"/>
  <c r="H35" i="20"/>
  <c r="G35" i="20"/>
  <c r="J34" i="20"/>
  <c r="I34" i="20"/>
  <c r="H34" i="20"/>
  <c r="G34" i="20"/>
  <c r="J33" i="20"/>
  <c r="I33" i="20"/>
  <c r="H33" i="20"/>
  <c r="G33" i="20"/>
  <c r="J32" i="20"/>
  <c r="I32" i="20"/>
  <c r="H32" i="20"/>
  <c r="G32" i="20"/>
  <c r="J31" i="20"/>
  <c r="I31" i="20"/>
  <c r="H31" i="20"/>
  <c r="G31" i="20"/>
  <c r="J30" i="20"/>
  <c r="I30" i="20"/>
  <c r="H30" i="20"/>
  <c r="G30" i="20"/>
  <c r="J29" i="20"/>
  <c r="I29" i="20"/>
  <c r="H29" i="20"/>
  <c r="G29" i="20"/>
  <c r="J28" i="20"/>
  <c r="I28" i="20"/>
  <c r="H28" i="20"/>
  <c r="G28" i="20"/>
  <c r="J27" i="20"/>
  <c r="I27" i="20"/>
  <c r="H27" i="20"/>
  <c r="G27" i="20"/>
  <c r="J26" i="20"/>
  <c r="I26" i="20"/>
  <c r="H26" i="20"/>
  <c r="G26" i="20"/>
  <c r="J25" i="20"/>
  <c r="I25" i="20"/>
  <c r="H25" i="20"/>
  <c r="G25" i="20"/>
  <c r="J24" i="20"/>
  <c r="I24" i="20"/>
  <c r="H24" i="20"/>
  <c r="G24" i="20"/>
  <c r="J23" i="20"/>
  <c r="I23" i="20"/>
  <c r="H23" i="20"/>
  <c r="G23" i="20"/>
  <c r="J22" i="20"/>
  <c r="I22" i="20"/>
  <c r="H22" i="20"/>
  <c r="G22" i="20"/>
  <c r="J21" i="20"/>
  <c r="I21" i="20"/>
  <c r="H21" i="20"/>
  <c r="G21" i="20"/>
  <c r="J20" i="20"/>
  <c r="I20" i="20"/>
  <c r="H20" i="20"/>
  <c r="G20" i="20"/>
  <c r="J19" i="20"/>
  <c r="I19" i="20"/>
  <c r="H19" i="20"/>
  <c r="G19" i="20"/>
  <c r="J18" i="20"/>
  <c r="I18" i="20"/>
  <c r="H18" i="20"/>
  <c r="G18" i="20"/>
  <c r="J17" i="20"/>
  <c r="I17" i="20"/>
  <c r="H17" i="20"/>
  <c r="G17" i="20"/>
  <c r="J16" i="20"/>
  <c r="I16" i="20"/>
  <c r="H16" i="20"/>
  <c r="G16" i="20"/>
  <c r="J15" i="20"/>
  <c r="I15" i="20"/>
  <c r="H15" i="20"/>
  <c r="G15" i="20"/>
  <c r="J14" i="20"/>
  <c r="I14" i="20"/>
  <c r="H14" i="20"/>
  <c r="G14" i="20"/>
  <c r="J13" i="20"/>
  <c r="I13" i="20"/>
  <c r="H13" i="20"/>
  <c r="G13" i="20"/>
  <c r="J12" i="20"/>
  <c r="P12" i="20" s="1"/>
  <c r="P13" i="20" s="1"/>
  <c r="I12" i="20"/>
  <c r="O12" i="20" s="1"/>
  <c r="O13" i="20" s="1"/>
  <c r="H12" i="20"/>
  <c r="N12" i="20" s="1"/>
  <c r="N13" i="20" s="1"/>
  <c r="G12" i="20"/>
  <c r="M12" i="20" s="1"/>
  <c r="M13" i="20" s="1"/>
  <c r="J11" i="20"/>
  <c r="I11" i="20"/>
  <c r="H11" i="20"/>
  <c r="G11" i="20"/>
  <c r="J10" i="20"/>
  <c r="I10" i="20"/>
  <c r="H10" i="20"/>
  <c r="G10" i="20"/>
  <c r="J9" i="20"/>
  <c r="I9" i="20"/>
  <c r="H9" i="20"/>
  <c r="G9" i="20"/>
  <c r="J8" i="20"/>
  <c r="I8" i="20"/>
  <c r="H8" i="20"/>
  <c r="G8" i="20"/>
  <c r="J7" i="20"/>
  <c r="I7" i="20"/>
  <c r="H7" i="20"/>
  <c r="G7" i="20"/>
  <c r="J6" i="20"/>
  <c r="I6" i="20"/>
  <c r="H6" i="20"/>
  <c r="G6" i="20"/>
  <c r="N60" i="17"/>
  <c r="N61" i="17"/>
  <c r="N62" i="17"/>
  <c r="N63" i="17"/>
  <c r="V15" i="17" s="1"/>
  <c r="N41" i="17"/>
  <c r="N42" i="17"/>
  <c r="N43" i="17"/>
  <c r="N44" i="17"/>
  <c r="N45" i="17"/>
  <c r="N46" i="17"/>
  <c r="N47" i="17"/>
  <c r="N48" i="17"/>
  <c r="N49" i="17"/>
  <c r="N50" i="17"/>
  <c r="N51" i="17"/>
  <c r="N52" i="17"/>
  <c r="N53" i="17"/>
  <c r="N54" i="17"/>
  <c r="N55" i="17"/>
  <c r="N56" i="17"/>
  <c r="N57" i="17"/>
  <c r="N58" i="17"/>
  <c r="N59" i="17"/>
  <c r="M43" i="17"/>
  <c r="M44" i="17"/>
  <c r="M45" i="17"/>
  <c r="M46" i="17"/>
  <c r="M47" i="17"/>
  <c r="M48" i="17"/>
  <c r="M49" i="17"/>
  <c r="M50" i="17"/>
  <c r="M51" i="17"/>
  <c r="M52" i="17"/>
  <c r="M53" i="17"/>
  <c r="M54" i="17"/>
  <c r="M55" i="17"/>
  <c r="M56" i="17"/>
  <c r="M57" i="17"/>
  <c r="M58" i="17"/>
  <c r="M59" i="17"/>
  <c r="M60" i="17"/>
  <c r="M61" i="17"/>
  <c r="M62" i="17"/>
  <c r="M63" i="17"/>
  <c r="M64" i="17"/>
  <c r="M65" i="17"/>
  <c r="M66" i="17"/>
  <c r="M67" i="17"/>
  <c r="M68" i="17"/>
  <c r="M69" i="17"/>
  <c r="M70" i="17"/>
  <c r="M71" i="17"/>
  <c r="M72" i="17"/>
  <c r="M73" i="17"/>
  <c r="M74" i="17"/>
  <c r="M75" i="17"/>
  <c r="M76" i="17"/>
  <c r="M77" i="17"/>
  <c r="M78" i="17"/>
  <c r="U15" i="17" s="1"/>
  <c r="L48" i="17"/>
  <c r="L49" i="17"/>
  <c r="L50" i="17"/>
  <c r="L51" i="17"/>
  <c r="L52" i="17"/>
  <c r="L53" i="17"/>
  <c r="L54" i="17"/>
  <c r="L55" i="17"/>
  <c r="L56" i="17"/>
  <c r="L57" i="17"/>
  <c r="L58" i="17"/>
  <c r="L59" i="17"/>
  <c r="L60" i="17"/>
  <c r="L61" i="17"/>
  <c r="L62" i="17"/>
  <c r="L63" i="17"/>
  <c r="L64" i="17"/>
  <c r="L65" i="17"/>
  <c r="L66" i="17"/>
  <c r="L67" i="17"/>
  <c r="L68" i="17"/>
  <c r="L69" i="17"/>
  <c r="L70" i="17"/>
  <c r="L71" i="17"/>
  <c r="L72" i="17"/>
  <c r="L73" i="17"/>
  <c r="L74" i="17"/>
  <c r="L75" i="17"/>
  <c r="T15" i="17" s="1"/>
  <c r="K49" i="17"/>
  <c r="S15" i="17" s="1"/>
  <c r="K43" i="17"/>
  <c r="K44" i="17"/>
  <c r="K45" i="17"/>
  <c r="K46" i="17"/>
  <c r="K47" i="17"/>
  <c r="K48" i="17"/>
  <c r="J55" i="17"/>
  <c r="J56" i="17"/>
  <c r="J57" i="17"/>
  <c r="J58" i="17"/>
  <c r="J59" i="17"/>
  <c r="J60" i="17"/>
  <c r="J61" i="17"/>
  <c r="J62" i="17"/>
  <c r="J63" i="17"/>
  <c r="J64" i="17"/>
  <c r="J65" i="17"/>
  <c r="J66" i="17"/>
  <c r="R15" i="17" s="1"/>
  <c r="I47" i="17"/>
  <c r="I48" i="17"/>
  <c r="I49" i="17"/>
  <c r="I50" i="17"/>
  <c r="I51" i="17"/>
  <c r="I52" i="17"/>
  <c r="I53" i="17"/>
  <c r="I54" i="17"/>
  <c r="I55" i="17"/>
  <c r="I56" i="17"/>
  <c r="I57" i="17"/>
  <c r="I58" i="17"/>
  <c r="I59" i="17"/>
  <c r="I60" i="17"/>
  <c r="I61" i="17"/>
  <c r="Q15" i="17" s="1"/>
  <c r="S10" i="27" l="1"/>
  <c r="S12" i="27" s="1"/>
  <c r="R10" i="27"/>
  <c r="R12" i="27" s="1"/>
  <c r="Q10" i="27"/>
  <c r="Q12" i="27" s="1"/>
  <c r="P10" i="27"/>
  <c r="P12" i="27" s="1"/>
  <c r="O10" i="27"/>
  <c r="O12" i="27" s="1"/>
  <c r="S18" i="27"/>
  <c r="R18" i="27"/>
  <c r="O18" i="27"/>
  <c r="P18" i="27"/>
  <c r="Q18" i="27"/>
  <c r="G7" i="26"/>
  <c r="H8" i="26"/>
  <c r="G9" i="26"/>
  <c r="G6" i="26"/>
  <c r="H9" i="26"/>
  <c r="H6" i="26"/>
  <c r="H30" i="26"/>
  <c r="H34" i="26"/>
  <c r="I42" i="26"/>
  <c r="O18" i="26" s="1"/>
  <c r="J35" i="26"/>
  <c r="G11" i="26"/>
  <c r="H26" i="26"/>
  <c r="H11" i="26"/>
  <c r="J13" i="26"/>
  <c r="J17" i="26"/>
  <c r="J27" i="26"/>
  <c r="H38" i="26"/>
  <c r="G8" i="26"/>
  <c r="J11" i="26"/>
  <c r="J15" i="26"/>
  <c r="J39" i="26"/>
  <c r="J8" i="26"/>
  <c r="J31" i="26"/>
  <c r="J19" i="26"/>
  <c r="H22" i="26"/>
  <c r="J44" i="26"/>
  <c r="J23" i="26"/>
  <c r="J47" i="26"/>
  <c r="P18" i="26" s="1"/>
  <c r="L17" i="25"/>
  <c r="L45" i="25"/>
  <c r="L8" i="25"/>
  <c r="N15" i="25"/>
  <c r="N17" i="25"/>
  <c r="L23" i="25"/>
  <c r="I28" i="25"/>
  <c r="L34" i="25"/>
  <c r="L39" i="25"/>
  <c r="L47" i="25"/>
  <c r="N28" i="25"/>
  <c r="I7" i="25"/>
  <c r="I9" i="25"/>
  <c r="L19" i="25"/>
  <c r="I24" i="25"/>
  <c r="L30" i="25"/>
  <c r="L35" i="25"/>
  <c r="I40" i="25"/>
  <c r="N6" i="25"/>
  <c r="N9" i="25"/>
  <c r="N19" i="25"/>
  <c r="N24" i="25"/>
  <c r="M30" i="25"/>
  <c r="N35" i="25"/>
  <c r="N40" i="25"/>
  <c r="N23" i="25"/>
  <c r="L7" i="25"/>
  <c r="I11" i="25"/>
  <c r="I20" i="25"/>
  <c r="L26" i="25"/>
  <c r="L31" i="25"/>
  <c r="I36" i="25"/>
  <c r="M42" i="25"/>
  <c r="N39" i="25"/>
  <c r="M7" i="25"/>
  <c r="L11" i="25"/>
  <c r="L13" i="25"/>
  <c r="N20" i="25"/>
  <c r="M26" i="25"/>
  <c r="N31" i="25"/>
  <c r="N36" i="25"/>
  <c r="I43" i="25"/>
  <c r="N8" i="25"/>
  <c r="N7" i="25"/>
  <c r="N11" i="25"/>
  <c r="N13" i="25"/>
  <c r="V18" i="25"/>
  <c r="L22" i="25"/>
  <c r="L27" i="25"/>
  <c r="I32" i="25"/>
  <c r="L38" i="25"/>
  <c r="L44" i="25"/>
  <c r="G7" i="24"/>
  <c r="J26" i="24"/>
  <c r="J34" i="24"/>
  <c r="I8" i="24"/>
  <c r="J38" i="24"/>
  <c r="J22" i="24"/>
  <c r="J30" i="24"/>
  <c r="I7" i="24"/>
  <c r="J7" i="24"/>
  <c r="N18" i="26"/>
  <c r="I7" i="26"/>
  <c r="G10" i="26"/>
  <c r="G12" i="26"/>
  <c r="G14" i="26"/>
  <c r="M14" i="26" s="1"/>
  <c r="M15" i="26" s="1"/>
  <c r="G16" i="26"/>
  <c r="G18" i="26"/>
  <c r="G21" i="26"/>
  <c r="I22" i="26"/>
  <c r="G25" i="26"/>
  <c r="I26" i="26"/>
  <c r="G29" i="26"/>
  <c r="I30" i="26"/>
  <c r="G33" i="26"/>
  <c r="I34" i="26"/>
  <c r="G37" i="26"/>
  <c r="I38" i="26"/>
  <c r="G41" i="26"/>
  <c r="J42" i="26"/>
  <c r="G45" i="26"/>
  <c r="H48" i="26"/>
  <c r="J7" i="26"/>
  <c r="H10" i="26"/>
  <c r="H12" i="26"/>
  <c r="H14" i="26"/>
  <c r="N14" i="26" s="1"/>
  <c r="N15" i="26" s="1"/>
  <c r="H16" i="26"/>
  <c r="H18" i="26"/>
  <c r="H21" i="26"/>
  <c r="J22" i="26"/>
  <c r="H25" i="26"/>
  <c r="J26" i="26"/>
  <c r="H29" i="26"/>
  <c r="J30" i="26"/>
  <c r="H33" i="26"/>
  <c r="J34" i="26"/>
  <c r="H37" i="26"/>
  <c r="J38" i="26"/>
  <c r="H41" i="26"/>
  <c r="H45" i="26"/>
  <c r="H49" i="26"/>
  <c r="I10" i="26"/>
  <c r="I12" i="26"/>
  <c r="I14" i="26"/>
  <c r="O14" i="26" s="1"/>
  <c r="O15" i="26" s="1"/>
  <c r="I16" i="26"/>
  <c r="I18" i="26"/>
  <c r="G20" i="26"/>
  <c r="I21" i="26"/>
  <c r="G24" i="26"/>
  <c r="I25" i="26"/>
  <c r="G28" i="26"/>
  <c r="I29" i="26"/>
  <c r="G32" i="26"/>
  <c r="I33" i="26"/>
  <c r="G36" i="26"/>
  <c r="I37" i="26"/>
  <c r="G40" i="26"/>
  <c r="I41" i="26"/>
  <c r="G43" i="26"/>
  <c r="J45" i="26"/>
  <c r="H50" i="26"/>
  <c r="J10" i="26"/>
  <c r="J12" i="26"/>
  <c r="J14" i="26"/>
  <c r="P14" i="26" s="1"/>
  <c r="P15" i="26" s="1"/>
  <c r="J16" i="26"/>
  <c r="J18" i="26"/>
  <c r="H20" i="26"/>
  <c r="J21" i="26"/>
  <c r="H24" i="26"/>
  <c r="J25" i="26"/>
  <c r="H28" i="26"/>
  <c r="J29" i="26"/>
  <c r="H32" i="26"/>
  <c r="J33" i="26"/>
  <c r="H36" i="26"/>
  <c r="J37" i="26"/>
  <c r="H40" i="26"/>
  <c r="J41" i="26"/>
  <c r="H43" i="26"/>
  <c r="G46" i="26"/>
  <c r="M18" i="26" s="1"/>
  <c r="H51" i="26"/>
  <c r="I6" i="26"/>
  <c r="I9" i="26"/>
  <c r="G13" i="26"/>
  <c r="G15" i="26"/>
  <c r="G17" i="26"/>
  <c r="G19" i="26"/>
  <c r="I20" i="26"/>
  <c r="G23" i="26"/>
  <c r="I24" i="26"/>
  <c r="G27" i="26"/>
  <c r="I28" i="26"/>
  <c r="G31" i="26"/>
  <c r="I32" i="26"/>
  <c r="G35" i="26"/>
  <c r="I36" i="26"/>
  <c r="G39" i="26"/>
  <c r="I40" i="26"/>
  <c r="J43" i="26"/>
  <c r="H46" i="26"/>
  <c r="H52" i="26"/>
  <c r="J6" i="26"/>
  <c r="J9" i="26"/>
  <c r="H13" i="26"/>
  <c r="H15" i="26"/>
  <c r="H17" i="26"/>
  <c r="H19" i="26"/>
  <c r="J20" i="26"/>
  <c r="H23" i="26"/>
  <c r="J24" i="26"/>
  <c r="H27" i="26"/>
  <c r="J28" i="26"/>
  <c r="H31" i="26"/>
  <c r="J32" i="26"/>
  <c r="H35" i="26"/>
  <c r="J36" i="26"/>
  <c r="H39" i="26"/>
  <c r="J40" i="26"/>
  <c r="G42" i="26"/>
  <c r="G44" i="26"/>
  <c r="H53" i="26"/>
  <c r="I8" i="26"/>
  <c r="I11" i="26"/>
  <c r="I13" i="26"/>
  <c r="I15" i="26"/>
  <c r="I17" i="26"/>
  <c r="I19" i="26"/>
  <c r="G22" i="26"/>
  <c r="I23" i="26"/>
  <c r="G26" i="26"/>
  <c r="I27" i="26"/>
  <c r="G30" i="26"/>
  <c r="I31" i="26"/>
  <c r="G34" i="26"/>
  <c r="I35" i="26"/>
  <c r="H42" i="26"/>
  <c r="H44" i="26"/>
  <c r="H47" i="26"/>
  <c r="R18" i="25"/>
  <c r="T18" i="25"/>
  <c r="U18" i="25"/>
  <c r="J22" i="25"/>
  <c r="J26" i="25"/>
  <c r="J30" i="25"/>
  <c r="J34" i="25"/>
  <c r="J38" i="25"/>
  <c r="K42" i="25"/>
  <c r="S18" i="25" s="1"/>
  <c r="K7" i="25"/>
  <c r="M8" i="25"/>
  <c r="I10" i="25"/>
  <c r="M11" i="25"/>
  <c r="I12" i="25"/>
  <c r="M13" i="25"/>
  <c r="I14" i="25"/>
  <c r="Q14" i="25" s="1"/>
  <c r="Q15" i="25" s="1"/>
  <c r="M15" i="25"/>
  <c r="I16" i="25"/>
  <c r="M17" i="25"/>
  <c r="I18" i="25"/>
  <c r="M19" i="25"/>
  <c r="I21" i="25"/>
  <c r="K22" i="25"/>
  <c r="M23" i="25"/>
  <c r="I25" i="25"/>
  <c r="K26" i="25"/>
  <c r="M27" i="25"/>
  <c r="I29" i="25"/>
  <c r="K30" i="25"/>
  <c r="M31" i="25"/>
  <c r="I33" i="25"/>
  <c r="K34" i="25"/>
  <c r="M35" i="25"/>
  <c r="I37" i="25"/>
  <c r="K38" i="25"/>
  <c r="M39" i="25"/>
  <c r="I41" i="25"/>
  <c r="L42" i="25"/>
  <c r="I45" i="25"/>
  <c r="J48" i="25"/>
  <c r="J12" i="25"/>
  <c r="J14" i="25"/>
  <c r="R14" i="25" s="1"/>
  <c r="R15" i="25" s="1"/>
  <c r="J29" i="25"/>
  <c r="J33" i="25"/>
  <c r="J37" i="25"/>
  <c r="J41" i="25"/>
  <c r="J45" i="25"/>
  <c r="J49" i="25"/>
  <c r="K10" i="25"/>
  <c r="K14" i="25"/>
  <c r="S14" i="25" s="1"/>
  <c r="S15" i="25" s="1"/>
  <c r="K18" i="25"/>
  <c r="K29" i="25"/>
  <c r="K37" i="25"/>
  <c r="J50" i="25"/>
  <c r="J6" i="25"/>
  <c r="J9" i="25"/>
  <c r="L10" i="25"/>
  <c r="L12" i="25"/>
  <c r="L14" i="25"/>
  <c r="T14" i="25" s="1"/>
  <c r="T15" i="25" s="1"/>
  <c r="L16" i="25"/>
  <c r="L18" i="25"/>
  <c r="J20" i="25"/>
  <c r="L21" i="25"/>
  <c r="N22" i="25"/>
  <c r="J24" i="25"/>
  <c r="L25" i="25"/>
  <c r="N26" i="25"/>
  <c r="J28" i="25"/>
  <c r="L29" i="25"/>
  <c r="N30" i="25"/>
  <c r="J32" i="25"/>
  <c r="L33" i="25"/>
  <c r="N34" i="25"/>
  <c r="J36" i="25"/>
  <c r="L37" i="25"/>
  <c r="N38" i="25"/>
  <c r="J40" i="25"/>
  <c r="L41" i="25"/>
  <c r="J43" i="25"/>
  <c r="I46" i="25"/>
  <c r="Q18" i="25" s="1"/>
  <c r="J51" i="25"/>
  <c r="J21" i="25"/>
  <c r="K12" i="25"/>
  <c r="K16" i="25"/>
  <c r="K25" i="25"/>
  <c r="K6" i="25"/>
  <c r="K9" i="25"/>
  <c r="M10" i="25"/>
  <c r="M12" i="25"/>
  <c r="I13" i="25"/>
  <c r="M14" i="25"/>
  <c r="U14" i="25" s="1"/>
  <c r="U15" i="25" s="1"/>
  <c r="I15" i="25"/>
  <c r="M16" i="25"/>
  <c r="I17" i="25"/>
  <c r="M18" i="25"/>
  <c r="I19" i="25"/>
  <c r="K20" i="25"/>
  <c r="M21" i="25"/>
  <c r="I23" i="25"/>
  <c r="K24" i="25"/>
  <c r="M25" i="25"/>
  <c r="I27" i="25"/>
  <c r="K28" i="25"/>
  <c r="M29" i="25"/>
  <c r="I31" i="25"/>
  <c r="K32" i="25"/>
  <c r="M33" i="25"/>
  <c r="I35" i="25"/>
  <c r="K36" i="25"/>
  <c r="M37" i="25"/>
  <c r="I39" i="25"/>
  <c r="K40" i="25"/>
  <c r="M41" i="25"/>
  <c r="L43" i="25"/>
  <c r="J46" i="25"/>
  <c r="J52" i="25"/>
  <c r="J10" i="25"/>
  <c r="J16" i="25"/>
  <c r="J18" i="25"/>
  <c r="J25" i="25"/>
  <c r="K21" i="25"/>
  <c r="L6" i="25"/>
  <c r="J8" i="25"/>
  <c r="L9" i="25"/>
  <c r="N10" i="25"/>
  <c r="J11" i="25"/>
  <c r="N12" i="25"/>
  <c r="J13" i="25"/>
  <c r="N14" i="25"/>
  <c r="V14" i="25" s="1"/>
  <c r="V15" i="25" s="1"/>
  <c r="J15" i="25"/>
  <c r="N16" i="25"/>
  <c r="J17" i="25"/>
  <c r="N18" i="25"/>
  <c r="J19" i="25"/>
  <c r="L20" i="25"/>
  <c r="N21" i="25"/>
  <c r="J23" i="25"/>
  <c r="L24" i="25"/>
  <c r="N25" i="25"/>
  <c r="J27" i="25"/>
  <c r="L28" i="25"/>
  <c r="N29" i="25"/>
  <c r="J31" i="25"/>
  <c r="L32" i="25"/>
  <c r="N33" i="25"/>
  <c r="J35" i="25"/>
  <c r="L36" i="25"/>
  <c r="J39" i="25"/>
  <c r="L40" i="25"/>
  <c r="I42" i="25"/>
  <c r="I44" i="25"/>
  <c r="J53" i="25"/>
  <c r="K33" i="25"/>
  <c r="K41" i="25"/>
  <c r="M6" i="25"/>
  <c r="K8" i="25"/>
  <c r="M9" i="25"/>
  <c r="K11" i="25"/>
  <c r="K13" i="25"/>
  <c r="K15" i="25"/>
  <c r="K17" i="25"/>
  <c r="K19" i="25"/>
  <c r="M20" i="25"/>
  <c r="I22" i="25"/>
  <c r="K23" i="25"/>
  <c r="M24" i="25"/>
  <c r="I26" i="25"/>
  <c r="K27" i="25"/>
  <c r="M28" i="25"/>
  <c r="I30" i="25"/>
  <c r="K31" i="25"/>
  <c r="M32" i="25"/>
  <c r="I34" i="25"/>
  <c r="K35" i="25"/>
  <c r="M36" i="25"/>
  <c r="J42" i="25"/>
  <c r="J44" i="25"/>
  <c r="J47" i="25"/>
  <c r="H10" i="24"/>
  <c r="H12" i="24"/>
  <c r="H37" i="24"/>
  <c r="I11" i="24"/>
  <c r="H7" i="24"/>
  <c r="J8" i="24"/>
  <c r="J11" i="24"/>
  <c r="J13" i="24"/>
  <c r="J15" i="24"/>
  <c r="J17" i="24"/>
  <c r="J19" i="24"/>
  <c r="H22" i="24"/>
  <c r="J23" i="24"/>
  <c r="H26" i="24"/>
  <c r="J27" i="24"/>
  <c r="H30" i="24"/>
  <c r="J31" i="24"/>
  <c r="H34" i="24"/>
  <c r="J35" i="24"/>
  <c r="H38" i="24"/>
  <c r="J39" i="24"/>
  <c r="I42" i="24"/>
  <c r="O18" i="24" s="1"/>
  <c r="H33" i="24"/>
  <c r="G10" i="24"/>
  <c r="G12" i="24"/>
  <c r="M14" i="24"/>
  <c r="M15" i="24" s="1"/>
  <c r="G16" i="24"/>
  <c r="G18" i="24"/>
  <c r="G21" i="24"/>
  <c r="I22" i="24"/>
  <c r="G25" i="24"/>
  <c r="I26" i="24"/>
  <c r="G29" i="24"/>
  <c r="I30" i="24"/>
  <c r="G33" i="24"/>
  <c r="I34" i="24"/>
  <c r="G37" i="24"/>
  <c r="I38" i="24"/>
  <c r="G41" i="24"/>
  <c r="J42" i="24"/>
  <c r="P17" i="24" s="1"/>
  <c r="P18" i="24" s="1"/>
  <c r="H48" i="24"/>
  <c r="I12" i="24"/>
  <c r="I16" i="24"/>
  <c r="I18" i="24"/>
  <c r="G20" i="24"/>
  <c r="I21" i="24"/>
  <c r="G24" i="24"/>
  <c r="I25" i="24"/>
  <c r="G28" i="24"/>
  <c r="I29" i="24"/>
  <c r="G32" i="24"/>
  <c r="I33" i="24"/>
  <c r="G36" i="24"/>
  <c r="I37" i="24"/>
  <c r="G40" i="24"/>
  <c r="I41" i="24"/>
  <c r="G43" i="24"/>
  <c r="M17" i="24" s="1"/>
  <c r="M18" i="24" s="1"/>
  <c r="H50" i="24"/>
  <c r="H14" i="24"/>
  <c r="N14" i="24" s="1"/>
  <c r="N15" i="24" s="1"/>
  <c r="H16" i="24"/>
  <c r="H25" i="24"/>
  <c r="H45" i="24"/>
  <c r="G9" i="24"/>
  <c r="I10" i="24"/>
  <c r="I14" i="24"/>
  <c r="O14" i="24" s="1"/>
  <c r="O15" i="24" s="1"/>
  <c r="H6" i="24"/>
  <c r="H9" i="24"/>
  <c r="J10" i="24"/>
  <c r="J12" i="24"/>
  <c r="J14" i="24"/>
  <c r="P14" i="24" s="1"/>
  <c r="P15" i="24" s="1"/>
  <c r="J16" i="24"/>
  <c r="J18" i="24"/>
  <c r="H20" i="24"/>
  <c r="J21" i="24"/>
  <c r="H24" i="24"/>
  <c r="J25" i="24"/>
  <c r="H28" i="24"/>
  <c r="J29" i="24"/>
  <c r="H32" i="24"/>
  <c r="J33" i="24"/>
  <c r="H36" i="24"/>
  <c r="J37" i="24"/>
  <c r="H40" i="24"/>
  <c r="J41" i="24"/>
  <c r="H43" i="24"/>
  <c r="H51" i="24"/>
  <c r="N17" i="24" s="1"/>
  <c r="N18" i="24" s="1"/>
  <c r="H29" i="24"/>
  <c r="I6" i="24"/>
  <c r="G8" i="24"/>
  <c r="I9" i="24"/>
  <c r="G11" i="24"/>
  <c r="G13" i="24"/>
  <c r="G15" i="24"/>
  <c r="G17" i="24"/>
  <c r="G19" i="24"/>
  <c r="I20" i="24"/>
  <c r="G23" i="24"/>
  <c r="I24" i="24"/>
  <c r="G27" i="24"/>
  <c r="I28" i="24"/>
  <c r="G31" i="24"/>
  <c r="I32" i="24"/>
  <c r="G35" i="24"/>
  <c r="I36" i="24"/>
  <c r="G39" i="24"/>
  <c r="I40" i="24"/>
  <c r="H46" i="24"/>
  <c r="H18" i="24"/>
  <c r="H21" i="24"/>
  <c r="H41" i="24"/>
  <c r="H49" i="24"/>
  <c r="J6" i="24"/>
  <c r="H8" i="24"/>
  <c r="J9" i="24"/>
  <c r="H11" i="24"/>
  <c r="H13" i="24"/>
  <c r="H15" i="24"/>
  <c r="H17" i="24"/>
  <c r="H19" i="24"/>
  <c r="J20" i="24"/>
  <c r="H23" i="24"/>
  <c r="J24" i="24"/>
  <c r="H27" i="24"/>
  <c r="J28" i="24"/>
  <c r="H31" i="24"/>
  <c r="J32" i="24"/>
  <c r="H35" i="24"/>
  <c r="J36" i="24"/>
  <c r="H39" i="24"/>
  <c r="J40" i="24"/>
  <c r="G42" i="24"/>
  <c r="I13" i="24"/>
  <c r="I15" i="24"/>
  <c r="I17" i="24"/>
  <c r="I19" i="24"/>
  <c r="G22" i="24"/>
  <c r="I23" i="24"/>
  <c r="G26" i="24"/>
  <c r="I27" i="24"/>
  <c r="G30" i="24"/>
  <c r="I31" i="24"/>
  <c r="G34" i="24"/>
  <c r="I35" i="24"/>
  <c r="H42" i="24"/>
  <c r="H44" i="24"/>
  <c r="H47" i="24"/>
  <c r="S8" i="23"/>
  <c r="S10" i="23" s="1"/>
  <c r="S11" i="23" s="1"/>
  <c r="R8" i="23"/>
  <c r="R10" i="23" s="1"/>
  <c r="R11" i="23" s="1"/>
  <c r="Q8" i="23"/>
  <c r="Q10" i="23" s="1"/>
  <c r="Q11" i="23" s="1"/>
  <c r="P8" i="23"/>
  <c r="P10" i="23" s="1"/>
  <c r="P11" i="23" s="1"/>
  <c r="O8" i="23"/>
  <c r="O10" i="23" s="1"/>
  <c r="O11" i="23" s="1"/>
  <c r="O16" i="23"/>
  <c r="Q16" i="23"/>
  <c r="S16" i="23"/>
  <c r="P16" i="23"/>
  <c r="P8" i="20"/>
  <c r="P10" i="20" s="1"/>
  <c r="P11" i="20" s="1"/>
  <c r="P16" i="20"/>
  <c r="O8" i="20"/>
  <c r="O10" i="20" s="1"/>
  <c r="O11" i="20" s="1"/>
  <c r="O16" i="20"/>
  <c r="N8" i="20"/>
  <c r="N10" i="20" s="1"/>
  <c r="N11" i="20" s="1"/>
  <c r="M8" i="20"/>
  <c r="M10" i="20" s="1"/>
  <c r="M11" i="20" s="1"/>
  <c r="M16" i="20"/>
  <c r="J47" i="17"/>
  <c r="L45" i="17"/>
  <c r="L44" i="17"/>
  <c r="L42" i="17"/>
  <c r="L40" i="17"/>
  <c r="I39" i="17"/>
  <c r="L36" i="17"/>
  <c r="K36" i="17"/>
  <c r="L35" i="17"/>
  <c r="L32" i="17"/>
  <c r="L31" i="17"/>
  <c r="L27" i="17"/>
  <c r="L24" i="17"/>
  <c r="I23" i="17"/>
  <c r="L20" i="17"/>
  <c r="K20" i="17"/>
  <c r="L19" i="17"/>
  <c r="L16" i="17"/>
  <c r="L10" i="17"/>
  <c r="N38" i="17"/>
  <c r="M13" i="17"/>
  <c r="L41" i="17"/>
  <c r="K39" i="17"/>
  <c r="J54" i="17"/>
  <c r="I38" i="17"/>
  <c r="L6" i="17"/>
  <c r="K6" i="17"/>
  <c r="I6" i="17"/>
  <c r="P10" i="26" l="1"/>
  <c r="P12" i="26" s="1"/>
  <c r="O10" i="26"/>
  <c r="O12" i="26" s="1"/>
  <c r="N10" i="26"/>
  <c r="N12" i="26" s="1"/>
  <c r="M10" i="26"/>
  <c r="M12" i="26" s="1"/>
  <c r="V10" i="25"/>
  <c r="V12" i="25" s="1"/>
  <c r="U10" i="25"/>
  <c r="U12" i="25" s="1"/>
  <c r="T10" i="25"/>
  <c r="T12" i="25" s="1"/>
  <c r="S10" i="25"/>
  <c r="S12" i="25" s="1"/>
  <c r="R10" i="25"/>
  <c r="R12" i="25" s="1"/>
  <c r="Q10" i="25"/>
  <c r="Q12" i="25" s="1"/>
  <c r="P10" i="24"/>
  <c r="P12" i="24" s="1"/>
  <c r="O10" i="24"/>
  <c r="O12" i="24" s="1"/>
  <c r="N10" i="24"/>
  <c r="N12" i="24" s="1"/>
  <c r="M10" i="24"/>
  <c r="M12" i="24" s="1"/>
  <c r="M13" i="24" s="1"/>
  <c r="I14" i="17"/>
  <c r="J26" i="17"/>
  <c r="J31" i="17"/>
  <c r="I42" i="17"/>
  <c r="J53" i="17"/>
  <c r="K8" i="17"/>
  <c r="I10" i="17"/>
  <c r="J14" i="17"/>
  <c r="I16" i="17"/>
  <c r="I27" i="17"/>
  <c r="J42" i="17"/>
  <c r="J46" i="17"/>
  <c r="L8" i="17"/>
  <c r="J10" i="17"/>
  <c r="L14" i="17"/>
  <c r="J16" i="17"/>
  <c r="J22" i="17"/>
  <c r="J27" i="17"/>
  <c r="K32" i="17"/>
  <c r="J38" i="17"/>
  <c r="K42" i="17"/>
  <c r="S16" i="17" s="1"/>
  <c r="L46" i="17"/>
  <c r="I12" i="17"/>
  <c r="Q12" i="17" s="1"/>
  <c r="Q13" i="17" s="1"/>
  <c r="J18" i="17"/>
  <c r="J23" i="17"/>
  <c r="K28" i="17"/>
  <c r="J34" i="17"/>
  <c r="J39" i="17"/>
  <c r="L43" i="17"/>
  <c r="L47" i="17"/>
  <c r="T16" i="17" s="1"/>
  <c r="I7" i="17"/>
  <c r="J12" i="17"/>
  <c r="R12" i="17" s="1"/>
  <c r="R13" i="17" s="1"/>
  <c r="I19" i="17"/>
  <c r="L23" i="17"/>
  <c r="L28" i="17"/>
  <c r="I35" i="17"/>
  <c r="L39" i="17"/>
  <c r="I44" i="17"/>
  <c r="J48" i="17"/>
  <c r="J6" i="17"/>
  <c r="J7" i="17"/>
  <c r="L12" i="17"/>
  <c r="T12" i="17" s="1"/>
  <c r="T13" i="17" s="1"/>
  <c r="J19" i="17"/>
  <c r="K24" i="17"/>
  <c r="J30" i="17"/>
  <c r="J35" i="17"/>
  <c r="K40" i="17"/>
  <c r="J44" i="17"/>
  <c r="J50" i="17"/>
  <c r="I31" i="17"/>
  <c r="J52" i="17"/>
  <c r="I8" i="17"/>
  <c r="J8" i="17"/>
  <c r="M9" i="17"/>
  <c r="M17" i="17"/>
  <c r="M40" i="17"/>
  <c r="M36" i="17"/>
  <c r="M32" i="17"/>
  <c r="M28" i="17"/>
  <c r="M24" i="17"/>
  <c r="M20" i="17"/>
  <c r="M38" i="17"/>
  <c r="M34" i="17"/>
  <c r="M30" i="17"/>
  <c r="M26" i="17"/>
  <c r="M22" i="17"/>
  <c r="M18" i="17"/>
  <c r="M7" i="17"/>
  <c r="M37" i="17"/>
  <c r="M29" i="17"/>
  <c r="M42" i="17"/>
  <c r="U16" i="17" s="1"/>
  <c r="M39" i="17"/>
  <c r="M35" i="17"/>
  <c r="M31" i="17"/>
  <c r="M27" i="17"/>
  <c r="M23" i="17"/>
  <c r="M19" i="17"/>
  <c r="M16" i="17"/>
  <c r="M14" i="17"/>
  <c r="M12" i="17"/>
  <c r="U12" i="17" s="1"/>
  <c r="U13" i="17" s="1"/>
  <c r="M10" i="17"/>
  <c r="M8" i="17"/>
  <c r="M6" i="17"/>
  <c r="M41" i="17"/>
  <c r="M33" i="17"/>
  <c r="M25" i="17"/>
  <c r="M21" i="17"/>
  <c r="M15" i="17"/>
  <c r="M11" i="17"/>
  <c r="R16" i="17"/>
  <c r="N29" i="17"/>
  <c r="N37" i="17"/>
  <c r="N24" i="17"/>
  <c r="N32" i="17"/>
  <c r="K7" i="17"/>
  <c r="I9" i="17"/>
  <c r="I11" i="17"/>
  <c r="I13" i="17"/>
  <c r="I15" i="17"/>
  <c r="I17" i="17"/>
  <c r="K18" i="17"/>
  <c r="I21" i="17"/>
  <c r="K22" i="17"/>
  <c r="I25" i="17"/>
  <c r="K26" i="17"/>
  <c r="I29" i="17"/>
  <c r="K30" i="17"/>
  <c r="I33" i="17"/>
  <c r="K34" i="17"/>
  <c r="I37" i="17"/>
  <c r="K38" i="17"/>
  <c r="I41" i="17"/>
  <c r="I45" i="17"/>
  <c r="L7" i="17"/>
  <c r="N8" i="17"/>
  <c r="J9" i="17"/>
  <c r="N10" i="17"/>
  <c r="J11" i="17"/>
  <c r="N12" i="17"/>
  <c r="V12" i="17" s="1"/>
  <c r="V13" i="17" s="1"/>
  <c r="J13" i="17"/>
  <c r="N14" i="17"/>
  <c r="J15" i="17"/>
  <c r="N16" i="17"/>
  <c r="J17" i="17"/>
  <c r="L18" i="17"/>
  <c r="N19" i="17"/>
  <c r="J21" i="17"/>
  <c r="L22" i="17"/>
  <c r="N23" i="17"/>
  <c r="J25" i="17"/>
  <c r="L26" i="17"/>
  <c r="N27" i="17"/>
  <c r="J29" i="17"/>
  <c r="L30" i="17"/>
  <c r="N31" i="17"/>
  <c r="J33" i="17"/>
  <c r="L34" i="17"/>
  <c r="N35" i="17"/>
  <c r="J37" i="17"/>
  <c r="L38" i="17"/>
  <c r="N39" i="17"/>
  <c r="J41" i="17"/>
  <c r="J45" i="17"/>
  <c r="J49" i="17"/>
  <c r="K9" i="17"/>
  <c r="N9" i="17"/>
  <c r="N11" i="17"/>
  <c r="N13" i="17"/>
  <c r="N15" i="17"/>
  <c r="N17" i="17"/>
  <c r="N21" i="17"/>
  <c r="N25" i="17"/>
  <c r="N33" i="17"/>
  <c r="N6" i="17"/>
  <c r="N20" i="17"/>
  <c r="N28" i="17"/>
  <c r="N36" i="17"/>
  <c r="N40" i="17"/>
  <c r="V16" i="17" s="1"/>
  <c r="K11" i="17"/>
  <c r="K13" i="17"/>
  <c r="K15" i="17"/>
  <c r="K17" i="17"/>
  <c r="I20" i="17"/>
  <c r="K21" i="17"/>
  <c r="I24" i="17"/>
  <c r="K25" i="17"/>
  <c r="I28" i="17"/>
  <c r="K29" i="17"/>
  <c r="I32" i="17"/>
  <c r="K33" i="17"/>
  <c r="I36" i="17"/>
  <c r="K37" i="17"/>
  <c r="I40" i="17"/>
  <c r="K41" i="17"/>
  <c r="I43" i="17"/>
  <c r="N7" i="17"/>
  <c r="L9" i="17"/>
  <c r="L11" i="17"/>
  <c r="L13" i="17"/>
  <c r="L15" i="17"/>
  <c r="L17" i="17"/>
  <c r="N18" i="17"/>
  <c r="J20" i="17"/>
  <c r="L21" i="17"/>
  <c r="N22" i="17"/>
  <c r="J24" i="17"/>
  <c r="L25" i="17"/>
  <c r="N26" i="17"/>
  <c r="J28" i="17"/>
  <c r="L29" i="17"/>
  <c r="N30" i="17"/>
  <c r="J32" i="17"/>
  <c r="L33" i="17"/>
  <c r="N34" i="17"/>
  <c r="J36" i="17"/>
  <c r="L37" i="17"/>
  <c r="J40" i="17"/>
  <c r="J43" i="17"/>
  <c r="I46" i="17"/>
  <c r="Q16" i="17" s="1"/>
  <c r="J51" i="17"/>
  <c r="K10" i="17"/>
  <c r="K12" i="17"/>
  <c r="S12" i="17" s="1"/>
  <c r="S13" i="17" s="1"/>
  <c r="K14" i="17"/>
  <c r="K16" i="17"/>
  <c r="I18" i="17"/>
  <c r="K19" i="17"/>
  <c r="I22" i="17"/>
  <c r="K23" i="17"/>
  <c r="I26" i="17"/>
  <c r="K27" i="17"/>
  <c r="I30" i="17"/>
  <c r="K31" i="17"/>
  <c r="I34" i="17"/>
  <c r="K35" i="17"/>
  <c r="V8" i="17" l="1"/>
  <c r="V10" i="17" s="1"/>
  <c r="V11" i="17" s="1"/>
  <c r="U8" i="17"/>
  <c r="U10" i="17" s="1"/>
  <c r="U11" i="17" s="1"/>
  <c r="T8" i="17"/>
  <c r="T10" i="17" s="1"/>
  <c r="T11" i="17" s="1"/>
  <c r="S8" i="17"/>
  <c r="S10" i="17" s="1"/>
  <c r="S11" i="17" s="1"/>
  <c r="R8" i="17"/>
  <c r="R10" i="17" s="1"/>
  <c r="R11" i="17" s="1"/>
  <c r="Q8" i="17"/>
  <c r="Q10" i="17" s="1"/>
  <c r="Q11" i="17" s="1"/>
  <c r="G38" i="16" l="1"/>
  <c r="P14" i="16"/>
  <c r="O14" i="16"/>
  <c r="I43" i="16"/>
  <c r="I44" i="16"/>
  <c r="I45" i="16"/>
  <c r="O15" i="16" s="1"/>
  <c r="N14" i="16"/>
  <c r="M14" i="16"/>
  <c r="P9" i="16"/>
  <c r="O9" i="16"/>
  <c r="N9" i="16"/>
  <c r="M9" i="16"/>
  <c r="I39" i="16"/>
  <c r="I7" i="16" l="1"/>
  <c r="H22" i="16"/>
  <c r="H18" i="16"/>
  <c r="H34" i="16"/>
  <c r="H7" i="16"/>
  <c r="H38" i="16"/>
  <c r="H48" i="16"/>
  <c r="J10" i="16"/>
  <c r="J19" i="16"/>
  <c r="H30" i="16"/>
  <c r="J35" i="16"/>
  <c r="J27" i="16"/>
  <c r="J39" i="16"/>
  <c r="J23" i="16"/>
  <c r="J7" i="16"/>
  <c r="J14" i="16"/>
  <c r="H26" i="16"/>
  <c r="J31" i="16"/>
  <c r="J16" i="16"/>
  <c r="I12" i="16"/>
  <c r="O12" i="16" s="1"/>
  <c r="O13" i="16" s="1"/>
  <c r="J12" i="16"/>
  <c r="P12" i="16" s="1"/>
  <c r="P13" i="16" s="1"/>
  <c r="I42" i="16"/>
  <c r="O16" i="16" s="1"/>
  <c r="I8" i="16"/>
  <c r="J42" i="16"/>
  <c r="P15" i="16" s="1"/>
  <c r="P16" i="16" s="1"/>
  <c r="J8" i="16"/>
  <c r="I18" i="16"/>
  <c r="I22" i="16"/>
  <c r="I26" i="16"/>
  <c r="I30" i="16"/>
  <c r="I34" i="16"/>
  <c r="I38" i="16"/>
  <c r="G7" i="16"/>
  <c r="I10" i="16"/>
  <c r="J18" i="16"/>
  <c r="J22" i="16"/>
  <c r="J26" i="16"/>
  <c r="J30" i="16"/>
  <c r="J34" i="16"/>
  <c r="J38" i="16"/>
  <c r="H11" i="16"/>
  <c r="H15" i="16"/>
  <c r="H17" i="16"/>
  <c r="H37" i="16"/>
  <c r="H41" i="16"/>
  <c r="H45" i="16"/>
  <c r="H49" i="16"/>
  <c r="G17" i="16"/>
  <c r="G25" i="16"/>
  <c r="I15" i="16"/>
  <c r="I17" i="16"/>
  <c r="G20" i="16"/>
  <c r="G28" i="16"/>
  <c r="I29" i="16"/>
  <c r="G36" i="16"/>
  <c r="I37" i="16"/>
  <c r="G40" i="16"/>
  <c r="I41" i="16"/>
  <c r="G43" i="16"/>
  <c r="M15" i="16" s="1"/>
  <c r="M16" i="16" s="1"/>
  <c r="H50" i="16"/>
  <c r="G9" i="16"/>
  <c r="G15" i="16"/>
  <c r="G21" i="16"/>
  <c r="G29" i="16"/>
  <c r="G37" i="16"/>
  <c r="G41" i="16"/>
  <c r="J11" i="16"/>
  <c r="J13" i="16"/>
  <c r="J15" i="16"/>
  <c r="J17" i="16"/>
  <c r="H20" i="16"/>
  <c r="J21" i="16"/>
  <c r="H24" i="16"/>
  <c r="J25" i="16"/>
  <c r="H28" i="16"/>
  <c r="J29" i="16"/>
  <c r="H32" i="16"/>
  <c r="J33" i="16"/>
  <c r="H36" i="16"/>
  <c r="J37" i="16"/>
  <c r="H40" i="16"/>
  <c r="J41" i="16"/>
  <c r="H43" i="16"/>
  <c r="H51" i="16"/>
  <c r="N15" i="16" s="1"/>
  <c r="N16" i="16" s="1"/>
  <c r="G11" i="16"/>
  <c r="H9" i="16"/>
  <c r="H13" i="16"/>
  <c r="H21" i="16"/>
  <c r="H25" i="16"/>
  <c r="H29" i="16"/>
  <c r="H33" i="16"/>
  <c r="I9" i="16"/>
  <c r="I21" i="16"/>
  <c r="G24" i="16"/>
  <c r="G32" i="16"/>
  <c r="H6" i="16"/>
  <c r="I6" i="16"/>
  <c r="G8" i="16"/>
  <c r="G10" i="16"/>
  <c r="G12" i="16"/>
  <c r="M12" i="16" s="1"/>
  <c r="M13" i="16" s="1"/>
  <c r="G14" i="16"/>
  <c r="G16" i="16"/>
  <c r="G19" i="16"/>
  <c r="I20" i="16"/>
  <c r="G23" i="16"/>
  <c r="I24" i="16"/>
  <c r="G27" i="16"/>
  <c r="I28" i="16"/>
  <c r="G31" i="16"/>
  <c r="I32" i="16"/>
  <c r="G35" i="16"/>
  <c r="I36" i="16"/>
  <c r="G39" i="16"/>
  <c r="I40" i="16"/>
  <c r="H46" i="16"/>
  <c r="G13" i="16"/>
  <c r="G33" i="16"/>
  <c r="I11" i="16"/>
  <c r="I13" i="16"/>
  <c r="I25" i="16"/>
  <c r="I33" i="16"/>
  <c r="J9" i="16"/>
  <c r="J6" i="16"/>
  <c r="H8" i="16"/>
  <c r="H10" i="16"/>
  <c r="H12" i="16"/>
  <c r="N12" i="16" s="1"/>
  <c r="N13" i="16" s="1"/>
  <c r="H14" i="16"/>
  <c r="H16" i="16"/>
  <c r="H19" i="16"/>
  <c r="J20" i="16"/>
  <c r="H23" i="16"/>
  <c r="J24" i="16"/>
  <c r="H27" i="16"/>
  <c r="J28" i="16"/>
  <c r="H31" i="16"/>
  <c r="J32" i="16"/>
  <c r="H35" i="16"/>
  <c r="J36" i="16"/>
  <c r="H39" i="16"/>
  <c r="J40" i="16"/>
  <c r="G42" i="16"/>
  <c r="I14" i="16"/>
  <c r="I16" i="16"/>
  <c r="G18" i="16"/>
  <c r="I19" i="16"/>
  <c r="G22" i="16"/>
  <c r="I23" i="16"/>
  <c r="G26" i="16"/>
  <c r="I27" i="16"/>
  <c r="G30" i="16"/>
  <c r="I31" i="16"/>
  <c r="G34" i="16"/>
  <c r="I35" i="16"/>
  <c r="H42" i="16"/>
  <c r="H44" i="16"/>
  <c r="H47" i="16"/>
  <c r="N8" i="16" l="1"/>
  <c r="N10" i="16" s="1"/>
  <c r="N11" i="16" s="1"/>
  <c r="P8" i="16"/>
  <c r="P10" i="16" s="1"/>
  <c r="P11" i="16" s="1"/>
  <c r="M8" i="16"/>
  <c r="M10" i="16" s="1"/>
  <c r="M11" i="16" s="1"/>
  <c r="O8" i="16"/>
  <c r="O10" i="16" s="1"/>
  <c r="O11" i="16" s="1"/>
  <c r="T16" i="11" l="1"/>
  <c r="S17" i="11"/>
  <c r="S16" i="11"/>
  <c r="I6" i="11"/>
  <c r="J6" i="11"/>
  <c r="K6" i="11"/>
  <c r="L6" i="11"/>
  <c r="M6" i="11"/>
  <c r="N6" i="11"/>
  <c r="I7" i="11"/>
  <c r="J7" i="11"/>
  <c r="K7" i="11"/>
  <c r="L7" i="11"/>
  <c r="M7" i="11"/>
  <c r="N7" i="11"/>
  <c r="I8" i="11"/>
  <c r="J8" i="11"/>
  <c r="K8" i="11"/>
  <c r="L8" i="11"/>
  <c r="M8" i="11"/>
  <c r="N8" i="11"/>
  <c r="I9" i="11"/>
  <c r="J9" i="11"/>
  <c r="K9" i="11"/>
  <c r="L9" i="11"/>
  <c r="M9" i="11"/>
  <c r="N9" i="11"/>
  <c r="I10" i="11"/>
  <c r="J10" i="11"/>
  <c r="K10" i="11"/>
  <c r="L10" i="11"/>
  <c r="M10" i="11"/>
  <c r="N10" i="11"/>
  <c r="R10" i="11"/>
  <c r="U10" i="11"/>
  <c r="F35" i="3"/>
  <c r="G35" i="3" s="1"/>
  <c r="H35" i="3" s="1"/>
  <c r="I35" i="3" s="1"/>
  <c r="J35" i="3" s="1"/>
  <c r="K35" i="3" s="1"/>
  <c r="L35" i="3" s="1"/>
  <c r="M35" i="3" s="1"/>
  <c r="N35" i="3" s="1"/>
  <c r="O35" i="3" s="1"/>
  <c r="P35" i="3" s="1"/>
  <c r="Q35" i="3" s="1"/>
  <c r="R35" i="3" s="1"/>
  <c r="S35" i="3" s="1"/>
  <c r="T35" i="3" s="1"/>
  <c r="U35" i="3" s="1"/>
  <c r="V35" i="3" s="1"/>
  <c r="W35" i="3" s="1"/>
  <c r="X35" i="3" s="1"/>
  <c r="Y35" i="3" s="1"/>
  <c r="Z35" i="3" s="1"/>
  <c r="AA35" i="3" s="1"/>
  <c r="AB35" i="3" s="1"/>
  <c r="AC35" i="3" s="1"/>
  <c r="AD35" i="3" s="1"/>
  <c r="AE35" i="3" s="1"/>
  <c r="AF35" i="3" s="1"/>
  <c r="AG35" i="3" s="1"/>
  <c r="AH35" i="3" s="1"/>
  <c r="AI35" i="3" s="1"/>
  <c r="AJ35" i="3" s="1"/>
  <c r="AK35" i="3" s="1"/>
  <c r="AL35" i="3" s="1"/>
  <c r="AM35" i="3" s="1"/>
  <c r="AN35" i="3" s="1"/>
  <c r="AO35" i="3" s="1"/>
  <c r="AP35" i="3" s="1"/>
  <c r="AQ35" i="3" s="1"/>
  <c r="AR35" i="3" s="1"/>
  <c r="AS35" i="3" s="1"/>
  <c r="AT35" i="3" s="1"/>
  <c r="AU35" i="3" s="1"/>
  <c r="AV35" i="3" s="1"/>
  <c r="AW35" i="3" s="1"/>
  <c r="AX35" i="3" s="1"/>
  <c r="AY35" i="3" s="1"/>
  <c r="AZ35" i="3" s="1"/>
  <c r="BA35" i="3" s="1"/>
  <c r="BB35" i="3" s="1"/>
  <c r="BC35" i="3" s="1"/>
  <c r="BD35" i="3" s="1"/>
  <c r="BE35" i="3" s="1"/>
  <c r="BF35" i="3" s="1"/>
  <c r="BG35" i="3" s="1"/>
  <c r="BH35" i="3" s="1"/>
  <c r="BI35" i="3" s="1"/>
  <c r="BJ35" i="3" s="1"/>
  <c r="BK35" i="3" s="1"/>
  <c r="BL35" i="3" s="1"/>
  <c r="BM35" i="3" s="1"/>
  <c r="BN35" i="3" s="1"/>
  <c r="BO35" i="3" s="1"/>
  <c r="BP35" i="3" s="1"/>
  <c r="BQ35" i="3" s="1"/>
  <c r="BR35" i="3" s="1"/>
  <c r="BS35" i="3" s="1"/>
  <c r="BT35" i="3" s="1"/>
  <c r="BU35" i="3" s="1"/>
  <c r="F34" i="3"/>
  <c r="G34" i="3" s="1"/>
  <c r="H34" i="3" s="1"/>
  <c r="I34" i="3" s="1"/>
  <c r="J34" i="3" s="1"/>
  <c r="K34" i="3" s="1"/>
  <c r="L34" i="3" s="1"/>
  <c r="M34" i="3" s="1"/>
  <c r="N34" i="3" s="1"/>
  <c r="O34" i="3" s="1"/>
  <c r="P34" i="3" s="1"/>
  <c r="Q34" i="3" s="1"/>
  <c r="R34" i="3" s="1"/>
  <c r="S34" i="3" s="1"/>
  <c r="T34" i="3" s="1"/>
  <c r="U34" i="3" s="1"/>
  <c r="V34" i="3" s="1"/>
  <c r="W34" i="3" s="1"/>
  <c r="X34" i="3" s="1"/>
  <c r="Y34" i="3" s="1"/>
  <c r="Z34" i="3" s="1"/>
  <c r="AA34" i="3" s="1"/>
  <c r="AB34" i="3" s="1"/>
  <c r="AC34" i="3" s="1"/>
  <c r="AD34" i="3" s="1"/>
  <c r="AE34" i="3" s="1"/>
  <c r="AF34" i="3" s="1"/>
  <c r="AG34" i="3" s="1"/>
  <c r="AH34" i="3" s="1"/>
  <c r="AI34" i="3" s="1"/>
  <c r="AJ34" i="3" s="1"/>
  <c r="AK34" i="3" s="1"/>
  <c r="AL34" i="3" s="1"/>
  <c r="AM34" i="3" s="1"/>
  <c r="AN34" i="3" s="1"/>
  <c r="AO34" i="3" s="1"/>
  <c r="AP34" i="3" s="1"/>
  <c r="AQ34" i="3" s="1"/>
  <c r="AR34" i="3" s="1"/>
  <c r="AS34" i="3" s="1"/>
  <c r="AT34" i="3" s="1"/>
  <c r="AU34" i="3" s="1"/>
  <c r="E35" i="3"/>
  <c r="D35" i="3"/>
  <c r="D34" i="3"/>
  <c r="E34" i="3" s="1"/>
  <c r="S15" i="13" l="1"/>
  <c r="R15" i="13"/>
  <c r="Q15" i="13"/>
  <c r="P15" i="13"/>
  <c r="O15" i="13"/>
  <c r="P15" i="12"/>
  <c r="O15" i="12"/>
  <c r="N15" i="12"/>
  <c r="M15" i="12"/>
  <c r="P15" i="9"/>
  <c r="O15" i="9"/>
  <c r="N15" i="9"/>
  <c r="S16" i="13"/>
  <c r="S11" i="13"/>
  <c r="R16" i="13"/>
  <c r="R11" i="13"/>
  <c r="Q16" i="13"/>
  <c r="Q11" i="13"/>
  <c r="P16" i="13"/>
  <c r="P11" i="13"/>
  <c r="O16" i="13"/>
  <c r="O11" i="13"/>
  <c r="J55" i="13"/>
  <c r="J56" i="13"/>
  <c r="J57" i="13"/>
  <c r="J58" i="13"/>
  <c r="J59" i="13"/>
  <c r="J60" i="13"/>
  <c r="J61" i="13"/>
  <c r="J62" i="13"/>
  <c r="J63" i="13"/>
  <c r="J64" i="13"/>
  <c r="J65" i="13"/>
  <c r="J66" i="13"/>
  <c r="J67" i="13"/>
  <c r="J68" i="13"/>
  <c r="J69" i="13"/>
  <c r="J70" i="13"/>
  <c r="Q17" i="13" s="1"/>
  <c r="K63" i="13"/>
  <c r="R17" i="13" s="1"/>
  <c r="K62" i="13"/>
  <c r="K61" i="13"/>
  <c r="K60" i="13"/>
  <c r="K59" i="13"/>
  <c r="K58" i="13"/>
  <c r="K57" i="13"/>
  <c r="K56" i="13"/>
  <c r="K55" i="13"/>
  <c r="K54" i="13"/>
  <c r="J54" i="13"/>
  <c r="K53" i="13"/>
  <c r="J53" i="13"/>
  <c r="K52" i="13"/>
  <c r="J52" i="13"/>
  <c r="I52" i="13"/>
  <c r="P17" i="13" s="1"/>
  <c r="K51" i="13"/>
  <c r="J51" i="13"/>
  <c r="I51" i="13"/>
  <c r="K50" i="13"/>
  <c r="J50" i="13"/>
  <c r="I50" i="13"/>
  <c r="K49" i="13"/>
  <c r="J49" i="13"/>
  <c r="I49" i="13"/>
  <c r="K48" i="13"/>
  <c r="J48" i="13"/>
  <c r="I48" i="13"/>
  <c r="K47" i="13"/>
  <c r="J47" i="13"/>
  <c r="I47" i="13"/>
  <c r="L46" i="13"/>
  <c r="S17" i="13" s="1"/>
  <c r="K46" i="13"/>
  <c r="J46" i="13"/>
  <c r="I46" i="13"/>
  <c r="L45" i="13"/>
  <c r="K45" i="13"/>
  <c r="J45" i="13"/>
  <c r="I45" i="13"/>
  <c r="L44" i="13"/>
  <c r="K44" i="13"/>
  <c r="J44" i="13"/>
  <c r="I44" i="13"/>
  <c r="L43" i="13"/>
  <c r="K43" i="13"/>
  <c r="J43" i="13"/>
  <c r="I43" i="13"/>
  <c r="L42" i="13"/>
  <c r="K42" i="13"/>
  <c r="J42" i="13"/>
  <c r="I42" i="13"/>
  <c r="L41" i="13"/>
  <c r="K41" i="13"/>
  <c r="J41" i="13"/>
  <c r="I41" i="13"/>
  <c r="L40" i="13"/>
  <c r="K40" i="13"/>
  <c r="J40" i="13"/>
  <c r="I40" i="13"/>
  <c r="L39" i="13"/>
  <c r="K39" i="13"/>
  <c r="J39" i="13"/>
  <c r="I39" i="13"/>
  <c r="L38" i="13"/>
  <c r="K38" i="13"/>
  <c r="J38" i="13"/>
  <c r="I38" i="13"/>
  <c r="L37" i="13"/>
  <c r="K37" i="13"/>
  <c r="J37" i="13"/>
  <c r="I37" i="13"/>
  <c r="H37" i="13"/>
  <c r="O17" i="13" s="1"/>
  <c r="L36" i="13"/>
  <c r="K36" i="13"/>
  <c r="J36" i="13"/>
  <c r="I36" i="13"/>
  <c r="H36" i="13"/>
  <c r="L35" i="13"/>
  <c r="K35" i="13"/>
  <c r="J35" i="13"/>
  <c r="I35" i="13"/>
  <c r="H35" i="13"/>
  <c r="L34" i="13"/>
  <c r="K34" i="13"/>
  <c r="J34" i="13"/>
  <c r="I34" i="13"/>
  <c r="H34" i="13"/>
  <c r="L33" i="13"/>
  <c r="K33" i="13"/>
  <c r="J33" i="13"/>
  <c r="I33" i="13"/>
  <c r="H33" i="13"/>
  <c r="L32" i="13"/>
  <c r="K32" i="13"/>
  <c r="J32" i="13"/>
  <c r="I32" i="13"/>
  <c r="H32" i="13"/>
  <c r="L31" i="13"/>
  <c r="K31" i="13"/>
  <c r="J31" i="13"/>
  <c r="I31" i="13"/>
  <c r="H31" i="13"/>
  <c r="L30" i="13"/>
  <c r="K30" i="13"/>
  <c r="J30" i="13"/>
  <c r="I30" i="13"/>
  <c r="H30" i="13"/>
  <c r="L29" i="13"/>
  <c r="K29" i="13"/>
  <c r="J29" i="13"/>
  <c r="I29" i="13"/>
  <c r="H29" i="13"/>
  <c r="L28" i="13"/>
  <c r="K28" i="13"/>
  <c r="J28" i="13"/>
  <c r="I28" i="13"/>
  <c r="H28" i="13"/>
  <c r="L27" i="13"/>
  <c r="K27" i="13"/>
  <c r="J27" i="13"/>
  <c r="I27" i="13"/>
  <c r="H27" i="13"/>
  <c r="L26" i="13"/>
  <c r="K26" i="13"/>
  <c r="J26" i="13"/>
  <c r="I26" i="13"/>
  <c r="H26" i="13"/>
  <c r="L25" i="13"/>
  <c r="K25" i="13"/>
  <c r="J25" i="13"/>
  <c r="I25" i="13"/>
  <c r="H25" i="13"/>
  <c r="L24" i="13"/>
  <c r="K24" i="13"/>
  <c r="J24" i="13"/>
  <c r="I24" i="13"/>
  <c r="H24" i="13"/>
  <c r="L23" i="13"/>
  <c r="K23" i="13"/>
  <c r="J23" i="13"/>
  <c r="I23" i="13"/>
  <c r="H23" i="13"/>
  <c r="L22" i="13"/>
  <c r="K22" i="13"/>
  <c r="J22" i="13"/>
  <c r="I22" i="13"/>
  <c r="H22" i="13"/>
  <c r="L21" i="13"/>
  <c r="K21" i="13"/>
  <c r="J21" i="13"/>
  <c r="I21" i="13"/>
  <c r="H21" i="13"/>
  <c r="L20" i="13"/>
  <c r="K20" i="13"/>
  <c r="J20" i="13"/>
  <c r="I20" i="13"/>
  <c r="H20" i="13"/>
  <c r="L19" i="13"/>
  <c r="K19" i="13"/>
  <c r="J19" i="13"/>
  <c r="I19" i="13"/>
  <c r="H19" i="13"/>
  <c r="L18" i="13"/>
  <c r="K18" i="13"/>
  <c r="J18" i="13"/>
  <c r="I18" i="13"/>
  <c r="H18" i="13"/>
  <c r="L17" i="13"/>
  <c r="K17" i="13"/>
  <c r="J17" i="13"/>
  <c r="I17" i="13"/>
  <c r="H17" i="13"/>
  <c r="L16" i="13"/>
  <c r="K16" i="13"/>
  <c r="J16" i="13"/>
  <c r="I16" i="13"/>
  <c r="H16" i="13"/>
  <c r="L15" i="13"/>
  <c r="K15" i="13"/>
  <c r="J15" i="13"/>
  <c r="I15" i="13"/>
  <c r="H15" i="13"/>
  <c r="L14" i="13"/>
  <c r="S14" i="13" s="1"/>
  <c r="K14" i="13"/>
  <c r="R14" i="13" s="1"/>
  <c r="J14" i="13"/>
  <c r="Q14" i="13" s="1"/>
  <c r="I14" i="13"/>
  <c r="P14" i="13" s="1"/>
  <c r="H14" i="13"/>
  <c r="O14" i="13" s="1"/>
  <c r="L13" i="13"/>
  <c r="K13" i="13"/>
  <c r="J13" i="13"/>
  <c r="I13" i="13"/>
  <c r="H13" i="13"/>
  <c r="L12" i="13"/>
  <c r="K12" i="13"/>
  <c r="J12" i="13"/>
  <c r="I12" i="13"/>
  <c r="H12" i="13"/>
  <c r="L11" i="13"/>
  <c r="K11" i="13"/>
  <c r="J11" i="13"/>
  <c r="I11" i="13"/>
  <c r="H11" i="13"/>
  <c r="L10" i="13"/>
  <c r="K10" i="13"/>
  <c r="J10" i="13"/>
  <c r="I10" i="13"/>
  <c r="H10" i="13"/>
  <c r="L9" i="13"/>
  <c r="K9" i="13"/>
  <c r="J9" i="13"/>
  <c r="I9" i="13"/>
  <c r="H9" i="13"/>
  <c r="L8" i="13"/>
  <c r="K8" i="13"/>
  <c r="J8" i="13"/>
  <c r="I8" i="13"/>
  <c r="H8" i="13"/>
  <c r="L7" i="13"/>
  <c r="K7" i="13"/>
  <c r="J7" i="13"/>
  <c r="I7" i="13"/>
  <c r="H7" i="13"/>
  <c r="L6" i="13"/>
  <c r="K6" i="13"/>
  <c r="J6" i="13"/>
  <c r="I6" i="13"/>
  <c r="P16" i="12"/>
  <c r="P11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P17" i="12" s="1"/>
  <c r="I46" i="12"/>
  <c r="I47" i="12"/>
  <c r="I48" i="12"/>
  <c r="I49" i="12"/>
  <c r="I50" i="12"/>
  <c r="I51" i="12"/>
  <c r="I52" i="12"/>
  <c r="I53" i="12"/>
  <c r="O17" i="12" s="1"/>
  <c r="O16" i="12"/>
  <c r="O11" i="12"/>
  <c r="N17" i="12"/>
  <c r="N16" i="12"/>
  <c r="M11" i="12"/>
  <c r="N11" i="12"/>
  <c r="H44" i="12"/>
  <c r="H45" i="12"/>
  <c r="H46" i="12"/>
  <c r="H47" i="12"/>
  <c r="H48" i="12"/>
  <c r="H49" i="12"/>
  <c r="H50" i="12"/>
  <c r="H51" i="12"/>
  <c r="H52" i="12"/>
  <c r="H53" i="12"/>
  <c r="H54" i="12"/>
  <c r="H55" i="12"/>
  <c r="H56" i="12"/>
  <c r="H57" i="12"/>
  <c r="H58" i="12"/>
  <c r="H59" i="12"/>
  <c r="H60" i="12"/>
  <c r="H61" i="12"/>
  <c r="H62" i="12"/>
  <c r="H63" i="12"/>
  <c r="M16" i="12"/>
  <c r="M14" i="12"/>
  <c r="G34" i="12"/>
  <c r="G35" i="12"/>
  <c r="G36" i="12"/>
  <c r="G37" i="12"/>
  <c r="G38" i="12"/>
  <c r="G39" i="12"/>
  <c r="G40" i="12"/>
  <c r="G41" i="12"/>
  <c r="G42" i="12"/>
  <c r="G43" i="12"/>
  <c r="G44" i="12"/>
  <c r="G45" i="12"/>
  <c r="G46" i="12"/>
  <c r="G47" i="12"/>
  <c r="G48" i="12"/>
  <c r="G49" i="12"/>
  <c r="G50" i="12"/>
  <c r="G51" i="12"/>
  <c r="G52" i="12"/>
  <c r="G53" i="12"/>
  <c r="G54" i="12"/>
  <c r="G55" i="12"/>
  <c r="G56" i="12"/>
  <c r="G57" i="12"/>
  <c r="G58" i="12"/>
  <c r="G59" i="12"/>
  <c r="G60" i="12"/>
  <c r="G61" i="12"/>
  <c r="G62" i="12"/>
  <c r="G63" i="12"/>
  <c r="G64" i="12"/>
  <c r="G65" i="12"/>
  <c r="G66" i="12"/>
  <c r="G67" i="12"/>
  <c r="G68" i="12"/>
  <c r="G69" i="12"/>
  <c r="G70" i="12"/>
  <c r="G71" i="12"/>
  <c r="G72" i="12"/>
  <c r="G73" i="12"/>
  <c r="G74" i="12"/>
  <c r="G75" i="12"/>
  <c r="G76" i="12"/>
  <c r="G77" i="12"/>
  <c r="G78" i="12"/>
  <c r="G79" i="12"/>
  <c r="G80" i="12"/>
  <c r="M17" i="12" s="1"/>
  <c r="G6" i="12"/>
  <c r="I45" i="12"/>
  <c r="I44" i="12"/>
  <c r="I43" i="12"/>
  <c r="H43" i="12"/>
  <c r="J42" i="12"/>
  <c r="I42" i="12"/>
  <c r="H42" i="12"/>
  <c r="J41" i="12"/>
  <c r="I41" i="12"/>
  <c r="H41" i="12"/>
  <c r="J40" i="12"/>
  <c r="I40" i="12"/>
  <c r="H40" i="12"/>
  <c r="J39" i="12"/>
  <c r="I39" i="12"/>
  <c r="H39" i="12"/>
  <c r="J38" i="12"/>
  <c r="I38" i="12"/>
  <c r="H38" i="12"/>
  <c r="J37" i="12"/>
  <c r="I37" i="12"/>
  <c r="H37" i="12"/>
  <c r="J36" i="12"/>
  <c r="I36" i="12"/>
  <c r="H36" i="12"/>
  <c r="J35" i="12"/>
  <c r="I35" i="12"/>
  <c r="H35" i="12"/>
  <c r="J34" i="12"/>
  <c r="I34" i="12"/>
  <c r="H34" i="12"/>
  <c r="J33" i="12"/>
  <c r="I33" i="12"/>
  <c r="H33" i="12"/>
  <c r="G33" i="12"/>
  <c r="J32" i="12"/>
  <c r="I32" i="12"/>
  <c r="H32" i="12"/>
  <c r="G32" i="12"/>
  <c r="J31" i="12"/>
  <c r="I31" i="12"/>
  <c r="H31" i="12"/>
  <c r="G31" i="12"/>
  <c r="J30" i="12"/>
  <c r="I30" i="12"/>
  <c r="H30" i="12"/>
  <c r="G30" i="12"/>
  <c r="J29" i="12"/>
  <c r="I29" i="12"/>
  <c r="H29" i="12"/>
  <c r="G29" i="12"/>
  <c r="J28" i="12"/>
  <c r="I28" i="12"/>
  <c r="H28" i="12"/>
  <c r="G28" i="12"/>
  <c r="J27" i="12"/>
  <c r="I27" i="12"/>
  <c r="H27" i="12"/>
  <c r="G27" i="12"/>
  <c r="J26" i="12"/>
  <c r="I26" i="12"/>
  <c r="H26" i="12"/>
  <c r="G26" i="12"/>
  <c r="J25" i="12"/>
  <c r="I25" i="12"/>
  <c r="H25" i="12"/>
  <c r="G25" i="12"/>
  <c r="J24" i="12"/>
  <c r="I24" i="12"/>
  <c r="H24" i="12"/>
  <c r="G24" i="12"/>
  <c r="J23" i="12"/>
  <c r="I23" i="12"/>
  <c r="H23" i="12"/>
  <c r="G23" i="12"/>
  <c r="J22" i="12"/>
  <c r="I22" i="12"/>
  <c r="H22" i="12"/>
  <c r="G22" i="12"/>
  <c r="J21" i="12"/>
  <c r="I21" i="12"/>
  <c r="H21" i="12"/>
  <c r="G21" i="12"/>
  <c r="J20" i="12"/>
  <c r="I20" i="12"/>
  <c r="H20" i="12"/>
  <c r="G20" i="12"/>
  <c r="J19" i="12"/>
  <c r="I19" i="12"/>
  <c r="H19" i="12"/>
  <c r="G19" i="12"/>
  <c r="J18" i="12"/>
  <c r="I18" i="12"/>
  <c r="H18" i="12"/>
  <c r="G18" i="12"/>
  <c r="J17" i="12"/>
  <c r="I17" i="12"/>
  <c r="H17" i="12"/>
  <c r="G17" i="12"/>
  <c r="J16" i="12"/>
  <c r="I16" i="12"/>
  <c r="H16" i="12"/>
  <c r="G16" i="12"/>
  <c r="J15" i="12"/>
  <c r="I15" i="12"/>
  <c r="H15" i="12"/>
  <c r="G15" i="12"/>
  <c r="J14" i="12"/>
  <c r="P14" i="12" s="1"/>
  <c r="I14" i="12"/>
  <c r="O14" i="12" s="1"/>
  <c r="H14" i="12"/>
  <c r="N14" i="12" s="1"/>
  <c r="G14" i="12"/>
  <c r="J13" i="12"/>
  <c r="I13" i="12"/>
  <c r="H13" i="12"/>
  <c r="G13" i="12"/>
  <c r="J12" i="12"/>
  <c r="I12" i="12"/>
  <c r="H12" i="12"/>
  <c r="G12" i="12"/>
  <c r="J11" i="12"/>
  <c r="I11" i="12"/>
  <c r="H11" i="12"/>
  <c r="G11" i="12"/>
  <c r="J10" i="12"/>
  <c r="I10" i="12"/>
  <c r="H10" i="12"/>
  <c r="G10" i="12"/>
  <c r="J9" i="12"/>
  <c r="I9" i="12"/>
  <c r="H9" i="12"/>
  <c r="G9" i="12"/>
  <c r="J8" i="12"/>
  <c r="I8" i="12"/>
  <c r="H8" i="12"/>
  <c r="G8" i="12"/>
  <c r="J7" i="12"/>
  <c r="I7" i="12"/>
  <c r="H7" i="12"/>
  <c r="G7" i="12"/>
  <c r="J6" i="12"/>
  <c r="I6" i="12"/>
  <c r="H6" i="12"/>
  <c r="V16" i="11"/>
  <c r="U16" i="11"/>
  <c r="T11" i="11"/>
  <c r="S11" i="11"/>
  <c r="R16" i="11"/>
  <c r="Q16" i="11"/>
  <c r="V11" i="11"/>
  <c r="U11" i="11"/>
  <c r="R11" i="11"/>
  <c r="Q11" i="11"/>
  <c r="N11" i="11"/>
  <c r="N12" i="11"/>
  <c r="N13" i="11"/>
  <c r="N14" i="11"/>
  <c r="V14" i="11" s="1"/>
  <c r="V15" i="11" s="1"/>
  <c r="N15" i="11"/>
  <c r="N16" i="11"/>
  <c r="N17" i="11"/>
  <c r="N18" i="11"/>
  <c r="N19" i="11"/>
  <c r="N20" i="11"/>
  <c r="N21" i="11"/>
  <c r="N22" i="11"/>
  <c r="N23" i="11"/>
  <c r="N24" i="11"/>
  <c r="N25" i="11"/>
  <c r="N26" i="11"/>
  <c r="N27" i="11"/>
  <c r="N28" i="11"/>
  <c r="N29" i="11"/>
  <c r="N30" i="11"/>
  <c r="N31" i="11"/>
  <c r="N32" i="11"/>
  <c r="N33" i="11"/>
  <c r="N34" i="11"/>
  <c r="N35" i="11"/>
  <c r="N36" i="11"/>
  <c r="N37" i="11"/>
  <c r="N38" i="11"/>
  <c r="N39" i="11"/>
  <c r="N40" i="11"/>
  <c r="N41" i="11"/>
  <c r="N42" i="11"/>
  <c r="N43" i="11"/>
  <c r="N44" i="11"/>
  <c r="N45" i="11"/>
  <c r="N46" i="11"/>
  <c r="N47" i="11"/>
  <c r="N48" i="11"/>
  <c r="N49" i="11"/>
  <c r="N50" i="11"/>
  <c r="N51" i="11"/>
  <c r="N52" i="11"/>
  <c r="N53" i="11"/>
  <c r="N54" i="11"/>
  <c r="N55" i="11"/>
  <c r="N56" i="11"/>
  <c r="N57" i="11"/>
  <c r="N58" i="11"/>
  <c r="N59" i="11"/>
  <c r="N60" i="11"/>
  <c r="N61" i="11"/>
  <c r="N62" i="11"/>
  <c r="N63" i="11"/>
  <c r="V17" i="11" s="1"/>
  <c r="V18" i="11" s="1"/>
  <c r="M11" i="11"/>
  <c r="M12" i="11"/>
  <c r="M13" i="11"/>
  <c r="M14" i="11"/>
  <c r="U14" i="11" s="1"/>
  <c r="U15" i="11" s="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6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U17" i="11" s="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T17" i="11" s="1"/>
  <c r="K46" i="11"/>
  <c r="K47" i="11"/>
  <c r="K48" i="11"/>
  <c r="K49" i="11"/>
  <c r="J52" i="11"/>
  <c r="J53" i="11"/>
  <c r="J54" i="11"/>
  <c r="J55" i="11"/>
  <c r="J56" i="11"/>
  <c r="J57" i="11"/>
  <c r="J58" i="11"/>
  <c r="J59" i="11"/>
  <c r="J60" i="11"/>
  <c r="J61" i="11"/>
  <c r="J62" i="11"/>
  <c r="J63" i="11"/>
  <c r="J64" i="11"/>
  <c r="J65" i="11"/>
  <c r="J66" i="11"/>
  <c r="R17" i="11" s="1"/>
  <c r="I11" i="11"/>
  <c r="I12" i="11"/>
  <c r="I13" i="11"/>
  <c r="I14" i="11"/>
  <c r="Q14" i="11" s="1"/>
  <c r="Q15" i="11" s="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Q17" i="11" s="1"/>
  <c r="J51" i="11"/>
  <c r="J50" i="11"/>
  <c r="J49" i="11"/>
  <c r="J48" i="11"/>
  <c r="J47" i="11"/>
  <c r="J46" i="11"/>
  <c r="K45" i="11"/>
  <c r="J45" i="11"/>
  <c r="K44" i="11"/>
  <c r="J44" i="11"/>
  <c r="K43" i="11"/>
  <c r="J43" i="11"/>
  <c r="L42" i="11"/>
  <c r="K42" i="11"/>
  <c r="J42" i="11"/>
  <c r="L41" i="11"/>
  <c r="K41" i="11"/>
  <c r="J41" i="11"/>
  <c r="L40" i="11"/>
  <c r="K40" i="11"/>
  <c r="J40" i="11"/>
  <c r="L39" i="11"/>
  <c r="K39" i="11"/>
  <c r="J39" i="11"/>
  <c r="L38" i="11"/>
  <c r="K38" i="11"/>
  <c r="J38" i="11"/>
  <c r="L37" i="11"/>
  <c r="K37" i="11"/>
  <c r="J37" i="11"/>
  <c r="L36" i="11"/>
  <c r="K36" i="11"/>
  <c r="J36" i="11"/>
  <c r="L35" i="11"/>
  <c r="K35" i="11"/>
  <c r="J35" i="11"/>
  <c r="L34" i="11"/>
  <c r="K34" i="11"/>
  <c r="J34" i="11"/>
  <c r="L33" i="11"/>
  <c r="K33" i="11"/>
  <c r="J33" i="11"/>
  <c r="L32" i="11"/>
  <c r="K32" i="11"/>
  <c r="J32" i="11"/>
  <c r="L31" i="11"/>
  <c r="K31" i="11"/>
  <c r="J31" i="11"/>
  <c r="L30" i="11"/>
  <c r="K30" i="11"/>
  <c r="J30" i="11"/>
  <c r="L29" i="11"/>
  <c r="K29" i="11"/>
  <c r="J29" i="11"/>
  <c r="L28" i="11"/>
  <c r="K28" i="11"/>
  <c r="J28" i="11"/>
  <c r="L27" i="11"/>
  <c r="K27" i="11"/>
  <c r="J27" i="11"/>
  <c r="L26" i="11"/>
  <c r="K26" i="11"/>
  <c r="J26" i="11"/>
  <c r="L25" i="11"/>
  <c r="K25" i="11"/>
  <c r="J25" i="11"/>
  <c r="L24" i="11"/>
  <c r="K24" i="11"/>
  <c r="J24" i="11"/>
  <c r="L23" i="11"/>
  <c r="K23" i="11"/>
  <c r="J23" i="11"/>
  <c r="L22" i="11"/>
  <c r="K22" i="11"/>
  <c r="J22" i="11"/>
  <c r="L21" i="11"/>
  <c r="K21" i="11"/>
  <c r="J21" i="11"/>
  <c r="L20" i="11"/>
  <c r="K20" i="11"/>
  <c r="J20" i="11"/>
  <c r="L19" i="11"/>
  <c r="K19" i="11"/>
  <c r="J19" i="11"/>
  <c r="L18" i="11"/>
  <c r="K18" i="11"/>
  <c r="J18" i="11"/>
  <c r="L17" i="11"/>
  <c r="K17" i="11"/>
  <c r="J17" i="11"/>
  <c r="L16" i="11"/>
  <c r="K16" i="11"/>
  <c r="J16" i="11"/>
  <c r="L15" i="11"/>
  <c r="K15" i="11"/>
  <c r="J15" i="11"/>
  <c r="L14" i="11"/>
  <c r="T14" i="11" s="1"/>
  <c r="T15" i="11" s="1"/>
  <c r="K14" i="11"/>
  <c r="S14" i="11" s="1"/>
  <c r="S15" i="11" s="1"/>
  <c r="J14" i="11"/>
  <c r="R14" i="11" s="1"/>
  <c r="R15" i="11" s="1"/>
  <c r="L13" i="11"/>
  <c r="K13" i="11"/>
  <c r="J13" i="11"/>
  <c r="L12" i="11"/>
  <c r="K12" i="11"/>
  <c r="J12" i="11"/>
  <c r="L11" i="11"/>
  <c r="K11" i="11"/>
  <c r="J11" i="11"/>
  <c r="P16" i="9"/>
  <c r="O16" i="9"/>
  <c r="O18" i="9" s="1"/>
  <c r="N16" i="9"/>
  <c r="N18" i="9" s="1"/>
  <c r="M16" i="9"/>
  <c r="P11" i="9"/>
  <c r="N11" i="9"/>
  <c r="M11" i="9"/>
  <c r="O11" i="9"/>
  <c r="G6" i="9"/>
  <c r="J6" i="9"/>
  <c r="I6" i="9"/>
  <c r="H6" i="9"/>
  <c r="G7" i="9"/>
  <c r="G8" i="9"/>
  <c r="J7" i="9"/>
  <c r="J8" i="9"/>
  <c r="J9" i="9"/>
  <c r="J10" i="9"/>
  <c r="J11" i="9"/>
  <c r="J12" i="9"/>
  <c r="J13" i="9"/>
  <c r="J14" i="9"/>
  <c r="P14" i="9" s="1"/>
  <c r="J15" i="9"/>
  <c r="J16" i="9"/>
  <c r="J17" i="9"/>
  <c r="J18" i="9"/>
  <c r="J19" i="9"/>
  <c r="J20" i="9"/>
  <c r="J21" i="9"/>
  <c r="J22" i="9"/>
  <c r="J23" i="9"/>
  <c r="J24" i="9"/>
  <c r="J25" i="9"/>
  <c r="J26" i="9"/>
  <c r="J27" i="9"/>
  <c r="J28" i="9"/>
  <c r="J29" i="9"/>
  <c r="J30" i="9"/>
  <c r="J31" i="9"/>
  <c r="J32" i="9"/>
  <c r="J33" i="9"/>
  <c r="J34" i="9"/>
  <c r="J35" i="9"/>
  <c r="J36" i="9"/>
  <c r="J37" i="9"/>
  <c r="J38" i="9"/>
  <c r="J39" i="9"/>
  <c r="J40" i="9"/>
  <c r="J41" i="9"/>
  <c r="J42" i="9"/>
  <c r="P17" i="9" s="1"/>
  <c r="P18" i="9" s="1"/>
  <c r="I7" i="9"/>
  <c r="I8" i="9"/>
  <c r="I9" i="9"/>
  <c r="I10" i="9"/>
  <c r="I11" i="9"/>
  <c r="I12" i="9"/>
  <c r="I13" i="9"/>
  <c r="I14" i="9"/>
  <c r="O14" i="9" s="1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O17" i="9" s="1"/>
  <c r="H7" i="9"/>
  <c r="H8" i="9"/>
  <c r="H9" i="9"/>
  <c r="H10" i="9"/>
  <c r="H11" i="9"/>
  <c r="H12" i="9"/>
  <c r="H13" i="9"/>
  <c r="H14" i="9"/>
  <c r="N14" i="9" s="1"/>
  <c r="H15" i="9"/>
  <c r="H16" i="9"/>
  <c r="H17" i="9"/>
  <c r="H18" i="9"/>
  <c r="H19" i="9"/>
  <c r="H20" i="9"/>
  <c r="H21" i="9"/>
  <c r="H22" i="9"/>
  <c r="H23" i="9"/>
  <c r="H24" i="9"/>
  <c r="H25" i="9"/>
  <c r="H26" i="9"/>
  <c r="H27" i="9"/>
  <c r="H28" i="9"/>
  <c r="H29" i="9"/>
  <c r="H30" i="9"/>
  <c r="H31" i="9"/>
  <c r="H32" i="9"/>
  <c r="H33" i="9"/>
  <c r="H34" i="9"/>
  <c r="H35" i="9"/>
  <c r="H36" i="9"/>
  <c r="H37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N17" i="9" s="1"/>
  <c r="G9" i="9"/>
  <c r="G10" i="9"/>
  <c r="G11" i="9"/>
  <c r="G12" i="9"/>
  <c r="G13" i="9"/>
  <c r="G14" i="9"/>
  <c r="M14" i="9" s="1"/>
  <c r="M15" i="9" s="1"/>
  <c r="G15" i="9"/>
  <c r="G16" i="9"/>
  <c r="G17" i="9"/>
  <c r="G18" i="9"/>
  <c r="G19" i="9"/>
  <c r="G20" i="9"/>
  <c r="G21" i="9"/>
  <c r="G22" i="9"/>
  <c r="G23" i="9"/>
  <c r="G24" i="9"/>
  <c r="G25" i="9"/>
  <c r="G26" i="9"/>
  <c r="G27" i="9"/>
  <c r="G28" i="9"/>
  <c r="G29" i="9"/>
  <c r="G30" i="9"/>
  <c r="G31" i="9"/>
  <c r="G32" i="9"/>
  <c r="G33" i="9"/>
  <c r="G34" i="9"/>
  <c r="G35" i="9"/>
  <c r="G36" i="9"/>
  <c r="G37" i="9"/>
  <c r="G38" i="9"/>
  <c r="G39" i="9"/>
  <c r="G40" i="9"/>
  <c r="G41" i="9"/>
  <c r="G42" i="9"/>
  <c r="G43" i="9"/>
  <c r="M17" i="9" s="1"/>
  <c r="V10" i="11" l="1"/>
  <c r="V12" i="11" s="1"/>
  <c r="V13" i="11" s="1"/>
  <c r="T10" i="11"/>
  <c r="T12" i="11" s="1"/>
  <c r="T13" i="11" s="1"/>
  <c r="S10" i="11"/>
  <c r="S12" i="11" s="1"/>
  <c r="S13" i="11" s="1"/>
  <c r="Q10" i="11"/>
  <c r="Q12" i="11" s="1"/>
  <c r="Q13" i="11" s="1"/>
  <c r="M18" i="9"/>
  <c r="P18" i="12"/>
  <c r="S10" i="13"/>
  <c r="S12" i="13" s="1"/>
  <c r="S13" i="13" s="1"/>
  <c r="R10" i="13"/>
  <c r="R12" i="13" s="1"/>
  <c r="R13" i="13" s="1"/>
  <c r="Q10" i="13"/>
  <c r="Q12" i="13" s="1"/>
  <c r="Q13" i="13" s="1"/>
  <c r="P10" i="13"/>
  <c r="P12" i="13" s="1"/>
  <c r="P13" i="13" s="1"/>
  <c r="O10" i="13"/>
  <c r="O12" i="13" s="1"/>
  <c r="O13" i="13" s="1"/>
  <c r="O18" i="13"/>
  <c r="P18" i="13"/>
  <c r="R18" i="13"/>
  <c r="S18" i="13"/>
  <c r="Q18" i="13"/>
  <c r="P10" i="12"/>
  <c r="P12" i="12" s="1"/>
  <c r="P13" i="12" s="1"/>
  <c r="O10" i="12"/>
  <c r="O12" i="12" s="1"/>
  <c r="O13" i="12" s="1"/>
  <c r="N10" i="12"/>
  <c r="N12" i="12" s="1"/>
  <c r="N13" i="12" s="1"/>
  <c r="N18" i="12"/>
  <c r="M18" i="12"/>
  <c r="M10" i="12"/>
  <c r="M12" i="12" s="1"/>
  <c r="M13" i="12" s="1"/>
  <c r="O18" i="12"/>
  <c r="U18" i="11"/>
  <c r="U12" i="11"/>
  <c r="U13" i="11" s="1"/>
  <c r="T18" i="11"/>
  <c r="S18" i="11"/>
  <c r="R12" i="11"/>
  <c r="R13" i="11" s="1"/>
  <c r="R18" i="11"/>
  <c r="P10" i="9"/>
  <c r="P12" i="9" s="1"/>
  <c r="P13" i="9" s="1"/>
  <c r="Q18" i="11"/>
  <c r="O10" i="9"/>
  <c r="O12" i="9" s="1"/>
  <c r="O13" i="9" s="1"/>
  <c r="M10" i="9"/>
  <c r="M12" i="9" s="1"/>
  <c r="M13" i="9" s="1"/>
  <c r="N10" i="9"/>
  <c r="N12" i="9" s="1"/>
  <c r="N13" i="9" s="1"/>
  <c r="CI31" i="3"/>
  <c r="CI30" i="3"/>
  <c r="CI29" i="3"/>
  <c r="CI28" i="3"/>
  <c r="CI27" i="3"/>
  <c r="CI23" i="3"/>
  <c r="CI22" i="3"/>
  <c r="CI21" i="3"/>
  <c r="CI20" i="3"/>
  <c r="CI11" i="3"/>
  <c r="CI7" i="3"/>
  <c r="CI6" i="3"/>
  <c r="CI5" i="3"/>
  <c r="CI4" i="3"/>
</calcChain>
</file>

<file path=xl/sharedStrings.xml><?xml version="1.0" encoding="utf-8"?>
<sst xmlns="http://schemas.openxmlformats.org/spreadsheetml/2006/main" count="1818" uniqueCount="153">
  <si>
    <t>Rm</t>
  </si>
  <si>
    <t>λ</t>
  </si>
  <si>
    <t>SSE</t>
  </si>
  <si>
    <t>R^2</t>
  </si>
  <si>
    <t>X</t>
  </si>
  <si>
    <t>Y</t>
  </si>
  <si>
    <t>Y_fit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</si>
  <si>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</si>
  <si>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</si>
  <si>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</si>
  <si>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</si>
  <si>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</si>
  <si>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</si>
  <si>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</si>
  <si>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</si>
  <si>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</si>
  <si>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</si>
  <si>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</si>
  <si>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Run</t>
  </si>
  <si>
    <t>Total</t>
  </si>
  <si>
    <t>Codigestion</t>
  </si>
  <si>
    <t>00/01/1900</t>
  </si>
  <si>
    <t>Tridigestion</t>
  </si>
  <si>
    <t>17+25</t>
  </si>
  <si>
    <t>10+18</t>
  </si>
  <si>
    <t>3+22</t>
  </si>
  <si>
    <t>5+24</t>
  </si>
  <si>
    <t>Quadridigestion</t>
  </si>
  <si>
    <t>R9 (100%HE)</t>
  </si>
  <si>
    <t>R2 (100%CD)</t>
  </si>
  <si>
    <t>R13 (100%SM)</t>
  </si>
  <si>
    <t>R29 (100%PM)</t>
  </si>
  <si>
    <t>R27 (26,66%HE+73,34%CD)</t>
  </si>
  <si>
    <t>R6 (72,59%HE+27,41%CD)</t>
  </si>
  <si>
    <t>R4 (27,20%HE+72,80%PM)</t>
  </si>
  <si>
    <t>R12 (71,94%HE+28,06%PM)</t>
  </si>
  <si>
    <t>R26 (26,57%HE+73,43%SM)</t>
  </si>
  <si>
    <t>R7 (73,72%HE+26,28%SM)</t>
  </si>
  <si>
    <t>R8 (46,6%HE+47,4%CD+6,0%PM)</t>
  </si>
  <si>
    <t>R1 (0,04%HE+27,80%CD+72,15%SM)</t>
  </si>
  <si>
    <t>R14 (6,45%HE+47,09%CD+46,46%SM)</t>
  </si>
  <si>
    <t>R16 (47,87%HE+4,81%CD+47,32%SM)</t>
  </si>
  <si>
    <t>R17 (2,01%HE+31,36%CD+33,13%PM+33,51%SM)</t>
  </si>
  <si>
    <t>R21 (5,51%HE+2,48%CD+47,35%PM+44,66%SM)</t>
  </si>
  <si>
    <t>R10 (32,39%HE+32,22%CD+33,13%PM+2,26%SM)</t>
  </si>
  <si>
    <t>R3 (33,09%HE+33,28%CD+1,84%PM+31,79%SM)</t>
  </si>
  <si>
    <t>R5 (33,56%HE+1,48%CD+32,66%PM+32,30%SM)</t>
  </si>
  <si>
    <t>Monodigestion</t>
  </si>
  <si>
    <t>R^2 adj</t>
  </si>
  <si>
    <t>RMSE</t>
  </si>
  <si>
    <t>Parameters</t>
  </si>
  <si>
    <t>CMY max</t>
  </si>
  <si>
    <t>Measure CMYt (L/kg VSad)</t>
  </si>
  <si>
    <t>Predicted CMYt (L/kg VSad)</t>
  </si>
  <si>
    <t>Deference between CMYt (%)</t>
  </si>
  <si>
    <t>SST</t>
  </si>
  <si>
    <t>R9 (100%HE)_m</t>
  </si>
  <si>
    <t>R2 (100%CM)</t>
  </si>
  <si>
    <t>R2 (100%CM)_m</t>
  </si>
  <si>
    <t>R13 (100%SM)_m</t>
  </si>
  <si>
    <t>R29 (100%PM)_m</t>
  </si>
  <si>
    <t>R8 (46,6%HE+47,4%CD+6,0%PM)_m</t>
  </si>
  <si>
    <t>R1 (0,04%HE+27,80%CD+72,15%SM)_m</t>
  </si>
  <si>
    <t>R14 (6,45%HE+47,09%CD+46,46%SM)_m</t>
  </si>
  <si>
    <t>R16 (47,87%HE+4,81%CD+47,32%SM)_m</t>
  </si>
  <si>
    <t>R17 (2,01%HE+31,36%CD+33,13%PM+33,51%SM)_m</t>
  </si>
  <si>
    <t>R21 (5,51%HE+2,48%CD+47,35%PM+44,66%SM)_m</t>
  </si>
  <si>
    <t>R10 (32,39%HE+32,22%CD+33,13%PM+2,26%SM)_m</t>
  </si>
  <si>
    <t>R3 (33,09%HE+33,28%CD+1,84%PM+31,79%SM)_m</t>
  </si>
  <si>
    <t>R5 (33,56%HE+1,48%CD+32,66%PM+32,30%SM)_m</t>
  </si>
  <si>
    <t>NRMSE</t>
  </si>
  <si>
    <t>Table 4: Kinetic parameters of average cumulative methane production curves.</t>
  </si>
  <si>
    <t>Substrate</t>
  </si>
  <si>
    <t>Models</t>
  </si>
  <si>
    <t>CMY meas
(mL/g VSadded)</t>
  </si>
  <si>
    <t>CMY pred
(mL/g VSadded)</t>
  </si>
  <si>
    <t>Rm
(mL/g Vsadded/day)</t>
  </si>
  <si>
    <t>λ (day)</t>
  </si>
  <si>
    <t>ν</t>
  </si>
  <si>
    <t>% Error CMY meas and CMY pred</t>
  </si>
  <si>
    <t>Modified Gompertz</t>
  </si>
  <si>
    <t>Modified Richards</t>
  </si>
  <si>
    <t>First-order</t>
  </si>
  <si>
    <t>Mono-digestion</t>
  </si>
  <si>
    <t>Gompertz</t>
  </si>
  <si>
    <t>R27 (72,59%HE+27,41%CD)</t>
  </si>
  <si>
    <t>R6 (26,66%HE+73,34%CD)</t>
  </si>
  <si>
    <t>4 et 12</t>
  </si>
  <si>
    <t>27,20%HE+72,80%PM</t>
  </si>
  <si>
    <t>20 et 23</t>
  </si>
  <si>
    <t>71,94%HE+28,06%PM</t>
  </si>
  <si>
    <t>R27 (72,59%HE+27,41%CM)</t>
  </si>
  <si>
    <t>R6 (26,66%HE+73,34%CM)</t>
  </si>
  <si>
    <t>R8 (46,6%HE+47,4%CM+6,0%PM)</t>
  </si>
  <si>
    <t>R1 (0,04%HE+27,80%CM+72,15%SM)</t>
  </si>
  <si>
    <t>R14 (6,45%HE+47,09%CM+46,46%SM)</t>
  </si>
  <si>
    <t>R16 (47,87%HE+4,81%CM+47,32%SM)</t>
  </si>
  <si>
    <t>R17 (2,01%HE+31,36%CM+33,13%PM+33,51%SM)</t>
  </si>
  <si>
    <t>R21 (5,51%HE+2,48%CM+47,35%PM+44,66%SM)</t>
  </si>
  <si>
    <t>R10 (32,39%HE+32,22%CM+33,13%PM+2,26%SM)</t>
  </si>
  <si>
    <t>R3 (33,09%HE+33,28%CM+1,84%PM+31,79%SM)</t>
  </si>
  <si>
    <t>R5 (33,56%HE+1,48%CM+32,66%PM+32,30%SM)</t>
  </si>
  <si>
    <t>R20 (71,94%HE+28,06%PM)</t>
  </si>
  <si>
    <t>Co-digestion</t>
  </si>
  <si>
    <t>Tri-digestion</t>
  </si>
  <si>
    <t>Quadri-digestion</t>
  </si>
  <si>
    <t>CMYm</t>
  </si>
  <si>
    <t>k</t>
  </si>
  <si>
    <t>v</t>
  </si>
  <si>
    <t>Richards</t>
  </si>
  <si>
    <t>k (1/day)</t>
  </si>
  <si>
    <t>R1 (100% HE)</t>
  </si>
  <si>
    <t>R2 (100% CM)</t>
  </si>
  <si>
    <t>R3 (100% PM)</t>
  </si>
  <si>
    <t>R4 (100% SM)</t>
  </si>
  <si>
    <t>R5 (100% PoM)</t>
  </si>
  <si>
    <t>R6 (100% Cellulose)</t>
  </si>
  <si>
    <t>R1 (100% HE)_model</t>
  </si>
  <si>
    <t>R2 (100% CM)_model</t>
  </si>
  <si>
    <t>R3 (100% PM)_model</t>
  </si>
  <si>
    <t>R4 (100% SM)_model</t>
  </si>
  <si>
    <t>R5 (100% PoM)_model</t>
  </si>
  <si>
    <t>R6 (100% Cellulose)_model</t>
  </si>
  <si>
    <t>Modified Logistic</t>
  </si>
  <si>
    <t>Required time for 80% of CMY meas</t>
  </si>
  <si>
    <t>80% total</t>
  </si>
  <si>
    <t>HRT80</t>
  </si>
  <si>
    <t>Time for 80% of CMY meas (day)</t>
  </si>
  <si>
    <t>R9</t>
  </si>
  <si>
    <t>R2</t>
  </si>
  <si>
    <t>R13</t>
  </si>
  <si>
    <t>R29</t>
  </si>
  <si>
    <t>R27</t>
  </si>
  <si>
    <t>R6</t>
  </si>
  <si>
    <t>R4</t>
  </si>
  <si>
    <t>R20</t>
  </si>
  <si>
    <t>R26</t>
  </si>
  <si>
    <t>R7</t>
  </si>
  <si>
    <t>R8</t>
  </si>
  <si>
    <t>R1</t>
  </si>
  <si>
    <t>R14</t>
  </si>
  <si>
    <t>R16</t>
  </si>
  <si>
    <t>R17</t>
  </si>
  <si>
    <t>R21</t>
  </si>
  <si>
    <t>R10</t>
  </si>
  <si>
    <t>R3</t>
  </si>
  <si>
    <t>R5</t>
  </si>
  <si>
    <t>Rm
(mL/g VSadded/day)</t>
  </si>
  <si>
    <t>R2 Adj</t>
  </si>
  <si>
    <t>FOM</t>
  </si>
  <si>
    <t>MGM</t>
  </si>
  <si>
    <t>MRM</t>
  </si>
  <si>
    <t>Experimental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</si>
</sst>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0000"/>
    <numFmt numFmtId="166" formatCode="0.0"/>
    <numFmt numFmtId="167" formatCode="0.0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1" fontId="0" fillId="0" borderId="9" xfId="0" applyNumberFormat="1" applyBorder="1"/>
    <xf numFmtId="0" fontId="0" fillId="0" borderId="9" xfId="0" applyBorder="1"/>
    <xf numFmtId="0" fontId="0" fillId="0" borderId="10" xfId="0" applyBorder="1"/>
    <xf numFmtId="0" fontId="0" fillId="2" borderId="7" xfId="0" applyFill="1" applyBorder="1"/>
    <xf numFmtId="0" fontId="0" fillId="0" borderId="6" xfId="0" applyFill="1" applyBorder="1"/>
    <xf numFmtId="0" fontId="0" fillId="0" borderId="0" xfId="0" applyFill="1" applyBorder="1"/>
    <xf numFmtId="0" fontId="0" fillId="0" borderId="0" xfId="0" applyBorder="1"/>
    <xf numFmtId="0" fontId="0" fillId="3" borderId="7" xfId="0" applyFill="1" applyBorder="1"/>
    <xf numFmtId="0" fontId="0" fillId="0" borderId="7" xfId="0" applyFill="1" applyBorder="1"/>
    <xf numFmtId="0" fontId="1" fillId="0" borderId="0" xfId="0" applyFont="1" applyFill="1" applyBorder="1"/>
    <xf numFmtId="14" fontId="0" fillId="0" borderId="0" xfId="0" applyNumberFormat="1" applyFill="1" applyBorder="1"/>
    <xf numFmtId="14" fontId="0" fillId="0" borderId="0" xfId="0" applyNumberFormat="1" applyBorder="1"/>
    <xf numFmtId="0" fontId="0" fillId="0" borderId="8" xfId="0" applyFill="1" applyBorder="1"/>
    <xf numFmtId="0" fontId="0" fillId="0" borderId="9" xfId="0" applyFill="1" applyBorder="1"/>
    <xf numFmtId="0" fontId="0" fillId="0" borderId="11" xfId="0" applyFill="1" applyBorder="1"/>
    <xf numFmtId="0" fontId="0" fillId="0" borderId="10" xfId="0" applyFill="1" applyBorder="1"/>
    <xf numFmtId="0" fontId="0" fillId="0" borderId="0" xfId="0" applyFill="1"/>
    <xf numFmtId="0" fontId="0" fillId="5" borderId="7" xfId="0" applyFill="1" applyBorder="1"/>
    <xf numFmtId="0" fontId="0" fillId="6" borderId="6" xfId="0" applyFill="1" applyBorder="1"/>
    <xf numFmtId="0" fontId="3" fillId="7" borderId="6" xfId="0" applyFont="1" applyFill="1" applyBorder="1"/>
    <xf numFmtId="0" fontId="0" fillId="8" borderId="6" xfId="0" applyFill="1" applyBorder="1"/>
    <xf numFmtId="0" fontId="0" fillId="2" borderId="6" xfId="0" applyFill="1" applyBorder="1"/>
    <xf numFmtId="0" fontId="0" fillId="4" borderId="0" xfId="0" applyFill="1" applyBorder="1"/>
    <xf numFmtId="14" fontId="0" fillId="0" borderId="0" xfId="0" applyNumberFormat="1"/>
    <xf numFmtId="0" fontId="0" fillId="2" borderId="0" xfId="0" applyFill="1" applyBorder="1"/>
    <xf numFmtId="0" fontId="0" fillId="0" borderId="0" xfId="0" applyBorder="1" applyAlignment="1">
      <alignment horizontal="center" vertical="center" wrapText="1"/>
    </xf>
    <xf numFmtId="0" fontId="0" fillId="0" borderId="13" xfId="0" applyBorder="1"/>
    <xf numFmtId="0" fontId="2" fillId="0" borderId="6" xfId="0" applyFont="1" applyBorder="1"/>
    <xf numFmtId="0" fontId="2" fillId="0" borderId="6" xfId="0" applyFont="1" applyFill="1" applyBorder="1"/>
    <xf numFmtId="10" fontId="0" fillId="0" borderId="6" xfId="0" applyNumberFormat="1" applyBorder="1"/>
    <xf numFmtId="0" fontId="0" fillId="0" borderId="14" xfId="0" applyBorder="1"/>
    <xf numFmtId="0" fontId="0" fillId="0" borderId="0" xfId="0" applyBorder="1" applyAlignment="1">
      <alignment horizontal="center" vertical="center" wrapText="1"/>
    </xf>
    <xf numFmtId="0" fontId="1" fillId="0" borderId="15" xfId="0" applyFont="1" applyBorder="1" applyAlignment="1">
      <alignment vertical="center"/>
    </xf>
    <xf numFmtId="0" fontId="1" fillId="0" borderId="16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 wrapText="1"/>
    </xf>
    <xf numFmtId="0" fontId="1" fillId="0" borderId="0" xfId="0" applyFont="1" applyBorder="1"/>
    <xf numFmtId="2" fontId="0" fillId="0" borderId="19" xfId="0" applyNumberForma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0" fontId="0" fillId="0" borderId="22" xfId="0" applyNumberFormat="1" applyFill="1" applyBorder="1" applyAlignment="1">
      <alignment horizontal="center" vertical="center"/>
    </xf>
    <xf numFmtId="0" fontId="0" fillId="0" borderId="0" xfId="0" applyBorder="1" applyAlignment="1">
      <alignment horizontal="center" vertical="center" wrapText="1"/>
    </xf>
    <xf numFmtId="0" fontId="0" fillId="0" borderId="0" xfId="0" applyNumberFormat="1"/>
    <xf numFmtId="9" fontId="0" fillId="0" borderId="0" xfId="0" applyNumberFormat="1"/>
    <xf numFmtId="165" fontId="0" fillId="0" borderId="0" xfId="0" applyNumberFormat="1"/>
    <xf numFmtId="2" fontId="0" fillId="0" borderId="0" xfId="0" applyNumberFormat="1" applyBorder="1" applyAlignment="1">
      <alignment horizontal="center" vertical="center"/>
    </xf>
    <xf numFmtId="164" fontId="0" fillId="0" borderId="0" xfId="0" applyNumberFormat="1" applyBorder="1" applyAlignment="1">
      <alignment horizontal="center" vertical="center"/>
    </xf>
    <xf numFmtId="10" fontId="0" fillId="0" borderId="22" xfId="0" applyNumberFormat="1" applyBorder="1" applyAlignment="1">
      <alignment horizontal="center" vertical="center"/>
    </xf>
    <xf numFmtId="0" fontId="1" fillId="0" borderId="24" xfId="0" applyFont="1" applyBorder="1"/>
    <xf numFmtId="0" fontId="1" fillId="0" borderId="16" xfId="0" applyFont="1" applyBorder="1" applyAlignment="1">
      <alignment vertical="center"/>
    </xf>
    <xf numFmtId="0" fontId="1" fillId="0" borderId="6" xfId="0" applyFont="1" applyBorder="1"/>
    <xf numFmtId="0" fontId="1" fillId="0" borderId="0" xfId="0" applyFont="1"/>
    <xf numFmtId="0" fontId="4" fillId="0" borderId="6" xfId="0" applyFont="1" applyBorder="1"/>
    <xf numFmtId="10" fontId="0" fillId="0" borderId="0" xfId="0" applyNumberFormat="1" applyBorder="1"/>
    <xf numFmtId="166" fontId="0" fillId="0" borderId="19" xfId="0" applyNumberForma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0" xfId="0" applyAlignment="1"/>
    <xf numFmtId="2" fontId="0" fillId="0" borderId="6" xfId="0" applyNumberFormat="1" applyBorder="1" applyAlignment="1">
      <alignment horizontal="center" vertical="center" wrapText="1"/>
    </xf>
    <xf numFmtId="0" fontId="1" fillId="0" borderId="25" xfId="0" applyFont="1" applyBorder="1" applyAlignment="1">
      <alignment vertical="center" wrapText="1"/>
    </xf>
    <xf numFmtId="2" fontId="0" fillId="0" borderId="26" xfId="0" applyNumberFormat="1" applyBorder="1" applyAlignment="1">
      <alignment horizontal="center" vertical="center" wrapText="1"/>
    </xf>
    <xf numFmtId="0" fontId="1" fillId="0" borderId="28" xfId="0" applyFont="1" applyBorder="1" applyAlignment="1">
      <alignment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Border="1" applyAlignment="1">
      <alignment vertical="center" wrapText="1"/>
    </xf>
    <xf numFmtId="2" fontId="0" fillId="0" borderId="31" xfId="0" applyNumberFormat="1" applyBorder="1" applyAlignment="1">
      <alignment horizontal="center" vertical="center" wrapText="1"/>
    </xf>
    <xf numFmtId="2" fontId="0" fillId="0" borderId="26" xfId="0" applyNumberFormat="1" applyFill="1" applyBorder="1" applyAlignment="1">
      <alignment horizontal="center" vertical="center"/>
    </xf>
    <xf numFmtId="164" fontId="0" fillId="0" borderId="26" xfId="0" applyNumberFormat="1" applyFill="1" applyBorder="1" applyAlignment="1">
      <alignment horizontal="center" vertical="center"/>
    </xf>
    <xf numFmtId="10" fontId="0" fillId="0" borderId="27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164" fontId="0" fillId="0" borderId="6" xfId="0" applyNumberFormat="1" applyFill="1" applyBorder="1" applyAlignment="1">
      <alignment horizontal="center" vertical="center"/>
    </xf>
    <xf numFmtId="10" fontId="0" fillId="0" borderId="29" xfId="0" applyNumberFormat="1" applyFill="1" applyBorder="1" applyAlignment="1">
      <alignment horizontal="center" vertical="center"/>
    </xf>
    <xf numFmtId="2" fontId="0" fillId="0" borderId="31" xfId="0" applyNumberFormat="1" applyFill="1" applyBorder="1" applyAlignment="1">
      <alignment horizontal="center" vertical="center"/>
    </xf>
    <xf numFmtId="164" fontId="0" fillId="0" borderId="31" xfId="0" applyNumberFormat="1" applyFill="1" applyBorder="1" applyAlignment="1">
      <alignment horizontal="center" vertical="center"/>
    </xf>
    <xf numFmtId="10" fontId="0" fillId="0" borderId="32" xfId="0" applyNumberFormat="1" applyFill="1" applyBorder="1" applyAlignment="1">
      <alignment horizontal="center" vertical="center"/>
    </xf>
    <xf numFmtId="0" fontId="1" fillId="0" borderId="19" xfId="0" applyFont="1" applyBorder="1"/>
    <xf numFmtId="2" fontId="0" fillId="0" borderId="19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2" fontId="0" fillId="0" borderId="24" xfId="0" applyNumberFormat="1" applyFill="1" applyBorder="1" applyAlignment="1">
      <alignment horizontal="center" vertical="center"/>
    </xf>
    <xf numFmtId="2" fontId="0" fillId="0" borderId="24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0" fontId="0" fillId="0" borderId="33" xfId="0" applyNumberFormat="1" applyBorder="1" applyAlignment="1">
      <alignment horizontal="center" vertical="center"/>
    </xf>
    <xf numFmtId="164" fontId="0" fillId="8" borderId="19" xfId="0" applyNumberFormat="1" applyFill="1" applyBorder="1" applyAlignment="1">
      <alignment horizontal="center" vertical="center"/>
    </xf>
    <xf numFmtId="10" fontId="0" fillId="0" borderId="20" xfId="0" applyNumberFormat="1" applyBorder="1" applyAlignment="1">
      <alignment horizontal="center" vertical="center"/>
    </xf>
    <xf numFmtId="0" fontId="0" fillId="3" borderId="6" xfId="0" applyFill="1" applyBorder="1"/>
    <xf numFmtId="0" fontId="4" fillId="0" borderId="16" xfId="0" applyFont="1" applyBorder="1" applyAlignment="1">
      <alignment horizontal="center" vertical="center"/>
    </xf>
    <xf numFmtId="10" fontId="0" fillId="0" borderId="0" xfId="0" applyNumberFormat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/>
    </xf>
    <xf numFmtId="0" fontId="1" fillId="0" borderId="17" xfId="0" applyNumberFormat="1" applyFont="1" applyBorder="1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10" fontId="0" fillId="0" borderId="19" xfId="0" applyNumberFormat="1" applyBorder="1" applyAlignment="1">
      <alignment horizontal="center" vertical="center"/>
    </xf>
    <xf numFmtId="10" fontId="0" fillId="0" borderId="24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4" fontId="0" fillId="0" borderId="0" xfId="0" applyNumberFormat="1"/>
    <xf numFmtId="167" fontId="0" fillId="0" borderId="0" xfId="0" applyNumberFormat="1"/>
    <xf numFmtId="2" fontId="0" fillId="0" borderId="0" xfId="0" applyNumberFormat="1"/>
    <xf numFmtId="2" fontId="0" fillId="0" borderId="0" xfId="0" applyNumberFormat="1" applyFill="1"/>
    <xf numFmtId="164" fontId="0" fillId="3" borderId="0" xfId="0" applyNumberFormat="1" applyFill="1"/>
    <xf numFmtId="2" fontId="0" fillId="3" borderId="0" xfId="0" applyNumberFormat="1" applyFill="1"/>
    <xf numFmtId="164" fontId="0" fillId="0" borderId="6" xfId="0" applyNumberFormat="1" applyBorder="1"/>
    <xf numFmtId="2" fontId="0" fillId="0" borderId="6" xfId="0" applyNumberFormat="1" applyBorder="1"/>
    <xf numFmtId="10" fontId="0" fillId="0" borderId="0" xfId="0" applyNumberFormat="1"/>
    <xf numFmtId="0" fontId="0" fillId="0" borderId="0" xfId="0" applyAlignment="1">
      <alignment horizontal="center" vertical="center"/>
    </xf>
    <xf numFmtId="9" fontId="0" fillId="0" borderId="0" xfId="0" applyNumberFormat="1" applyAlignment="1">
      <alignment horizontal="left"/>
    </xf>
    <xf numFmtId="9" fontId="0" fillId="0" borderId="0" xfId="0" applyNumberFormat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2" fontId="0" fillId="0" borderId="19" xfId="0" applyNumberFormat="1" applyBorder="1" applyAlignment="1">
      <alignment horizontal="center" vertical="center" wrapText="1"/>
    </xf>
    <xf numFmtId="2" fontId="0" fillId="0" borderId="0" xfId="0" applyNumberFormat="1" applyBorder="1" applyAlignment="1">
      <alignment horizontal="center" vertical="center" wrapText="1"/>
    </xf>
    <xf numFmtId="2" fontId="0" fillId="0" borderId="24" xfId="0" applyNumberFormat="1" applyBorder="1" applyAlignment="1">
      <alignment horizontal="center" vertical="center" wrapText="1"/>
    </xf>
    <xf numFmtId="0" fontId="1" fillId="0" borderId="18" xfId="0" applyFont="1" applyBorder="1" applyAlignment="1">
      <alignment vertical="center" wrapText="1"/>
    </xf>
    <xf numFmtId="0" fontId="1" fillId="0" borderId="21" xfId="0" applyFont="1" applyBorder="1" applyAlignment="1">
      <alignment vertical="center" wrapText="1"/>
    </xf>
    <xf numFmtId="0" fontId="1" fillId="0" borderId="23" xfId="0" applyFont="1" applyBorder="1" applyAlignment="1">
      <alignment vertical="center" wrapText="1"/>
    </xf>
    <xf numFmtId="0" fontId="1" fillId="0" borderId="22" xfId="0" applyFont="1" applyBorder="1" applyAlignment="1">
      <alignment horizontal="left" vertical="center" wrapText="1"/>
    </xf>
    <xf numFmtId="0" fontId="0" fillId="0" borderId="22" xfId="0" applyBorder="1" applyAlignment="1">
      <alignment horizontal="left" vertical="center" wrapText="1"/>
    </xf>
    <xf numFmtId="0" fontId="0" fillId="0" borderId="22" xfId="0" applyBorder="1" applyAlignment="1">
      <alignment wrapText="1"/>
    </xf>
    <xf numFmtId="0" fontId="1" fillId="0" borderId="26" xfId="0" applyFont="1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0" xfId="0" applyBorder="1" applyAlignment="1">
      <alignment horizontal="left" vertical="center" wrapText="1"/>
    </xf>
    <xf numFmtId="0" fontId="0" fillId="0" borderId="0" xfId="0" applyBorder="1" applyAlignment="1">
      <alignment wrapText="1"/>
    </xf>
    <xf numFmtId="0" fontId="1" fillId="0" borderId="0" xfId="0" applyFont="1" applyBorder="1" applyAlignment="1">
      <alignment vertical="center" wrapText="1"/>
    </xf>
    <xf numFmtId="1" fontId="0" fillId="0" borderId="20" xfId="0" applyNumberFormat="1" applyBorder="1" applyAlignment="1">
      <alignment horizontal="center" vertical="center" wrapText="1"/>
    </xf>
    <xf numFmtId="1" fontId="0" fillId="0" borderId="22" xfId="0" applyNumberFormat="1" applyBorder="1" applyAlignment="1">
      <alignment horizontal="center" vertical="center" wrapText="1"/>
    </xf>
    <xf numFmtId="1" fontId="0" fillId="0" borderId="33" xfId="0" applyNumberForma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9.xml"/><Relationship Id="rId18" Type="http://schemas.openxmlformats.org/officeDocument/2006/relationships/worksheet" Target="worksheets/sheet14.xml"/><Relationship Id="rId26" Type="http://schemas.openxmlformats.org/officeDocument/2006/relationships/worksheet" Target="worksheets/sheet22.xml"/><Relationship Id="rId3" Type="http://schemas.openxmlformats.org/officeDocument/2006/relationships/chartsheet" Target="chartsheets/sheet1.xml"/><Relationship Id="rId21" Type="http://schemas.openxmlformats.org/officeDocument/2006/relationships/worksheet" Target="worksheets/sheet17.xml"/><Relationship Id="rId34" Type="http://schemas.openxmlformats.org/officeDocument/2006/relationships/styles" Target="styles.xml"/><Relationship Id="rId7" Type="http://schemas.openxmlformats.org/officeDocument/2006/relationships/worksheet" Target="worksheets/sheet3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3.xml"/><Relationship Id="rId25" Type="http://schemas.openxmlformats.org/officeDocument/2006/relationships/worksheet" Target="worksheets/sheet21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2.xml"/><Relationship Id="rId20" Type="http://schemas.openxmlformats.org/officeDocument/2006/relationships/worksheet" Target="worksheets/sheet16.xml"/><Relationship Id="rId29" Type="http://schemas.openxmlformats.org/officeDocument/2006/relationships/worksheet" Target="worksheets/sheet25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worksheet" Target="worksheets/sheet7.xml"/><Relationship Id="rId24" Type="http://schemas.openxmlformats.org/officeDocument/2006/relationships/worksheet" Target="worksheets/sheet20.xml"/><Relationship Id="rId32" Type="http://schemas.openxmlformats.org/officeDocument/2006/relationships/worksheet" Target="worksheets/sheet28.xml"/><Relationship Id="rId5" Type="http://schemas.openxmlformats.org/officeDocument/2006/relationships/chartsheet" Target="chartsheets/sheet3.xml"/><Relationship Id="rId15" Type="http://schemas.openxmlformats.org/officeDocument/2006/relationships/worksheet" Target="worksheets/sheet11.xml"/><Relationship Id="rId23" Type="http://schemas.openxmlformats.org/officeDocument/2006/relationships/worksheet" Target="worksheets/sheet19.xml"/><Relationship Id="rId28" Type="http://schemas.openxmlformats.org/officeDocument/2006/relationships/worksheet" Target="worksheets/sheet24.xml"/><Relationship Id="rId36" Type="http://schemas.openxmlformats.org/officeDocument/2006/relationships/calcChain" Target="calcChain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5.xml"/><Relationship Id="rId31" Type="http://schemas.openxmlformats.org/officeDocument/2006/relationships/worksheet" Target="worksheets/sheet27.xml"/><Relationship Id="rId4" Type="http://schemas.openxmlformats.org/officeDocument/2006/relationships/chartsheet" Target="chart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worksheet" Target="worksheets/sheet18.xml"/><Relationship Id="rId27" Type="http://schemas.openxmlformats.org/officeDocument/2006/relationships/worksheet" Target="worksheets/sheet23.xml"/><Relationship Id="rId30" Type="http://schemas.openxmlformats.org/officeDocument/2006/relationships/worksheet" Target="worksheets/sheet26.xml"/><Relationship Id="rId35" Type="http://schemas.openxmlformats.org/officeDocument/2006/relationships/sharedStrings" Target="sharedStrings.xml"/><Relationship Id="rId8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00.xml.rels><?xml version="1.0" encoding="UTF-8" standalone="yes"?>
<Relationships xmlns="http://schemas.openxmlformats.org/package/2006/relationships"><Relationship Id="rId2" Type="http://schemas.microsoft.com/office/2011/relationships/chartColorStyle" Target="colors100.xml"/><Relationship Id="rId1" Type="http://schemas.microsoft.com/office/2011/relationships/chartStyle" Target="style100.xml"/></Relationships>
</file>

<file path=xl/charts/_rels/chart101.xml.rels><?xml version="1.0" encoding="UTF-8" standalone="yes"?>
<Relationships xmlns="http://schemas.openxmlformats.org/package/2006/relationships"><Relationship Id="rId2" Type="http://schemas.microsoft.com/office/2011/relationships/chartColorStyle" Target="colors101.xml"/><Relationship Id="rId1" Type="http://schemas.microsoft.com/office/2011/relationships/chartStyle" Target="style101.xml"/></Relationships>
</file>

<file path=xl/charts/_rels/chart102.xml.rels><?xml version="1.0" encoding="UTF-8" standalone="yes"?>
<Relationships xmlns="http://schemas.openxmlformats.org/package/2006/relationships"><Relationship Id="rId2" Type="http://schemas.microsoft.com/office/2011/relationships/chartColorStyle" Target="colors102.xml"/><Relationship Id="rId1" Type="http://schemas.microsoft.com/office/2011/relationships/chartStyle" Target="style102.xml"/></Relationships>
</file>

<file path=xl/charts/_rels/chart103.xml.rels><?xml version="1.0" encoding="UTF-8" standalone="yes"?>
<Relationships xmlns="http://schemas.openxmlformats.org/package/2006/relationships"><Relationship Id="rId2" Type="http://schemas.microsoft.com/office/2011/relationships/chartColorStyle" Target="colors103.xml"/><Relationship Id="rId1" Type="http://schemas.microsoft.com/office/2011/relationships/chartStyle" Target="style103.xml"/></Relationships>
</file>

<file path=xl/charts/_rels/chart104.xml.rels><?xml version="1.0" encoding="UTF-8" standalone="yes"?>
<Relationships xmlns="http://schemas.openxmlformats.org/package/2006/relationships"><Relationship Id="rId2" Type="http://schemas.microsoft.com/office/2011/relationships/chartColorStyle" Target="colors104.xml"/><Relationship Id="rId1" Type="http://schemas.microsoft.com/office/2011/relationships/chartStyle" Target="style104.xml"/></Relationships>
</file>

<file path=xl/charts/_rels/chart105.xml.rels><?xml version="1.0" encoding="UTF-8" standalone="yes"?>
<Relationships xmlns="http://schemas.openxmlformats.org/package/2006/relationships"><Relationship Id="rId2" Type="http://schemas.microsoft.com/office/2011/relationships/chartColorStyle" Target="colors105.xml"/><Relationship Id="rId1" Type="http://schemas.microsoft.com/office/2011/relationships/chartStyle" Target="style105.xml"/></Relationships>
</file>

<file path=xl/charts/_rels/chart106.xml.rels><?xml version="1.0" encoding="UTF-8" standalone="yes"?>
<Relationships xmlns="http://schemas.openxmlformats.org/package/2006/relationships"><Relationship Id="rId2" Type="http://schemas.microsoft.com/office/2011/relationships/chartColorStyle" Target="colors106.xml"/><Relationship Id="rId1" Type="http://schemas.microsoft.com/office/2011/relationships/chartStyle" Target="style106.xml"/></Relationships>
</file>

<file path=xl/charts/_rels/chart107.xml.rels><?xml version="1.0" encoding="UTF-8" standalone="yes"?>
<Relationships xmlns="http://schemas.openxmlformats.org/package/2006/relationships"><Relationship Id="rId2" Type="http://schemas.microsoft.com/office/2011/relationships/chartColorStyle" Target="colors107.xml"/><Relationship Id="rId1" Type="http://schemas.microsoft.com/office/2011/relationships/chartStyle" Target="style107.xml"/></Relationships>
</file>

<file path=xl/charts/_rels/chart108.xml.rels><?xml version="1.0" encoding="UTF-8" standalone="yes"?>
<Relationships xmlns="http://schemas.openxmlformats.org/package/2006/relationships"><Relationship Id="rId2" Type="http://schemas.microsoft.com/office/2011/relationships/chartColorStyle" Target="colors108.xml"/><Relationship Id="rId1" Type="http://schemas.microsoft.com/office/2011/relationships/chartStyle" Target="style10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45.xml.rels><?xml version="1.0" encoding="UTF-8" standalone="yes"?>
<Relationships xmlns="http://schemas.openxmlformats.org/package/2006/relationships"><Relationship Id="rId2" Type="http://schemas.microsoft.com/office/2011/relationships/chartColorStyle" Target="colors45.xml"/><Relationship Id="rId1" Type="http://schemas.microsoft.com/office/2011/relationships/chartStyle" Target="style45.xml"/></Relationships>
</file>

<file path=xl/charts/_rels/chart46.xml.rels><?xml version="1.0" encoding="UTF-8" standalone="yes"?>
<Relationships xmlns="http://schemas.openxmlformats.org/package/2006/relationships"><Relationship Id="rId2" Type="http://schemas.microsoft.com/office/2011/relationships/chartColorStyle" Target="colors46.xml"/><Relationship Id="rId1" Type="http://schemas.microsoft.com/office/2011/relationships/chartStyle" Target="style46.xml"/></Relationships>
</file>

<file path=xl/charts/_rels/chart47.xml.rels><?xml version="1.0" encoding="UTF-8" standalone="yes"?>
<Relationships xmlns="http://schemas.openxmlformats.org/package/2006/relationships"><Relationship Id="rId2" Type="http://schemas.microsoft.com/office/2011/relationships/chartColorStyle" Target="colors47.xml"/><Relationship Id="rId1" Type="http://schemas.microsoft.com/office/2011/relationships/chartStyle" Target="style47.xml"/></Relationships>
</file>

<file path=xl/charts/_rels/chart48.xml.rels><?xml version="1.0" encoding="UTF-8" standalone="yes"?>
<Relationships xmlns="http://schemas.openxmlformats.org/package/2006/relationships"><Relationship Id="rId2" Type="http://schemas.microsoft.com/office/2011/relationships/chartColorStyle" Target="colors48.xml"/><Relationship Id="rId1" Type="http://schemas.microsoft.com/office/2011/relationships/chartStyle" Target="style48.xml"/></Relationships>
</file>

<file path=xl/charts/_rels/chart49.xml.rels><?xml version="1.0" encoding="UTF-8" standalone="yes"?>
<Relationships xmlns="http://schemas.openxmlformats.org/package/2006/relationships"><Relationship Id="rId2" Type="http://schemas.microsoft.com/office/2011/relationships/chartColorStyle" Target="colors49.xml"/><Relationship Id="rId1" Type="http://schemas.microsoft.com/office/2011/relationships/chartStyle" Target="style49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50.xml.rels><?xml version="1.0" encoding="UTF-8" standalone="yes"?>
<Relationships xmlns="http://schemas.openxmlformats.org/package/2006/relationships"><Relationship Id="rId2" Type="http://schemas.microsoft.com/office/2011/relationships/chartColorStyle" Target="colors50.xml"/><Relationship Id="rId1" Type="http://schemas.microsoft.com/office/2011/relationships/chartStyle" Target="style50.xml"/></Relationships>
</file>

<file path=xl/charts/_rels/chart51.xml.rels><?xml version="1.0" encoding="UTF-8" standalone="yes"?>
<Relationships xmlns="http://schemas.openxmlformats.org/package/2006/relationships"><Relationship Id="rId2" Type="http://schemas.microsoft.com/office/2011/relationships/chartColorStyle" Target="colors51.xml"/><Relationship Id="rId1" Type="http://schemas.microsoft.com/office/2011/relationships/chartStyle" Target="style51.xml"/></Relationships>
</file>

<file path=xl/charts/_rels/chart52.xml.rels><?xml version="1.0" encoding="UTF-8" standalone="yes"?>
<Relationships xmlns="http://schemas.openxmlformats.org/package/2006/relationships"><Relationship Id="rId2" Type="http://schemas.microsoft.com/office/2011/relationships/chartColorStyle" Target="colors52.xml"/><Relationship Id="rId1" Type="http://schemas.microsoft.com/office/2011/relationships/chartStyle" Target="style52.xml"/></Relationships>
</file>

<file path=xl/charts/_rels/chart53.xml.rels><?xml version="1.0" encoding="UTF-8" standalone="yes"?>
<Relationships xmlns="http://schemas.openxmlformats.org/package/2006/relationships"><Relationship Id="rId2" Type="http://schemas.microsoft.com/office/2011/relationships/chartColorStyle" Target="colors53.xml"/><Relationship Id="rId1" Type="http://schemas.microsoft.com/office/2011/relationships/chartStyle" Target="style53.xml"/></Relationships>
</file>

<file path=xl/charts/_rels/chart54.xml.rels><?xml version="1.0" encoding="UTF-8" standalone="yes"?>
<Relationships xmlns="http://schemas.openxmlformats.org/package/2006/relationships"><Relationship Id="rId2" Type="http://schemas.microsoft.com/office/2011/relationships/chartColorStyle" Target="colors54.xml"/><Relationship Id="rId1" Type="http://schemas.microsoft.com/office/2011/relationships/chartStyle" Target="style54.xml"/></Relationships>
</file>

<file path=xl/charts/_rels/chart55.xml.rels><?xml version="1.0" encoding="UTF-8" standalone="yes"?>
<Relationships xmlns="http://schemas.openxmlformats.org/package/2006/relationships"><Relationship Id="rId2" Type="http://schemas.microsoft.com/office/2011/relationships/chartColorStyle" Target="colors55.xml"/><Relationship Id="rId1" Type="http://schemas.microsoft.com/office/2011/relationships/chartStyle" Target="style55.xml"/></Relationships>
</file>

<file path=xl/charts/_rels/chart56.xml.rels><?xml version="1.0" encoding="UTF-8" standalone="yes"?>
<Relationships xmlns="http://schemas.openxmlformats.org/package/2006/relationships"><Relationship Id="rId2" Type="http://schemas.microsoft.com/office/2011/relationships/chartColorStyle" Target="colors56.xml"/><Relationship Id="rId1" Type="http://schemas.microsoft.com/office/2011/relationships/chartStyle" Target="style56.xml"/></Relationships>
</file>

<file path=xl/charts/_rels/chart57.xml.rels><?xml version="1.0" encoding="UTF-8" standalone="yes"?>
<Relationships xmlns="http://schemas.openxmlformats.org/package/2006/relationships"><Relationship Id="rId2" Type="http://schemas.microsoft.com/office/2011/relationships/chartColorStyle" Target="colors57.xml"/><Relationship Id="rId1" Type="http://schemas.microsoft.com/office/2011/relationships/chartStyle" Target="style57.xml"/></Relationships>
</file>

<file path=xl/charts/_rels/chart58.xml.rels><?xml version="1.0" encoding="UTF-8" standalone="yes"?>
<Relationships xmlns="http://schemas.openxmlformats.org/package/2006/relationships"><Relationship Id="rId2" Type="http://schemas.microsoft.com/office/2011/relationships/chartColorStyle" Target="colors58.xml"/><Relationship Id="rId1" Type="http://schemas.microsoft.com/office/2011/relationships/chartStyle" Target="style58.xml"/></Relationships>
</file>

<file path=xl/charts/_rels/chart59.xml.rels><?xml version="1.0" encoding="UTF-8" standalone="yes"?>
<Relationships xmlns="http://schemas.openxmlformats.org/package/2006/relationships"><Relationship Id="rId2" Type="http://schemas.microsoft.com/office/2011/relationships/chartColorStyle" Target="colors59.xml"/><Relationship Id="rId1" Type="http://schemas.microsoft.com/office/2011/relationships/chartStyle" Target="style59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60.xml.rels><?xml version="1.0" encoding="UTF-8" standalone="yes"?>
<Relationships xmlns="http://schemas.openxmlformats.org/package/2006/relationships"><Relationship Id="rId2" Type="http://schemas.microsoft.com/office/2011/relationships/chartColorStyle" Target="colors60.xml"/><Relationship Id="rId1" Type="http://schemas.microsoft.com/office/2011/relationships/chartStyle" Target="style60.xml"/></Relationships>
</file>

<file path=xl/charts/_rels/chart61.xml.rels><?xml version="1.0" encoding="UTF-8" standalone="yes"?>
<Relationships xmlns="http://schemas.openxmlformats.org/package/2006/relationships"><Relationship Id="rId2" Type="http://schemas.microsoft.com/office/2011/relationships/chartColorStyle" Target="colors61.xml"/><Relationship Id="rId1" Type="http://schemas.microsoft.com/office/2011/relationships/chartStyle" Target="style61.xml"/></Relationships>
</file>

<file path=xl/charts/_rels/chart62.xml.rels><?xml version="1.0" encoding="UTF-8" standalone="yes"?>
<Relationships xmlns="http://schemas.openxmlformats.org/package/2006/relationships"><Relationship Id="rId2" Type="http://schemas.microsoft.com/office/2011/relationships/chartColorStyle" Target="colors62.xml"/><Relationship Id="rId1" Type="http://schemas.microsoft.com/office/2011/relationships/chartStyle" Target="style62.xml"/></Relationships>
</file>

<file path=xl/charts/_rels/chart63.xml.rels><?xml version="1.0" encoding="UTF-8" standalone="yes"?>
<Relationships xmlns="http://schemas.openxmlformats.org/package/2006/relationships"><Relationship Id="rId2" Type="http://schemas.microsoft.com/office/2011/relationships/chartColorStyle" Target="colors63.xml"/><Relationship Id="rId1" Type="http://schemas.microsoft.com/office/2011/relationships/chartStyle" Target="style63.xml"/></Relationships>
</file>

<file path=xl/charts/_rels/chart64.xml.rels><?xml version="1.0" encoding="UTF-8" standalone="yes"?>
<Relationships xmlns="http://schemas.openxmlformats.org/package/2006/relationships"><Relationship Id="rId2" Type="http://schemas.microsoft.com/office/2011/relationships/chartColorStyle" Target="colors64.xml"/><Relationship Id="rId1" Type="http://schemas.microsoft.com/office/2011/relationships/chartStyle" Target="style64.xml"/></Relationships>
</file>

<file path=xl/charts/_rels/chart65.xml.rels><?xml version="1.0" encoding="UTF-8" standalone="yes"?>
<Relationships xmlns="http://schemas.openxmlformats.org/package/2006/relationships"><Relationship Id="rId2" Type="http://schemas.microsoft.com/office/2011/relationships/chartColorStyle" Target="colors65.xml"/><Relationship Id="rId1" Type="http://schemas.microsoft.com/office/2011/relationships/chartStyle" Target="style65.xml"/></Relationships>
</file>

<file path=xl/charts/_rels/chart66.xml.rels><?xml version="1.0" encoding="UTF-8" standalone="yes"?>
<Relationships xmlns="http://schemas.openxmlformats.org/package/2006/relationships"><Relationship Id="rId2" Type="http://schemas.microsoft.com/office/2011/relationships/chartColorStyle" Target="colors66.xml"/><Relationship Id="rId1" Type="http://schemas.microsoft.com/office/2011/relationships/chartStyle" Target="style66.xml"/></Relationships>
</file>

<file path=xl/charts/_rels/chart67.xml.rels><?xml version="1.0" encoding="UTF-8" standalone="yes"?>
<Relationships xmlns="http://schemas.openxmlformats.org/package/2006/relationships"><Relationship Id="rId2" Type="http://schemas.microsoft.com/office/2011/relationships/chartColorStyle" Target="colors67.xml"/><Relationship Id="rId1" Type="http://schemas.microsoft.com/office/2011/relationships/chartStyle" Target="style67.xml"/></Relationships>
</file>

<file path=xl/charts/_rels/chart68.xml.rels><?xml version="1.0" encoding="UTF-8" standalone="yes"?>
<Relationships xmlns="http://schemas.openxmlformats.org/package/2006/relationships"><Relationship Id="rId2" Type="http://schemas.microsoft.com/office/2011/relationships/chartColorStyle" Target="colors68.xml"/><Relationship Id="rId1" Type="http://schemas.microsoft.com/office/2011/relationships/chartStyle" Target="style68.xml"/></Relationships>
</file>

<file path=xl/charts/_rels/chart69.xml.rels><?xml version="1.0" encoding="UTF-8" standalone="yes"?>
<Relationships xmlns="http://schemas.openxmlformats.org/package/2006/relationships"><Relationship Id="rId2" Type="http://schemas.microsoft.com/office/2011/relationships/chartColorStyle" Target="colors69.xml"/><Relationship Id="rId1" Type="http://schemas.microsoft.com/office/2011/relationships/chartStyle" Target="style69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0.xml.rels><?xml version="1.0" encoding="UTF-8" standalone="yes"?>
<Relationships xmlns="http://schemas.openxmlformats.org/package/2006/relationships"><Relationship Id="rId2" Type="http://schemas.microsoft.com/office/2011/relationships/chartColorStyle" Target="colors70.xml"/><Relationship Id="rId1" Type="http://schemas.microsoft.com/office/2011/relationships/chartStyle" Target="style70.xml"/></Relationships>
</file>

<file path=xl/charts/_rels/chart71.xml.rels><?xml version="1.0" encoding="UTF-8" standalone="yes"?>
<Relationships xmlns="http://schemas.openxmlformats.org/package/2006/relationships"><Relationship Id="rId2" Type="http://schemas.microsoft.com/office/2011/relationships/chartColorStyle" Target="colors71.xml"/><Relationship Id="rId1" Type="http://schemas.microsoft.com/office/2011/relationships/chartStyle" Target="style71.xml"/></Relationships>
</file>

<file path=xl/charts/_rels/chart72.xml.rels><?xml version="1.0" encoding="UTF-8" standalone="yes"?>
<Relationships xmlns="http://schemas.openxmlformats.org/package/2006/relationships"><Relationship Id="rId2" Type="http://schemas.microsoft.com/office/2011/relationships/chartColorStyle" Target="colors72.xml"/><Relationship Id="rId1" Type="http://schemas.microsoft.com/office/2011/relationships/chartStyle" Target="style72.xml"/></Relationships>
</file>

<file path=xl/charts/_rels/chart73.xml.rels><?xml version="1.0" encoding="UTF-8" standalone="yes"?>
<Relationships xmlns="http://schemas.openxmlformats.org/package/2006/relationships"><Relationship Id="rId2" Type="http://schemas.microsoft.com/office/2011/relationships/chartColorStyle" Target="colors73.xml"/><Relationship Id="rId1" Type="http://schemas.microsoft.com/office/2011/relationships/chartStyle" Target="style73.xml"/></Relationships>
</file>

<file path=xl/charts/_rels/chart74.xml.rels><?xml version="1.0" encoding="UTF-8" standalone="yes"?>
<Relationships xmlns="http://schemas.openxmlformats.org/package/2006/relationships"><Relationship Id="rId2" Type="http://schemas.microsoft.com/office/2011/relationships/chartColorStyle" Target="colors74.xml"/><Relationship Id="rId1" Type="http://schemas.microsoft.com/office/2011/relationships/chartStyle" Target="style74.xml"/></Relationships>
</file>

<file path=xl/charts/_rels/chart75.xml.rels><?xml version="1.0" encoding="UTF-8" standalone="yes"?>
<Relationships xmlns="http://schemas.openxmlformats.org/package/2006/relationships"><Relationship Id="rId2" Type="http://schemas.microsoft.com/office/2011/relationships/chartColorStyle" Target="colors75.xml"/><Relationship Id="rId1" Type="http://schemas.microsoft.com/office/2011/relationships/chartStyle" Target="style75.xml"/></Relationships>
</file>

<file path=xl/charts/_rels/chart76.xml.rels><?xml version="1.0" encoding="UTF-8" standalone="yes"?>
<Relationships xmlns="http://schemas.openxmlformats.org/package/2006/relationships"><Relationship Id="rId2" Type="http://schemas.microsoft.com/office/2011/relationships/chartColorStyle" Target="colors76.xml"/><Relationship Id="rId1" Type="http://schemas.microsoft.com/office/2011/relationships/chartStyle" Target="style76.xml"/></Relationships>
</file>

<file path=xl/charts/_rels/chart77.xml.rels><?xml version="1.0" encoding="UTF-8" standalone="yes"?>
<Relationships xmlns="http://schemas.openxmlformats.org/package/2006/relationships"><Relationship Id="rId2" Type="http://schemas.microsoft.com/office/2011/relationships/chartColorStyle" Target="colors77.xml"/><Relationship Id="rId1" Type="http://schemas.microsoft.com/office/2011/relationships/chartStyle" Target="style77.xml"/></Relationships>
</file>

<file path=xl/charts/_rels/chart78.xml.rels><?xml version="1.0" encoding="UTF-8" standalone="yes"?>
<Relationships xmlns="http://schemas.openxmlformats.org/package/2006/relationships"><Relationship Id="rId2" Type="http://schemas.microsoft.com/office/2011/relationships/chartColorStyle" Target="colors78.xml"/><Relationship Id="rId1" Type="http://schemas.microsoft.com/office/2011/relationships/chartStyle" Target="style78.xml"/></Relationships>
</file>

<file path=xl/charts/_rels/chart79.xml.rels><?xml version="1.0" encoding="UTF-8" standalone="yes"?>
<Relationships xmlns="http://schemas.openxmlformats.org/package/2006/relationships"><Relationship Id="rId2" Type="http://schemas.microsoft.com/office/2011/relationships/chartColorStyle" Target="colors79.xml"/><Relationship Id="rId1" Type="http://schemas.microsoft.com/office/2011/relationships/chartStyle" Target="style7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0.xml.rels><?xml version="1.0" encoding="UTF-8" standalone="yes"?>
<Relationships xmlns="http://schemas.openxmlformats.org/package/2006/relationships"><Relationship Id="rId2" Type="http://schemas.microsoft.com/office/2011/relationships/chartColorStyle" Target="colors80.xml"/><Relationship Id="rId1" Type="http://schemas.microsoft.com/office/2011/relationships/chartStyle" Target="style80.xml"/></Relationships>
</file>

<file path=xl/charts/_rels/chart81.xml.rels><?xml version="1.0" encoding="UTF-8" standalone="yes"?>
<Relationships xmlns="http://schemas.openxmlformats.org/package/2006/relationships"><Relationship Id="rId2" Type="http://schemas.microsoft.com/office/2011/relationships/chartColorStyle" Target="colors81.xml"/><Relationship Id="rId1" Type="http://schemas.microsoft.com/office/2011/relationships/chartStyle" Target="style81.xml"/></Relationships>
</file>

<file path=xl/charts/_rels/chart82.xml.rels><?xml version="1.0" encoding="UTF-8" standalone="yes"?>
<Relationships xmlns="http://schemas.openxmlformats.org/package/2006/relationships"><Relationship Id="rId2" Type="http://schemas.microsoft.com/office/2011/relationships/chartColorStyle" Target="colors82.xml"/><Relationship Id="rId1" Type="http://schemas.microsoft.com/office/2011/relationships/chartStyle" Target="style82.xml"/></Relationships>
</file>

<file path=xl/charts/_rels/chart83.xml.rels><?xml version="1.0" encoding="UTF-8" standalone="yes"?>
<Relationships xmlns="http://schemas.openxmlformats.org/package/2006/relationships"><Relationship Id="rId2" Type="http://schemas.microsoft.com/office/2011/relationships/chartColorStyle" Target="colors83.xml"/><Relationship Id="rId1" Type="http://schemas.microsoft.com/office/2011/relationships/chartStyle" Target="style83.xml"/></Relationships>
</file>

<file path=xl/charts/_rels/chart84.xml.rels><?xml version="1.0" encoding="UTF-8" standalone="yes"?>
<Relationships xmlns="http://schemas.openxmlformats.org/package/2006/relationships"><Relationship Id="rId2" Type="http://schemas.microsoft.com/office/2011/relationships/chartColorStyle" Target="colors84.xml"/><Relationship Id="rId1" Type="http://schemas.microsoft.com/office/2011/relationships/chartStyle" Target="style84.xml"/></Relationships>
</file>

<file path=xl/charts/_rels/chart85.xml.rels><?xml version="1.0" encoding="UTF-8" standalone="yes"?>
<Relationships xmlns="http://schemas.openxmlformats.org/package/2006/relationships"><Relationship Id="rId2" Type="http://schemas.microsoft.com/office/2011/relationships/chartColorStyle" Target="colors85.xml"/><Relationship Id="rId1" Type="http://schemas.microsoft.com/office/2011/relationships/chartStyle" Target="style85.xml"/></Relationships>
</file>

<file path=xl/charts/_rels/chart86.xml.rels><?xml version="1.0" encoding="UTF-8" standalone="yes"?>
<Relationships xmlns="http://schemas.openxmlformats.org/package/2006/relationships"><Relationship Id="rId2" Type="http://schemas.microsoft.com/office/2011/relationships/chartColorStyle" Target="colors86.xml"/><Relationship Id="rId1" Type="http://schemas.microsoft.com/office/2011/relationships/chartStyle" Target="style86.xml"/></Relationships>
</file>

<file path=xl/charts/_rels/chart87.xml.rels><?xml version="1.0" encoding="UTF-8" standalone="yes"?>
<Relationships xmlns="http://schemas.openxmlformats.org/package/2006/relationships"><Relationship Id="rId2" Type="http://schemas.microsoft.com/office/2011/relationships/chartColorStyle" Target="colors87.xml"/><Relationship Id="rId1" Type="http://schemas.microsoft.com/office/2011/relationships/chartStyle" Target="style87.xml"/></Relationships>
</file>

<file path=xl/charts/_rels/chart88.xml.rels><?xml version="1.0" encoding="UTF-8" standalone="yes"?>
<Relationships xmlns="http://schemas.openxmlformats.org/package/2006/relationships"><Relationship Id="rId2" Type="http://schemas.microsoft.com/office/2011/relationships/chartColorStyle" Target="colors88.xml"/><Relationship Id="rId1" Type="http://schemas.microsoft.com/office/2011/relationships/chartStyle" Target="style88.xml"/></Relationships>
</file>

<file path=xl/charts/_rels/chart89.xml.rels><?xml version="1.0" encoding="UTF-8" standalone="yes"?>
<Relationships xmlns="http://schemas.openxmlformats.org/package/2006/relationships"><Relationship Id="rId2" Type="http://schemas.microsoft.com/office/2011/relationships/chartColorStyle" Target="colors89.xml"/><Relationship Id="rId1" Type="http://schemas.microsoft.com/office/2011/relationships/chartStyle" Target="style8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0.xml.rels><?xml version="1.0" encoding="UTF-8" standalone="yes"?>
<Relationships xmlns="http://schemas.openxmlformats.org/package/2006/relationships"><Relationship Id="rId2" Type="http://schemas.microsoft.com/office/2011/relationships/chartColorStyle" Target="colors90.xml"/><Relationship Id="rId1" Type="http://schemas.microsoft.com/office/2011/relationships/chartStyle" Target="style90.xml"/></Relationships>
</file>

<file path=xl/charts/_rels/chart91.xml.rels><?xml version="1.0" encoding="UTF-8" standalone="yes"?>
<Relationships xmlns="http://schemas.openxmlformats.org/package/2006/relationships"><Relationship Id="rId2" Type="http://schemas.microsoft.com/office/2011/relationships/chartColorStyle" Target="colors91.xml"/><Relationship Id="rId1" Type="http://schemas.microsoft.com/office/2011/relationships/chartStyle" Target="style91.xml"/></Relationships>
</file>

<file path=xl/charts/_rels/chart92.xml.rels><?xml version="1.0" encoding="UTF-8" standalone="yes"?>
<Relationships xmlns="http://schemas.openxmlformats.org/package/2006/relationships"><Relationship Id="rId2" Type="http://schemas.microsoft.com/office/2011/relationships/chartColorStyle" Target="colors92.xml"/><Relationship Id="rId1" Type="http://schemas.microsoft.com/office/2011/relationships/chartStyle" Target="style92.xml"/></Relationships>
</file>

<file path=xl/charts/_rels/chart93.xml.rels><?xml version="1.0" encoding="UTF-8" standalone="yes"?>
<Relationships xmlns="http://schemas.openxmlformats.org/package/2006/relationships"><Relationship Id="rId2" Type="http://schemas.microsoft.com/office/2011/relationships/chartColorStyle" Target="colors93.xml"/><Relationship Id="rId1" Type="http://schemas.microsoft.com/office/2011/relationships/chartStyle" Target="style93.xml"/></Relationships>
</file>

<file path=xl/charts/_rels/chart94.xml.rels><?xml version="1.0" encoding="UTF-8" standalone="yes"?>
<Relationships xmlns="http://schemas.openxmlformats.org/package/2006/relationships"><Relationship Id="rId2" Type="http://schemas.microsoft.com/office/2011/relationships/chartColorStyle" Target="colors94.xml"/><Relationship Id="rId1" Type="http://schemas.microsoft.com/office/2011/relationships/chartStyle" Target="style94.xml"/></Relationships>
</file>

<file path=xl/charts/_rels/chart95.xml.rels><?xml version="1.0" encoding="UTF-8" standalone="yes"?>
<Relationships xmlns="http://schemas.openxmlformats.org/package/2006/relationships"><Relationship Id="rId2" Type="http://schemas.microsoft.com/office/2011/relationships/chartColorStyle" Target="colors95.xml"/><Relationship Id="rId1" Type="http://schemas.microsoft.com/office/2011/relationships/chartStyle" Target="style95.xml"/></Relationships>
</file>

<file path=xl/charts/_rels/chart96.xml.rels><?xml version="1.0" encoding="UTF-8" standalone="yes"?>
<Relationships xmlns="http://schemas.openxmlformats.org/package/2006/relationships"><Relationship Id="rId2" Type="http://schemas.microsoft.com/office/2011/relationships/chartColorStyle" Target="colors96.xml"/><Relationship Id="rId1" Type="http://schemas.microsoft.com/office/2011/relationships/chartStyle" Target="style96.xml"/></Relationships>
</file>

<file path=xl/charts/_rels/chart97.xml.rels><?xml version="1.0" encoding="UTF-8" standalone="yes"?>
<Relationships xmlns="http://schemas.openxmlformats.org/package/2006/relationships"><Relationship Id="rId2" Type="http://schemas.microsoft.com/office/2011/relationships/chartColorStyle" Target="colors97.xml"/><Relationship Id="rId1" Type="http://schemas.microsoft.com/office/2011/relationships/chartStyle" Target="style97.xml"/></Relationships>
</file>

<file path=xl/charts/_rels/chart98.xml.rels><?xml version="1.0" encoding="UTF-8" standalone="yes"?>
<Relationships xmlns="http://schemas.openxmlformats.org/package/2006/relationships"><Relationship Id="rId2" Type="http://schemas.microsoft.com/office/2011/relationships/chartColorStyle" Target="colors98.xml"/><Relationship Id="rId1" Type="http://schemas.microsoft.com/office/2011/relationships/chartStyle" Target="style98.xml"/></Relationships>
</file>

<file path=xl/charts/_rels/chart99.xml.rels><?xml version="1.0" encoding="UTF-8" standalone="yes"?>
<Relationships xmlns="http://schemas.openxmlformats.org/package/2006/relationships"><Relationship Id="rId2" Type="http://schemas.microsoft.com/office/2011/relationships/chartColorStyle" Target="colors99.xml"/><Relationship Id="rId1" Type="http://schemas.microsoft.com/office/2011/relationships/chartStyle" Target="style9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'BMP test cumul'!$A$3</c:f>
              <c:strCache>
                <c:ptCount val="1"/>
                <c:pt idx="0">
                  <c:v>R9 (100%HE)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'BMP test cumul'!$B$2:$AU$2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'BMP test cumul'!$B$3:$AU$3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1.9042225660276599</c:v>
                </c:pt>
                <c:pt idx="4">
                  <c:v>5.8486835956563841</c:v>
                </c:pt>
                <c:pt idx="5">
                  <c:v>11.357327447379259</c:v>
                </c:pt>
                <c:pt idx="6">
                  <c:v>16.865971299102132</c:v>
                </c:pt>
                <c:pt idx="7">
                  <c:v>21.422503867811177</c:v>
                </c:pt>
                <c:pt idx="8">
                  <c:v>25.502980795013304</c:v>
                </c:pt>
                <c:pt idx="9">
                  <c:v>31.215648493096285</c:v>
                </c:pt>
                <c:pt idx="10">
                  <c:v>42.776999786835653</c:v>
                </c:pt>
                <c:pt idx="11">
                  <c:v>46.993492611611188</c:v>
                </c:pt>
                <c:pt idx="12">
                  <c:v>57.126676980829806</c:v>
                </c:pt>
                <c:pt idx="13">
                  <c:v>63.519424166779807</c:v>
                </c:pt>
                <c:pt idx="14">
                  <c:v>75.42081520445268</c:v>
                </c:pt>
                <c:pt idx="15">
                  <c:v>82.833681622203216</c:v>
                </c:pt>
                <c:pt idx="16">
                  <c:v>89.236011015594556</c:v>
                </c:pt>
                <c:pt idx="17">
                  <c:v>96.693669429874575</c:v>
                </c:pt>
                <c:pt idx="18">
                  <c:v>104.14866969264962</c:v>
                </c:pt>
                <c:pt idx="19">
                  <c:v>108.6473767477725</c:v>
                </c:pt>
                <c:pt idx="20">
                  <c:v>112.50341136644924</c:v>
                </c:pt>
                <c:pt idx="21">
                  <c:v>117.77332534530747</c:v>
                </c:pt>
                <c:pt idx="22">
                  <c:v>121.91671900369603</c:v>
                </c:pt>
                <c:pt idx="23">
                  <c:v>126.19377052203261</c:v>
                </c:pt>
                <c:pt idx="24">
                  <c:v>130.67399913685472</c:v>
                </c:pt>
                <c:pt idx="25">
                  <c:v>134.627142032286</c:v>
                </c:pt>
                <c:pt idx="26">
                  <c:v>139.37091350680353</c:v>
                </c:pt>
                <c:pt idx="27">
                  <c:v>143.91037173943423</c:v>
                </c:pt>
                <c:pt idx="28">
                  <c:v>146.66155854708919</c:v>
                </c:pt>
                <c:pt idx="29">
                  <c:v>148.58738931244767</c:v>
                </c:pt>
                <c:pt idx="30">
                  <c:v>150.78833875857163</c:v>
                </c:pt>
                <c:pt idx="31">
                  <c:v>154.28406522808939</c:v>
                </c:pt>
                <c:pt idx="32">
                  <c:v>156.9730855892569</c:v>
                </c:pt>
                <c:pt idx="33">
                  <c:v>158.31759576984064</c:v>
                </c:pt>
                <c:pt idx="34">
                  <c:v>160.46881205877463</c:v>
                </c:pt>
                <c:pt idx="35">
                  <c:v>162.75447936576703</c:v>
                </c:pt>
                <c:pt idx="36">
                  <c:v>163.42673445605891</c:v>
                </c:pt>
                <c:pt idx="37">
                  <c:v>163.56118547411728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5B8-4384-B0F3-1CDD4269EB08}"/>
            </c:ext>
          </c:extLst>
        </c:ser>
        <c:ser>
          <c:idx val="1"/>
          <c:order val="1"/>
          <c:tx>
            <c:strRef>
              <c:f>'BMP test cumul'!$A$4</c:f>
              <c:strCache>
                <c:ptCount val="1"/>
                <c:pt idx="0">
                  <c:v>R2 (100%CM)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'BMP test cumul'!$B$2:$AU$2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'BMP test cumul'!$B$4:$AU$4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1.1033249450371619E-2</c:v>
                </c:pt>
                <c:pt idx="4">
                  <c:v>2.2066498900743237E-2</c:v>
                </c:pt>
                <c:pt idx="5">
                  <c:v>7.7232746152601325E-2</c:v>
                </c:pt>
                <c:pt idx="6">
                  <c:v>1.0598260420316739</c:v>
                </c:pt>
                <c:pt idx="7">
                  <c:v>1.9441600083228394</c:v>
                </c:pt>
                <c:pt idx="8">
                  <c:v>2.63197531543819</c:v>
                </c:pt>
                <c:pt idx="9">
                  <c:v>3.1232719633777264</c:v>
                </c:pt>
                <c:pt idx="10">
                  <c:v>3.319790622553541</c:v>
                </c:pt>
                <c:pt idx="11">
                  <c:v>3.8110872704930774</c:v>
                </c:pt>
                <c:pt idx="12">
                  <c:v>4.1058652592567988</c:v>
                </c:pt>
                <c:pt idx="13">
                  <c:v>4.681116058186519</c:v>
                </c:pt>
                <c:pt idx="14">
                  <c:v>5.2563668571162392</c:v>
                </c:pt>
                <c:pt idx="15">
                  <c:v>5.7165674962600157</c:v>
                </c:pt>
                <c:pt idx="16">
                  <c:v>6.1767681354037922</c:v>
                </c:pt>
                <c:pt idx="17">
                  <c:v>6.4068684549756805</c:v>
                </c:pt>
                <c:pt idx="18">
                  <c:v>6.867069094119457</c:v>
                </c:pt>
                <c:pt idx="19">
                  <c:v>7.2122195734772889</c:v>
                </c:pt>
                <c:pt idx="20">
                  <c:v>7.3306177537861048</c:v>
                </c:pt>
                <c:pt idx="21">
                  <c:v>7.4884819941978584</c:v>
                </c:pt>
                <c:pt idx="22">
                  <c:v>7.8436765351243052</c:v>
                </c:pt>
                <c:pt idx="23">
                  <c:v>10.330038321609429</c:v>
                </c:pt>
                <c:pt idx="24">
                  <c:v>11.119359523668198</c:v>
                </c:pt>
                <c:pt idx="25">
                  <c:v>11.280064508766024</c:v>
                </c:pt>
                <c:pt idx="26">
                  <c:v>11.422913384408536</c:v>
                </c:pt>
                <c:pt idx="27">
                  <c:v>11.601474478961677</c:v>
                </c:pt>
                <c:pt idx="28">
                  <c:v>12.708553265191149</c:v>
                </c:pt>
                <c:pt idx="29">
                  <c:v>13.083531563752745</c:v>
                </c:pt>
                <c:pt idx="30">
                  <c:v>13.42371073990995</c:v>
                </c:pt>
                <c:pt idx="31">
                  <c:v>13.9096809915631</c:v>
                </c:pt>
                <c:pt idx="32">
                  <c:v>14.201263142554989</c:v>
                </c:pt>
                <c:pt idx="33">
                  <c:v>14.541442318712194</c:v>
                </c:pt>
                <c:pt idx="34">
                  <c:v>14.8816214948694</c:v>
                </c:pt>
                <c:pt idx="35">
                  <c:v>15.221800671026605</c:v>
                </c:pt>
                <c:pt idx="36">
                  <c:v>15.560331200714215</c:v>
                </c:pt>
                <c:pt idx="37">
                  <c:v>15.823632723804577</c:v>
                </c:pt>
                <c:pt idx="38">
                  <c:v>16.086934246894941</c:v>
                </c:pt>
                <c:pt idx="39">
                  <c:v>16.31262126668668</c:v>
                </c:pt>
                <c:pt idx="40">
                  <c:v>16.613537293075666</c:v>
                </c:pt>
                <c:pt idx="41">
                  <c:v>16.770539164564862</c:v>
                </c:pt>
                <c:pt idx="42">
                  <c:v>17.006041971798656</c:v>
                </c:pt>
                <c:pt idx="43">
                  <c:v>17.084542907543252</c:v>
                </c:pt>
                <c:pt idx="44">
                  <c:v>17.241544779032449</c:v>
                </c:pt>
                <c:pt idx="45">
                  <c:v>17.320045714777045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B8-4384-B0F3-1CDD4269EB08}"/>
            </c:ext>
          </c:extLst>
        </c:ser>
        <c:ser>
          <c:idx val="2"/>
          <c:order val="2"/>
          <c:tx>
            <c:strRef>
              <c:f>'BMP test cumul'!$A$5</c:f>
              <c:strCache>
                <c:ptCount val="1"/>
                <c:pt idx="0">
                  <c:v>R13 (100%SM)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'BMP test cumul'!$B$2:$AU$2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'BMP test cumul'!$B$5:$AU$5</c:f>
              <c:numCache>
                <c:formatCode>General</c:formatCode>
                <c:ptCount val="46"/>
                <c:pt idx="0">
                  <c:v>0</c:v>
                </c:pt>
                <c:pt idx="1">
                  <c:v>1.2717620256378441</c:v>
                </c:pt>
                <c:pt idx="2">
                  <c:v>2.2043875111055966</c:v>
                </c:pt>
                <c:pt idx="3">
                  <c:v>3.0522288615308262</c:v>
                </c:pt>
                <c:pt idx="4">
                  <c:v>4.2392067521261474</c:v>
                </c:pt>
                <c:pt idx="5">
                  <c:v>5.2566163726364223</c:v>
                </c:pt>
                <c:pt idx="6">
                  <c:v>5.8518744892913102</c:v>
                </c:pt>
                <c:pt idx="7">
                  <c:v>7.8777117834213204</c:v>
                </c:pt>
                <c:pt idx="8">
                  <c:v>9.0782079577205863</c:v>
                </c:pt>
                <c:pt idx="9">
                  <c:v>10.128642110232443</c:v>
                </c:pt>
                <c:pt idx="10">
                  <c:v>10.953983230063187</c:v>
                </c:pt>
                <c:pt idx="11">
                  <c:v>11.854355360787636</c:v>
                </c:pt>
                <c:pt idx="12">
                  <c:v>12.529634458830973</c:v>
                </c:pt>
                <c:pt idx="13">
                  <c:v>13.054851535086902</c:v>
                </c:pt>
                <c:pt idx="14">
                  <c:v>14.079201750921685</c:v>
                </c:pt>
                <c:pt idx="15">
                  <c:v>14.98973527610816</c:v>
                </c:pt>
                <c:pt idx="16">
                  <c:v>15.900268801294635</c:v>
                </c:pt>
                <c:pt idx="17">
                  <c:v>16.469352254536179</c:v>
                </c:pt>
                <c:pt idx="18">
                  <c:v>16.981527362453573</c:v>
                </c:pt>
                <c:pt idx="19">
                  <c:v>17.436794125046809</c:v>
                </c:pt>
                <c:pt idx="20">
                  <c:v>17.914243574657593</c:v>
                </c:pt>
                <c:pt idx="21">
                  <c:v>18.523518972065901</c:v>
                </c:pt>
                <c:pt idx="22">
                  <c:v>19.077405696982545</c:v>
                </c:pt>
                <c:pt idx="23">
                  <c:v>19.40973773193253</c:v>
                </c:pt>
                <c:pt idx="24">
                  <c:v>19.852847111865845</c:v>
                </c:pt>
                <c:pt idx="25">
                  <c:v>20.129790474324167</c:v>
                </c:pt>
                <c:pt idx="26">
                  <c:v>20.462122509274153</c:v>
                </c:pt>
                <c:pt idx="27">
                  <c:v>20.861819145903191</c:v>
                </c:pt>
                <c:pt idx="28">
                  <c:v>21.217105045128999</c:v>
                </c:pt>
                <c:pt idx="29">
                  <c:v>21.483569469548357</c:v>
                </c:pt>
                <c:pt idx="30">
                  <c:v>21.674322432552</c:v>
                </c:pt>
                <c:pt idx="31">
                  <c:v>22.284731914163658</c:v>
                </c:pt>
                <c:pt idx="32">
                  <c:v>22.704388432771673</c:v>
                </c:pt>
                <c:pt idx="33">
                  <c:v>23.124044951379688</c:v>
                </c:pt>
                <c:pt idx="34">
                  <c:v>23.505550877386973</c:v>
                </c:pt>
                <c:pt idx="35">
                  <c:v>23.84890621079353</c:v>
                </c:pt>
                <c:pt idx="36">
                  <c:v>24.154088269915292</c:v>
                </c:pt>
                <c:pt idx="37">
                  <c:v>24.357542975996466</c:v>
                </c:pt>
                <c:pt idx="38">
                  <c:v>24.560997682077641</c:v>
                </c:pt>
                <c:pt idx="39">
                  <c:v>24.744106917550699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B8-4384-B0F3-1CDD4269EB08}"/>
            </c:ext>
          </c:extLst>
        </c:ser>
        <c:ser>
          <c:idx val="3"/>
          <c:order val="3"/>
          <c:tx>
            <c:strRef>
              <c:f>'BMP test cumul'!$A$6</c:f>
              <c:strCache>
                <c:ptCount val="1"/>
                <c:pt idx="0">
                  <c:v>R29 (100%PM)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'BMP test cumul'!$B$2:$AU$2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'BMP test cumul'!$B$6:$AU$6</c:f>
              <c:numCache>
                <c:formatCode>General</c:formatCode>
                <c:ptCount val="46"/>
                <c:pt idx="0">
                  <c:v>0</c:v>
                </c:pt>
                <c:pt idx="1">
                  <c:v>6.1078630079155003</c:v>
                </c:pt>
                <c:pt idx="2">
                  <c:v>8.8529699777651629</c:v>
                </c:pt>
                <c:pt idx="3">
                  <c:v>15.029460659926904</c:v>
                </c:pt>
                <c:pt idx="4">
                  <c:v>18.25496134950026</c:v>
                </c:pt>
                <c:pt idx="5">
                  <c:v>23.539292266460862</c:v>
                </c:pt>
                <c:pt idx="6">
                  <c:v>29.098133880406429</c:v>
                </c:pt>
                <c:pt idx="7">
                  <c:v>34.039326426135823</c:v>
                </c:pt>
                <c:pt idx="8">
                  <c:v>38.568752926387766</c:v>
                </c:pt>
                <c:pt idx="9">
                  <c:v>43.304062449378435</c:v>
                </c:pt>
                <c:pt idx="10">
                  <c:v>52.362915449882323</c:v>
                </c:pt>
                <c:pt idx="11">
                  <c:v>57.235480321365472</c:v>
                </c:pt>
                <c:pt idx="12">
                  <c:v>66.019822624884398</c:v>
                </c:pt>
                <c:pt idx="13">
                  <c:v>72.19631330704614</c:v>
                </c:pt>
                <c:pt idx="14">
                  <c:v>83.838402327247948</c:v>
                </c:pt>
                <c:pt idx="15">
                  <c:v>99.192461759688001</c:v>
                </c:pt>
                <c:pt idx="16">
                  <c:v>112.696313381968</c:v>
                </c:pt>
                <c:pt idx="17">
                  <c:v>124.04987015993589</c:v>
                </c:pt>
                <c:pt idx="18">
                  <c:v>135.05937976281385</c:v>
                </c:pt>
                <c:pt idx="19">
                  <c:v>146.32692474700926</c:v>
                </c:pt>
                <c:pt idx="20">
                  <c:v>160.43285892569662</c:v>
                </c:pt>
                <c:pt idx="21">
                  <c:v>174.42739971712845</c:v>
                </c:pt>
                <c:pt idx="22">
                  <c:v>189.24046119537991</c:v>
                </c:pt>
                <c:pt idx="23">
                  <c:v>201.31036314062186</c:v>
                </c:pt>
                <c:pt idx="24">
                  <c:v>213.74601969026506</c:v>
                </c:pt>
                <c:pt idx="25">
                  <c:v>221.2439890804911</c:v>
                </c:pt>
                <c:pt idx="26">
                  <c:v>225.1617126863454</c:v>
                </c:pt>
                <c:pt idx="27">
                  <c:v>229.17737938234606</c:v>
                </c:pt>
                <c:pt idx="28">
                  <c:v>232.16464363180998</c:v>
                </c:pt>
                <c:pt idx="29">
                  <c:v>234.66219243054209</c:v>
                </c:pt>
                <c:pt idx="30">
                  <c:v>237.06179813912786</c:v>
                </c:pt>
                <c:pt idx="31">
                  <c:v>238.67785912654276</c:v>
                </c:pt>
                <c:pt idx="32">
                  <c:v>241.17540792527487</c:v>
                </c:pt>
                <c:pt idx="33">
                  <c:v>242.84044045776295</c:v>
                </c:pt>
                <c:pt idx="34">
                  <c:v>244.26061526488513</c:v>
                </c:pt>
                <c:pt idx="35">
                  <c:v>246.17050552273912</c:v>
                </c:pt>
                <c:pt idx="36">
                  <c:v>247.29685105942224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5B8-4384-B0F3-1CDD4269EB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537199"/>
        <c:axId val="2088880143"/>
      </c:lineChart>
      <c:dateAx>
        <c:axId val="452537199"/>
        <c:scaling>
          <c:orientation val="minMax"/>
          <c:max val="7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Retention Time (days)</a:t>
                </a:r>
                <a:endParaRPr lang="fr-BF" sz="11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F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2088880143"/>
        <c:crosses val="autoZero"/>
        <c:auto val="0"/>
        <c:lblOffset val="100"/>
        <c:baseTimeUnit val="days"/>
        <c:majorUnit val="10"/>
        <c:majorTimeUnit val="days"/>
        <c:minorUnit val="5"/>
        <c:minorTimeUnit val="days"/>
      </c:dateAx>
      <c:valAx>
        <c:axId val="2088880143"/>
        <c:scaling>
          <c:orientation val="minMax"/>
          <c:max val="3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Cumulative methane yield (ml/g VS ad)</a:t>
                </a:r>
              </a:p>
              <a:p>
                <a:pPr>
                  <a:defRPr/>
                </a:pPr>
                <a:endParaRPr lang="fr-BF" sz="11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F"/>
            </a:p>
          </c:txPr>
        </c:title>
        <c:numFmt formatCode="General" sourceLinked="1"/>
        <c:majorTickMark val="out"/>
        <c:minorTickMark val="out"/>
        <c:tickLblPos val="nextTo"/>
        <c:spPr>
          <a:solidFill>
            <a:schemeClr val="bg1"/>
          </a:solidFill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452537199"/>
        <c:crosses val="autoZero"/>
        <c:crossBetween val="between"/>
        <c:min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8553226134045337"/>
          <c:y val="2.4852984128955386E-2"/>
          <c:w val="0.10615147055855589"/>
          <c:h val="0.11467615768735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Gompertz_co'!$J$5</c:f>
              <c:strCache>
                <c:ptCount val="1"/>
                <c:pt idx="0">
                  <c:v>R6 (26,66%HE+73,34%CM)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Gompertz_co'!$A$6:$A$51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'Modified Gompertz_co'!$J$6:$J$66</c:f>
              <c:numCache>
                <c:formatCode>General</c:formatCode>
                <c:ptCount val="61"/>
                <c:pt idx="0">
                  <c:v>1.0841407077523246</c:v>
                </c:pt>
                <c:pt idx="1">
                  <c:v>1.4630952276973292</c:v>
                </c:pt>
                <c:pt idx="2">
                  <c:v>1.9330629904042662</c:v>
                </c:pt>
                <c:pt idx="3">
                  <c:v>2.5041361885485931</c:v>
                </c:pt>
                <c:pt idx="4">
                  <c:v>3.1850357951848323</c:v>
                </c:pt>
                <c:pt idx="5">
                  <c:v>3.9827051242173201</c:v>
                </c:pt>
                <c:pt idx="6">
                  <c:v>4.9019923777325172</c:v>
                </c:pt>
                <c:pt idx="7">
                  <c:v>5.9454387419123442</c:v>
                </c:pt>
                <c:pt idx="8">
                  <c:v>7.1131789280655857</c:v>
                </c:pt>
                <c:pt idx="9">
                  <c:v>8.4029520074037478</c:v>
                </c:pt>
                <c:pt idx="10">
                  <c:v>9.8102127984915857</c:v>
                </c:pt>
                <c:pt idx="11">
                  <c:v>11.328328434293351</c:v>
                </c:pt>
                <c:pt idx="12">
                  <c:v>12.94884123482244</c:v>
                </c:pt>
                <c:pt idx="13">
                  <c:v>14.661777546814736</c:v>
                </c:pt>
                <c:pt idx="14">
                  <c:v>16.455982499455303</c:v>
                </c:pt>
                <c:pt idx="15">
                  <c:v>18.319462273166508</c:v>
                </c:pt>
                <c:pt idx="16">
                  <c:v>20.239718059180689</c:v>
                </c:pt>
                <c:pt idx="17">
                  <c:v>22.20405899290191</c:v>
                </c:pt>
                <c:pt idx="18">
                  <c:v>24.199884621759235</c:v>
                </c:pt>
                <c:pt idx="19">
                  <c:v>26.214930641451115</c:v>
                </c:pt>
                <c:pt idx="20">
                  <c:v>28.237474506626</c:v>
                </c:pt>
                <c:pt idx="21">
                  <c:v>30.256499972045631</c:v>
                </c:pt>
                <c:pt idx="22">
                  <c:v>32.261821591445909</c:v>
                </c:pt>
                <c:pt idx="23">
                  <c:v>34.244171687452301</c:v>
                </c:pt>
                <c:pt idx="24">
                  <c:v>36.195253337015103</c:v>
                </c:pt>
                <c:pt idx="25">
                  <c:v>38.107763546001628</c:v>
                </c:pt>
                <c:pt idx="26">
                  <c:v>39.97539107905682</c:v>
                </c:pt>
                <c:pt idx="27">
                  <c:v>41.792793435511499</c:v>
                </c:pt>
                <c:pt idx="28">
                  <c:v>43.555557285448195</c:v>
                </c:pt>
                <c:pt idx="29">
                  <c:v>45.26014636215649</c:v>
                </c:pt>
                <c:pt idx="30">
                  <c:v>46.903840399740403</c:v>
                </c:pt>
                <c:pt idx="31">
                  <c:v>48.484668249864711</c:v>
                </c:pt>
                <c:pt idx="32">
                  <c:v>50.001337842617446</c:v>
                </c:pt>
                <c:pt idx="33">
                  <c:v>51.453165197818237</c:v>
                </c:pt>
                <c:pt idx="34">
                  <c:v>52.8400042620192</c:v>
                </c:pt>
                <c:pt idx="35">
                  <c:v>54.162178953961465</c:v>
                </c:pt>
                <c:pt idx="36">
                  <c:v>55.420418453463824</c:v>
                </c:pt>
                <c:pt idx="37">
                  <c:v>56.615796467939639</c:v>
                </c:pt>
                <c:pt idx="38">
                  <c:v>57.749674956495838</c:v>
                </c:pt>
                <c:pt idx="39">
                  <c:v>58.82365258146914</c:v>
                </c:pt>
                <c:pt idx="40">
                  <c:v>59.839517987674931</c:v>
                </c:pt>
                <c:pt idx="41">
                  <c:v>60.799207876267964</c:v>
                </c:pt>
                <c:pt idx="42">
                  <c:v>61.704769738343785</c:v>
                </c:pt>
                <c:pt idx="43">
                  <c:v>62.558329038661725</c:v>
                </c:pt>
                <c:pt idx="44">
                  <c:v>63.362060587774778</c:v>
                </c:pt>
                <c:pt idx="45">
                  <c:v>64.118163807379858</c:v>
                </c:pt>
                <c:pt idx="46">
                  <c:v>64.828841575241015</c:v>
                </c:pt>
                <c:pt idx="47">
                  <c:v>65.496282329414697</c:v>
                </c:pt>
                <c:pt idx="48">
                  <c:v>66.122645113993627</c:v>
                </c:pt>
                <c:pt idx="49">
                  <c:v>66.710047257874578</c:v>
                </c:pt>
                <c:pt idx="50">
                  <c:v>67.260554392232947</c:v>
                </c:pt>
                <c:pt idx="51">
                  <c:v>67.776172529883922</c:v>
                </c:pt>
                <c:pt idx="52">
                  <c:v>68.258841949270789</c:v>
                </c:pt>
                <c:pt idx="53">
                  <c:v>68.710432646453071</c:v>
                </c:pt>
                <c:pt idx="54">
                  <c:v>69.132741139404928</c:v>
                </c:pt>
                <c:pt idx="55">
                  <c:v>69.527488429601135</c:v>
                </c:pt>
                <c:pt idx="56">
                  <c:v>69.896318945842395</c:v>
                </c:pt>
                <c:pt idx="57">
                  <c:v>70.240800314259474</c:v>
                </c:pt>
                <c:pt idx="58">
                  <c:v>70.562423816242116</c:v>
                </c:pt>
                <c:pt idx="59">
                  <c:v>70.862605412550849</c:v>
                </c:pt>
                <c:pt idx="60">
                  <c:v>71.142687227034031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6-454A-9D8D-CEAAABDC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299920"/>
        <c:axId val="201220976"/>
      </c:lineChart>
      <c:scatterChart>
        <c:scatterStyle val="lineMarker"/>
        <c:varyColors val="0"/>
        <c:ser>
          <c:idx val="0"/>
          <c:order val="0"/>
          <c:tx>
            <c:strRef>
              <c:f>'Modified Gompertz_co'!$C$5</c:f>
              <c:strCache>
                <c:ptCount val="1"/>
                <c:pt idx="0">
                  <c:v>R6 (26,66%HE+73,34%CM)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Gompertz_co'!$A$6:$A$66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'Modified Gompertz_co'!$C$6:$C$66</c:f>
              <c:numCache>
                <c:formatCode>General</c:formatCode>
                <c:ptCount val="61"/>
                <c:pt idx="0">
                  <c:v>0</c:v>
                </c:pt>
                <c:pt idx="1">
                  <c:v>0.93890361523125199</c:v>
                </c:pt>
                <c:pt idx="2">
                  <c:v>1.0432262391458356</c:v>
                </c:pt>
                <c:pt idx="3">
                  <c:v>1.2518714869750027</c:v>
                </c:pt>
                <c:pt idx="4">
                  <c:v>1.5648393587187535</c:v>
                </c:pt>
                <c:pt idx="5">
                  <c:v>1.9821298543770878</c:v>
                </c:pt>
                <c:pt idx="6">
                  <c:v>3.0253560935229231</c:v>
                </c:pt>
                <c:pt idx="7">
                  <c:v>5.2161311957291776</c:v>
                </c:pt>
                <c:pt idx="8">
                  <c:v>7.5112289218500159</c:v>
                </c:pt>
                <c:pt idx="9">
                  <c:v>9.0760682805687694</c:v>
                </c:pt>
                <c:pt idx="10">
                  <c:v>11.788456502347941</c:v>
                </c:pt>
                <c:pt idx="11">
                  <c:v>13.353295861066695</c:v>
                </c:pt>
                <c:pt idx="12">
                  <c:v>14.083554228468779</c:v>
                </c:pt>
                <c:pt idx="13">
                  <c:v>15.126780467614616</c:v>
                </c:pt>
                <c:pt idx="14">
                  <c:v>17.317555569820868</c:v>
                </c:pt>
                <c:pt idx="15">
                  <c:v>19.612653295941705</c:v>
                </c:pt>
                <c:pt idx="16">
                  <c:v>21.177492654660458</c:v>
                </c:pt>
                <c:pt idx="17">
                  <c:v>23.88988087643963</c:v>
                </c:pt>
                <c:pt idx="18">
                  <c:v>25.454720235158383</c:v>
                </c:pt>
                <c:pt idx="19">
                  <c:v>26.18497860256047</c:v>
                </c:pt>
                <c:pt idx="20">
                  <c:v>27.228204841706305</c:v>
                </c:pt>
                <c:pt idx="21">
                  <c:v>29.418979943912561</c:v>
                </c:pt>
                <c:pt idx="22">
                  <c:v>31.714077670033397</c:v>
                </c:pt>
                <c:pt idx="23">
                  <c:v>33.278917028752147</c:v>
                </c:pt>
                <c:pt idx="24">
                  <c:v>35.991305250531319</c:v>
                </c:pt>
                <c:pt idx="25">
                  <c:v>37.556144609250069</c:v>
                </c:pt>
                <c:pt idx="26">
                  <c:v>38.286402976652155</c:v>
                </c:pt>
                <c:pt idx="27">
                  <c:v>39.329629215797993</c:v>
                </c:pt>
                <c:pt idx="28">
                  <c:v>41.520404318004246</c:v>
                </c:pt>
                <c:pt idx="29">
                  <c:v>43.815502044125083</c:v>
                </c:pt>
                <c:pt idx="30">
                  <c:v>45.38034140284384</c:v>
                </c:pt>
                <c:pt idx="31">
                  <c:v>48.7143670969106</c:v>
                </c:pt>
                <c:pt idx="32">
                  <c:v>50.63784345887219</c:v>
                </c:pt>
                <c:pt idx="33">
                  <c:v>51.535465761120932</c:v>
                </c:pt>
                <c:pt idx="34">
                  <c:v>52.817783335761995</c:v>
                </c:pt>
                <c:pt idx="35">
                  <c:v>53.843637395474843</c:v>
                </c:pt>
                <c:pt idx="36">
                  <c:v>55.767113757436434</c:v>
                </c:pt>
                <c:pt idx="37">
                  <c:v>57.43412660446981</c:v>
                </c:pt>
                <c:pt idx="38">
                  <c:v>58.908791815307033</c:v>
                </c:pt>
                <c:pt idx="39">
                  <c:v>60.699962016896265</c:v>
                </c:pt>
                <c:pt idx="40">
                  <c:v>61.416430097531958</c:v>
                </c:pt>
                <c:pt idx="41">
                  <c:v>61.655252791077189</c:v>
                </c:pt>
                <c:pt idx="42">
                  <c:v>62.610543565258112</c:v>
                </c:pt>
                <c:pt idx="43">
                  <c:v>63.088188952348574</c:v>
                </c:pt>
                <c:pt idx="44">
                  <c:v>63.804657032984267</c:v>
                </c:pt>
                <c:pt idx="45">
                  <c:v>64.401713766847351</c:v>
                </c:pt>
                <c:pt idx="46">
                  <c:v>65.357004541028275</c:v>
                </c:pt>
                <c:pt idx="47">
                  <c:v>65.715238581346128</c:v>
                </c:pt>
                <c:pt idx="48">
                  <c:v>66.670529355527052</c:v>
                </c:pt>
                <c:pt idx="49">
                  <c:v>67.625820129707975</c:v>
                </c:pt>
                <c:pt idx="50">
                  <c:v>67.864642823253206</c:v>
                </c:pt>
                <c:pt idx="51">
                  <c:v>67.864642823253206</c:v>
                </c:pt>
                <c:pt idx="52">
                  <c:v>67.864642823253206</c:v>
                </c:pt>
                <c:pt idx="53">
                  <c:v>68.630473862200418</c:v>
                </c:pt>
                <c:pt idx="54">
                  <c:v>68.630473862200418</c:v>
                </c:pt>
                <c:pt idx="55">
                  <c:v>68.95868716460636</c:v>
                </c:pt>
                <c:pt idx="56">
                  <c:v>69.068091598741674</c:v>
                </c:pt>
                <c:pt idx="57">
                  <c:v>69.9433270718242</c:v>
                </c:pt>
                <c:pt idx="58">
                  <c:v>69.9433270718242</c:v>
                </c:pt>
                <c:pt idx="59">
                  <c:v>69.9433270718242</c:v>
                </c:pt>
                <c:pt idx="60">
                  <c:v>69.9433270718242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16-454A-9D8D-CEAAABDC4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299920"/>
        <c:axId val="201220976"/>
      </c:scatterChart>
      <c:dateAx>
        <c:axId val="1588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1220976"/>
        <c:crosses val="autoZero"/>
        <c:auto val="0"/>
        <c:lblOffset val="100"/>
        <c:baseTimeUnit val="days"/>
        <c:majorUnit val="5"/>
        <c:majorTimeUnit val="days"/>
      </c:dateAx>
      <c:valAx>
        <c:axId val="20122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588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10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>
                <a:latin typeface="Arial" panose="020B0604020202020204" pitchFamily="34" charset="0"/>
                <a:cs typeface="Arial" panose="020B0604020202020204" pitchFamily="34" charset="0"/>
              </a:rPr>
              <a:t>R8 (46,6%HE+47,4%CD+6,0%PM)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Feuil3!$C$2</c:f>
              <c:strCache>
                <c:ptCount val="1"/>
                <c:pt idx="0">
                  <c:v>MGM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Feuil3!$A$3:$A$77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Feuil3!$C$3:$C$77</c:f>
              <c:numCache>
                <c:formatCode>General</c:formatCode>
                <c:ptCount val="75"/>
                <c:pt idx="0">
                  <c:v>3.8067903917993884</c:v>
                </c:pt>
                <c:pt idx="1">
                  <c:v>4.3339446854330497</c:v>
                </c:pt>
                <c:pt idx="2">
                  <c:v>4.912365456355027</c:v>
                </c:pt>
                <c:pt idx="3">
                  <c:v>5.5442924463194974</c:v>
                </c:pt>
                <c:pt idx="4">
                  <c:v>6.2317895492700925</c:v>
                </c:pt>
                <c:pt idx="5">
                  <c:v>6.9767233079675144</c:v>
                </c:pt>
                <c:pt idx="6">
                  <c:v>7.7807436283920479</c:v>
                </c:pt>
                <c:pt idx="7">
                  <c:v>8.6452669584500974</c:v>
                </c:pt>
                <c:pt idx="8">
                  <c:v>9.5714621223385752</c:v>
                </c:pt>
                <c:pt idx="9">
                  <c:v>10.560238945738417</c:v>
                </c:pt>
                <c:pt idx="10">
                  <c:v>11.612239751357123</c:v>
                </c:pt>
                <c:pt idx="11">
                  <c:v>12.727833750593691</c:v>
                </c:pt>
                <c:pt idx="12">
                  <c:v>13.907114306442452</c:v>
                </c:pt>
                <c:pt idx="13">
                  <c:v>15.149898996159381</c:v>
                </c:pt>
                <c:pt idx="14">
                  <c:v>16.455732360445527</c:v>
                </c:pt>
                <c:pt idx="15">
                  <c:v>17.823891189503755</c:v>
                </c:pt>
                <c:pt idx="16">
                  <c:v>19.253392165637333</c:v>
                </c:pt>
                <c:pt idx="17">
                  <c:v>20.743001657234704</c:v>
                </c:pt>
                <c:pt idx="18">
                  <c:v>22.291247440004391</c:v>
                </c:pt>
                <c:pt idx="19">
                  <c:v>23.89643210802225</c:v>
                </c:pt>
                <c:pt idx="20">
                  <c:v>25.556647929238956</c:v>
                </c:pt>
                <c:pt idx="21">
                  <c:v>27.269792897181009</c:v>
                </c:pt>
                <c:pt idx="22">
                  <c:v>29.033587732198985</c:v>
                </c:pt>
                <c:pt idx="23">
                  <c:v>30.845593591257312</c:v>
                </c:pt>
                <c:pt idx="24">
                  <c:v>32.70323025437375</c:v>
                </c:pt>
                <c:pt idx="25">
                  <c:v>34.603794567845625</c:v>
                </c:pt>
                <c:pt idx="26">
                  <c:v>36.544478938789773</c:v>
                </c:pt>
                <c:pt idx="27">
                  <c:v>38.522389691737821</c:v>
                </c:pt>
                <c:pt idx="28">
                  <c:v>40.534565115560326</c:v>
                </c:pt>
                <c:pt idx="29">
                  <c:v>42.577993047372715</c:v>
                </c:pt>
                <c:pt idx="30">
                  <c:v>44.64962785887613</c:v>
                </c:pt>
                <c:pt idx="31">
                  <c:v>46.746406729428529</c:v>
                </c:pt>
                <c:pt idx="32">
                  <c:v>48.865265108694629</c:v>
                </c:pt>
                <c:pt idx="33">
                  <c:v>51.003151289708967</c:v>
                </c:pt>
                <c:pt idx="34">
                  <c:v>53.157040030371739</c:v>
                </c:pt>
                <c:pt idx="35">
                  <c:v>55.323945177598006</c:v>
                </c:pt>
                <c:pt idx="36">
                  <c:v>57.50093126341666</c:v>
                </c:pt>
                <c:pt idx="37">
                  <c:v>59.685124056164788</c:v>
                </c:pt>
                <c:pt idx="38">
                  <c:v>61.873720062481702</c:v>
                </c:pt>
                <c:pt idx="39">
                  <c:v>64.063994987043372</c:v>
                </c:pt>
                <c:pt idx="40">
                  <c:v>66.253311166886519</c:v>
                </c:pt>
                <c:pt idx="41">
                  <c:v>68.439124005773266</c:v>
                </c:pt>
                <c:pt idx="42">
                  <c:v>70.618987441380199</c:v>
                </c:pt>
                <c:pt idx="43">
                  <c:v>72.79055848421568</c:v>
                </c:pt>
                <c:pt idx="44">
                  <c:v>74.951600872143544</c:v>
                </c:pt>
                <c:pt idx="45">
                  <c:v>77.099987888296965</c:v>
                </c:pt>
                <c:pt idx="46">
                  <c:v>79.233704393086725</c:v>
                </c:pt>
                <c:pt idx="47">
                  <c:v>81.350848123029152</c:v>
                </c:pt>
                <c:pt idx="48">
                  <c:v>83.449630310331841</c:v>
                </c:pt>
                <c:pt idx="49">
                  <c:v>85.528375677664769</c:v>
                </c:pt>
                <c:pt idx="50">
                  <c:v>87.585521862401748</c:v>
                </c:pt>
                <c:pt idx="51">
                  <c:v>89.61961832392177</c:v>
                </c:pt>
                <c:pt idx="52">
                  <c:v>91.629324786395841</c:v>
                </c:pt>
                <c:pt idx="53">
                  <c:v>93.613409267923473</c:v>
                </c:pt>
                <c:pt idx="54">
                  <c:v>95.570745744998604</c:v>
                </c:pt>
                <c:pt idx="55">
                  <c:v>97.500311499138377</c:v>
                </c:pt>
                <c:pt idx="56">
                  <c:v>99.401184190160365</c:v>
                </c:pt>
                <c:pt idx="57">
                  <c:v>101.2725386980984</c:v>
                </c:pt>
                <c:pt idx="58">
                  <c:v>103.11364377315101</c:v>
                </c:pt>
                <c:pt idx="59">
                  <c:v>104.92385853039997</c:v>
                </c:pt>
                <c:pt idx="60">
                  <c:v>106.70262882336073</c:v>
                </c:pt>
                <c:pt idx="61">
                  <c:v>108.4494835277583</c:v>
                </c:pt>
                <c:pt idx="62">
                  <c:v>110.16403076429278</c:v>
                </c:pt>
                <c:pt idx="63">
                  <c:v>111.84595408658701</c:v>
                </c:pt>
                <c:pt idx="64">
                  <c:v>113.49500865801843</c:v>
                </c:pt>
                <c:pt idx="65">
                  <c:v>115.11101743873743</c:v>
                </c:pt>
                <c:pt idx="66">
                  <c:v>116.69386740188234</c:v>
                </c:pt>
                <c:pt idx="67">
                  <c:v>118.24350579582251</c:v>
                </c:pt>
                <c:pt idx="68">
                  <c:v>119.75993646720275</c:v>
                </c:pt>
                <c:pt idx="69">
                  <c:v>121.24321625762943</c:v>
                </c:pt>
                <c:pt idx="70">
                  <c:v>122.69345148503162</c:v>
                </c:pt>
                <c:pt idx="71">
                  <c:v>124.11079451905222</c:v>
                </c:pt>
                <c:pt idx="72">
                  <c:v>125.49544045826914</c:v>
                </c:pt>
                <c:pt idx="73">
                  <c:v>126.84762391561841</c:v>
                </c:pt>
                <c:pt idx="74">
                  <c:v>128.16761591708106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0B-4DDB-BE4B-5EDED5CAE40B}"/>
            </c:ext>
          </c:extLst>
        </c:ser>
        <c:ser>
          <c:idx val="2"/>
          <c:order val="2"/>
          <c:tx>
            <c:strRef>
              <c:f>Feuil3!$D$2</c:f>
              <c:strCache>
                <c:ptCount val="1"/>
                <c:pt idx="0">
                  <c:v>FOM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Feuil3!$A$3:$A$77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Feuil3!$D$3:$D$77</c:f>
              <c:numCache>
                <c:formatCode>General</c:formatCode>
                <c:ptCount val="75"/>
                <c:pt idx="0">
                  <c:v>0</c:v>
                </c:pt>
                <c:pt idx="1">
                  <c:v>1.7144140270976438</c:v>
                </c:pt>
                <c:pt idx="2">
                  <c:v>3.4287542932205048</c:v>
                </c:pt>
                <c:pt idx="3">
                  <c:v>5.1430208015361654</c:v>
                </c:pt>
                <c:pt idx="4">
                  <c:v>6.8572135552166333</c:v>
                </c:pt>
                <c:pt idx="5">
                  <c:v>8.5713325574427621</c:v>
                </c:pt>
                <c:pt idx="6">
                  <c:v>10.285377811382137</c:v>
                </c:pt>
                <c:pt idx="7">
                  <c:v>11.999349320206765</c:v>
                </c:pt>
                <c:pt idx="8">
                  <c:v>13.713247087093073</c:v>
                </c:pt>
                <c:pt idx="9">
                  <c:v>15.427071115208649</c:v>
                </c:pt>
                <c:pt idx="10">
                  <c:v>17.140821407734347</c:v>
                </c:pt>
                <c:pt idx="11">
                  <c:v>18.854497967837744</c:v>
                </c:pt>
                <c:pt idx="12">
                  <c:v>20.568100798686434</c:v>
                </c:pt>
                <c:pt idx="13">
                  <c:v>22.281629903461262</c:v>
                </c:pt>
                <c:pt idx="14">
                  <c:v>23.995085285329814</c:v>
                </c:pt>
                <c:pt idx="15">
                  <c:v>25.708466947459677</c:v>
                </c:pt>
                <c:pt idx="16">
                  <c:v>27.421774893031703</c:v>
                </c:pt>
                <c:pt idx="17">
                  <c:v>29.135009125213472</c:v>
                </c:pt>
                <c:pt idx="18">
                  <c:v>30.848169647172572</c:v>
                </c:pt>
                <c:pt idx="19">
                  <c:v>32.561256462085431</c:v>
                </c:pt>
                <c:pt idx="20">
                  <c:v>34.274269573124059</c:v>
                </c:pt>
                <c:pt idx="21">
                  <c:v>35.987208983451609</c:v>
                </c:pt>
                <c:pt idx="22">
                  <c:v>37.700074696248947</c:v>
                </c:pt>
                <c:pt idx="23">
                  <c:v>39.412866714679218</c:v>
                </c:pt>
                <c:pt idx="24">
                  <c:v>41.12558504191886</c:v>
                </c:pt>
                <c:pt idx="25">
                  <c:v>42.838229681131033</c:v>
                </c:pt>
                <c:pt idx="26">
                  <c:v>44.550800635492173</c:v>
                </c:pt>
                <c:pt idx="27">
                  <c:v>46.263297908174273</c:v>
                </c:pt>
                <c:pt idx="28">
                  <c:v>47.975721502340505</c:v>
                </c:pt>
                <c:pt idx="29">
                  <c:v>49.688071421167287</c:v>
                </c:pt>
                <c:pt idx="30">
                  <c:v>51.400347667817798</c:v>
                </c:pt>
                <c:pt idx="31">
                  <c:v>53.112550245468448</c:v>
                </c:pt>
                <c:pt idx="32">
                  <c:v>54.824679157282404</c:v>
                </c:pt>
                <c:pt idx="33">
                  <c:v>56.536734406436103</c:v>
                </c:pt>
                <c:pt idx="34">
                  <c:v>58.248715996092699</c:v>
                </c:pt>
                <c:pt idx="35">
                  <c:v>59.960623929424195</c:v>
                </c:pt>
                <c:pt idx="36">
                  <c:v>61.672458209598183</c:v>
                </c:pt>
                <c:pt idx="37">
                  <c:v>63.384218839782235</c:v>
                </c:pt>
                <c:pt idx="38">
                  <c:v>65.095905823152791</c:v>
                </c:pt>
                <c:pt idx="39">
                  <c:v>66.807519162868587</c:v>
                </c:pt>
                <c:pt idx="40">
                  <c:v>68.519058862106036</c:v>
                </c:pt>
                <c:pt idx="41">
                  <c:v>70.230524924023896</c:v>
                </c:pt>
                <c:pt idx="42">
                  <c:v>71.941917351803014</c:v>
                </c:pt>
                <c:pt idx="43">
                  <c:v>73.653236148602133</c:v>
                </c:pt>
                <c:pt idx="44">
                  <c:v>75.364481317588812</c:v>
                </c:pt>
                <c:pt idx="45">
                  <c:v>77.075652861935083</c:v>
                </c:pt>
                <c:pt idx="46">
                  <c:v>78.786750784808504</c:v>
                </c:pt>
                <c:pt idx="47">
                  <c:v>80.497775089376688</c:v>
                </c:pt>
                <c:pt idx="48">
                  <c:v>82.208725778802773</c:v>
                </c:pt>
                <c:pt idx="49">
                  <c:v>83.919602856254343</c:v>
                </c:pt>
                <c:pt idx="50">
                  <c:v>85.630406324907838</c:v>
                </c:pt>
                <c:pt idx="51">
                  <c:v>87.34113618791757</c:v>
                </c:pt>
                <c:pt idx="52">
                  <c:v>89.051792448455544</c:v>
                </c:pt>
                <c:pt idx="53">
                  <c:v>90.76237510969375</c:v>
                </c:pt>
                <c:pt idx="54">
                  <c:v>92.472884174790948</c:v>
                </c:pt>
                <c:pt idx="55">
                  <c:v>94.183319646914697</c:v>
                </c:pt>
                <c:pt idx="56">
                  <c:v>95.893681529237028</c:v>
                </c:pt>
                <c:pt idx="57">
                  <c:v>97.603969824916661</c:v>
                </c:pt>
                <c:pt idx="58">
                  <c:v>99.314184537125612</c:v>
                </c:pt>
                <c:pt idx="59">
                  <c:v>101.0243256690226</c:v>
                </c:pt>
                <c:pt idx="60">
                  <c:v>102.73439322378408</c:v>
                </c:pt>
                <c:pt idx="61">
                  <c:v>104.44438720456435</c:v>
                </c:pt>
                <c:pt idx="62">
                  <c:v>106.15430761453541</c:v>
                </c:pt>
                <c:pt idx="63">
                  <c:v>107.86415445686042</c:v>
                </c:pt>
                <c:pt idx="64">
                  <c:v>109.57392773470698</c:v>
                </c:pt>
                <c:pt idx="65">
                  <c:v>111.28362745123823</c:v>
                </c:pt>
                <c:pt idx="66">
                  <c:v>112.99325360961734</c:v>
                </c:pt>
                <c:pt idx="67">
                  <c:v>114.70280621301632</c:v>
                </c:pt>
                <c:pt idx="68">
                  <c:v>116.41228526458947</c:v>
                </c:pt>
                <c:pt idx="69">
                  <c:v>118.12169076750438</c:v>
                </c:pt>
                <c:pt idx="70">
                  <c:v>119.83102272493305</c:v>
                </c:pt>
                <c:pt idx="71">
                  <c:v>121.54028114002979</c:v>
                </c:pt>
                <c:pt idx="72">
                  <c:v>123.2494660159622</c:v>
                </c:pt>
                <c:pt idx="73">
                  <c:v>124.95857735589784</c:v>
                </c:pt>
                <c:pt idx="74">
                  <c:v>126.66761516299547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0B-4DDB-BE4B-5EDED5CA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229183"/>
        <c:axId val="1369197231"/>
      </c:lineChart>
      <c:scatterChart>
        <c:scatterStyle val="lineMarker"/>
        <c:varyColors val="0"/>
        <c:ser>
          <c:idx val="0"/>
          <c:order val="0"/>
          <c:tx>
            <c:strRef>
              <c:f>Feuil3!$B$2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Feuil3!$A$3:$A$77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Feuil3!$B$3:$B$77</c:f>
              <c:numCache>
                <c:formatCode>General</c:formatCode>
                <c:ptCount val="75"/>
                <c:pt idx="0">
                  <c:v>0</c:v>
                </c:pt>
                <c:pt idx="1">
                  <c:v>0.59739286766246502</c:v>
                </c:pt>
                <c:pt idx="2">
                  <c:v>1.1028791402999354</c:v>
                </c:pt>
                <c:pt idx="3">
                  <c:v>1.7462253054748977</c:v>
                </c:pt>
                <c:pt idx="4">
                  <c:v>2.366594821893611</c:v>
                </c:pt>
                <c:pt idx="5">
                  <c:v>3.1018475820935678</c:v>
                </c:pt>
                <c:pt idx="6">
                  <c:v>3.9290069373185195</c:v>
                </c:pt>
                <c:pt idx="7">
                  <c:v>5.0089094288622062</c:v>
                </c:pt>
                <c:pt idx="8">
                  <c:v>6.065835271649644</c:v>
                </c:pt>
                <c:pt idx="9">
                  <c:v>7.2835976557308229</c:v>
                </c:pt>
                <c:pt idx="10">
                  <c:v>8.5243366885682494</c:v>
                </c:pt>
                <c:pt idx="11">
                  <c:v>10.109725452749407</c:v>
                </c:pt>
                <c:pt idx="12">
                  <c:v>11.649160919418067</c:v>
                </c:pt>
                <c:pt idx="13">
                  <c:v>13.303479629867971</c:v>
                </c:pt>
                <c:pt idx="14">
                  <c:v>15.003751637830371</c:v>
                </c:pt>
                <c:pt idx="15">
                  <c:v>16.681046997036521</c:v>
                </c:pt>
                <c:pt idx="16">
                  <c:v>18.220482463705181</c:v>
                </c:pt>
                <c:pt idx="17">
                  <c:v>19.897777822911333</c:v>
                </c:pt>
                <c:pt idx="18">
                  <c:v>21.437213289579994</c:v>
                </c:pt>
                <c:pt idx="19">
                  <c:v>22.861765512467411</c:v>
                </c:pt>
                <c:pt idx="20">
                  <c:v>22.898528150477407</c:v>
                </c:pt>
                <c:pt idx="21">
                  <c:v>24.460940265902316</c:v>
                </c:pt>
                <c:pt idx="22">
                  <c:v>28.272864565363129</c:v>
                </c:pt>
                <c:pt idx="23">
                  <c:v>31.812508557719596</c:v>
                </c:pt>
                <c:pt idx="24">
                  <c:v>35.624432857180409</c:v>
                </c:pt>
                <c:pt idx="25">
                  <c:v>38.917487337070376</c:v>
                </c:pt>
                <c:pt idx="26">
                  <c:v>42.132135757915343</c:v>
                </c:pt>
                <c:pt idx="27">
                  <c:v>44.641129647355314</c:v>
                </c:pt>
                <c:pt idx="28">
                  <c:v>47.542153832020283</c:v>
                </c:pt>
                <c:pt idx="29">
                  <c:v>49.087462148829289</c:v>
                </c:pt>
                <c:pt idx="30">
                  <c:v>50.721073798027376</c:v>
                </c:pt>
                <c:pt idx="31">
                  <c:v>52.310533781030927</c:v>
                </c:pt>
                <c:pt idx="32">
                  <c:v>53.944145430229014</c:v>
                </c:pt>
                <c:pt idx="33">
                  <c:v>55.577757079427101</c:v>
                </c:pt>
                <c:pt idx="34">
                  <c:v>57.167217062430652</c:v>
                </c:pt>
                <c:pt idx="35">
                  <c:v>58.800828711628739</c:v>
                </c:pt>
                <c:pt idx="36">
                  <c:v>60.390288694632289</c:v>
                </c:pt>
                <c:pt idx="37">
                  <c:v>62.001824510733108</c:v>
                </c:pt>
                <c:pt idx="38">
                  <c:v>63.613360326833927</c:v>
                </c:pt>
                <c:pt idx="39">
                  <c:v>65.246971976032015</c:v>
                </c:pt>
                <c:pt idx="40">
                  <c:v>66.968886957619191</c:v>
                </c:pt>
                <c:pt idx="41">
                  <c:v>68.514195274428189</c:v>
                </c:pt>
                <c:pt idx="42">
                  <c:v>70.147806923626277</c:v>
                </c:pt>
                <c:pt idx="43">
                  <c:v>71.693115240435276</c:v>
                </c:pt>
                <c:pt idx="44">
                  <c:v>73.238423557244275</c:v>
                </c:pt>
                <c:pt idx="45">
                  <c:v>74.827883540247825</c:v>
                </c:pt>
                <c:pt idx="46">
                  <c:v>76.461495189445913</c:v>
                </c:pt>
                <c:pt idx="47">
                  <c:v>78.050955172449463</c:v>
                </c:pt>
                <c:pt idx="48">
                  <c:v>79.640415155453013</c:v>
                </c:pt>
                <c:pt idx="49">
                  <c:v>81.185723472262012</c:v>
                </c:pt>
                <c:pt idx="50">
                  <c:v>82.819335121460099</c:v>
                </c:pt>
                <c:pt idx="51">
                  <c:v>84.541250103047275</c:v>
                </c:pt>
                <c:pt idx="52">
                  <c:v>86.086558419856274</c:v>
                </c:pt>
                <c:pt idx="53">
                  <c:v>87.764321735248913</c:v>
                </c:pt>
                <c:pt idx="54">
                  <c:v>89.397933384447001</c:v>
                </c:pt>
                <c:pt idx="55">
                  <c:v>92.218305320371854</c:v>
                </c:pt>
                <c:pt idx="56">
                  <c:v>95.119259311608857</c:v>
                </c:pt>
                <c:pt idx="57">
                  <c:v>97.939631247533711</c:v>
                </c:pt>
                <c:pt idx="58">
                  <c:v>100.51825701752216</c:v>
                </c:pt>
                <c:pt idx="59">
                  <c:v>103.4997930640713</c:v>
                </c:pt>
                <c:pt idx="60">
                  <c:v>106.15900088937188</c:v>
                </c:pt>
                <c:pt idx="61">
                  <c:v>108.41529843811178</c:v>
                </c:pt>
                <c:pt idx="62">
                  <c:v>111.1753976172178</c:v>
                </c:pt>
                <c:pt idx="63">
                  <c:v>113.34404697222968</c:v>
                </c:pt>
                <c:pt idx="64">
                  <c:v>115.11839644451211</c:v>
                </c:pt>
                <c:pt idx="65">
                  <c:v>116.99132088747692</c:v>
                </c:pt>
                <c:pt idx="66">
                  <c:v>119.06139527180643</c:v>
                </c:pt>
                <c:pt idx="67">
                  <c:v>121.0328946854536</c:v>
                </c:pt>
                <c:pt idx="68">
                  <c:v>122.51151924568897</c:v>
                </c:pt>
                <c:pt idx="69">
                  <c:v>124.18729374728906</c:v>
                </c:pt>
                <c:pt idx="70">
                  <c:v>126.06021819025386</c:v>
                </c:pt>
                <c:pt idx="71">
                  <c:v>127.63741772117159</c:v>
                </c:pt>
                <c:pt idx="72">
                  <c:v>127.86156873449629</c:v>
                </c:pt>
                <c:pt idx="73">
                  <c:v>128.06330464648852</c:v>
                </c:pt>
                <c:pt idx="74">
                  <c:v>128.42868483689338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40B-4DDB-BE4B-5EDED5CAE4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229183"/>
        <c:axId val="1369197231"/>
      </c:scatterChart>
      <c:dateAx>
        <c:axId val="110422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369197231"/>
        <c:crosses val="autoZero"/>
        <c:auto val="0"/>
        <c:lblOffset val="100"/>
        <c:baseTimeUnit val="days"/>
        <c:majorUnit val="10"/>
        <c:majorTimeUnit val="days"/>
      </c:dateAx>
      <c:valAx>
        <c:axId val="136919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104229183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10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>
                <a:latin typeface="Arial" panose="020B0604020202020204" pitchFamily="34" charset="0"/>
                <a:cs typeface="Arial" panose="020B0604020202020204" pitchFamily="34" charset="0"/>
              </a:rPr>
              <a:t>R1 (0,04%HE+27,80%CD+72,15%SM)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Feuil3!$H$2</c:f>
              <c:strCache>
                <c:ptCount val="1"/>
                <c:pt idx="0">
                  <c:v>MGM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Feuil3!$F$3:$F$60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Feuil3!$H$3:$H$60</c:f>
              <c:numCache>
                <c:formatCode>General</c:formatCode>
                <c:ptCount val="58"/>
                <c:pt idx="0">
                  <c:v>0.27322356690387251</c:v>
                </c:pt>
                <c:pt idx="1">
                  <c:v>0.40879572383019747</c:v>
                </c:pt>
                <c:pt idx="2">
                  <c:v>0.59175496909416925</c:v>
                </c:pt>
                <c:pt idx="3">
                  <c:v>0.83100200818160719</c:v>
                </c:pt>
                <c:pt idx="4">
                  <c:v>1.1349258221935037</c:v>
                </c:pt>
                <c:pt idx="5">
                  <c:v>1.5108805954183411</c:v>
                </c:pt>
                <c:pt idx="6">
                  <c:v>1.9647202613283687</c:v>
                </c:pt>
                <c:pt idx="7">
                  <c:v>2.5004327492414093</c:v>
                </c:pt>
                <c:pt idx="8">
                  <c:v>3.1199016316025459</c:v>
                </c:pt>
                <c:pt idx="9">
                  <c:v>3.82280675158654</c:v>
                </c:pt>
                <c:pt idx="10">
                  <c:v>4.6066602180041247</c:v>
                </c:pt>
                <c:pt idx="11">
                  <c:v>5.4669618263384132</c:v>
                </c:pt>
                <c:pt idx="12">
                  <c:v>6.3974495474107957</c:v>
                </c:pt>
                <c:pt idx="13">
                  <c:v>7.3904164335312599</c:v>
                </c:pt>
                <c:pt idx="14">
                  <c:v>8.4370647059120785</c:v>
                </c:pt>
                <c:pt idx="15">
                  <c:v>9.5278700996846784</c:v>
                </c:pt>
                <c:pt idx="16">
                  <c:v>10.652933794692435</c:v>
                </c:pt>
                <c:pt idx="17">
                  <c:v>11.80230452188221</c:v>
                </c:pt>
                <c:pt idx="18">
                  <c:v>12.966258923819376</c:v>
                </c:pt>
                <c:pt idx="19">
                  <c:v>14.135533382830786</c:v>
                </c:pt>
                <c:pt idx="20">
                  <c:v>15.301504940219044</c:v>
                </c:pt>
                <c:pt idx="21">
                  <c:v>16.456322429267932</c:v>
                </c:pt>
                <c:pt idx="22">
                  <c:v>17.592991493704361</c:v>
                </c:pt>
                <c:pt idx="23">
                  <c:v>18.705418824173435</c:v>
                </c:pt>
                <c:pt idx="24">
                  <c:v>19.788421841735016</c:v>
                </c:pt>
                <c:pt idx="25">
                  <c:v>20.837710341213146</c:v>
                </c:pt>
                <c:pt idx="26">
                  <c:v>21.849846434105817</c:v>
                </c:pt>
                <c:pt idx="27">
                  <c:v>22.822188644315226</c:v>
                </c:pt>
                <c:pt idx="28">
                  <c:v>23.752825332866795</c:v>
                </c:pt>
                <c:pt idx="29">
                  <c:v>24.640501858225132</c:v>
                </c:pt>
                <c:pt idx="30">
                  <c:v>25.484545090564232</c:v>
                </c:pt>
                <c:pt idx="31">
                  <c:v>26.28478814312556</c:v>
                </c:pt>
                <c:pt idx="32">
                  <c:v>27.041497494731697</c:v>
                </c:pt>
                <c:pt idx="33">
                  <c:v>27.755304072983108</c:v>
                </c:pt>
                <c:pt idx="34">
                  <c:v>28.427139354932596</c:v>
                </c:pt>
                <c:pt idx="35">
                  <c:v>29.058177120548024</c:v>
                </c:pt>
                <c:pt idx="36">
                  <c:v>29.64978115832858</c:v>
                </c:pt>
                <c:pt idx="37">
                  <c:v>30.203458963285236</c:v>
                </c:pt>
                <c:pt idx="38">
                  <c:v>30.72082127492472</c:v>
                </c:pt>
                <c:pt idx="39">
                  <c:v>31.203547166339515</c:v>
                </c:pt>
                <c:pt idx="40">
                  <c:v>31.653354304859729</c:v>
                </c:pt>
                <c:pt idx="41">
                  <c:v>32.071973950678753</c:v>
                </c:pt>
                <c:pt idx="42">
                  <c:v>32.46113023423213</c:v>
                </c:pt>
                <c:pt idx="43">
                  <c:v>32.822523248878468</c:v>
                </c:pt>
                <c:pt idx="44">
                  <c:v>33.157815506759064</c:v>
                </c:pt>
                <c:pt idx="45">
                  <c:v>33.468621327841412</c:v>
                </c:pt>
                <c:pt idx="46">
                  <c:v>33.756498761295376</c:v>
                </c:pt>
                <c:pt idx="47">
                  <c:v>34.022943671566978</c:v>
                </c:pt>
                <c:pt idx="48">
                  <c:v>34.269385656570655</c:v>
                </c:pt>
                <c:pt idx="49">
                  <c:v>34.497185500673055</c:v>
                </c:pt>
                <c:pt idx="50">
                  <c:v>34.707633899419889</c:v>
                </c:pt>
                <c:pt idx="51">
                  <c:v>34.901951225469674</c:v>
                </c:pt>
                <c:pt idx="52">
                  <c:v>35.08128813544301</c:v>
                </c:pt>
                <c:pt idx="53">
                  <c:v>35.246726845096795</c:v>
                </c:pt>
                <c:pt idx="54">
                  <c:v>35.399282925275486</c:v>
                </c:pt>
                <c:pt idx="55">
                  <c:v>35.539907493483291</c:v>
                </c:pt>
                <c:pt idx="56">
                  <c:v>35.669489695751338</c:v>
                </c:pt>
                <c:pt idx="57">
                  <c:v>35.788859390886238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AA-4453-85F5-306B7BE3C05C}"/>
            </c:ext>
          </c:extLst>
        </c:ser>
        <c:ser>
          <c:idx val="2"/>
          <c:order val="2"/>
          <c:tx>
            <c:strRef>
              <c:f>Feuil3!$I$2</c:f>
              <c:strCache>
                <c:ptCount val="1"/>
                <c:pt idx="0">
                  <c:v>FOM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Feuil3!$F$3:$F$60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Feuil3!$I$3:$I$60</c:f>
              <c:numCache>
                <c:formatCode>General</c:formatCode>
                <c:ptCount val="58"/>
                <c:pt idx="0">
                  <c:v>0</c:v>
                </c:pt>
                <c:pt idx="1">
                  <c:v>0.88943957997611334</c:v>
                </c:pt>
                <c:pt idx="2">
                  <c:v>1.7703168154530831</c:v>
                </c:pt>
                <c:pt idx="3">
                  <c:v>2.6427141333264115</c:v>
                </c:pt>
                <c:pt idx="4">
                  <c:v>3.506713166994798</c:v>
                </c:pt>
                <c:pt idx="5">
                  <c:v>4.3623947639988501</c:v>
                </c:pt>
                <c:pt idx="6">
                  <c:v>5.2098389935862999</c:v>
                </c:pt>
                <c:pt idx="7">
                  <c:v>6.0491251542043676</c:v>
                </c:pt>
                <c:pt idx="8">
                  <c:v>6.8803317809200051</c:v>
                </c:pt>
                <c:pt idx="9">
                  <c:v>7.7035366527687064</c:v>
                </c:pt>
                <c:pt idx="10">
                  <c:v>8.5188168000325959</c:v>
                </c:pt>
                <c:pt idx="11">
                  <c:v>9.3262485114483997</c:v>
                </c:pt>
                <c:pt idx="12">
                  <c:v>10.125907341346078</c:v>
                </c:pt>
                <c:pt idx="13">
                  <c:v>10.917868116718738</c:v>
                </c:pt>
                <c:pt idx="14">
                  <c:v>11.70220494422443</c:v>
                </c:pt>
                <c:pt idx="15">
                  <c:v>12.478991217120617</c:v>
                </c:pt>
                <c:pt idx="16">
                  <c:v>13.248299622131789</c:v>
                </c:pt>
                <c:pt idx="17">
                  <c:v>14.010202146251133</c:v>
                </c:pt>
                <c:pt idx="18">
                  <c:v>14.764770083476483</c:v>
                </c:pt>
                <c:pt idx="19">
                  <c:v>15.512074041481677</c:v>
                </c:pt>
                <c:pt idx="20">
                  <c:v>16.252183948223497</c:v>
                </c:pt>
                <c:pt idx="21">
                  <c:v>16.98516905848513</c:v>
                </c:pt>
                <c:pt idx="22">
                  <c:v>17.711097960356554</c:v>
                </c:pt>
                <c:pt idx="23">
                  <c:v>18.430038581652607</c:v>
                </c:pt>
                <c:pt idx="24">
                  <c:v>19.142058196269229</c:v>
                </c:pt>
                <c:pt idx="25">
                  <c:v>19.847223430478511</c:v>
                </c:pt>
                <c:pt idx="26">
                  <c:v>20.545600269163181</c:v>
                </c:pt>
                <c:pt idx="27">
                  <c:v>21.237254061991035</c:v>
                </c:pt>
                <c:pt idx="28">
                  <c:v>21.922249529529957</c:v>
                </c:pt>
                <c:pt idx="29">
                  <c:v>22.600650769304032</c:v>
                </c:pt>
                <c:pt idx="30">
                  <c:v>23.272521261791436</c:v>
                </c:pt>
                <c:pt idx="31">
                  <c:v>23.937923876364469</c:v>
                </c:pt>
                <c:pt idx="32">
                  <c:v>24.596920877172526</c:v>
                </c:pt>
                <c:pt idx="33">
                  <c:v>25.249573928968356</c:v>
                </c:pt>
                <c:pt idx="34">
                  <c:v>25.895944102878264</c:v>
                </c:pt>
                <c:pt idx="35">
                  <c:v>26.536091882116757</c:v>
                </c:pt>
                <c:pt idx="36">
                  <c:v>27.170077167646177</c:v>
                </c:pt>
                <c:pt idx="37">
                  <c:v>27.797959283781836</c:v>
                </c:pt>
                <c:pt idx="38">
                  <c:v>28.419796983743279</c:v>
                </c:pt>
                <c:pt idx="39">
                  <c:v>29.035648455151932</c:v>
                </c:pt>
                <c:pt idx="40">
                  <c:v>29.645571325476023</c:v>
                </c:pt>
                <c:pt idx="41">
                  <c:v>30.249622667422912</c:v>
                </c:pt>
                <c:pt idx="42">
                  <c:v>30.847859004279677</c:v>
                </c:pt>
                <c:pt idx="43">
                  <c:v>31.440336315202146</c:v>
                </c:pt>
                <c:pt idx="44">
                  <c:v>32.027110040453074</c:v>
                </c:pt>
                <c:pt idx="45">
                  <c:v>32.608235086589922</c:v>
                </c:pt>
                <c:pt idx="46">
                  <c:v>33.183765831602635</c:v>
                </c:pt>
                <c:pt idx="47">
                  <c:v>33.75375613000201</c:v>
                </c:pt>
                <c:pt idx="48">
                  <c:v>34.318259317859038</c:v>
                </c:pt>
                <c:pt idx="49">
                  <c:v>34.877328217795771</c:v>
                </c:pt>
                <c:pt idx="50">
                  <c:v>35.4310151439281</c:v>
                </c:pt>
                <c:pt idx="51">
                  <c:v>35.979371906761038</c:v>
                </c:pt>
                <c:pt idx="52">
                  <c:v>36.522449818036755</c:v>
                </c:pt>
                <c:pt idx="53">
                  <c:v>37.060299695536031</c:v>
                </c:pt>
                <c:pt idx="54">
                  <c:v>37.592971867833448</c:v>
                </c:pt>
                <c:pt idx="55">
                  <c:v>38.120516179006849</c:v>
                </c:pt>
                <c:pt idx="56">
                  <c:v>38.642981993301412</c:v>
                </c:pt>
                <c:pt idx="57">
                  <c:v>39.160418199748804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AA-4453-85F5-306B7BE3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4629711"/>
        <c:axId val="1090202639"/>
      </c:lineChart>
      <c:scatterChart>
        <c:scatterStyle val="lineMarker"/>
        <c:varyColors val="0"/>
        <c:ser>
          <c:idx val="0"/>
          <c:order val="0"/>
          <c:tx>
            <c:strRef>
              <c:f>Feuil3!$G$2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Feuil3!$F$3:$F$60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Feuil3!$G$3:$G$60</c:f>
              <c:numCache>
                <c:formatCode>General</c:formatCode>
                <c:ptCount val="58"/>
                <c:pt idx="0">
                  <c:v>0</c:v>
                </c:pt>
                <c:pt idx="1">
                  <c:v>0.24133412480307526</c:v>
                </c:pt>
                <c:pt idx="2">
                  <c:v>0.58885526451950354</c:v>
                </c:pt>
                <c:pt idx="3">
                  <c:v>0.97498986420442391</c:v>
                </c:pt>
                <c:pt idx="4">
                  <c:v>1.2259773539996222</c:v>
                </c:pt>
                <c:pt idx="5">
                  <c:v>1.6603787786451576</c:v>
                </c:pt>
                <c:pt idx="6">
                  <c:v>2.114086933274939</c:v>
                </c:pt>
                <c:pt idx="7">
                  <c:v>2.5002215329598592</c:v>
                </c:pt>
                <c:pt idx="8">
                  <c:v>2.9249695926132717</c:v>
                </c:pt>
                <c:pt idx="9">
                  <c:v>3.4365979371957911</c:v>
                </c:pt>
                <c:pt idx="10">
                  <c:v>4.6680410914172903</c:v>
                </c:pt>
                <c:pt idx="11">
                  <c:v>5.0695986417069099</c:v>
                </c:pt>
                <c:pt idx="12">
                  <c:v>6.033336762401996</c:v>
                </c:pt>
                <c:pt idx="13">
                  <c:v>7.3450914266814191</c:v>
                </c:pt>
                <c:pt idx="14">
                  <c:v>8.8977806211346149</c:v>
                </c:pt>
                <c:pt idx="15">
                  <c:v>9.8481334901533817</c:v>
                </c:pt>
                <c:pt idx="16">
                  <c:v>11.045318999546868</c:v>
                </c:pt>
                <c:pt idx="17">
                  <c:v>11.957460340037144</c:v>
                </c:pt>
                <c:pt idx="18">
                  <c:v>13.168898057875792</c:v>
                </c:pt>
                <c:pt idx="19">
                  <c:v>14.323326941933797</c:v>
                </c:pt>
                <c:pt idx="20">
                  <c:v>15.255060103313435</c:v>
                </c:pt>
                <c:pt idx="21">
                  <c:v>16.448843216331095</c:v>
                </c:pt>
                <c:pt idx="22">
                  <c:v>17.6280679987022</c:v>
                </c:pt>
                <c:pt idx="23">
                  <c:v>18.576637881158636</c:v>
                </c:pt>
                <c:pt idx="24">
                  <c:v>19.685734974492313</c:v>
                </c:pt>
                <c:pt idx="25">
                  <c:v>20.634304856948749</c:v>
                </c:pt>
                <c:pt idx="26">
                  <c:v>21.612061505019227</c:v>
                </c:pt>
                <c:pt idx="27">
                  <c:v>22.717466437450568</c:v>
                </c:pt>
                <c:pt idx="28">
                  <c:v>23.489735636820409</c:v>
                </c:pt>
                <c:pt idx="29">
                  <c:v>24.36014153825009</c:v>
                </c:pt>
                <c:pt idx="30">
                  <c:v>25.155512448177213</c:v>
                </c:pt>
                <c:pt idx="31">
                  <c:v>25.980897354705359</c:v>
                </c:pt>
                <c:pt idx="32">
                  <c:v>26.821289259534016</c:v>
                </c:pt>
                <c:pt idx="33">
                  <c:v>27.720587488429832</c:v>
                </c:pt>
                <c:pt idx="34">
                  <c:v>28.440026071546484</c:v>
                </c:pt>
                <c:pt idx="35">
                  <c:v>29.414265819516952</c:v>
                </c:pt>
                <c:pt idx="36">
                  <c:v>29.968833060669372</c:v>
                </c:pt>
                <c:pt idx="37">
                  <c:v>30.478435390377001</c:v>
                </c:pt>
                <c:pt idx="38">
                  <c:v>31.062979239159283</c:v>
                </c:pt>
                <c:pt idx="39">
                  <c:v>31.857359341350588</c:v>
                </c:pt>
                <c:pt idx="40">
                  <c:v>32.142137113834266</c:v>
                </c:pt>
                <c:pt idx="41">
                  <c:v>32.606774532097106</c:v>
                </c:pt>
                <c:pt idx="42">
                  <c:v>32.8086749763768</c:v>
                </c:pt>
                <c:pt idx="43">
                  <c:v>32.916355213325971</c:v>
                </c:pt>
                <c:pt idx="44">
                  <c:v>33.091335598368374</c:v>
                </c:pt>
                <c:pt idx="45">
                  <c:v>33.219205879745516</c:v>
                </c:pt>
                <c:pt idx="46">
                  <c:v>33.407646294406568</c:v>
                </c:pt>
                <c:pt idx="47">
                  <c:v>33.51532653135574</c:v>
                </c:pt>
                <c:pt idx="48">
                  <c:v>33.703766946016792</c:v>
                </c:pt>
                <c:pt idx="49">
                  <c:v>34.134487893813478</c:v>
                </c:pt>
                <c:pt idx="50">
                  <c:v>34.28254821961859</c:v>
                </c:pt>
                <c:pt idx="51">
                  <c:v>34.54149956027149</c:v>
                </c:pt>
                <c:pt idx="52">
                  <c:v>34.871073993829725</c:v>
                </c:pt>
                <c:pt idx="53">
                  <c:v>35.130025334482625</c:v>
                </c:pt>
                <c:pt idx="54">
                  <c:v>35.577304922883087</c:v>
                </c:pt>
                <c:pt idx="55">
                  <c:v>35.777403686114873</c:v>
                </c:pt>
                <c:pt idx="56">
                  <c:v>36.001043480315104</c:v>
                </c:pt>
                <c:pt idx="57">
                  <c:v>36.295306367420672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AA-4453-85F5-306B7BE3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24629711"/>
        <c:axId val="1090202639"/>
      </c:scatterChart>
      <c:dateAx>
        <c:axId val="12246297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090202639"/>
        <c:crosses val="autoZero"/>
        <c:auto val="0"/>
        <c:lblOffset val="100"/>
        <c:baseTimeUnit val="days"/>
        <c:majorUnit val="10"/>
        <c:majorTimeUnit val="days"/>
      </c:dateAx>
      <c:valAx>
        <c:axId val="1090202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224629711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10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>
                <a:latin typeface="Arial" panose="020B0604020202020204" pitchFamily="34" charset="0"/>
                <a:cs typeface="Arial" panose="020B0604020202020204" pitchFamily="34" charset="0"/>
              </a:rPr>
              <a:t>R14 (6,45%HE+47,09%CD+46,46%SM)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Feuil3!$M$2</c:f>
              <c:strCache>
                <c:ptCount val="1"/>
                <c:pt idx="0">
                  <c:v>MGM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Feuil3!$K$3:$K$50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cat>
          <c:val>
            <c:numRef>
              <c:f>Feuil3!$M$3:$M$50</c:f>
              <c:numCache>
                <c:formatCode>General</c:formatCode>
                <c:ptCount val="48"/>
                <c:pt idx="0">
                  <c:v>4.244539622634879E-2</c:v>
                </c:pt>
                <c:pt idx="1">
                  <c:v>0.10033522132026755</c:v>
                </c:pt>
                <c:pt idx="2">
                  <c:v>0.21602661716522892</c:v>
                </c:pt>
                <c:pt idx="3">
                  <c:v>0.4279541433539823</c:v>
                </c:pt>
                <c:pt idx="4">
                  <c:v>0.78713658080663496</c:v>
                </c:pt>
                <c:pt idx="5">
                  <c:v>1.3550840651584934</c:v>
                </c:pt>
                <c:pt idx="6">
                  <c:v>2.199206308201886</c:v>
                </c:pt>
                <c:pt idx="7">
                  <c:v>3.3863418439284763</c:v>
                </c:pt>
                <c:pt idx="8">
                  <c:v>4.9755396062416848</c:v>
                </c:pt>
                <c:pt idx="9">
                  <c:v>7.0113943117595658</c:v>
                </c:pt>
                <c:pt idx="10">
                  <c:v>9.5190512059429313</c:v>
                </c:pt>
                <c:pt idx="11">
                  <c:v>12.501563136815495</c:v>
                </c:pt>
                <c:pt idx="12">
                  <c:v>15.939767062439541</c:v>
                </c:pt>
                <c:pt idx="13">
                  <c:v>19.794395003849203</c:v>
                </c:pt>
                <c:pt idx="14">
                  <c:v>24.009835178603801</c:v>
                </c:pt>
                <c:pt idx="15">
                  <c:v>28.518836177273489</c:v>
                </c:pt>
                <c:pt idx="16">
                  <c:v>33.247474672629366</c:v>
                </c:pt>
                <c:pt idx="17">
                  <c:v>38.119834401773076</c:v>
                </c:pt>
                <c:pt idx="18">
                  <c:v>43.062016886165004</c:v>
                </c:pt>
                <c:pt idx="19">
                  <c:v>48.005278786906253</c:v>
                </c:pt>
                <c:pt idx="20">
                  <c:v>52.888238896288669</c:v>
                </c:pt>
                <c:pt idx="21">
                  <c:v>57.658206617936671</c:v>
                </c:pt>
                <c:pt idx="22">
                  <c:v>62.271751887654531</c:v>
                </c:pt>
                <c:pt idx="23">
                  <c:v>66.694669304882254</c:v>
                </c:pt>
                <c:pt idx="24">
                  <c:v>70.901495359809516</c:v>
                </c:pt>
                <c:pt idx="25">
                  <c:v>74.874726025176528</c:v>
                </c:pt>
                <c:pt idx="26">
                  <c:v>78.60386043308992</c:v>
                </c:pt>
                <c:pt idx="27">
                  <c:v>82.084370842971865</c:v>
                </c:pt>
                <c:pt idx="28">
                  <c:v>85.31667369997227</c:v>
                </c:pt>
                <c:pt idx="29">
                  <c:v>88.305153721586791</c:v>
                </c:pt>
                <c:pt idx="30">
                  <c:v>91.057273820089335</c:v>
                </c:pt>
                <c:pt idx="31">
                  <c:v>93.58278859152361</c:v>
                </c:pt>
                <c:pt idx="32">
                  <c:v>95.893067865095588</c:v>
                </c:pt>
                <c:pt idx="33">
                  <c:v>98.000528911897135</c:v>
                </c:pt>
                <c:pt idx="34">
                  <c:v>99.918170749882307</c:v>
                </c:pt>
                <c:pt idx="35">
                  <c:v>101.65920094205205</c:v>
                </c:pt>
                <c:pt idx="36">
                  <c:v>103.23674381529781</c:v>
                </c:pt>
                <c:pt idx="37">
                  <c:v>104.66361866362097</c:v>
                </c:pt>
                <c:pt idx="38">
                  <c:v>105.95217687009112</c:v>
                </c:pt>
                <c:pt idx="39">
                  <c:v>107.11418770302176</c:v>
                </c:pt>
                <c:pt idx="40">
                  <c:v>108.16076360521944</c:v>
                </c:pt>
                <c:pt idx="41">
                  <c:v>109.10231695451753</c:v>
                </c:pt>
                <c:pt idx="42">
                  <c:v>109.94854143129984</c:v>
                </c:pt>
                <c:pt idx="43">
                  <c:v>110.70841222300538</c:v>
                </c:pt>
                <c:pt idx="44">
                  <c:v>111.39020029183871</c:v>
                </c:pt>
                <c:pt idx="45">
                  <c:v>112.00149681379834</c:v>
                </c:pt>
                <c:pt idx="46">
                  <c:v>112.5492446608215</c:v>
                </c:pt>
                <c:pt idx="47">
                  <c:v>113.03977444737242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84-43A6-9C64-2502EA3289C2}"/>
            </c:ext>
          </c:extLst>
        </c:ser>
        <c:ser>
          <c:idx val="2"/>
          <c:order val="2"/>
          <c:tx>
            <c:strRef>
              <c:f>Feuil3!$N$2</c:f>
              <c:strCache>
                <c:ptCount val="1"/>
                <c:pt idx="0">
                  <c:v>FOM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Feuil3!$K$3:$K$50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cat>
          <c:val>
            <c:numRef>
              <c:f>Feuil3!$N$3:$N$50</c:f>
              <c:numCache>
                <c:formatCode>General</c:formatCode>
                <c:ptCount val="48"/>
                <c:pt idx="0">
                  <c:v>0</c:v>
                </c:pt>
                <c:pt idx="1">
                  <c:v>2.7554919459782061</c:v>
                </c:pt>
                <c:pt idx="2">
                  <c:v>5.5059577374407329</c:v>
                </c:pt>
                <c:pt idx="3">
                  <c:v>8.251406542343755</c:v>
                </c:pt>
                <c:pt idx="4">
                  <c:v>10.991847511920557</c:v>
                </c:pt>
                <c:pt idx="5">
                  <c:v>13.727289780712223</c:v>
                </c:pt>
                <c:pt idx="6">
                  <c:v>16.457742466597818</c:v>
                </c:pt>
                <c:pt idx="7">
                  <c:v>19.183214670824931</c:v>
                </c:pt>
                <c:pt idx="8">
                  <c:v>21.903715478040347</c:v>
                </c:pt>
                <c:pt idx="9">
                  <c:v>24.619253956319408</c:v>
                </c:pt>
                <c:pt idx="10">
                  <c:v>27.329839157197533</c:v>
                </c:pt>
                <c:pt idx="11">
                  <c:v>30.035480115699258</c:v>
                </c:pt>
                <c:pt idx="12">
                  <c:v>32.736185850368557</c:v>
                </c:pt>
                <c:pt idx="13">
                  <c:v>35.431965363299895</c:v>
                </c:pt>
                <c:pt idx="14">
                  <c:v>38.122827640166733</c:v>
                </c:pt>
                <c:pt idx="15">
                  <c:v>40.808781650252556</c:v>
                </c:pt>
                <c:pt idx="16">
                  <c:v>43.489836346480551</c:v>
                </c:pt>
                <c:pt idx="17">
                  <c:v>46.166000665442787</c:v>
                </c:pt>
                <c:pt idx="18">
                  <c:v>48.837283527431282</c:v>
                </c:pt>
                <c:pt idx="19">
                  <c:v>51.503693836466276</c:v>
                </c:pt>
                <c:pt idx="20">
                  <c:v>54.165240480327327</c:v>
                </c:pt>
                <c:pt idx="21">
                  <c:v>56.82193233058161</c:v>
                </c:pt>
                <c:pt idx="22">
                  <c:v>59.473778242614642</c:v>
                </c:pt>
                <c:pt idx="23">
                  <c:v>62.120787055658745</c:v>
                </c:pt>
                <c:pt idx="24">
                  <c:v>64.762967592823628</c:v>
                </c:pt>
                <c:pt idx="25">
                  <c:v>67.400328661124703</c:v>
                </c:pt>
                <c:pt idx="26">
                  <c:v>70.032879051513277</c:v>
                </c:pt>
                <c:pt idx="27">
                  <c:v>72.660627538905359</c:v>
                </c:pt>
                <c:pt idx="28">
                  <c:v>75.283582882211107</c:v>
                </c:pt>
                <c:pt idx="29">
                  <c:v>77.901753824364079</c:v>
                </c:pt>
                <c:pt idx="30">
                  <c:v>80.515149092349958</c:v>
                </c:pt>
                <c:pt idx="31">
                  <c:v>83.12377739723658</c:v>
                </c:pt>
                <c:pt idx="32">
                  <c:v>85.727647434201771</c:v>
                </c:pt>
                <c:pt idx="33">
                  <c:v>88.326767882563317</c:v>
                </c:pt>
                <c:pt idx="34">
                  <c:v>90.921147405807062</c:v>
                </c:pt>
                <c:pt idx="35">
                  <c:v>93.510794651616862</c:v>
                </c:pt>
                <c:pt idx="36">
                  <c:v>96.095718251901943</c:v>
                </c:pt>
                <c:pt idx="37">
                  <c:v>98.675926822827421</c:v>
                </c:pt>
                <c:pt idx="38">
                  <c:v>101.25142896484132</c:v>
                </c:pt>
                <c:pt idx="39">
                  <c:v>103.8222332627044</c:v>
                </c:pt>
                <c:pt idx="40">
                  <c:v>106.38834828551819</c:v>
                </c:pt>
                <c:pt idx="41">
                  <c:v>108.94978258675414</c:v>
                </c:pt>
                <c:pt idx="42">
                  <c:v>111.50654470428134</c:v>
                </c:pt>
                <c:pt idx="43">
                  <c:v>114.05864316039568</c:v>
                </c:pt>
                <c:pt idx="44">
                  <c:v>116.60608646184745</c:v>
                </c:pt>
                <c:pt idx="45">
                  <c:v>119.1488830998707</c:v>
                </c:pt>
                <c:pt idx="46">
                  <c:v>121.68704155021105</c:v>
                </c:pt>
                <c:pt idx="47">
                  <c:v>124.22057027315367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84-43A6-9C64-2502EA32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6197135"/>
        <c:axId val="885326927"/>
      </c:lineChart>
      <c:scatterChart>
        <c:scatterStyle val="lineMarker"/>
        <c:varyColors val="0"/>
        <c:ser>
          <c:idx val="0"/>
          <c:order val="0"/>
          <c:tx>
            <c:strRef>
              <c:f>Feuil3!$L$2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Feuil3!$K$3:$K$50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Feuil3!$L$3:$L$50</c:f>
              <c:numCache>
                <c:formatCode>General</c:formatCode>
                <c:ptCount val="48"/>
                <c:pt idx="0">
                  <c:v>0</c:v>
                </c:pt>
                <c:pt idx="1">
                  <c:v>2.5877052046264754E-2</c:v>
                </c:pt>
                <c:pt idx="2">
                  <c:v>8.8721321301479153E-2</c:v>
                </c:pt>
                <c:pt idx="3">
                  <c:v>0.17004919916116837</c:v>
                </c:pt>
                <c:pt idx="4">
                  <c:v>0.35118856348502159</c:v>
                </c:pt>
                <c:pt idx="5">
                  <c:v>0.47040783898388416</c:v>
                </c:pt>
                <c:pt idx="6">
                  <c:v>0.57206768630849569</c:v>
                </c:pt>
                <c:pt idx="7">
                  <c:v>1.8228650328286848</c:v>
                </c:pt>
                <c:pt idx="8">
                  <c:v>2.6322044923417485</c:v>
                </c:pt>
                <c:pt idx="9">
                  <c:v>3.9075272770289997</c:v>
                </c:pt>
                <c:pt idx="10">
                  <c:v>6.8368557776876804</c:v>
                </c:pt>
                <c:pt idx="11">
                  <c:v>11.317005249283309</c:v>
                </c:pt>
                <c:pt idx="12">
                  <c:v>15.538684559056112</c:v>
                </c:pt>
                <c:pt idx="13">
                  <c:v>19.544972067309896</c:v>
                </c:pt>
                <c:pt idx="14">
                  <c:v>24.564427028962591</c:v>
                </c:pt>
                <c:pt idx="15">
                  <c:v>29.329732372303756</c:v>
                </c:pt>
                <c:pt idx="16">
                  <c:v>34.267905665118271</c:v>
                </c:pt>
                <c:pt idx="17">
                  <c:v>38.931735997220869</c:v>
                </c:pt>
                <c:pt idx="18">
                  <c:v>44.419704227975487</c:v>
                </c:pt>
                <c:pt idx="19">
                  <c:v>49.679007115781999</c:v>
                </c:pt>
                <c:pt idx="20">
                  <c:v>54.633422879657701</c:v>
                </c:pt>
                <c:pt idx="21">
                  <c:v>59.130507957637178</c:v>
                </c:pt>
                <c:pt idx="22">
                  <c:v>64.161145502495572</c:v>
                </c:pt>
                <c:pt idx="23">
                  <c:v>68.546497166460995</c:v>
                </c:pt>
                <c:pt idx="24">
                  <c:v>71.81557749778068</c:v>
                </c:pt>
                <c:pt idx="25">
                  <c:v>73.091316163661531</c:v>
                </c:pt>
                <c:pt idx="26">
                  <c:v>77.556401494244511</c:v>
                </c:pt>
                <c:pt idx="27">
                  <c:v>81.392027533802107</c:v>
                </c:pt>
                <c:pt idx="28">
                  <c:v>84.366594666520243</c:v>
                </c:pt>
                <c:pt idx="29">
                  <c:v>87.262883716798427</c:v>
                </c:pt>
                <c:pt idx="30">
                  <c:v>90.00261660219671</c:v>
                </c:pt>
                <c:pt idx="31">
                  <c:v>92.350959075395238</c:v>
                </c:pt>
                <c:pt idx="32">
                  <c:v>94.542745383713864</c:v>
                </c:pt>
                <c:pt idx="33">
                  <c:v>96.65625360959254</c:v>
                </c:pt>
                <c:pt idx="34">
                  <c:v>98.300093340831509</c:v>
                </c:pt>
                <c:pt idx="35">
                  <c:v>100.33097983624818</c:v>
                </c:pt>
                <c:pt idx="36">
                  <c:v>101.75260038303985</c:v>
                </c:pt>
                <c:pt idx="37">
                  <c:v>103.17422092983152</c:v>
                </c:pt>
                <c:pt idx="38">
                  <c:v>104.66353769313707</c:v>
                </c:pt>
                <c:pt idx="39">
                  <c:v>107.10060148763708</c:v>
                </c:pt>
                <c:pt idx="40">
                  <c:v>107.91295608580374</c:v>
                </c:pt>
                <c:pt idx="41">
                  <c:v>109.33457663259541</c:v>
                </c:pt>
                <c:pt idx="42">
                  <c:v>110.75619717938709</c:v>
                </c:pt>
                <c:pt idx="43">
                  <c:v>111.50085556103987</c:v>
                </c:pt>
                <c:pt idx="44">
                  <c:v>112.71938745828987</c:v>
                </c:pt>
                <c:pt idx="45">
                  <c:v>113.73483070599821</c:v>
                </c:pt>
                <c:pt idx="46">
                  <c:v>114.7709986998543</c:v>
                </c:pt>
                <c:pt idx="47">
                  <c:v>115.40421247387748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84-43A6-9C64-2502EA3289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6197135"/>
        <c:axId val="885326927"/>
      </c:scatterChart>
      <c:dateAx>
        <c:axId val="876197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885326927"/>
        <c:crosses val="autoZero"/>
        <c:auto val="0"/>
        <c:lblOffset val="100"/>
        <c:baseTimeUnit val="days"/>
        <c:majorUnit val="10"/>
        <c:majorTimeUnit val="days"/>
      </c:dateAx>
      <c:valAx>
        <c:axId val="885326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87619713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10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Feuil3!$R$2</c:f>
              <c:strCache>
                <c:ptCount val="1"/>
                <c:pt idx="0">
                  <c:v>MGM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Feuil3!$P$3:$P$52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Feuil3!$R$3:$R$52</c:f>
              <c:numCache>
                <c:formatCode>General</c:formatCode>
                <c:ptCount val="50"/>
                <c:pt idx="0">
                  <c:v>1.6503991258876658</c:v>
                </c:pt>
                <c:pt idx="1">
                  <c:v>2.3444346311549036</c:v>
                </c:pt>
                <c:pt idx="2">
                  <c:v>3.2431973493964219</c:v>
                </c:pt>
                <c:pt idx="3">
                  <c:v>4.3778848082109096</c:v>
                </c:pt>
                <c:pt idx="4">
                  <c:v>5.7771668643391818</c:v>
                </c:pt>
                <c:pt idx="5">
                  <c:v>7.4656620407469321</c:v>
                </c:pt>
                <c:pt idx="6">
                  <c:v>9.4626253949245545</c:v>
                </c:pt>
                <c:pt idx="7">
                  <c:v>11.780943084494016</c:v>
                </c:pt>
                <c:pt idx="8">
                  <c:v>14.426492882238865</c:v>
                </c:pt>
                <c:pt idx="9">
                  <c:v>17.397892013027299</c:v>
                </c:pt>
                <c:pt idx="10">
                  <c:v>20.68661883736376</c:v>
                </c:pt>
                <c:pt idx="11">
                  <c:v>24.27746664689078</c:v>
                </c:pt>
                <c:pt idx="12">
                  <c:v>28.149268084933606</c:v>
                </c:pt>
                <c:pt idx="13">
                  <c:v>32.275817872181165</c:v>
                </c:pt>
                <c:pt idx="14">
                  <c:v>36.626918843391124</c:v>
                </c:pt>
                <c:pt idx="15">
                  <c:v>41.169480268907478</c:v>
                </c:pt>
                <c:pt idx="16">
                  <c:v>45.86860617460362</c:v>
                </c:pt>
                <c:pt idx="17">
                  <c:v>50.688622991481047</c:v>
                </c:pt>
                <c:pt idx="18">
                  <c:v>55.594008673789034</c:v>
                </c:pt>
                <c:pt idx="19">
                  <c:v>60.55019807153176</c:v>
                </c:pt>
                <c:pt idx="20">
                  <c:v>65.524250862887385</c:v>
                </c:pt>
                <c:pt idx="21">
                  <c:v>70.485378147194865</c:v>
                </c:pt>
                <c:pt idx="22">
                  <c:v>75.405331589728419</c:v>
                </c:pt>
                <c:pt idx="23">
                  <c:v>80.25866476224175</c:v>
                </c:pt>
                <c:pt idx="24">
                  <c:v>85.022880178394729</c:v>
                </c:pt>
                <c:pt idx="25">
                  <c:v>89.678477727518199</c:v>
                </c:pt>
                <c:pt idx="26">
                  <c:v>94.208921062318851</c:v>
                </c:pt>
                <c:pt idx="27">
                  <c:v>98.600538305074409</c:v>
                </c:pt>
                <c:pt idx="28">
                  <c:v>102.84237249371766</c:v>
                </c:pt>
                <c:pt idx="29">
                  <c:v>106.92599575007463</c:v>
                </c:pt>
                <c:pt idx="30">
                  <c:v>110.84529943030886</c:v>
                </c:pt>
                <c:pt idx="31">
                  <c:v>114.59627068020752</c:v>
                </c:pt>
                <c:pt idx="32">
                  <c:v>118.17676399065397</c:v>
                </c:pt>
                <c:pt idx="33">
                  <c:v>121.58627461920157</c:v>
                </c:pt>
                <c:pt idx="34">
                  <c:v>124.82571916840165</c:v>
                </c:pt>
                <c:pt idx="35">
                  <c:v>127.89722722167731</c:v>
                </c:pt>
                <c:pt idx="36">
                  <c:v>130.8039467452555</c:v>
                </c:pt>
                <c:pt idx="37">
                  <c:v>133.54986496838481</c:v>
                </c:pt>
                <c:pt idx="38">
                  <c:v>136.13964564286704</c:v>
                </c:pt>
                <c:pt idx="39">
                  <c:v>138.57848294012331</c:v>
                </c:pt>
                <c:pt idx="40">
                  <c:v>140.87197174986397</c:v>
                </c:pt>
                <c:pt idx="41">
                  <c:v>143.02599377815162</c:v>
                </c:pt>
                <c:pt idx="42">
                  <c:v>145.04661858380518</c:v>
                </c:pt>
                <c:pt idx="43">
                  <c:v>146.94001852153735</c:v>
                </c:pt>
                <c:pt idx="44">
                  <c:v>148.71239646059161</c:v>
                </c:pt>
                <c:pt idx="45">
                  <c:v>150.36992510369146</c:v>
                </c:pt>
                <c:pt idx="46">
                  <c:v>151.91869672970063</c:v>
                </c:pt>
                <c:pt idx="47">
                  <c:v>153.36468221348761</c:v>
                </c:pt>
                <c:pt idx="48">
                  <c:v>154.71369822897589</c:v>
                </c:pt>
                <c:pt idx="49">
                  <c:v>155.97138160887704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DB-428A-B520-BE670EEDE840}"/>
            </c:ext>
          </c:extLst>
        </c:ser>
        <c:ser>
          <c:idx val="2"/>
          <c:order val="2"/>
          <c:tx>
            <c:strRef>
              <c:f>Feuil3!$S$2</c:f>
              <c:strCache>
                <c:ptCount val="1"/>
                <c:pt idx="0">
                  <c:v>FOM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Feuil3!$P$3:$P$52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cat>
          <c:val>
            <c:numRef>
              <c:f>Feuil3!$S$3:$S$52</c:f>
              <c:numCache>
                <c:formatCode>General</c:formatCode>
                <c:ptCount val="50"/>
                <c:pt idx="0">
                  <c:v>0</c:v>
                </c:pt>
                <c:pt idx="1">
                  <c:v>3.448515944229753</c:v>
                </c:pt>
                <c:pt idx="2">
                  <c:v>6.8956175822426919</c:v>
                </c:pt>
                <c:pt idx="3">
                  <c:v>10.341305494072987</c:v>
                </c:pt>
                <c:pt idx="4">
                  <c:v>13.785580259519557</c:v>
                </c:pt>
                <c:pt idx="5">
                  <c:v>17.228442458143274</c:v>
                </c:pt>
                <c:pt idx="6">
                  <c:v>20.669892669264147</c:v>
                </c:pt>
                <c:pt idx="7">
                  <c:v>24.109931471967876</c:v>
                </c:pt>
                <c:pt idx="8">
                  <c:v>27.548559445102111</c:v>
                </c:pt>
                <c:pt idx="9">
                  <c:v>30.985777167276439</c:v>
                </c:pt>
                <c:pt idx="10">
                  <c:v>34.421585216863342</c:v>
                </c:pt>
                <c:pt idx="11">
                  <c:v>37.855984171997243</c:v>
                </c:pt>
                <c:pt idx="12">
                  <c:v>41.288974610577306</c:v>
                </c:pt>
                <c:pt idx="13">
                  <c:v>44.720557110263734</c:v>
                </c:pt>
                <c:pt idx="14">
                  <c:v>48.150732248482385</c:v>
                </c:pt>
                <c:pt idx="15">
                  <c:v>51.579500602419216</c:v>
                </c:pt>
                <c:pt idx="16">
                  <c:v>55.006862749024926</c:v>
                </c:pt>
                <c:pt idx="17">
                  <c:v>58.432819265014963</c:v>
                </c:pt>
                <c:pt idx="18">
                  <c:v>61.857370726864858</c:v>
                </c:pt>
                <c:pt idx="19">
                  <c:v>65.280517710817691</c:v>
                </c:pt>
                <c:pt idx="20">
                  <c:v>68.702260792877539</c:v>
                </c:pt>
                <c:pt idx="21">
                  <c:v>72.122600548813281</c:v>
                </c:pt>
                <c:pt idx="22">
                  <c:v>75.541537554156605</c:v>
                </c:pt>
                <c:pt idx="23">
                  <c:v>78.959072384204944</c:v>
                </c:pt>
                <c:pt idx="24">
                  <c:v>82.375205614018569</c:v>
                </c:pt>
                <c:pt idx="25">
                  <c:v>85.789937818420668</c:v>
                </c:pt>
                <c:pt idx="26">
                  <c:v>89.203269572001943</c:v>
                </c:pt>
                <c:pt idx="27">
                  <c:v>92.615201449115077</c:v>
                </c:pt>
                <c:pt idx="28">
                  <c:v>96.025734023877462</c:v>
                </c:pt>
                <c:pt idx="29">
                  <c:v>99.434867870171303</c:v>
                </c:pt>
                <c:pt idx="30">
                  <c:v>102.84260356164349</c:v>
                </c:pt>
                <c:pt idx="31">
                  <c:v>106.24894167170662</c:v>
                </c:pt>
                <c:pt idx="32">
                  <c:v>109.65388277353523</c:v>
                </c:pt>
                <c:pt idx="33">
                  <c:v>113.05742744007331</c:v>
                </c:pt>
                <c:pt idx="34">
                  <c:v>116.45957624402394</c:v>
                </c:pt>
                <c:pt idx="35">
                  <c:v>119.86032975786154</c:v>
                </c:pt>
                <c:pt idx="36">
                  <c:v>123.25968855382149</c:v>
                </c:pt>
                <c:pt idx="37">
                  <c:v>126.65765320390584</c:v>
                </c:pt>
                <c:pt idx="38">
                  <c:v>130.05422427988228</c:v>
                </c:pt>
                <c:pt idx="39">
                  <c:v>133.44940235328417</c:v>
                </c:pt>
                <c:pt idx="40">
                  <c:v>136.84318799540972</c:v>
                </c:pt>
                <c:pt idx="41">
                  <c:v>140.23558177732269</c:v>
                </c:pt>
                <c:pt idx="42">
                  <c:v>143.62658426985354</c:v>
                </c:pt>
                <c:pt idx="43">
                  <c:v>147.01619604359837</c:v>
                </c:pt>
                <c:pt idx="44">
                  <c:v>150.40441766891806</c:v>
                </c:pt>
                <c:pt idx="45">
                  <c:v>153.79124971594288</c:v>
                </c:pt>
                <c:pt idx="46">
                  <c:v>157.1766927545651</c:v>
                </c:pt>
                <c:pt idx="47">
                  <c:v>160.56074735444537</c:v>
                </c:pt>
                <c:pt idx="48">
                  <c:v>163.94341408501199</c:v>
                </c:pt>
                <c:pt idx="49">
                  <c:v>167.32469351545708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DB-428A-B520-BE670EED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157583"/>
        <c:axId val="870392655"/>
      </c:lineChart>
      <c:scatterChart>
        <c:scatterStyle val="lineMarker"/>
        <c:varyColors val="0"/>
        <c:ser>
          <c:idx val="0"/>
          <c:order val="0"/>
          <c:tx>
            <c:strRef>
              <c:f>Feuil3!$Q$2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Feuil3!$P$3:$P$52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Feuil3!$Q$3:$Q$52</c:f>
              <c:numCache>
                <c:formatCode>General</c:formatCode>
                <c:ptCount val="50"/>
                <c:pt idx="0">
                  <c:v>0</c:v>
                </c:pt>
                <c:pt idx="1">
                  <c:v>2.1705377453598325</c:v>
                </c:pt>
                <c:pt idx="2">
                  <c:v>3.5517890378615435</c:v>
                </c:pt>
                <c:pt idx="3">
                  <c:v>4.5383971039341944</c:v>
                </c:pt>
                <c:pt idx="4">
                  <c:v>5.5250051700068452</c:v>
                </c:pt>
                <c:pt idx="5">
                  <c:v>7.3666735600091267</c:v>
                </c:pt>
                <c:pt idx="6">
                  <c:v>10.458045500370099</c:v>
                </c:pt>
                <c:pt idx="7">
                  <c:v>14.075608409303154</c:v>
                </c:pt>
                <c:pt idx="8">
                  <c:v>14.930668733232785</c:v>
                </c:pt>
                <c:pt idx="9">
                  <c:v>18.877100997523389</c:v>
                </c:pt>
                <c:pt idx="10">
                  <c:v>20.718769387525672</c:v>
                </c:pt>
                <c:pt idx="11">
                  <c:v>24.270558425387215</c:v>
                </c:pt>
                <c:pt idx="12">
                  <c:v>27.361930365748186</c:v>
                </c:pt>
                <c:pt idx="13">
                  <c:v>32.294970696111442</c:v>
                </c:pt>
                <c:pt idx="14">
                  <c:v>36.872606078753591</c:v>
                </c:pt>
                <c:pt idx="15">
                  <c:v>41.228742975138864</c:v>
                </c:pt>
                <c:pt idx="16">
                  <c:v>45.653737276708263</c:v>
                </c:pt>
                <c:pt idx="17">
                  <c:v>49.837368252737512</c:v>
                </c:pt>
                <c:pt idx="18">
                  <c:v>54.664634763540491</c:v>
                </c:pt>
                <c:pt idx="19">
                  <c:v>59.527417199122652</c:v>
                </c:pt>
                <c:pt idx="20">
                  <c:v>64.30777959342376</c:v>
                </c:pt>
                <c:pt idx="21">
                  <c:v>70.242022565659624</c:v>
                </c:pt>
                <c:pt idx="22">
                  <c:v>75.269645083803894</c:v>
                </c:pt>
                <c:pt idx="23">
                  <c:v>79.80274735426184</c:v>
                </c:pt>
                <c:pt idx="24">
                  <c:v>84.88384646201655</c:v>
                </c:pt>
                <c:pt idx="25">
                  <c:v>88.899553821371072</c:v>
                </c:pt>
                <c:pt idx="26">
                  <c:v>95.291904311772157</c:v>
                </c:pt>
                <c:pt idx="27">
                  <c:v>99.791222841952433</c:v>
                </c:pt>
                <c:pt idx="28">
                  <c:v>103.79970662338577</c:v>
                </c:pt>
                <c:pt idx="29">
                  <c:v>107.31735565607217</c:v>
                </c:pt>
                <c:pt idx="30">
                  <c:v>111.24403364604768</c:v>
                </c:pt>
                <c:pt idx="31">
                  <c:v>114.48619163301525</c:v>
                </c:pt>
                <c:pt idx="32">
                  <c:v>117.94940584636697</c:v>
                </c:pt>
                <c:pt idx="33">
                  <c:v>121.33893465092397</c:v>
                </c:pt>
                <c:pt idx="34">
                  <c:v>124.36003641150739</c:v>
                </c:pt>
                <c:pt idx="35">
                  <c:v>128.48641930401158</c:v>
                </c:pt>
                <c:pt idx="36">
                  <c:v>131.1390940206214</c:v>
                </c:pt>
                <c:pt idx="37">
                  <c:v>133.57071251084707</c:v>
                </c:pt>
                <c:pt idx="38">
                  <c:v>136.2233872274569</c:v>
                </c:pt>
                <c:pt idx="39">
                  <c:v>139.68660144080863</c:v>
                </c:pt>
                <c:pt idx="40">
                  <c:v>141.16030961670299</c:v>
                </c:pt>
                <c:pt idx="41">
                  <c:v>143.44455728933923</c:v>
                </c:pt>
                <c:pt idx="42">
                  <c:v>145.63414906421568</c:v>
                </c:pt>
                <c:pt idx="43">
                  <c:v>146.76212058460658</c:v>
                </c:pt>
                <c:pt idx="44">
                  <c:v>148.61995602995628</c:v>
                </c:pt>
                <c:pt idx="45">
                  <c:v>150.01333261396857</c:v>
                </c:pt>
                <c:pt idx="46">
                  <c:v>151.73846552750757</c:v>
                </c:pt>
                <c:pt idx="47">
                  <c:v>152.86643704789847</c:v>
                </c:pt>
                <c:pt idx="48">
                  <c:v>154.32616489781608</c:v>
                </c:pt>
                <c:pt idx="49">
                  <c:v>154.97482499614384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B-428A-B520-BE670EEDE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157583"/>
        <c:axId val="870392655"/>
      </c:scatterChart>
      <c:catAx>
        <c:axId val="11041575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870392655"/>
        <c:crosses val="autoZero"/>
        <c:auto val="1"/>
        <c:lblAlgn val="ctr"/>
        <c:lblOffset val="100"/>
        <c:noMultiLvlLbl val="0"/>
      </c:catAx>
      <c:valAx>
        <c:axId val="870392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1041575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10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>
                <a:latin typeface="Arial" panose="020B0604020202020204" pitchFamily="34" charset="0"/>
                <a:cs typeface="Arial" panose="020B0604020202020204" pitchFamily="34" charset="0"/>
              </a:rPr>
              <a:t>R17 (2,01%HE+31,36%CD+33,13%PM+33,51%SM)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Feuil4!$C$2</c:f>
              <c:strCache>
                <c:ptCount val="1"/>
                <c:pt idx="0">
                  <c:v>MGM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Feuil4!$A$3:$A$34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Feuil4!$C$3:$C$34</c:f>
              <c:numCache>
                <c:formatCode>General</c:formatCode>
                <c:ptCount val="32"/>
                <c:pt idx="0">
                  <c:v>0.20814914699423476</c:v>
                </c:pt>
                <c:pt idx="1">
                  <c:v>0.55000802179341401</c:v>
                </c:pt>
                <c:pt idx="2">
                  <c:v>1.2455032877260672</c:v>
                </c:pt>
                <c:pt idx="3">
                  <c:v>2.4771121384163126</c:v>
                </c:pt>
                <c:pt idx="4">
                  <c:v>4.4169708159217258</c:v>
                </c:pt>
                <c:pt idx="5">
                  <c:v>7.1847675475147206</c:v>
                </c:pt>
                <c:pt idx="6">
                  <c:v>10.817961523421863</c:v>
                </c:pt>
                <c:pt idx="7">
                  <c:v>15.263415806522083</c:v>
                </c:pt>
                <c:pt idx="8">
                  <c:v>20.389866106362525</c:v>
                </c:pt>
                <c:pt idx="9">
                  <c:v>26.013822314688571</c:v>
                </c:pt>
                <c:pt idx="10">
                  <c:v>31.929571137585697</c:v>
                </c:pt>
                <c:pt idx="11">
                  <c:v>37.935807515253934</c:v>
                </c:pt>
                <c:pt idx="12">
                  <c:v>43.854824298787953</c:v>
                </c:pt>
                <c:pt idx="13">
                  <c:v>49.543333375752056</c:v>
                </c:pt>
                <c:pt idx="14">
                  <c:v>54.896043661478863</c:v>
                </c:pt>
                <c:pt idx="15">
                  <c:v>59.844024100846333</c:v>
                </c:pt>
                <c:pt idx="16">
                  <c:v>64.34995265102468</c:v>
                </c:pt>
                <c:pt idx="17">
                  <c:v>68.401981250311223</c:v>
                </c:pt>
                <c:pt idx="18">
                  <c:v>72.007431044627836</c:v>
                </c:pt>
                <c:pt idx="19">
                  <c:v>75.187048009241437</c:v>
                </c:pt>
                <c:pt idx="20">
                  <c:v>77.970172632182596</c:v>
                </c:pt>
                <c:pt idx="21">
                  <c:v>80.390921784090366</c:v>
                </c:pt>
                <c:pt idx="22">
                  <c:v>82.485328814026602</c:v>
                </c:pt>
                <c:pt idx="23">
                  <c:v>84.289311956355817</c:v>
                </c:pt>
                <c:pt idx="24">
                  <c:v>85.837315118812668</c:v>
                </c:pt>
                <c:pt idx="25">
                  <c:v>87.1614683465871</c:v>
                </c:pt>
                <c:pt idx="26">
                  <c:v>88.291133218961022</c:v>
                </c:pt>
                <c:pt idx="27">
                  <c:v>89.252721917606593</c:v>
                </c:pt>
                <c:pt idx="28">
                  <c:v>90.06970240837569</c:v>
                </c:pt>
                <c:pt idx="29">
                  <c:v>90.762723430916182</c:v>
                </c:pt>
                <c:pt idx="30">
                  <c:v>91.349810747464574</c:v>
                </c:pt>
                <c:pt idx="31">
                  <c:v>91.846600236987769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1A-4F33-8450-BF7EAEB98B73}"/>
            </c:ext>
          </c:extLst>
        </c:ser>
        <c:ser>
          <c:idx val="2"/>
          <c:order val="2"/>
          <c:tx>
            <c:strRef>
              <c:f>Feuil4!$D$2</c:f>
              <c:strCache>
                <c:ptCount val="1"/>
                <c:pt idx="0">
                  <c:v>FOM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Feuil4!$A$3:$A$34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cat>
          <c:val>
            <c:numRef>
              <c:f>Feuil4!$D$3:$D$34</c:f>
              <c:numCache>
                <c:formatCode>General</c:formatCode>
                <c:ptCount val="32"/>
                <c:pt idx="0">
                  <c:v>0</c:v>
                </c:pt>
                <c:pt idx="1">
                  <c:v>3.9709049122828239</c:v>
                </c:pt>
                <c:pt idx="2">
                  <c:v>7.8899985544011448</c:v>
                </c:pt>
                <c:pt idx="3">
                  <c:v>11.757956945493</c:v>
                </c:pt>
                <c:pt idx="4">
                  <c:v>15.575447284185532</c:v>
                </c:pt>
                <c:pt idx="5">
                  <c:v>19.343128063682482</c:v>
                </c:pt>
                <c:pt idx="6">
                  <c:v>23.061649185350252</c:v>
                </c:pt>
                <c:pt idx="7">
                  <c:v>26.731652070821724</c:v>
                </c:pt>
                <c:pt idx="8">
                  <c:v>30.35376977263757</c:v>
                </c:pt>
                <c:pt idx="9">
                  <c:v>33.928627083443857</c:v>
                </c:pt>
                <c:pt idx="10">
                  <c:v>37.456840643764743</c:v>
                </c:pt>
                <c:pt idx="11">
                  <c:v>40.939019048369296</c:v>
                </c:pt>
                <c:pt idx="12">
                  <c:v>44.375762951250081</c:v>
                </c:pt>
                <c:pt idx="13">
                  <c:v>47.767665169232394</c:v>
                </c:pt>
                <c:pt idx="14">
                  <c:v>51.115310784231404</c:v>
                </c:pt>
                <c:pt idx="15">
                  <c:v>54.419277244175028</c:v>
                </c:pt>
                <c:pt idx="16">
                  <c:v>57.680134462610255</c:v>
                </c:pt>
                <c:pt idx="17">
                  <c:v>60.898444917009492</c:v>
                </c:pt>
                <c:pt idx="18">
                  <c:v>64.074763745794556</c:v>
                </c:pt>
                <c:pt idx="19">
                  <c:v>67.209638844094513</c:v>
                </c:pt>
                <c:pt idx="20">
                  <c:v>70.303610958254055</c:v>
                </c:pt>
                <c:pt idx="21">
                  <c:v>73.357213779109145</c:v>
                </c:pt>
                <c:pt idx="22">
                  <c:v>76.370974034045076</c:v>
                </c:pt>
                <c:pt idx="23">
                  <c:v>79.345411577853739</c:v>
                </c:pt>
                <c:pt idx="24">
                  <c:v>82.28103948240539</c:v>
                </c:pt>
                <c:pt idx="25">
                  <c:v>85.178364125150182</c:v>
                </c:pt>
                <c:pt idx="26">
                  <c:v>88.037885276465346</c:v>
                </c:pt>
                <c:pt idx="27">
                  <c:v>90.860096185862176</c:v>
                </c:pt>
                <c:pt idx="28">
                  <c:v>93.645483667068731</c:v>
                </c:pt>
                <c:pt idx="29">
                  <c:v>96.394528182001977</c:v>
                </c:pt>
                <c:pt idx="30">
                  <c:v>99.107703923644536</c:v>
                </c:pt>
                <c:pt idx="31">
                  <c:v>101.78547889784008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1A-4F33-8450-BF7EAEB9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8424111"/>
        <c:axId val="879183407"/>
      </c:lineChart>
      <c:scatterChart>
        <c:scatterStyle val="lineMarker"/>
        <c:varyColors val="0"/>
        <c:ser>
          <c:idx val="0"/>
          <c:order val="0"/>
          <c:tx>
            <c:strRef>
              <c:f>Feuil4!$B$2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Feuil4!$A$3:$A$34</c:f>
              <c:numCache>
                <c:formatCode>General</c:formatCode>
                <c:ptCount val="32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</c:numCache>
            </c:numRef>
          </c:xVal>
          <c:yVal>
            <c:numRef>
              <c:f>Feuil4!$B$3:$B$34</c:f>
              <c:numCache>
                <c:formatCode>General</c:formatCode>
                <c:ptCount val="32"/>
                <c:pt idx="0">
                  <c:v>0</c:v>
                </c:pt>
                <c:pt idx="1">
                  <c:v>1.697060702758922</c:v>
                </c:pt>
                <c:pt idx="2">
                  <c:v>2.6415670590956055</c:v>
                </c:pt>
                <c:pt idx="3">
                  <c:v>3.5843850295398054</c:v>
                </c:pt>
                <c:pt idx="4">
                  <c:v>5.0772965898161662</c:v>
                </c:pt>
                <c:pt idx="5">
                  <c:v>7.385058113927097</c:v>
                </c:pt>
                <c:pt idx="6">
                  <c:v>11.187856235730791</c:v>
                </c:pt>
                <c:pt idx="7">
                  <c:v>15.322334855102758</c:v>
                </c:pt>
                <c:pt idx="8">
                  <c:v>19.032126202311872</c:v>
                </c:pt>
                <c:pt idx="9">
                  <c:v>23.602237492046239</c:v>
                </c:pt>
                <c:pt idx="10">
                  <c:v>28.426992306489069</c:v>
                </c:pt>
                <c:pt idx="11">
                  <c:v>37.568559772651469</c:v>
                </c:pt>
                <c:pt idx="12">
                  <c:v>46.733776285349279</c:v>
                </c:pt>
                <c:pt idx="13">
                  <c:v>52.351053615703663</c:v>
                </c:pt>
                <c:pt idx="14">
                  <c:v>57.240357169422239</c:v>
                </c:pt>
                <c:pt idx="15">
                  <c:v>61.001044618259257</c:v>
                </c:pt>
                <c:pt idx="16">
                  <c:v>64.96944428601401</c:v>
                </c:pt>
                <c:pt idx="17">
                  <c:v>68.323626632144141</c:v>
                </c:pt>
                <c:pt idx="18">
                  <c:v>71.698651811015964</c:v>
                </c:pt>
                <c:pt idx="19">
                  <c:v>74.452234541047389</c:v>
                </c:pt>
                <c:pt idx="20">
                  <c:v>76.573050992718137</c:v>
                </c:pt>
                <c:pt idx="21">
                  <c:v>78.715787350889585</c:v>
                </c:pt>
                <c:pt idx="22">
                  <c:v>81.233345377192421</c:v>
                </c:pt>
                <c:pt idx="23">
                  <c:v>82.968517024958928</c:v>
                </c:pt>
                <c:pt idx="24">
                  <c:v>84.934502668268593</c:v>
                </c:pt>
                <c:pt idx="25">
                  <c:v>86.19942391285646</c:v>
                </c:pt>
                <c:pt idx="26">
                  <c:v>87.496861140925432</c:v>
                </c:pt>
                <c:pt idx="27">
                  <c:v>90.052506824154577</c:v>
                </c:pt>
                <c:pt idx="28">
                  <c:v>91.249624820108423</c:v>
                </c:pt>
                <c:pt idx="29">
                  <c:v>91.865903136925951</c:v>
                </c:pt>
                <c:pt idx="30">
                  <c:v>92.429620254304353</c:v>
                </c:pt>
                <c:pt idx="31">
                  <c:v>92.879022002720973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1A-4F33-8450-BF7EAEB98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8424111"/>
        <c:axId val="879183407"/>
      </c:scatterChart>
      <c:dateAx>
        <c:axId val="1108424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879183407"/>
        <c:crosses val="autoZero"/>
        <c:auto val="0"/>
        <c:lblOffset val="100"/>
        <c:baseTimeUnit val="days"/>
        <c:majorUnit val="10"/>
        <c:majorTimeUnit val="days"/>
      </c:dateAx>
      <c:valAx>
        <c:axId val="879183407"/>
        <c:scaling>
          <c:orientation val="minMax"/>
          <c:max val="1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108424111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10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>
                <a:latin typeface="Arial" panose="020B0604020202020204" pitchFamily="34" charset="0"/>
                <a:cs typeface="Arial" panose="020B0604020202020204" pitchFamily="34" charset="0"/>
              </a:rPr>
              <a:t>R21 (5,51%HE+2,48%CD+47,35%PM+44,66%SM)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Feuil4!$H$2</c:f>
              <c:strCache>
                <c:ptCount val="1"/>
                <c:pt idx="0">
                  <c:v>MGM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Feuil4!$F$3:$F$49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cat>
          <c:val>
            <c:numRef>
              <c:f>Feuil4!$H$3:$H$49</c:f>
              <c:numCache>
                <c:formatCode>General</c:formatCode>
                <c:ptCount val="47"/>
                <c:pt idx="0">
                  <c:v>1.665660906144308</c:v>
                </c:pt>
                <c:pt idx="1">
                  <c:v>2.4286606018481152</c:v>
                </c:pt>
                <c:pt idx="2">
                  <c:v>3.4325998786401799</c:v>
                </c:pt>
                <c:pt idx="3">
                  <c:v>4.7148987393934298</c:v>
                </c:pt>
                <c:pt idx="4">
                  <c:v>6.3086856859595075</c:v>
                </c:pt>
                <c:pt idx="5">
                  <c:v>8.2406723842646681</c:v>
                </c:pt>
                <c:pt idx="6">
                  <c:v>10.529456110483839</c:v>
                </c:pt>
                <c:pt idx="7">
                  <c:v>13.184384241726718</c:v>
                </c:pt>
                <c:pt idx="8">
                  <c:v>16.205041787893634</c:v>
                </c:pt>
                <c:pt idx="9">
                  <c:v>19.581352660617188</c:v>
                </c:pt>
                <c:pt idx="10">
                  <c:v>23.294227442884953</c:v>
                </c:pt>
                <c:pt idx="11">
                  <c:v>27.316650142079176</c:v>
                </c:pt>
                <c:pt idx="12">
                  <c:v>31.615075126492684</c:v>
                </c:pt>
                <c:pt idx="13">
                  <c:v>36.151001445808717</c:v>
                </c:pt>
                <c:pt idx="14">
                  <c:v>40.882601397782423</c:v>
                </c:pt>
                <c:pt idx="15">
                  <c:v>45.766299111209143</c:v>
                </c:pt>
                <c:pt idx="16">
                  <c:v>50.758218738674323</c:v>
                </c:pt>
                <c:pt idx="17">
                  <c:v>55.815446915938061</c:v>
                </c:pt>
                <c:pt idx="18">
                  <c:v>60.897077704239699</c:v>
                </c:pt>
                <c:pt idx="19">
                  <c:v>65.96502852142244</c:v>
                </c:pt>
                <c:pt idx="20">
                  <c:v>70.984631694108558</c:v>
                </c:pt>
                <c:pt idx="21">
                  <c:v>75.925018020901732</c:v>
                </c:pt>
                <c:pt idx="22">
                  <c:v>80.759316402260694</c:v>
                </c:pt>
                <c:pt idx="23">
                  <c:v>85.464697733299957</c:v>
                </c:pt>
                <c:pt idx="24">
                  <c:v>90.022292572464551</c:v>
                </c:pt>
                <c:pt idx="25">
                  <c:v>94.417011312243886</c:v>
                </c:pt>
                <c:pt idx="26">
                  <c:v>98.637293352486509</c:v>
                </c:pt>
                <c:pt idx="27">
                  <c:v>102.67480867954255</c:v>
                </c:pt>
                <c:pt idx="28">
                  <c:v>106.52413173828508</c:v>
                </c:pt>
                <c:pt idx="29">
                  <c:v>110.18240388838264</c:v>
                </c:pt>
                <c:pt idx="30">
                  <c:v>113.64899729789046</c:v>
                </c:pt>
                <c:pt idx="31">
                  <c:v>116.92518999708467</c:v>
                </c:pt>
                <c:pt idx="32">
                  <c:v>120.01385907612307</c:v>
                </c:pt>
                <c:pt idx="33">
                  <c:v>122.91919669326808</c:v>
                </c:pt>
                <c:pt idx="34">
                  <c:v>125.64645166189061</c:v>
                </c:pt>
                <c:pt idx="35">
                  <c:v>128.20169787676826</c:v>
                </c:pt>
                <c:pt idx="36">
                  <c:v>130.59162968214997</c:v>
                </c:pt>
                <c:pt idx="37">
                  <c:v>132.82338342818107</c:v>
                </c:pt>
                <c:pt idx="38">
                  <c:v>134.90438385979616</c:v>
                </c:pt>
                <c:pt idx="39">
                  <c:v>136.84221358643828</c:v>
                </c:pt>
                <c:pt idx="40">
                  <c:v>138.64450364942402</c:v>
                </c:pt>
                <c:pt idx="41">
                  <c:v>140.31884309909569</c:v>
                </c:pt>
                <c:pt idx="42">
                  <c:v>141.87270548425224</c:v>
                </c:pt>
                <c:pt idx="43">
                  <c:v>143.31339021529885</c:v>
                </c:pt>
                <c:pt idx="44">
                  <c:v>144.64797686867303</c:v>
                </c:pt>
                <c:pt idx="45">
                  <c:v>145.88329063642485</c:v>
                </c:pt>
                <c:pt idx="46">
                  <c:v>147.02587727821592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470-4534-B258-8AA277BF05F6}"/>
            </c:ext>
          </c:extLst>
        </c:ser>
        <c:ser>
          <c:idx val="2"/>
          <c:order val="2"/>
          <c:tx>
            <c:strRef>
              <c:f>Feuil4!$I$2</c:f>
              <c:strCache>
                <c:ptCount val="1"/>
                <c:pt idx="0">
                  <c:v>FOM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Feuil4!$F$3:$F$49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cat>
          <c:val>
            <c:numRef>
              <c:f>Feuil4!$I$3:$I$49</c:f>
              <c:numCache>
                <c:formatCode>General</c:formatCode>
                <c:ptCount val="47"/>
                <c:pt idx="0">
                  <c:v>0</c:v>
                </c:pt>
                <c:pt idx="1">
                  <c:v>3.636297523243079</c:v>
                </c:pt>
                <c:pt idx="2">
                  <c:v>7.2637262151242838</c:v>
                </c:pt>
                <c:pt idx="3">
                  <c:v>10.882307706483241</c:v>
                </c:pt>
                <c:pt idx="4">
                  <c:v>14.492063575403231</c:v>
                </c:pt>
                <c:pt idx="5">
                  <c:v>18.093015347338483</c:v>
                </c:pt>
                <c:pt idx="6">
                  <c:v>21.685184495243604</c:v>
                </c:pt>
                <c:pt idx="7">
                  <c:v>25.268592439701543</c:v>
                </c:pt>
                <c:pt idx="8">
                  <c:v>28.843260549050203</c:v>
                </c:pt>
                <c:pt idx="9">
                  <c:v>32.409210139511394</c:v>
                </c:pt>
                <c:pt idx="10">
                  <c:v>35.966462475316966</c:v>
                </c:pt>
                <c:pt idx="11">
                  <c:v>39.515038768835922</c:v>
                </c:pt>
                <c:pt idx="12">
                  <c:v>43.054960180700718</c:v>
                </c:pt>
                <c:pt idx="13">
                  <c:v>46.586247819934052</c:v>
                </c:pt>
                <c:pt idx="14">
                  <c:v>50.108922744073844</c:v>
                </c:pt>
                <c:pt idx="15">
                  <c:v>53.623005959299356</c:v>
                </c:pt>
                <c:pt idx="16">
                  <c:v>57.128518420556325</c:v>
                </c:pt>
                <c:pt idx="17">
                  <c:v>60.625481031681964</c:v>
                </c:pt>
                <c:pt idx="18">
                  <c:v>64.113914645529889</c:v>
                </c:pt>
                <c:pt idx="19">
                  <c:v>67.593840064093612</c:v>
                </c:pt>
                <c:pt idx="20">
                  <c:v>71.065278038631575</c:v>
                </c:pt>
                <c:pt idx="21">
                  <c:v>74.528249269790336</c:v>
                </c:pt>
                <c:pt idx="22">
                  <c:v>77.98277440772803</c:v>
                </c:pt>
                <c:pt idx="23">
                  <c:v>81.428874052237745</c:v>
                </c:pt>
                <c:pt idx="24">
                  <c:v>84.866568752870208</c:v>
                </c:pt>
                <c:pt idx="25">
                  <c:v>88.295879009056321</c:v>
                </c:pt>
                <c:pt idx="26">
                  <c:v>91.716825270229549</c:v>
                </c:pt>
                <c:pt idx="27">
                  <c:v>95.129427935947518</c:v>
                </c:pt>
                <c:pt idx="28">
                  <c:v>98.533707356013934</c:v>
                </c:pt>
                <c:pt idx="29">
                  <c:v>101.92968383059996</c:v>
                </c:pt>
                <c:pt idx="30">
                  <c:v>105.31737761036533</c:v>
                </c:pt>
                <c:pt idx="31">
                  <c:v>108.69680889657873</c:v>
                </c:pt>
                <c:pt idx="32">
                  <c:v>112.06799784123849</c:v>
                </c:pt>
                <c:pt idx="33">
                  <c:v>115.43096454719299</c:v>
                </c:pt>
                <c:pt idx="34">
                  <c:v>118.78572906826005</c:v>
                </c:pt>
                <c:pt idx="35">
                  <c:v>122.13231140934703</c:v>
                </c:pt>
                <c:pt idx="36">
                  <c:v>125.47073152656949</c:v>
                </c:pt>
                <c:pt idx="37">
                  <c:v>128.80100932737105</c:v>
                </c:pt>
                <c:pt idx="38">
                  <c:v>132.1231646706411</c:v>
                </c:pt>
                <c:pt idx="39">
                  <c:v>135.43721736683423</c:v>
                </c:pt>
                <c:pt idx="40">
                  <c:v>138.74318717808757</c:v>
                </c:pt>
                <c:pt idx="41">
                  <c:v>142.04109381833891</c:v>
                </c:pt>
                <c:pt idx="42">
                  <c:v>145.33095695344437</c:v>
                </c:pt>
                <c:pt idx="43">
                  <c:v>148.61279620129557</c:v>
                </c:pt>
                <c:pt idx="44">
                  <c:v>151.88663113193678</c:v>
                </c:pt>
                <c:pt idx="45">
                  <c:v>155.152481267681</c:v>
                </c:pt>
                <c:pt idx="46">
                  <c:v>158.41036608322742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470-4534-B258-8AA277BF0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49807"/>
        <c:axId val="1430911743"/>
      </c:lineChart>
      <c:scatterChart>
        <c:scatterStyle val="lineMarker"/>
        <c:varyColors val="0"/>
        <c:ser>
          <c:idx val="0"/>
          <c:order val="0"/>
          <c:tx>
            <c:strRef>
              <c:f>Feuil4!$G$2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Feuil4!$F$3:$F$49</c:f>
              <c:numCache>
                <c:formatCode>General</c:formatCode>
                <c:ptCount val="4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</c:numCache>
            </c:numRef>
          </c:xVal>
          <c:yVal>
            <c:numRef>
              <c:f>Feuil4!$G$3:$G$49</c:f>
              <c:numCache>
                <c:formatCode>General</c:formatCode>
                <c:ptCount val="47"/>
                <c:pt idx="0">
                  <c:v>0</c:v>
                </c:pt>
                <c:pt idx="1">
                  <c:v>2.2008263284116847</c:v>
                </c:pt>
                <c:pt idx="2">
                  <c:v>3.9802178279785791</c:v>
                </c:pt>
                <c:pt idx="3">
                  <c:v>5.7596093275454736</c:v>
                </c:pt>
                <c:pt idx="4">
                  <c:v>7.4921747350185024</c:v>
                </c:pt>
                <c:pt idx="5">
                  <c:v>8.9437835899283371</c:v>
                </c:pt>
                <c:pt idx="6">
                  <c:v>10.442218536932037</c:v>
                </c:pt>
                <c:pt idx="7">
                  <c:v>12.362088312780529</c:v>
                </c:pt>
                <c:pt idx="8">
                  <c:v>15.124827746318601</c:v>
                </c:pt>
                <c:pt idx="9">
                  <c:v>18.777262929640123</c:v>
                </c:pt>
                <c:pt idx="10">
                  <c:v>23.13208949436963</c:v>
                </c:pt>
                <c:pt idx="11">
                  <c:v>27.767872611662327</c:v>
                </c:pt>
                <c:pt idx="12">
                  <c:v>31.27982951870225</c:v>
                </c:pt>
                <c:pt idx="13">
                  <c:v>35.213221254586962</c:v>
                </c:pt>
                <c:pt idx="14">
                  <c:v>39.989482648161257</c:v>
                </c:pt>
                <c:pt idx="15">
                  <c:v>45.42130933104967</c:v>
                </c:pt>
                <c:pt idx="16">
                  <c:v>51.109034345745229</c:v>
                </c:pt>
                <c:pt idx="17">
                  <c:v>56.653371334860225</c:v>
                </c:pt>
                <c:pt idx="18">
                  <c:v>62.580076392190051</c:v>
                </c:pt>
                <c:pt idx="19">
                  <c:v>68.220005398358751</c:v>
                </c:pt>
                <c:pt idx="20">
                  <c:v>71.725062393558943</c:v>
                </c:pt>
                <c:pt idx="21">
                  <c:v>75.167529085273415</c:v>
                </c:pt>
                <c:pt idx="22">
                  <c:v>79.939026838645191</c:v>
                </c:pt>
                <c:pt idx="23">
                  <c:v>85.221756494163941</c:v>
                </c:pt>
                <c:pt idx="24">
                  <c:v>89.822843613486725</c:v>
                </c:pt>
                <c:pt idx="25">
                  <c:v>94.210917440248267</c:v>
                </c:pt>
                <c:pt idx="26">
                  <c:v>98.556388608497556</c:v>
                </c:pt>
                <c:pt idx="27">
                  <c:v>102.98706509377135</c:v>
                </c:pt>
                <c:pt idx="28">
                  <c:v>106.56568840880018</c:v>
                </c:pt>
                <c:pt idx="29">
                  <c:v>109.80349045573104</c:v>
                </c:pt>
                <c:pt idx="30">
                  <c:v>113.04129250266189</c:v>
                </c:pt>
                <c:pt idx="31">
                  <c:v>116.32169720810498</c:v>
                </c:pt>
                <c:pt idx="32">
                  <c:v>119.90032052313381</c:v>
                </c:pt>
                <c:pt idx="33">
                  <c:v>123.01031459452791</c:v>
                </c:pt>
                <c:pt idx="34">
                  <c:v>126.03510334889752</c:v>
                </c:pt>
                <c:pt idx="35">
                  <c:v>128.33564690855891</c:v>
                </c:pt>
                <c:pt idx="36">
                  <c:v>130.46577983417131</c:v>
                </c:pt>
                <c:pt idx="37">
                  <c:v>132.51070744275921</c:v>
                </c:pt>
                <c:pt idx="38">
                  <c:v>134.42782707581037</c:v>
                </c:pt>
                <c:pt idx="39">
                  <c:v>136.43015202588603</c:v>
                </c:pt>
                <c:pt idx="40">
                  <c:v>138.21946368340045</c:v>
                </c:pt>
                <c:pt idx="41">
                  <c:v>140.26439129198835</c:v>
                </c:pt>
                <c:pt idx="42">
                  <c:v>142.26671624206401</c:v>
                </c:pt>
                <c:pt idx="43">
                  <c:v>143.97082258255392</c:v>
                </c:pt>
                <c:pt idx="44">
                  <c:v>144.99328638684787</c:v>
                </c:pt>
                <c:pt idx="45">
                  <c:v>146.14355816667856</c:v>
                </c:pt>
                <c:pt idx="46">
                  <c:v>147.20862462948475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70-4534-B258-8AA277BF05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849807"/>
        <c:axId val="1430911743"/>
      </c:scatterChart>
      <c:dateAx>
        <c:axId val="1537849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430911743"/>
        <c:crosses val="autoZero"/>
        <c:auto val="0"/>
        <c:lblOffset val="100"/>
        <c:baseTimeUnit val="days"/>
        <c:majorUnit val="10"/>
        <c:majorTimeUnit val="days"/>
      </c:dateAx>
      <c:valAx>
        <c:axId val="1430911743"/>
        <c:scaling>
          <c:orientation val="minMax"/>
          <c:max val="17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5378498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10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>
                <a:latin typeface="Arial" panose="020B0604020202020204" pitchFamily="34" charset="0"/>
                <a:cs typeface="Arial" panose="020B0604020202020204" pitchFamily="34" charset="0"/>
              </a:rPr>
              <a:t>R10 (32,39%HE+32,22%CD+33,13%PM+2,26%SM)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Feuil4!$M$2</c:f>
              <c:strCache>
                <c:ptCount val="1"/>
                <c:pt idx="0">
                  <c:v>MGM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Feuil4!$K$3:$K$67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cat>
          <c:val>
            <c:numRef>
              <c:f>Feuil4!$M$3:$M$67</c:f>
              <c:numCache>
                <c:formatCode>General</c:formatCode>
                <c:ptCount val="65"/>
                <c:pt idx="0">
                  <c:v>2.4666866299464809</c:v>
                </c:pt>
                <c:pt idx="1">
                  <c:v>3.4863143984744478</c:v>
                </c:pt>
                <c:pt idx="2">
                  <c:v>4.7799018829647721</c:v>
                </c:pt>
                <c:pt idx="3">
                  <c:v>6.374277239712959</c:v>
                </c:pt>
                <c:pt idx="4">
                  <c:v>8.2882003415379035</c:v>
                </c:pt>
                <c:pt idx="5">
                  <c:v>10.531051046021215</c:v>
                </c:pt>
                <c:pt idx="6">
                  <c:v>13.102237767295406</c:v>
                </c:pt>
                <c:pt idx="7">
                  <c:v>15.991319175307442</c:v>
                </c:pt>
                <c:pt idx="8">
                  <c:v>19.178755087064633</c:v>
                </c:pt>
                <c:pt idx="9">
                  <c:v>22.637150630498382</c:v>
                </c:pt>
                <c:pt idx="10">
                  <c:v>26.332832376091869</c:v>
                </c:pt>
                <c:pt idx="11">
                  <c:v>30.227593414153386</c:v>
                </c:pt>
                <c:pt idx="12">
                  <c:v>34.280460588299107</c:v>
                </c:pt>
                <c:pt idx="13">
                  <c:v>38.449364607699643</c:v>
                </c:pt>
                <c:pt idx="14">
                  <c:v>42.692626302520331</c:v>
                </c:pt>
                <c:pt idx="15">
                  <c:v>46.970204844423677</c:v>
                </c:pt>
                <c:pt idx="16">
                  <c:v>51.244682862761742</c:v>
                </c:pt>
                <c:pt idx="17">
                  <c:v>55.481987086070475</c:v>
                </c:pt>
                <c:pt idx="18">
                  <c:v>59.651860711279049</c:v>
                </c:pt>
                <c:pt idx="19">
                  <c:v>63.728115334615069</c:v>
                </c:pt>
                <c:pt idx="20">
                  <c:v>67.688696714975052</c:v>
                </c:pt>
                <c:pt idx="21">
                  <c:v>71.515600904342108</c:v>
                </c:pt>
                <c:pt idx="22">
                  <c:v>75.194676455363151</c:v>
                </c:pt>
                <c:pt idx="23">
                  <c:v>78.715345512109067</c:v>
                </c:pt>
                <c:pt idx="24">
                  <c:v>82.0702724623401</c:v>
                </c:pt>
                <c:pt idx="25">
                  <c:v>85.255004151835863</c:v>
                </c:pt>
                <c:pt idx="26">
                  <c:v>88.267600926261863</c:v>
                </c:pt>
                <c:pt idx="27">
                  <c:v>91.108273305606787</c:v>
                </c:pt>
                <c:pt idx="28">
                  <c:v>93.779035110317082</c:v>
                </c:pt>
                <c:pt idx="29">
                  <c:v>96.283380445229952</c:v>
                </c:pt>
                <c:pt idx="30">
                  <c:v>98.625989132516594</c:v>
                </c:pt>
                <c:pt idx="31">
                  <c:v>100.8124629444585</c:v>
                </c:pt>
                <c:pt idx="32">
                  <c:v>102.84909326773877</c:v>
                </c:pt>
                <c:pt idx="33">
                  <c:v>104.74265956463259</c:v>
                </c:pt>
                <c:pt idx="34">
                  <c:v>106.50025710970449</c:v>
                </c:pt>
                <c:pt idx="35">
                  <c:v>108.12915190188754</c:v>
                </c:pt>
                <c:pt idx="36">
                  <c:v>109.63666031559769</c:v>
                </c:pt>
                <c:pt idx="37">
                  <c:v>111.03005090334945</c:v>
                </c:pt>
                <c:pt idx="38">
                  <c:v>112.3164657475341</c:v>
                </c:pt>
                <c:pt idx="39">
                  <c:v>113.50285884063703</c:v>
                </c:pt>
                <c:pt idx="40">
                  <c:v>114.59594911926298</c:v>
                </c:pt>
                <c:pt idx="41">
                  <c:v>115.60218596303986</c:v>
                </c:pt>
                <c:pt idx="42">
                  <c:v>116.52772517594815</c:v>
                </c:pt>
                <c:pt idx="43">
                  <c:v>117.37841368101752</c:v>
                </c:pt>
                <c:pt idx="44">
                  <c:v>118.15978136982321</c:v>
                </c:pt>
                <c:pt idx="45">
                  <c:v>118.87703874914287</c:v>
                </c:pt>
                <c:pt idx="46">
                  <c:v>119.53507921429353</c:v>
                </c:pt>
                <c:pt idx="47">
                  <c:v>120.13848494968028</c:v>
                </c:pt>
                <c:pt idx="48">
                  <c:v>120.6915356109303</c:v>
                </c:pt>
                <c:pt idx="49">
                  <c:v>121.19821907958449</c:v>
                </c:pt>
                <c:pt idx="50">
                  <c:v>121.66224370125458</c:v>
                </c:pt>
                <c:pt idx="51">
                  <c:v>122.08705152242831</c:v>
                </c:pt>
                <c:pt idx="52">
                  <c:v>122.47583213096152</c:v>
                </c:pt>
                <c:pt idx="53">
                  <c:v>122.83153678210179</c:v>
                </c:pt>
                <c:pt idx="54">
                  <c:v>123.15689255703943</c:v>
                </c:pt>
                <c:pt idx="55">
                  <c:v>123.45441635583877</c:v>
                </c:pt>
                <c:pt idx="56">
                  <c:v>123.72642857246376</c:v>
                </c:pt>
                <c:pt idx="57">
                  <c:v>123.97506633766835</c:v>
                </c:pt>
                <c:pt idx="58">
                  <c:v>124.20229624686891</c:v>
                </c:pt>
                <c:pt idx="59">
                  <c:v>124.40992651572597</c:v>
                </c:pt>
                <c:pt idx="60">
                  <c:v>124.59961852690498</c:v>
                </c:pt>
                <c:pt idx="61">
                  <c:v>124.77289774812121</c:v>
                </c:pt>
                <c:pt idx="62">
                  <c:v>124.93116401476337</c:v>
                </c:pt>
                <c:pt idx="63">
                  <c:v>125.07570118070836</c:v>
                </c:pt>
                <c:pt idx="64">
                  <c:v>125.20768614887642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F1B-43AA-AC28-2F5169F220A5}"/>
            </c:ext>
          </c:extLst>
        </c:ser>
        <c:ser>
          <c:idx val="2"/>
          <c:order val="2"/>
          <c:tx>
            <c:strRef>
              <c:f>Feuil4!$N$2</c:f>
              <c:strCache>
                <c:ptCount val="1"/>
                <c:pt idx="0">
                  <c:v>FOM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Feuil4!$K$3:$K$67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cat>
          <c:val>
            <c:numRef>
              <c:f>Feuil4!$N$3:$N$67</c:f>
              <c:numCache>
                <c:formatCode>General</c:formatCode>
                <c:ptCount val="65"/>
                <c:pt idx="0">
                  <c:v>0</c:v>
                </c:pt>
                <c:pt idx="1">
                  <c:v>4.2395820368328847</c:v>
                </c:pt>
                <c:pt idx="2">
                  <c:v>8.3736319640007721</c:v>
                </c:pt>
                <c:pt idx="3">
                  <c:v>12.404776697570782</c:v>
                </c:pt>
                <c:pt idx="4">
                  <c:v>16.335577764146592</c:v>
                </c:pt>
                <c:pt idx="5">
                  <c:v>20.168532928549691</c:v>
                </c:pt>
                <c:pt idx="6">
                  <c:v>23.906077780984173</c:v>
                </c:pt>
                <c:pt idx="7">
                  <c:v>27.550587284693687</c:v>
                </c:pt>
                <c:pt idx="8">
                  <c:v>31.104377285093879</c:v>
                </c:pt>
                <c:pt idx="9">
                  <c:v>34.569705981339482</c:v>
                </c:pt>
                <c:pt idx="10">
                  <c:v>37.948775361260935</c:v>
                </c:pt>
                <c:pt idx="11">
                  <c:v>41.243732600582348</c:v>
                </c:pt>
                <c:pt idx="12">
                  <c:v>44.45667142731012</c:v>
                </c:pt>
                <c:pt idx="13">
                  <c:v>47.589633452159013</c:v>
                </c:pt>
                <c:pt idx="14">
                  <c:v>50.644609465861009</c:v>
                </c:pt>
                <c:pt idx="15">
                  <c:v>53.623540704181622</c:v>
                </c:pt>
                <c:pt idx="16">
                  <c:v>56.528320081447141</c:v>
                </c:pt>
                <c:pt idx="17">
                  <c:v>59.360793393366848</c:v>
                </c:pt>
                <c:pt idx="18">
                  <c:v>62.122760489914441</c:v>
                </c:pt>
                <c:pt idx="19">
                  <c:v>64.815976419014021</c:v>
                </c:pt>
                <c:pt idx="20">
                  <c:v>67.44215254175721</c:v>
                </c:pt>
                <c:pt idx="21">
                  <c:v>70.002957619860368</c:v>
                </c:pt>
                <c:pt idx="22">
                  <c:v>72.500018876052522</c:v>
                </c:pt>
                <c:pt idx="23">
                  <c:v>74.934923028068056</c:v>
                </c:pt>
                <c:pt idx="24">
                  <c:v>77.309217296901295</c:v>
                </c:pt>
                <c:pt idx="25">
                  <c:v>79.624410389963302</c:v>
                </c:pt>
                <c:pt idx="26">
                  <c:v>81.881973459765931</c:v>
                </c:pt>
                <c:pt idx="27">
                  <c:v>84.083341038742304</c:v>
                </c:pt>
                <c:pt idx="28">
                  <c:v>86.229911950797486</c:v>
                </c:pt>
                <c:pt idx="29">
                  <c:v>88.32305020016878</c:v>
                </c:pt>
                <c:pt idx="30">
                  <c:v>90.364085838160548</c:v>
                </c:pt>
                <c:pt idx="31">
                  <c:v>92.354315808304122</c:v>
                </c:pt>
                <c:pt idx="32">
                  <c:v>94.295004770479679</c:v>
                </c:pt>
                <c:pt idx="33">
                  <c:v>96.18738590452439</c:v>
                </c:pt>
                <c:pt idx="34">
                  <c:v>98.032661693836786</c:v>
                </c:pt>
                <c:pt idx="35">
                  <c:v>99.832004689475625</c:v>
                </c:pt>
                <c:pt idx="36">
                  <c:v>101.58655825523888</c:v>
                </c:pt>
                <c:pt idx="37">
                  <c:v>103.29743729419579</c:v>
                </c:pt>
                <c:pt idx="38">
                  <c:v>104.96572895713449</c:v>
                </c:pt>
                <c:pt idx="39">
                  <c:v>106.59249333337442</c:v>
                </c:pt>
                <c:pt idx="40">
                  <c:v>108.17876412438333</c:v>
                </c:pt>
                <c:pt idx="41">
                  <c:v>109.72554930062628</c:v>
                </c:pt>
                <c:pt idx="42">
                  <c:v>111.2338317420644</c:v>
                </c:pt>
                <c:pt idx="43">
                  <c:v>112.70456986271034</c:v>
                </c:pt>
                <c:pt idx="44">
                  <c:v>114.13869821963712</c:v>
                </c:pt>
                <c:pt idx="45">
                  <c:v>115.53712810682748</c:v>
                </c:pt>
                <c:pt idx="46">
                  <c:v>116.90074813424121</c:v>
                </c:pt>
                <c:pt idx="47">
                  <c:v>118.23042479246803</c:v>
                </c:pt>
                <c:pt idx="48">
                  <c:v>119.52700300332529</c:v>
                </c:pt>
                <c:pt idx="49">
                  <c:v>120.79130665675009</c:v>
                </c:pt>
                <c:pt idx="50">
                  <c:v>122.02413913432693</c:v>
                </c:pt>
                <c:pt idx="51">
                  <c:v>123.22628381978373</c:v>
                </c:pt>
                <c:pt idx="52">
                  <c:v>124.39850459678053</c:v>
                </c:pt>
                <c:pt idx="53">
                  <c:v>125.54154633430718</c:v>
                </c:pt>
                <c:pt idx="54">
                  <c:v>126.6561353599985</c:v>
                </c:pt>
                <c:pt idx="55">
                  <c:v>127.7429799216675</c:v>
                </c:pt>
                <c:pt idx="56">
                  <c:v>128.80277063735019</c:v>
                </c:pt>
                <c:pt idx="57">
                  <c:v>129.83618093414773</c:v>
                </c:pt>
                <c:pt idx="58">
                  <c:v>130.84386747614516</c:v>
                </c:pt>
                <c:pt idx="59">
                  <c:v>131.82647058167785</c:v>
                </c:pt>
                <c:pt idx="60">
                  <c:v>132.78461463021168</c:v>
                </c:pt>
                <c:pt idx="61">
                  <c:v>133.71890845909502</c:v>
                </c:pt>
                <c:pt idx="62">
                  <c:v>134.6299457504347</c:v>
                </c:pt>
                <c:pt idx="63">
                  <c:v>135.51830540834183</c:v>
                </c:pt>
                <c:pt idx="64">
                  <c:v>136.38455192678714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F1B-43AA-AC28-2F5169F2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811215"/>
        <c:axId val="1530961391"/>
      </c:lineChart>
      <c:scatterChart>
        <c:scatterStyle val="lineMarker"/>
        <c:varyColors val="0"/>
        <c:ser>
          <c:idx val="0"/>
          <c:order val="0"/>
          <c:tx>
            <c:strRef>
              <c:f>Feuil4!$L$2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Feuil4!$K$3:$K$67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xVal>
          <c:yVal>
            <c:numRef>
              <c:f>Feuil4!$L$3:$L$67</c:f>
              <c:numCache>
                <c:formatCode>General</c:formatCode>
                <c:ptCount val="65"/>
                <c:pt idx="0">
                  <c:v>0</c:v>
                </c:pt>
                <c:pt idx="1">
                  <c:v>2.3980928042047382E-2</c:v>
                </c:pt>
                <c:pt idx="2">
                  <c:v>1.7689575260166124</c:v>
                </c:pt>
                <c:pt idx="3">
                  <c:v>3.6336445866464184</c:v>
                </c:pt>
                <c:pt idx="4">
                  <c:v>5.7377525725867056</c:v>
                </c:pt>
                <c:pt idx="5">
                  <c:v>7.8506956372793262</c:v>
                </c:pt>
                <c:pt idx="6">
                  <c:v>10.605492610012332</c:v>
                </c:pt>
                <c:pt idx="7">
                  <c:v>13.208831089848196</c:v>
                </c:pt>
                <c:pt idx="8">
                  <c:v>15.882656022147732</c:v>
                </c:pt>
                <c:pt idx="9">
                  <c:v>18.954933297299746</c:v>
                </c:pt>
                <c:pt idx="10">
                  <c:v>22.426633803079223</c:v>
                </c:pt>
                <c:pt idx="11">
                  <c:v>26.499993463014842</c:v>
                </c:pt>
                <c:pt idx="12">
                  <c:v>29.518095200322879</c:v>
                </c:pt>
                <c:pt idx="13">
                  <c:v>32.352504970604379</c:v>
                </c:pt>
                <c:pt idx="14">
                  <c:v>38.606891200453205</c:v>
                </c:pt>
                <c:pt idx="15">
                  <c:v>46.080457617638089</c:v>
                </c:pt>
                <c:pt idx="16">
                  <c:v>54.912004765689844</c:v>
                </c:pt>
                <c:pt idx="17">
                  <c:v>62.759757399401259</c:v>
                </c:pt>
                <c:pt idx="18">
                  <c:v>66.945315277833203</c:v>
                </c:pt>
                <c:pt idx="19">
                  <c:v>71.045641345718934</c:v>
                </c:pt>
                <c:pt idx="20">
                  <c:v>74.640231971616714</c:v>
                </c:pt>
                <c:pt idx="21">
                  <c:v>81.390110777427438</c:v>
                </c:pt>
                <c:pt idx="22">
                  <c:v>84.486805880120244</c:v>
                </c:pt>
                <c:pt idx="23">
                  <c:v>86.800819803011564</c:v>
                </c:pt>
                <c:pt idx="24">
                  <c:v>88.332152546101412</c:v>
                </c:pt>
                <c:pt idx="25">
                  <c:v>90.578107235966527</c:v>
                </c:pt>
                <c:pt idx="26">
                  <c:v>92.007351129517048</c:v>
                </c:pt>
                <c:pt idx="27">
                  <c:v>93.198387707475817</c:v>
                </c:pt>
                <c:pt idx="28">
                  <c:v>93.981068887277289</c:v>
                </c:pt>
                <c:pt idx="29">
                  <c:v>95.171001080392017</c:v>
                </c:pt>
                <c:pt idx="30">
                  <c:v>96.304269835739376</c:v>
                </c:pt>
                <c:pt idx="31">
                  <c:v>97.494202028854104</c:v>
                </c:pt>
                <c:pt idx="32">
                  <c:v>98.570807346434094</c:v>
                </c:pt>
                <c:pt idx="33">
                  <c:v>99.704076101781453</c:v>
                </c:pt>
                <c:pt idx="34">
                  <c:v>100.89400829489618</c:v>
                </c:pt>
                <c:pt idx="35">
                  <c:v>103.10388236782353</c:v>
                </c:pt>
                <c:pt idx="36">
                  <c:v>104.407141436473</c:v>
                </c:pt>
                <c:pt idx="37">
                  <c:v>104.97224666590108</c:v>
                </c:pt>
                <c:pt idx="38">
                  <c:v>105.5575342249516</c:v>
                </c:pt>
                <c:pt idx="39">
                  <c:v>106.24373343211427</c:v>
                </c:pt>
                <c:pt idx="40">
                  <c:v>106.68774468380776</c:v>
                </c:pt>
                <c:pt idx="41">
                  <c:v>107.35376156134801</c:v>
                </c:pt>
                <c:pt idx="42">
                  <c:v>108.03996076851068</c:v>
                </c:pt>
                <c:pt idx="43">
                  <c:v>108.48397202020418</c:v>
                </c:pt>
                <c:pt idx="44">
                  <c:v>109.17017122736685</c:v>
                </c:pt>
                <c:pt idx="45">
                  <c:v>110.86424903373801</c:v>
                </c:pt>
                <c:pt idx="46">
                  <c:v>112.55832684010916</c:v>
                </c:pt>
                <c:pt idx="47">
                  <c:v>114.0829968658432</c:v>
                </c:pt>
                <c:pt idx="48">
                  <c:v>116.0594209732762</c:v>
                </c:pt>
                <c:pt idx="49">
                  <c:v>118.43112990219582</c:v>
                </c:pt>
                <c:pt idx="50">
                  <c:v>120.63343105047832</c:v>
                </c:pt>
                <c:pt idx="51">
                  <c:v>121.81739228377691</c:v>
                </c:pt>
                <c:pt idx="52">
                  <c:v>123.38327649555892</c:v>
                </c:pt>
                <c:pt idx="53">
                  <c:v>124.45266083531249</c:v>
                </c:pt>
                <c:pt idx="54">
                  <c:v>126.13312194063951</c:v>
                </c:pt>
                <c:pt idx="55">
                  <c:v>127.2323246711822</c:v>
                </c:pt>
                <c:pt idx="56">
                  <c:v>128.33152740172488</c:v>
                </c:pt>
                <c:pt idx="57">
                  <c:v>129.48307311943628</c:v>
                </c:pt>
                <c:pt idx="58">
                  <c:v>130.68696182431637</c:v>
                </c:pt>
                <c:pt idx="59">
                  <c:v>131.52444961901557</c:v>
                </c:pt>
                <c:pt idx="60">
                  <c:v>132.41428040088346</c:v>
                </c:pt>
                <c:pt idx="61">
                  <c:v>133.46114014425746</c:v>
                </c:pt>
                <c:pt idx="62">
                  <c:v>134.14159897745054</c:v>
                </c:pt>
                <c:pt idx="63">
                  <c:v>134.71737183630623</c:v>
                </c:pt>
                <c:pt idx="64">
                  <c:v>135.34548768233063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1B-43AA-AC28-2F5169F22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811215"/>
        <c:axId val="1530961391"/>
      </c:scatterChart>
      <c:dateAx>
        <c:axId val="1114811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530961391"/>
        <c:crosses val="autoZero"/>
        <c:auto val="0"/>
        <c:lblOffset val="100"/>
        <c:baseTimeUnit val="days"/>
        <c:majorUnit val="10"/>
        <c:majorTimeUnit val="days"/>
      </c:dateAx>
      <c:valAx>
        <c:axId val="153096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114811215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10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>
                <a:latin typeface="Arial" panose="020B0604020202020204" pitchFamily="34" charset="0"/>
                <a:cs typeface="Arial" panose="020B0604020202020204" pitchFamily="34" charset="0"/>
              </a:rPr>
              <a:t>R3 (33,09%HE+33,28%CD+1,84%PM+31,79%SM)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Feuil4!$R$2</c:f>
              <c:strCache>
                <c:ptCount val="1"/>
                <c:pt idx="0">
                  <c:v>MGM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Feuil4!$P$3:$P$60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Feuil4!$R$3:$R$60</c:f>
              <c:numCache>
                <c:formatCode>General</c:formatCode>
                <c:ptCount val="58"/>
                <c:pt idx="0">
                  <c:v>12.340299535356285</c:v>
                </c:pt>
                <c:pt idx="1">
                  <c:v>14.976266165444663</c:v>
                </c:pt>
                <c:pt idx="2">
                  <c:v>17.943668091480319</c:v>
                </c:pt>
                <c:pt idx="3">
                  <c:v>21.243093395430556</c:v>
                </c:pt>
                <c:pt idx="4">
                  <c:v>24.869538145682821</c:v>
                </c:pt>
                <c:pt idx="5">
                  <c:v>28.812627232485305</c:v>
                </c:pt>
                <c:pt idx="6">
                  <c:v>33.057013306821773</c:v>
                </c:pt>
                <c:pt idx="7">
                  <c:v>37.582918760010749</c:v>
                </c:pt>
                <c:pt idx="8">
                  <c:v>42.366782393418553</c:v>
                </c:pt>
                <c:pt idx="9">
                  <c:v>47.381972180920926</c:v>
                </c:pt>
                <c:pt idx="10">
                  <c:v>52.599527743366245</c:v>
                </c:pt>
                <c:pt idx="11">
                  <c:v>57.98890017669445</c:v>
                </c:pt>
                <c:pt idx="12">
                  <c:v>63.518662049055891</c:v>
                </c:pt>
                <c:pt idx="13">
                  <c:v>69.157166115267103</c:v>
                </c:pt>
                <c:pt idx="14">
                  <c:v>74.873137095980979</c:v>
                </c:pt>
                <c:pt idx="15">
                  <c:v>80.63618635564373</c:v>
                </c:pt>
                <c:pt idx="16">
                  <c:v>86.417244224671961</c:v>
                </c:pt>
                <c:pt idx="17">
                  <c:v>92.188908889506351</c:v>
                </c:pt>
                <c:pt idx="18">
                  <c:v>97.925714150120157</c:v>
                </c:pt>
                <c:pt idx="19">
                  <c:v>103.60432091838865</c:v>
                </c:pt>
                <c:pt idx="20">
                  <c:v>109.20363915276664</c:v>
                </c:pt>
                <c:pt idx="21">
                  <c:v>114.70488807784371</c:v>
                </c:pt>
                <c:pt idx="22">
                  <c:v>120.09160312219616</c:v>
                </c:pt>
                <c:pt idx="23">
                  <c:v>125.34959813129187</c:v>
                </c:pt>
                <c:pt idx="24">
                  <c:v>130.46689117834248</c:v>
                </c:pt>
                <c:pt idx="25">
                  <c:v>135.4336018010072</c:v>
                </c:pt>
                <c:pt idx="26">
                  <c:v>140.24182682011977</c:v>
                </c:pt>
                <c:pt idx="27">
                  <c:v>144.88550111921182</c:v>
                </c:pt>
                <c:pt idx="28">
                  <c:v>149.36024893806729</c:v>
                </c:pt>
                <c:pt idx="29">
                  <c:v>153.66323040451152</c:v>
                </c:pt>
                <c:pt idx="30">
                  <c:v>157.7929872291686</c:v>
                </c:pt>
                <c:pt idx="31">
                  <c:v>161.7492907410284</c:v>
                </c:pt>
                <c:pt idx="32">
                  <c:v>165.53299476203841</c:v>
                </c:pt>
                <c:pt idx="33">
                  <c:v>169.14589521455088</c:v>
                </c:pt>
                <c:pt idx="34">
                  <c:v>172.59059782911169</c:v>
                </c:pt>
                <c:pt idx="35">
                  <c:v>175.87039487072192</c:v>
                </c:pt>
                <c:pt idx="36">
                  <c:v>178.98915142556365</c:v>
                </c:pt>
                <c:pt idx="37">
                  <c:v>181.95120148170389</c:v>
                </c:pt>
                <c:pt idx="38">
                  <c:v>184.76125378987172</c:v>
                </c:pt>
                <c:pt idx="39">
                  <c:v>187.42430729695968</c:v>
                </c:pt>
                <c:pt idx="40">
                  <c:v>189.94557579829936</c:v>
                </c:pt>
                <c:pt idx="41">
                  <c:v>192.33042134810705</c:v>
                </c:pt>
                <c:pt idx="42">
                  <c:v>194.58429589433683</c:v>
                </c:pt>
                <c:pt idx="43">
                  <c:v>196.71269055863851</c:v>
                </c:pt>
                <c:pt idx="44">
                  <c:v>198.72109195892762</c:v>
                </c:pt>
                <c:pt idx="45">
                  <c:v>200.61494496663434</c:v>
                </c:pt>
                <c:pt idx="46">
                  <c:v>202.39962129901576</c:v>
                </c:pt>
                <c:pt idx="47">
                  <c:v>204.08039336561492</c:v>
                </c:pt>
                <c:pt idx="48">
                  <c:v>205.66241281419204</c:v>
                </c:pt>
                <c:pt idx="49">
                  <c:v>207.15069325289869</c:v>
                </c:pt>
                <c:pt idx="50">
                  <c:v>208.55009666021391</c:v>
                </c:pt>
                <c:pt idx="51">
                  <c:v>209.86532303068699</c:v>
                </c:pt>
                <c:pt idx="52">
                  <c:v>211.1009028416423</c:v>
                </c:pt>
                <c:pt idx="53">
                  <c:v>212.261191962776</c:v>
                </c:pt>
                <c:pt idx="54">
                  <c:v>213.35036866632581</c:v>
                </c:pt>
                <c:pt idx="55">
                  <c:v>214.37243242972397</c:v>
                </c:pt>
                <c:pt idx="56">
                  <c:v>215.33120425500923</c:v>
                </c:pt>
                <c:pt idx="57">
                  <c:v>216.23032825955681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9C-4214-8400-2A6D8A505AEC}"/>
            </c:ext>
          </c:extLst>
        </c:ser>
        <c:ser>
          <c:idx val="2"/>
          <c:order val="2"/>
          <c:tx>
            <c:strRef>
              <c:f>Feuil4!$S$2</c:f>
              <c:strCache>
                <c:ptCount val="1"/>
                <c:pt idx="0">
                  <c:v>FOM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Feuil4!$P$3:$P$60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Feuil4!$S$3:$S$60</c:f>
              <c:numCache>
                <c:formatCode>General</c:formatCode>
                <c:ptCount val="58"/>
                <c:pt idx="0">
                  <c:v>0</c:v>
                </c:pt>
                <c:pt idx="1">
                  <c:v>6.7246787047377579</c:v>
                </c:pt>
                <c:pt idx="2">
                  <c:v>13.311379748482528</c:v>
                </c:pt>
                <c:pt idx="3">
                  <c:v>19.762934171313546</c:v>
                </c:pt>
                <c:pt idx="4">
                  <c:v>26.082114925733624</c:v>
                </c:pt>
                <c:pt idx="5">
                  <c:v>32.271638068516019</c:v>
                </c:pt>
                <c:pt idx="6">
                  <c:v>38.334163928097205</c:v>
                </c:pt>
                <c:pt idx="7">
                  <c:v>44.272298248016384</c:v>
                </c:pt>
                <c:pt idx="8">
                  <c:v>50.088593306894346</c:v>
                </c:pt>
                <c:pt idx="9">
                  <c:v>55.785549015432281</c:v>
                </c:pt>
                <c:pt idx="10">
                  <c:v>61.365613990902034</c:v>
                </c:pt>
                <c:pt idx="11">
                  <c:v>66.831186609590233</c:v>
                </c:pt>
                <c:pt idx="12">
                  <c:v>72.18461603764797</c:v>
                </c:pt>
                <c:pt idx="13">
                  <c:v>77.428203240789628</c:v>
                </c:pt>
                <c:pt idx="14">
                  <c:v>82.564201973274251</c:v>
                </c:pt>
                <c:pt idx="15">
                  <c:v>87.594819746595491</c:v>
                </c:pt>
                <c:pt idx="16">
                  <c:v>92.522218778295127</c:v>
                </c:pt>
                <c:pt idx="17">
                  <c:v>97.348516921309297</c:v>
                </c:pt>
                <c:pt idx="18">
                  <c:v>102.07578857424618</c:v>
                </c:pt>
                <c:pt idx="19">
                  <c:v>106.70606557298623</c:v>
                </c:pt>
                <c:pt idx="20">
                  <c:v>111.24133806398889</c:v>
                </c:pt>
                <c:pt idx="21">
                  <c:v>115.68355535968034</c:v>
                </c:pt>
                <c:pt idx="22">
                  <c:v>120.03462677629057</c:v>
                </c:pt>
                <c:pt idx="23">
                  <c:v>124.29642245449945</c:v>
                </c:pt>
                <c:pt idx="24">
                  <c:v>128.47077416324478</c:v>
                </c:pt>
                <c:pt idx="25">
                  <c:v>132.55947608703772</c:v>
                </c:pt>
                <c:pt idx="26">
                  <c:v>136.56428559712398</c:v>
                </c:pt>
                <c:pt idx="27">
                  <c:v>140.48692400682216</c:v>
                </c:pt>
                <c:pt idx="28">
                  <c:v>144.32907731136436</c:v>
                </c:pt>
                <c:pt idx="29">
                  <c:v>148.09239691255598</c:v>
                </c:pt>
                <c:pt idx="30">
                  <c:v>151.7785003285675</c:v>
                </c:pt>
                <c:pt idx="31">
                  <c:v>155.38897188916249</c:v>
                </c:pt>
                <c:pt idx="32">
                  <c:v>158.92536341666064</c:v>
                </c:pt>
                <c:pt idx="33">
                  <c:v>162.389194892929</c:v>
                </c:pt>
                <c:pt idx="34">
                  <c:v>165.78195511268768</c:v>
                </c:pt>
                <c:pt idx="35">
                  <c:v>169.1051023234111</c:v>
                </c:pt>
                <c:pt idx="36">
                  <c:v>172.36006485209938</c:v>
                </c:pt>
                <c:pt idx="37">
                  <c:v>175.54824171918992</c:v>
                </c:pt>
                <c:pt idx="38">
                  <c:v>178.67100323987242</c:v>
                </c:pt>
                <c:pt idx="39">
                  <c:v>181.72969161306622</c:v>
                </c:pt>
                <c:pt idx="40">
                  <c:v>184.7256214983129</c:v>
                </c:pt>
                <c:pt idx="41">
                  <c:v>187.66008058083199</c:v>
                </c:pt>
                <c:pt idx="42">
                  <c:v>190.53433012498303</c:v>
                </c:pt>
                <c:pt idx="43">
                  <c:v>193.3496055163715</c:v>
                </c:pt>
                <c:pt idx="44">
                  <c:v>196.10711679283196</c:v>
                </c:pt>
                <c:pt idx="45">
                  <c:v>198.80804916451592</c:v>
                </c:pt>
                <c:pt idx="46">
                  <c:v>201.45356352330916</c:v>
                </c:pt>
                <c:pt idx="47">
                  <c:v>204.04479694179625</c:v>
                </c:pt>
                <c:pt idx="48">
                  <c:v>206.58286316198763</c:v>
                </c:pt>
                <c:pt idx="49">
                  <c:v>209.0688530740187</c:v>
                </c:pt>
                <c:pt idx="50">
                  <c:v>211.50383518502684</c:v>
                </c:pt>
                <c:pt idx="51">
                  <c:v>213.88885607840834</c:v>
                </c:pt>
                <c:pt idx="52">
                  <c:v>216.22494086365185</c:v>
                </c:pt>
                <c:pt idx="53">
                  <c:v>218.51309361694234</c:v>
                </c:pt>
                <c:pt idx="54">
                  <c:v>220.7542978127247</c:v>
                </c:pt>
                <c:pt idx="55">
                  <c:v>222.94951674641197</c:v>
                </c:pt>
                <c:pt idx="56">
                  <c:v>225.09969394842159</c:v>
                </c:pt>
                <c:pt idx="57">
                  <c:v>227.20575358971496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9C-4214-8400-2A6D8A505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37886207"/>
        <c:axId val="1430945439"/>
      </c:lineChart>
      <c:scatterChart>
        <c:scatterStyle val="lineMarker"/>
        <c:varyColors val="0"/>
        <c:ser>
          <c:idx val="0"/>
          <c:order val="0"/>
          <c:tx>
            <c:strRef>
              <c:f>Feuil4!$Q$2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Feuil4!$P$3:$P$60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Feuil4!$Q$3:$Q$60</c:f>
              <c:numCache>
                <c:formatCode>General</c:formatCode>
                <c:ptCount val="58"/>
                <c:pt idx="0">
                  <c:v>0</c:v>
                </c:pt>
                <c:pt idx="1">
                  <c:v>2.6350821251432373</c:v>
                </c:pt>
                <c:pt idx="2">
                  <c:v>5.6440926569734335</c:v>
                </c:pt>
                <c:pt idx="3">
                  <c:v>11.229556925114153</c:v>
                </c:pt>
                <c:pt idx="4">
                  <c:v>17.779133122987325</c:v>
                </c:pt>
                <c:pt idx="5">
                  <c:v>24.029851792676897</c:v>
                </c:pt>
                <c:pt idx="6">
                  <c:v>30.323873868791111</c:v>
                </c:pt>
                <c:pt idx="7">
                  <c:v>38.487578720792399</c:v>
                </c:pt>
                <c:pt idx="8">
                  <c:v>42.789865274685567</c:v>
                </c:pt>
                <c:pt idx="9">
                  <c:v>50.273986022635654</c:v>
                </c:pt>
                <c:pt idx="10">
                  <c:v>57.421172510570159</c:v>
                </c:pt>
                <c:pt idx="11">
                  <c:v>64.800445467749626</c:v>
                </c:pt>
                <c:pt idx="12">
                  <c:v>67.65103188405935</c:v>
                </c:pt>
                <c:pt idx="13">
                  <c:v>69.913402055733741</c:v>
                </c:pt>
                <c:pt idx="14">
                  <c:v>76.849001348271074</c:v>
                </c:pt>
                <c:pt idx="15">
                  <c:v>83.050543878057184</c:v>
                </c:pt>
                <c:pt idx="16">
                  <c:v>88.147692394556174</c:v>
                </c:pt>
                <c:pt idx="17">
                  <c:v>93.342605335479178</c:v>
                </c:pt>
                <c:pt idx="18">
                  <c:v>100.34756574285018</c:v>
                </c:pt>
                <c:pt idx="19">
                  <c:v>107.69854597709548</c:v>
                </c:pt>
                <c:pt idx="20">
                  <c:v>114.36272487288547</c:v>
                </c:pt>
                <c:pt idx="21">
                  <c:v>121.06993361863478</c:v>
                </c:pt>
                <c:pt idx="22">
                  <c:v>127.25580194499325</c:v>
                </c:pt>
                <c:pt idx="23">
                  <c:v>132.02421125473552</c:v>
                </c:pt>
                <c:pt idx="24">
                  <c:v>136.06191632351428</c:v>
                </c:pt>
                <c:pt idx="25">
                  <c:v>140.95956651224299</c:v>
                </c:pt>
                <c:pt idx="26">
                  <c:v>144.77145944942808</c:v>
                </c:pt>
                <c:pt idx="27">
                  <c:v>148.174397111665</c:v>
                </c:pt>
                <c:pt idx="28">
                  <c:v>150.80592300275913</c:v>
                </c:pt>
                <c:pt idx="29">
                  <c:v>153.11496656369684</c:v>
                </c:pt>
                <c:pt idx="30">
                  <c:v>155.50138586186696</c:v>
                </c:pt>
                <c:pt idx="31">
                  <c:v>158.11993237173434</c:v>
                </c:pt>
                <c:pt idx="32">
                  <c:v>160.62854526871632</c:v>
                </c:pt>
                <c:pt idx="33">
                  <c:v>163.12820530282701</c:v>
                </c:pt>
                <c:pt idx="34">
                  <c:v>165.70341930451812</c:v>
                </c:pt>
                <c:pt idx="35">
                  <c:v>168.40673921688213</c:v>
                </c:pt>
                <c:pt idx="36">
                  <c:v>170.27761749272614</c:v>
                </c:pt>
                <c:pt idx="37">
                  <c:v>173.64365995424723</c:v>
                </c:pt>
                <c:pt idx="38">
                  <c:v>175.43568179573592</c:v>
                </c:pt>
                <c:pt idx="39">
                  <c:v>178.81745550011783</c:v>
                </c:pt>
                <c:pt idx="40">
                  <c:v>182.79841797356946</c:v>
                </c:pt>
                <c:pt idx="41">
                  <c:v>187.51847414094433</c:v>
                </c:pt>
                <c:pt idx="42">
                  <c:v>190.12012999416598</c:v>
                </c:pt>
                <c:pt idx="43">
                  <c:v>191.41649778632205</c:v>
                </c:pt>
                <c:pt idx="44">
                  <c:v>193.58597167458501</c:v>
                </c:pt>
                <c:pt idx="45">
                  <c:v>196.49786500494744</c:v>
                </c:pt>
                <c:pt idx="46">
                  <c:v>199.76927439051985</c:v>
                </c:pt>
                <c:pt idx="47">
                  <c:v>202.16861486641346</c:v>
                </c:pt>
                <c:pt idx="48">
                  <c:v>204.84992803419527</c:v>
                </c:pt>
                <c:pt idx="49">
                  <c:v>207.80526911567043</c:v>
                </c:pt>
                <c:pt idx="50">
                  <c:v>211.65495358752156</c:v>
                </c:pt>
                <c:pt idx="51">
                  <c:v>214.22324137232485</c:v>
                </c:pt>
                <c:pt idx="52">
                  <c:v>217.02307433379281</c:v>
                </c:pt>
                <c:pt idx="53">
                  <c:v>218.69564512554322</c:v>
                </c:pt>
                <c:pt idx="54">
                  <c:v>221.49376108366502</c:v>
                </c:pt>
                <c:pt idx="55">
                  <c:v>222.93281359999028</c:v>
                </c:pt>
                <c:pt idx="56">
                  <c:v>224.19347819917729</c:v>
                </c:pt>
                <c:pt idx="57">
                  <c:v>225.81834539965669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9C-4214-8400-2A6D8A505A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37886207"/>
        <c:axId val="1430945439"/>
      </c:scatterChart>
      <c:dateAx>
        <c:axId val="1537886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430945439"/>
        <c:crosses val="autoZero"/>
        <c:auto val="0"/>
        <c:lblOffset val="100"/>
        <c:baseTimeUnit val="days"/>
        <c:majorUnit val="10"/>
        <c:majorTimeUnit val="days"/>
      </c:dateAx>
      <c:valAx>
        <c:axId val="1430945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53788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10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>
                <a:latin typeface="Arial" panose="020B0604020202020204" pitchFamily="34" charset="0"/>
                <a:cs typeface="Arial" panose="020B0604020202020204" pitchFamily="34" charset="0"/>
              </a:rPr>
              <a:t>R5 (33,56%HE+1,48%CD+32,66%PM+32,30%SM)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Feuil4!$W$2</c:f>
              <c:strCache>
                <c:ptCount val="1"/>
                <c:pt idx="0">
                  <c:v>MGM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Feuil4!$U$3:$U$43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Feuil4!$W$3:$W$43</c:f>
              <c:numCache>
                <c:formatCode>General</c:formatCode>
                <c:ptCount val="41"/>
                <c:pt idx="0">
                  <c:v>8.2457037162660986E-4</c:v>
                </c:pt>
                <c:pt idx="1">
                  <c:v>3.2416728021896E-3</c:v>
                </c:pt>
                <c:pt idx="2">
                  <c:v>1.0692923802862837E-2</c:v>
                </c:pt>
                <c:pt idx="3">
                  <c:v>3.0267704723151087E-2</c:v>
                </c:pt>
                <c:pt idx="4">
                  <c:v>7.4978320179210411E-2</c:v>
                </c:pt>
                <c:pt idx="5">
                  <c:v>0.16534487971240511</c:v>
                </c:pt>
                <c:pt idx="6">
                  <c:v>0.32947188251743931</c:v>
                </c:pt>
                <c:pt idx="7">
                  <c:v>0.60098328832002501</c:v>
                </c:pt>
                <c:pt idx="8">
                  <c:v>1.0149467279755082</c:v>
                </c:pt>
                <c:pt idx="9">
                  <c:v>1.6026937871553473</c:v>
                </c:pt>
                <c:pt idx="10">
                  <c:v>2.3868441572935892</c:v>
                </c:pt>
                <c:pt idx="11">
                  <c:v>3.3777237886225282</c:v>
                </c:pt>
                <c:pt idx="12">
                  <c:v>4.5718625883716797</c:v>
                </c:pt>
                <c:pt idx="13">
                  <c:v>5.952634458517597</c:v>
                </c:pt>
                <c:pt idx="14">
                  <c:v>7.492601761461871</c:v>
                </c:pt>
                <c:pt idx="15">
                  <c:v>9.1568672815937937</c:v>
                </c:pt>
                <c:pt idx="16">
                  <c:v>10.906716569661901</c:v>
                </c:pt>
                <c:pt idx="17">
                  <c:v>12.702976354076432</c:v>
                </c:pt>
                <c:pt idx="18">
                  <c:v>14.508727270781462</c:v>
                </c:pt>
                <c:pt idx="19">
                  <c:v>16.291217352173419</c:v>
                </c:pt>
                <c:pt idx="20">
                  <c:v>18.022984383046367</c:v>
                </c:pt>
                <c:pt idx="21">
                  <c:v>19.682297033499797</c:v>
                </c:pt>
                <c:pt idx="22">
                  <c:v>21.253072079480837</c:v>
                </c:pt>
                <c:pt idx="23">
                  <c:v>22.724432151651257</c:v>
                </c:pt>
                <c:pt idx="24">
                  <c:v>24.090050844308209</c:v>
                </c:pt>
                <c:pt idx="25">
                  <c:v>25.347402674720545</c:v>
                </c:pt>
                <c:pt idx="26">
                  <c:v>26.497003434823196</c:v>
                </c:pt>
                <c:pt idx="27">
                  <c:v>27.54169733448639</c:v>
                </c:pt>
                <c:pt idx="28">
                  <c:v>28.486023535251341</c:v>
                </c:pt>
                <c:pt idx="29">
                  <c:v>29.335676839300067</c:v>
                </c:pt>
                <c:pt idx="30">
                  <c:v>30.097064963189972</c:v>
                </c:pt>
                <c:pt idx="31">
                  <c:v>30.776957024785091</c:v>
                </c:pt>
                <c:pt idx="32">
                  <c:v>31.382213518115094</c:v>
                </c:pt>
                <c:pt idx="33">
                  <c:v>31.919586141527798</c:v>
                </c:pt>
                <c:pt idx="34">
                  <c:v>32.395575550353229</c:v>
                </c:pt>
                <c:pt idx="35">
                  <c:v>32.816335791820052</c:v>
                </c:pt>
                <c:pt idx="36">
                  <c:v>33.187615391181104</c:v>
                </c:pt>
                <c:pt idx="37">
                  <c:v>33.514726485165617</c:v>
                </c:pt>
                <c:pt idx="38">
                  <c:v>33.80253484609004</c:v>
                </c:pt>
                <c:pt idx="39">
                  <c:v>34.055464992991809</c:v>
                </c:pt>
                <c:pt idx="40">
                  <c:v>34.277515786852142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43-4EE9-8556-DA3BD7EC4829}"/>
            </c:ext>
          </c:extLst>
        </c:ser>
        <c:ser>
          <c:idx val="2"/>
          <c:order val="2"/>
          <c:tx>
            <c:strRef>
              <c:f>Feuil4!$X$2</c:f>
              <c:strCache>
                <c:ptCount val="1"/>
                <c:pt idx="0">
                  <c:v>FOM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Feuil4!$U$3:$U$43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cat>
          <c:val>
            <c:numRef>
              <c:f>Feuil4!$X$3:$X$43</c:f>
              <c:numCache>
                <c:formatCode>General</c:formatCode>
                <c:ptCount val="41"/>
                <c:pt idx="0">
                  <c:v>0</c:v>
                </c:pt>
                <c:pt idx="1">
                  <c:v>0.90758308202353044</c:v>
                </c:pt>
                <c:pt idx="2">
                  <c:v>1.8151290181037789</c:v>
                </c:pt>
                <c:pt idx="3">
                  <c:v>2.7226378097597421</c:v>
                </c:pt>
                <c:pt idx="4">
                  <c:v>3.6301094585079547</c:v>
                </c:pt>
                <c:pt idx="5">
                  <c:v>4.5375439658747982</c:v>
                </c:pt>
                <c:pt idx="6">
                  <c:v>5.4449413333743468</c:v>
                </c:pt>
                <c:pt idx="7">
                  <c:v>6.3523015625305188</c:v>
                </c:pt>
                <c:pt idx="8">
                  <c:v>7.2596246548647736</c:v>
                </c:pt>
                <c:pt idx="9">
                  <c:v>8.1669106118911845</c:v>
                </c:pt>
                <c:pt idx="10">
                  <c:v>9.0741594351361314</c:v>
                </c:pt>
                <c:pt idx="11">
                  <c:v>9.9813711261161515</c:v>
                </c:pt>
                <c:pt idx="12">
                  <c:v>10.888545686350241</c:v>
                </c:pt>
                <c:pt idx="13">
                  <c:v>11.795683117359856</c:v>
                </c:pt>
                <c:pt idx="14">
                  <c:v>12.702783420663994</c:v>
                </c:pt>
                <c:pt idx="15">
                  <c:v>13.609846597781653</c:v>
                </c:pt>
                <c:pt idx="16">
                  <c:v>14.516872650231829</c:v>
                </c:pt>
                <c:pt idx="17">
                  <c:v>15.423861579535979</c:v>
                </c:pt>
                <c:pt idx="18">
                  <c:v>16.330813387213098</c:v>
                </c:pt>
                <c:pt idx="19">
                  <c:v>17.237728074782186</c:v>
                </c:pt>
                <c:pt idx="20">
                  <c:v>18.14460564376224</c:v>
                </c:pt>
                <c:pt idx="21">
                  <c:v>19.051446095672254</c:v>
                </c:pt>
                <c:pt idx="22">
                  <c:v>19.958249432033686</c:v>
                </c:pt>
                <c:pt idx="23">
                  <c:v>20.865015654360608</c:v>
                </c:pt>
                <c:pt idx="24">
                  <c:v>21.771744764176944</c:v>
                </c:pt>
                <c:pt idx="25">
                  <c:v>22.678436762999226</c:v>
                </c:pt>
                <c:pt idx="26">
                  <c:v>23.585091652346453</c:v>
                </c:pt>
                <c:pt idx="27">
                  <c:v>24.491709433737615</c:v>
                </c:pt>
                <c:pt idx="28">
                  <c:v>25.398290108691715</c:v>
                </c:pt>
                <c:pt idx="29">
                  <c:v>26.304833678730208</c:v>
                </c:pt>
                <c:pt idx="30">
                  <c:v>27.211340145367171</c:v>
                </c:pt>
                <c:pt idx="31">
                  <c:v>28.117809510121596</c:v>
                </c:pt>
                <c:pt idx="32">
                  <c:v>29.024241774514941</c:v>
                </c:pt>
                <c:pt idx="33">
                  <c:v>29.930636940063742</c:v>
                </c:pt>
                <c:pt idx="34">
                  <c:v>30.836995008286998</c:v>
                </c:pt>
                <c:pt idx="35">
                  <c:v>31.743315980703699</c:v>
                </c:pt>
                <c:pt idx="36">
                  <c:v>32.649599858830385</c:v>
                </c:pt>
                <c:pt idx="37">
                  <c:v>33.555846644186055</c:v>
                </c:pt>
                <c:pt idx="38">
                  <c:v>34.46205633828724</c:v>
                </c:pt>
                <c:pt idx="39">
                  <c:v>35.368228942655392</c:v>
                </c:pt>
                <c:pt idx="40">
                  <c:v>36.274364458809515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43-4EE9-8556-DA3BD7EC4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7803071"/>
        <c:axId val="1090128175"/>
      </c:lineChart>
      <c:scatterChart>
        <c:scatterStyle val="lineMarker"/>
        <c:varyColors val="0"/>
        <c:ser>
          <c:idx val="0"/>
          <c:order val="0"/>
          <c:tx>
            <c:strRef>
              <c:f>Feuil4!$V$2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Feuil4!$U$3:$U$43</c:f>
              <c:numCache>
                <c:formatCode>General</c:formatCode>
                <c:ptCount val="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</c:numCache>
            </c:numRef>
          </c:xVal>
          <c:yVal>
            <c:numRef>
              <c:f>Feuil4!$V$3:$V$43</c:f>
              <c:numCache>
                <c:formatCode>General</c:formatCode>
                <c:ptCount val="41"/>
                <c:pt idx="0">
                  <c:v>0</c:v>
                </c:pt>
                <c:pt idx="1">
                  <c:v>0.51287157173929954</c:v>
                </c:pt>
                <c:pt idx="2">
                  <c:v>0.51287157173929954</c:v>
                </c:pt>
                <c:pt idx="3">
                  <c:v>0.73974561997173061</c:v>
                </c:pt>
                <c:pt idx="4">
                  <c:v>0.98702967233690486</c:v>
                </c:pt>
                <c:pt idx="5">
                  <c:v>1.3556561145245265</c:v>
                </c:pt>
                <c:pt idx="6">
                  <c:v>1.58003742716047</c:v>
                </c:pt>
                <c:pt idx="7">
                  <c:v>1.815103564207649</c:v>
                </c:pt>
                <c:pt idx="8">
                  <c:v>2.0501697012548279</c:v>
                </c:pt>
                <c:pt idx="9">
                  <c:v>2.2959206627132422</c:v>
                </c:pt>
                <c:pt idx="10">
                  <c:v>2.8252349270021426</c:v>
                </c:pt>
                <c:pt idx="11">
                  <c:v>4.1547231692555604</c:v>
                </c:pt>
                <c:pt idx="12">
                  <c:v>4.5500616724712701</c:v>
                </c:pt>
                <c:pt idx="13">
                  <c:v>6.3467154823697047</c:v>
                </c:pt>
                <c:pt idx="14">
                  <c:v>7.093038179361276</c:v>
                </c:pt>
                <c:pt idx="15">
                  <c:v>9.0305081444932149</c:v>
                </c:pt>
                <c:pt idx="16">
                  <c:v>10.495546199170656</c:v>
                </c:pt>
                <c:pt idx="17">
                  <c:v>11.915445844478837</c:v>
                </c:pt>
                <c:pt idx="18">
                  <c:v>13.474470563829479</c:v>
                </c:pt>
                <c:pt idx="19">
                  <c:v>15.379014183418143</c:v>
                </c:pt>
                <c:pt idx="20">
                  <c:v>17.305032778685465</c:v>
                </c:pt>
                <c:pt idx="21">
                  <c:v>19.292884090028103</c:v>
                </c:pt>
                <c:pt idx="22">
                  <c:v>21.321695845444481</c:v>
                </c:pt>
                <c:pt idx="23">
                  <c:v>22.899907607097663</c:v>
                </c:pt>
                <c:pt idx="24">
                  <c:v>24.650252709224731</c:v>
                </c:pt>
                <c:pt idx="25">
                  <c:v>25.911179019590719</c:v>
                </c:pt>
                <c:pt idx="26">
                  <c:v>27.258941471393033</c:v>
                </c:pt>
                <c:pt idx="27">
                  <c:v>28.628284225730198</c:v>
                </c:pt>
                <c:pt idx="28">
                  <c:v>29.385280044148985</c:v>
                </c:pt>
                <c:pt idx="29">
                  <c:v>29.890351577038242</c:v>
                </c:pt>
                <c:pt idx="30">
                  <c:v>30.362280259179833</c:v>
                </c:pt>
                <c:pt idx="31">
                  <c:v>30.965229698929296</c:v>
                </c:pt>
                <c:pt idx="32">
                  <c:v>31.489260065932683</c:v>
                </c:pt>
                <c:pt idx="33">
                  <c:v>31.950942785563829</c:v>
                </c:pt>
                <c:pt idx="34">
                  <c:v>32.304501635824323</c:v>
                </c:pt>
                <c:pt idx="35">
                  <c:v>32.687265282709397</c:v>
                </c:pt>
                <c:pt idx="36">
                  <c:v>33.006897182292818</c:v>
                </c:pt>
                <c:pt idx="37">
                  <c:v>33.124482914244503</c:v>
                </c:pt>
                <c:pt idx="38">
                  <c:v>33.266533734292231</c:v>
                </c:pt>
                <c:pt idx="39">
                  <c:v>33.525497364710432</c:v>
                </c:pt>
                <c:pt idx="40">
                  <c:v>33.654979179919529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43-4EE9-8556-DA3BD7EC48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17803071"/>
        <c:axId val="1090128175"/>
      </c:scatterChart>
      <c:dateAx>
        <c:axId val="14178030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090128175"/>
        <c:crosses val="autoZero"/>
        <c:auto val="0"/>
        <c:lblOffset val="100"/>
        <c:baseTimeUnit val="days"/>
        <c:majorUnit val="10"/>
        <c:majorTimeUnit val="days"/>
      </c:dateAx>
      <c:valAx>
        <c:axId val="10901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417803071"/>
        <c:crosses val="autoZero"/>
        <c:crossBetween val="between"/>
        <c:majorUnit val="2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Gompertz_co'!$K$5</c:f>
              <c:strCache>
                <c:ptCount val="1"/>
                <c:pt idx="0">
                  <c:v>R4 (27,20%HE+72,80%PM)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Gompertz_co'!$A$6:$A$45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'Modified Gompertz_co'!$K$6:$K$45</c:f>
              <c:numCache>
                <c:formatCode>General</c:formatCode>
                <c:ptCount val="40"/>
                <c:pt idx="0">
                  <c:v>0.2083543398219144</c:v>
                </c:pt>
                <c:pt idx="1">
                  <c:v>0.54188568102274604</c:v>
                </c:pt>
                <c:pt idx="2">
                  <c:v>1.240887369981357</c:v>
                </c:pt>
                <c:pt idx="3">
                  <c:v>2.5447107910452949</c:v>
                </c:pt>
                <c:pt idx="4">
                  <c:v>4.742499590218916</c:v>
                </c:pt>
                <c:pt idx="5">
                  <c:v>8.1352438093938684</c:v>
                </c:pt>
                <c:pt idx="6">
                  <c:v>12.987429022210263</c:v>
                </c:pt>
                <c:pt idx="7">
                  <c:v>19.481461472689013</c:v>
                </c:pt>
                <c:pt idx="8">
                  <c:v>27.686527437790179</c:v>
                </c:pt>
                <c:pt idx="9">
                  <c:v>37.548027007787908</c:v>
                </c:pt>
                <c:pt idx="10">
                  <c:v>48.897268612061524</c:v>
                </c:pt>
                <c:pt idx="11">
                  <c:v>61.476278710682678</c:v>
                </c:pt>
                <c:pt idx="12">
                  <c:v>74.970459433119359</c:v>
                </c:pt>
                <c:pt idx="13">
                  <c:v>89.042153052173575</c:v>
                </c:pt>
                <c:pt idx="14">
                  <c:v>103.35998674264169</c:v>
                </c:pt>
                <c:pt idx="15">
                  <c:v>117.62115424168226</c:v>
                </c:pt>
                <c:pt idx="16">
                  <c:v>131.56582050557256</c:v>
                </c:pt>
                <c:pt idx="17">
                  <c:v>144.98426731531913</c:v>
                </c:pt>
                <c:pt idx="18">
                  <c:v>157.71818485115958</c:v>
                </c:pt>
                <c:pt idx="19">
                  <c:v>169.65777622917992</c:v>
                </c:pt>
                <c:pt idx="20">
                  <c:v>180.73625494342443</c:v>
                </c:pt>
                <c:pt idx="21">
                  <c:v>190.92304324995931</c:v>
                </c:pt>
                <c:pt idx="22">
                  <c:v>200.21664527354835</c:v>
                </c:pt>
                <c:pt idx="23">
                  <c:v>208.63784845738405</c:v>
                </c:pt>
                <c:pt idx="24">
                  <c:v>216.2236394081678</c:v>
                </c:pt>
                <c:pt idx="25">
                  <c:v>223.02201757453793</c:v>
                </c:pt>
                <c:pt idx="26">
                  <c:v>229.087749575694</c:v>
                </c:pt>
                <c:pt idx="27">
                  <c:v>234.47901813259702</c:v>
                </c:pt>
                <c:pt idx="28">
                  <c:v>239.25487009311061</c:v>
                </c:pt>
                <c:pt idx="29">
                  <c:v>243.47334636223349</c:v>
                </c:pt>
                <c:pt idx="30">
                  <c:v>247.19017302163141</c:v>
                </c:pt>
                <c:pt idx="31">
                  <c:v>250.45790022914201</c:v>
                </c:pt>
                <c:pt idx="32">
                  <c:v>253.32538843390924</c:v>
                </c:pt>
                <c:pt idx="33">
                  <c:v>255.83755657029974</c:v>
                </c:pt>
                <c:pt idx="34">
                  <c:v>258.03532206282239</c:v>
                </c:pt>
                <c:pt idx="35">
                  <c:v>259.95567647858212</c:v>
                </c:pt>
                <c:pt idx="36">
                  <c:v>261.6318529248353</c:v>
                </c:pt>
                <c:pt idx="37">
                  <c:v>263.0935516260285</c:v>
                </c:pt>
                <c:pt idx="38">
                  <c:v>264.36719858054056</c:v>
                </c:pt>
                <c:pt idx="39">
                  <c:v>265.47621896936448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58-4993-A77F-792BDA10F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827904"/>
        <c:axId val="1664768096"/>
      </c:lineChart>
      <c:scatterChart>
        <c:scatterStyle val="lineMarker"/>
        <c:varyColors val="0"/>
        <c:ser>
          <c:idx val="0"/>
          <c:order val="0"/>
          <c:tx>
            <c:strRef>
              <c:f>'Modified Gompertz_co'!$D$5</c:f>
              <c:strCache>
                <c:ptCount val="1"/>
                <c:pt idx="0">
                  <c:v>R4 (27,20%HE+72,80%PM)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Gompertz_co'!$A$6:$A$45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'Modified Gompertz_co'!$D$6:$D$45</c:f>
              <c:numCache>
                <c:formatCode>General</c:formatCode>
                <c:ptCount val="40"/>
                <c:pt idx="0">
                  <c:v>0</c:v>
                </c:pt>
                <c:pt idx="1">
                  <c:v>3.0131666060493707</c:v>
                </c:pt>
                <c:pt idx="2">
                  <c:v>4.5199261918718445</c:v>
                </c:pt>
                <c:pt idx="3">
                  <c:v>9.1535900448772125</c:v>
                </c:pt>
                <c:pt idx="4">
                  <c:v>11.266727198534602</c:v>
                </c:pt>
                <c:pt idx="5">
                  <c:v>14.72010720722289</c:v>
                </c:pt>
                <c:pt idx="6">
                  <c:v>17.94287405984349</c:v>
                </c:pt>
                <c:pt idx="7">
                  <c:v>23.170751967636324</c:v>
                </c:pt>
                <c:pt idx="8">
                  <c:v>29.060066437106865</c:v>
                </c:pt>
                <c:pt idx="9">
                  <c:v>37.657907333674189</c:v>
                </c:pt>
                <c:pt idx="10">
                  <c:v>43.802820107752396</c:v>
                </c:pt>
                <c:pt idx="11">
                  <c:v>57.83111135114526</c:v>
                </c:pt>
                <c:pt idx="12">
                  <c:v>71.22729949041252</c:v>
                </c:pt>
                <c:pt idx="13">
                  <c:v>86.549676876281836</c:v>
                </c:pt>
                <c:pt idx="14">
                  <c:v>102.58638741535211</c:v>
                </c:pt>
                <c:pt idx="15">
                  <c:v>119.4150014147438</c:v>
                </c:pt>
                <c:pt idx="16">
                  <c:v>133.24727793918171</c:v>
                </c:pt>
                <c:pt idx="17">
                  <c:v>144.48847938859646</c:v>
                </c:pt>
                <c:pt idx="18">
                  <c:v>155.28560096600745</c:v>
                </c:pt>
                <c:pt idx="19">
                  <c:v>167.3219083465701</c:v>
                </c:pt>
                <c:pt idx="20">
                  <c:v>180.10403298801884</c:v>
                </c:pt>
                <c:pt idx="21">
                  <c:v>192.13192580303371</c:v>
                </c:pt>
                <c:pt idx="22">
                  <c:v>202.37381532834166</c:v>
                </c:pt>
                <c:pt idx="23">
                  <c:v>210.77869707444904</c:v>
                </c:pt>
                <c:pt idx="24">
                  <c:v>218.90928278719662</c:v>
                </c:pt>
                <c:pt idx="25">
                  <c:v>225.24880001784746</c:v>
                </c:pt>
                <c:pt idx="26">
                  <c:v>231.95844061073626</c:v>
                </c:pt>
                <c:pt idx="27">
                  <c:v>237.06490080350522</c:v>
                </c:pt>
                <c:pt idx="28">
                  <c:v>240.95805938393121</c:v>
                </c:pt>
                <c:pt idx="29">
                  <c:v>245.01591898233156</c:v>
                </c:pt>
                <c:pt idx="30">
                  <c:v>247.90412458912149</c:v>
                </c:pt>
                <c:pt idx="31">
                  <c:v>250.07869042171512</c:v>
                </c:pt>
                <c:pt idx="32">
                  <c:v>251.61220386014872</c:v>
                </c:pt>
                <c:pt idx="33">
                  <c:v>253.34870694023647</c:v>
                </c:pt>
                <c:pt idx="34">
                  <c:v>255.25961246827021</c:v>
                </c:pt>
                <c:pt idx="35">
                  <c:v>257.80748650564851</c:v>
                </c:pt>
                <c:pt idx="36">
                  <c:v>259.39990777900999</c:v>
                </c:pt>
                <c:pt idx="37">
                  <c:v>260.99232905237147</c:v>
                </c:pt>
                <c:pt idx="38">
                  <c:v>262.90323458040524</c:v>
                </c:pt>
                <c:pt idx="39">
                  <c:v>265.04295517996923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358-4993-A77F-792BDA10F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827904"/>
        <c:axId val="1664768096"/>
      </c:scatterChart>
      <c:catAx>
        <c:axId val="20318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664768096"/>
        <c:crosses val="autoZero"/>
        <c:auto val="1"/>
        <c:lblAlgn val="ctr"/>
        <c:lblOffset val="100"/>
        <c:noMultiLvlLbl val="0"/>
      </c:catAx>
      <c:valAx>
        <c:axId val="16647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318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Gompertz_co'!$L$5</c:f>
              <c:strCache>
                <c:ptCount val="1"/>
                <c:pt idx="0">
                  <c:v>R20 (71,94%HE+28,06%PM)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Gompertz_co'!$A$6:$A$42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'Modified Gompertz_co'!$L$6:$L$42</c:f>
              <c:numCache>
                <c:formatCode>General</c:formatCode>
                <c:ptCount val="37"/>
                <c:pt idx="0">
                  <c:v>5.1144451718377359</c:v>
                </c:pt>
                <c:pt idx="1">
                  <c:v>6.1008532228606143</c:v>
                </c:pt>
                <c:pt idx="2">
                  <c:v>7.214477004968793</c:v>
                </c:pt>
                <c:pt idx="3">
                  <c:v>8.4611167946837842</c:v>
                </c:pt>
                <c:pt idx="4">
                  <c:v>9.8454648887097811</c:v>
                </c:pt>
                <c:pt idx="5">
                  <c:v>11.371005543578734</c:v>
                </c:pt>
                <c:pt idx="6">
                  <c:v>13.039943773850196</c:v>
                </c:pt>
                <c:pt idx="7">
                  <c:v>14.853163851334964</c:v>
                </c:pt>
                <c:pt idx="8">
                  <c:v>16.810217217082183</c:v>
                </c:pt>
                <c:pt idx="9">
                  <c:v>18.909338512318318</c:v>
                </c:pt>
                <c:pt idx="10">
                  <c:v>21.14748758847627</c:v>
                </c:pt>
                <c:pt idx="11">
                  <c:v>23.520414689982445</c:v>
                </c:pt>
                <c:pt idx="12">
                  <c:v>26.022745523616422</c:v>
                </c:pt>
                <c:pt idx="13">
                  <c:v>28.648082630910441</c:v>
                </c:pt>
                <c:pt idx="14">
                  <c:v>31.389119352235124</c:v>
                </c:pt>
                <c:pt idx="15">
                  <c:v>34.237762693492016</c:v>
                </c:pt>
                <c:pt idx="16">
                  <c:v>37.185261555150824</c:v>
                </c:pt>
                <c:pt idx="17">
                  <c:v>40.222337033166433</c:v>
                </c:pt>
                <c:pt idx="18">
                  <c:v>43.33931182629383</c:v>
                </c:pt>
                <c:pt idx="19">
                  <c:v>46.526236159875879</c:v>
                </c:pt>
                <c:pt idx="20">
                  <c:v>49.773008039909357</c:v>
                </c:pt>
                <c:pt idx="21">
                  <c:v>53.069486063596841</c:v>
                </c:pt>
                <c:pt idx="22">
                  <c:v>56.405593417415815</c:v>
                </c:pt>
                <c:pt idx="23">
                  <c:v>59.77141207810169</c:v>
                </c:pt>
                <c:pt idx="24">
                  <c:v>63.157266586226534</c:v>
                </c:pt>
                <c:pt idx="25">
                  <c:v>66.553797079662019</c:v>
                </c:pt>
                <c:pt idx="26">
                  <c:v>69.952021551217328</c:v>
                </c:pt>
                <c:pt idx="27">
                  <c:v>73.343387529491608</c:v>
                </c:pt>
                <c:pt idx="28">
                  <c:v>76.719813574690875</c:v>
                </c:pt>
                <c:pt idx="29">
                  <c:v>80.07372113349588</c:v>
                </c:pt>
                <c:pt idx="30">
                  <c:v>83.398057411770822</c:v>
                </c:pt>
                <c:pt idx="31">
                  <c:v>86.686310004445957</c:v>
                </c:pt>
                <c:pt idx="32">
                  <c:v>89.932514072202792</c:v>
                </c:pt>
                <c:pt idx="33">
                  <c:v>93.131252878750033</c:v>
                </c:pt>
                <c:pt idx="34">
                  <c:v>96.277652504615034</c:v>
                </c:pt>
                <c:pt idx="35">
                  <c:v>99.36737153745905</c:v>
                </c:pt>
                <c:pt idx="36">
                  <c:v>102.39658650866755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CC7-4539-B96C-5E2D53532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14720"/>
        <c:axId val="201231792"/>
      </c:lineChart>
      <c:scatterChart>
        <c:scatterStyle val="lineMarker"/>
        <c:varyColors val="0"/>
        <c:ser>
          <c:idx val="0"/>
          <c:order val="0"/>
          <c:tx>
            <c:strRef>
              <c:f>'Modified Gompertz_co'!$E$5</c:f>
              <c:strCache>
                <c:ptCount val="1"/>
                <c:pt idx="0">
                  <c:v>R20 (71,94%HE+28,06%PM)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Gompertz_co'!$A$6:$A$42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'Modified Gompertz_co'!$E$6:$E$42</c:f>
              <c:numCache>
                <c:formatCode>General</c:formatCode>
                <c:ptCount val="37"/>
                <c:pt idx="0">
                  <c:v>0</c:v>
                </c:pt>
                <c:pt idx="1">
                  <c:v>1.2518518827367182</c:v>
                </c:pt>
                <c:pt idx="2">
                  <c:v>1.996632816154325</c:v>
                </c:pt>
                <c:pt idx="3">
                  <c:v>3.3033795521015517</c:v>
                </c:pt>
                <c:pt idx="4">
                  <c:v>4.7697092477656122</c:v>
                </c:pt>
                <c:pt idx="5">
                  <c:v>5.4386799384141931</c:v>
                </c:pt>
                <c:pt idx="6">
                  <c:v>6.2776006014502901</c:v>
                </c:pt>
                <c:pt idx="7">
                  <c:v>7.9104050970829132</c:v>
                </c:pt>
                <c:pt idx="8">
                  <c:v>9.3863119935042576</c:v>
                </c:pt>
                <c:pt idx="9">
                  <c:v>11.366388011770301</c:v>
                </c:pt>
                <c:pt idx="10">
                  <c:v>15.486433082325965</c:v>
                </c:pt>
                <c:pt idx="11">
                  <c:v>18.510149011581014</c:v>
                </c:pt>
                <c:pt idx="12">
                  <c:v>21.469030158433966</c:v>
                </c:pt>
                <c:pt idx="13">
                  <c:v>21.685263108946639</c:v>
                </c:pt>
                <c:pt idx="14">
                  <c:v>24.470198420176139</c:v>
                </c:pt>
                <c:pt idx="15">
                  <c:v>31.118823406247984</c:v>
                </c:pt>
                <c:pt idx="16">
                  <c:v>36.483290277095804</c:v>
                </c:pt>
                <c:pt idx="17">
                  <c:v>42.56885542487651</c:v>
                </c:pt>
                <c:pt idx="18">
                  <c:v>47.793935119156025</c:v>
                </c:pt>
                <c:pt idx="19">
                  <c:v>48.8884389173679</c:v>
                </c:pt>
                <c:pt idx="20">
                  <c:v>53.287866788756418</c:v>
                </c:pt>
                <c:pt idx="21">
                  <c:v>60.391540446118192</c:v>
                </c:pt>
                <c:pt idx="22">
                  <c:v>66.825453600917982</c:v>
                </c:pt>
                <c:pt idx="23">
                  <c:v>71.447842450229601</c:v>
                </c:pt>
                <c:pt idx="24">
                  <c:v>74.712626526829737</c:v>
                </c:pt>
                <c:pt idx="25">
                  <c:v>77.146984806306776</c:v>
                </c:pt>
                <c:pt idx="26">
                  <c:v>79.611244779779227</c:v>
                </c:pt>
                <c:pt idx="27">
                  <c:v>82.079892597215007</c:v>
                </c:pt>
                <c:pt idx="28">
                  <c:v>84.940135011772412</c:v>
                </c:pt>
                <c:pt idx="29">
                  <c:v>86.853550904547618</c:v>
                </c:pt>
                <c:pt idx="30">
                  <c:v>89.259879636786934</c:v>
                </c:pt>
                <c:pt idx="31">
                  <c:v>91.776536317640108</c:v>
                </c:pt>
                <c:pt idx="32">
                  <c:v>93.45922182344782</c:v>
                </c:pt>
                <c:pt idx="33">
                  <c:v>94.744590983605733</c:v>
                </c:pt>
                <c:pt idx="34">
                  <c:v>95.777852181006821</c:v>
                </c:pt>
                <c:pt idx="35">
                  <c:v>97.71558257979747</c:v>
                </c:pt>
                <c:pt idx="36">
                  <c:v>100.06859023219447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CC7-4539-B96C-5E2D535328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14720"/>
        <c:axId val="201231792"/>
      </c:scatterChart>
      <c:catAx>
        <c:axId val="8340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1231792"/>
        <c:crosses val="autoZero"/>
        <c:auto val="1"/>
        <c:lblAlgn val="ctr"/>
        <c:lblOffset val="100"/>
        <c:noMultiLvlLbl val="0"/>
      </c:catAx>
      <c:valAx>
        <c:axId val="2012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8340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Gompertz_co'!$M$5</c:f>
              <c:strCache>
                <c:ptCount val="1"/>
                <c:pt idx="0">
                  <c:v>R26 (26,57%HE+73,43%SM)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Gompertz_co'!$A$6:$A$78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'Modified Gompertz_co'!$M$6:$M$78</c:f>
              <c:numCache>
                <c:formatCode>General</c:formatCode>
                <c:ptCount val="73"/>
                <c:pt idx="0">
                  <c:v>0.36201457483934563</c:v>
                </c:pt>
                <c:pt idx="1">
                  <c:v>0.4980140733836329</c:v>
                </c:pt>
                <c:pt idx="2">
                  <c:v>0.67367230457694849</c:v>
                </c:pt>
                <c:pt idx="3">
                  <c:v>0.89687703867220214</c:v>
                </c:pt>
                <c:pt idx="4">
                  <c:v>1.1761413604663935</c:v>
                </c:pt>
                <c:pt idx="5">
                  <c:v>1.5204584009039186</c:v>
                </c:pt>
                <c:pt idx="6">
                  <c:v>1.9391245594337945</c:v>
                </c:pt>
                <c:pt idx="7">
                  <c:v>2.4415378700549462</c:v>
                </c:pt>
                <c:pt idx="8">
                  <c:v>3.0369796777473317</c:v>
                </c:pt>
                <c:pt idx="9">
                  <c:v>3.7343887209540125</c:v>
                </c:pt>
                <c:pt idx="10">
                  <c:v>4.5421370213806425</c:v>
                </c:pt>
                <c:pt idx="11">
                  <c:v>5.4678166842327629</c:v>
                </c:pt>
                <c:pt idx="12">
                  <c:v>6.5180458789850757</c:v>
                </c:pt>
                <c:pt idx="13">
                  <c:v>7.6983010080655818</c:v>
                </c:pt>
                <c:pt idx="14">
                  <c:v>9.0127805052956784</c:v>
                </c:pt>
                <c:pt idx="15">
                  <c:v>10.464303971650168</c:v>
                </c:pt>
                <c:pt idx="16">
                  <c:v>12.054248581599262</c:v>
                </c:pt>
                <c:pt idx="17">
                  <c:v>13.782522992464205</c:v>
                </c:pt>
                <c:pt idx="18">
                  <c:v>15.647577453542469</c:v>
                </c:pt>
                <c:pt idx="19">
                  <c:v>17.646447507734973</c:v>
                </c:pt>
                <c:pt idx="20">
                  <c:v>19.774827646812771</c:v>
                </c:pt>
                <c:pt idx="21">
                  <c:v>22.027170539093177</c:v>
                </c:pt>
                <c:pt idx="22">
                  <c:v>24.396806991299609</c:v>
                </c:pt>
                <c:pt idx="23">
                  <c:v>26.876081614506745</c:v>
                </c:pt>
                <c:pt idx="24">
                  <c:v>29.456499205270973</c:v>
                </c:pt>
                <c:pt idx="25">
                  <c:v>32.128877087928529</c:v>
                </c:pt>
                <c:pt idx="26">
                  <c:v>34.88349904988543</c:v>
                </c:pt>
                <c:pt idx="27">
                  <c:v>37.710266995789873</c:v>
                </c:pt>
                <c:pt idx="28">
                  <c:v>40.598847008592941</c:v>
                </c:pt>
                <c:pt idx="29">
                  <c:v>43.538807099844128</c:v>
                </c:pt>
                <c:pt idx="30">
                  <c:v>46.519744527763429</c:v>
                </c:pt>
                <c:pt idx="31">
                  <c:v>49.531401135249297</c:v>
                </c:pt>
                <c:pt idx="32">
                  <c:v>52.563765692537146</c:v>
                </c:pt>
                <c:pt idx="33">
                  <c:v>55.60716270783</c:v>
                </c:pt>
                <c:pt idx="34">
                  <c:v>58.652327585997334</c:v>
                </c:pt>
                <c:pt idx="35">
                  <c:v>61.690468366764684</c:v>
                </c:pt>
                <c:pt idx="36">
                  <c:v>64.713314559561923</c:v>
                </c:pt>
                <c:pt idx="37">
                  <c:v>67.713153814916581</c:v>
                </c:pt>
                <c:pt idx="38">
                  <c:v>70.682857336491125</c:v>
                </c:pt>
                <c:pt idx="39">
                  <c:v>73.615895049391057</c:v>
                </c:pt>
                <c:pt idx="40">
                  <c:v>76.506341605793352</c:v>
                </c:pt>
                <c:pt idx="41">
                  <c:v>79.348874335133132</c:v>
                </c:pt>
                <c:pt idx="42">
                  <c:v>82.138764239854382</c:v>
                </c:pt>
                <c:pt idx="43">
                  <c:v>84.871861105573899</c:v>
                </c:pt>
                <c:pt idx="44">
                  <c:v>87.54457374240836</c:v>
                </c:pt>
                <c:pt idx="45">
                  <c:v>90.153846307546289</c:v>
                </c:pt>
                <c:pt idx="46">
                  <c:v>92.697131582592561</c:v>
                </c:pt>
                <c:pt idx="47">
                  <c:v>95.172361996773972</c:v>
                </c:pt>
                <c:pt idx="48">
                  <c:v>97.577919102083882</c:v>
                </c:pt>
                <c:pt idx="49">
                  <c:v>99.912602121548034</c:v>
                </c:pt>
                <c:pt idx="50">
                  <c:v>102.17559610911212</c:v>
                </c:pt>
                <c:pt idx="51">
                  <c:v>104.36644018077251</c:v>
                </c:pt>
                <c:pt idx="52">
                  <c:v>106.48499620262926</c:v>
                </c:pt>
                <c:pt idx="53">
                  <c:v>108.53141825329514</c:v>
                </c:pt>
                <c:pt idx="54">
                  <c:v>110.50612311598258</c:v>
                </c:pt>
                <c:pt idx="55">
                  <c:v>112.40976199979777</c:v>
                </c:pt>
                <c:pt idx="56">
                  <c:v>114.2431936402773</c:v>
                </c:pt>
                <c:pt idx="57">
                  <c:v>116.00745888583324</c:v>
                </c:pt>
                <c:pt idx="58">
                  <c:v>117.70375683923643</c:v>
                </c:pt>
                <c:pt idx="59">
                  <c:v>119.3334225911983</c:v>
                </c:pt>
                <c:pt idx="60">
                  <c:v>120.89790655608449</c:v>
                </c:pt>
                <c:pt idx="61">
                  <c:v>122.39875539736238</c:v>
                </c:pt>
                <c:pt idx="62">
                  <c:v>123.83759451208755</c:v>
                </c:pt>
                <c:pt idx="63">
                  <c:v>125.21611202912013</c:v>
                </c:pt>
                <c:pt idx="64">
                  <c:v>126.5360442643867</c:v>
                </c:pt>
                <c:pt idx="65">
                  <c:v>127.79916256795354</c:v>
                </c:pt>
                <c:pt idx="66">
                  <c:v>129.00726149156066</c:v>
                </c:pt>
                <c:pt idx="67">
                  <c:v>130.16214820122622</c:v>
                </c:pt>
                <c:pt idx="68">
                  <c:v>131.26563305724036</c:v>
                </c:pt>
                <c:pt idx="69">
                  <c:v>132.31952128303354</c:v>
                </c:pt>
                <c:pt idx="70">
                  <c:v>133.32560564476489</c:v>
                </c:pt>
                <c:pt idx="71">
                  <c:v>134.28566006480253</c:v>
                </c:pt>
                <c:pt idx="72">
                  <c:v>135.20143409435511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C5-4180-BA36-09435A0C6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114256"/>
        <c:axId val="340378608"/>
      </c:lineChart>
      <c:scatterChart>
        <c:scatterStyle val="lineMarker"/>
        <c:varyColors val="0"/>
        <c:ser>
          <c:idx val="0"/>
          <c:order val="0"/>
          <c:tx>
            <c:strRef>
              <c:f>'Modified Gompertz_co'!$F$5</c:f>
              <c:strCache>
                <c:ptCount val="1"/>
                <c:pt idx="0">
                  <c:v>R26 (26,57%HE+73,43%SM)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Gompertz_co'!$A$6:$A$78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'Modified Gompertz_co'!$F$6:$F$78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2.1532879871534915E-2</c:v>
                </c:pt>
                <c:pt idx="7">
                  <c:v>0.34990929791244235</c:v>
                </c:pt>
                <c:pt idx="8">
                  <c:v>0.51678911691683793</c:v>
                </c:pt>
                <c:pt idx="9">
                  <c:v>0.63791156619422185</c:v>
                </c:pt>
                <c:pt idx="10">
                  <c:v>1.009353743978199</c:v>
                </c:pt>
                <c:pt idx="11">
                  <c:v>1.0981768734482804</c:v>
                </c:pt>
                <c:pt idx="12">
                  <c:v>1.3027392322278621</c:v>
                </c:pt>
                <c:pt idx="13">
                  <c:v>1.6526485301403044</c:v>
                </c:pt>
                <c:pt idx="14">
                  <c:v>1.9164263085666071</c:v>
                </c:pt>
                <c:pt idx="15">
                  <c:v>2.1236802773301307</c:v>
                </c:pt>
                <c:pt idx="16">
                  <c:v>5.7470005504437047</c:v>
                </c:pt>
                <c:pt idx="17">
                  <c:v>9.786794418168034</c:v>
                </c:pt>
                <c:pt idx="18">
                  <c:v>13.993177723736666</c:v>
                </c:pt>
                <c:pt idx="19">
                  <c:v>18.142836186531685</c:v>
                </c:pt>
                <c:pt idx="20">
                  <c:v>21.960521972303102</c:v>
                </c:pt>
                <c:pt idx="21">
                  <c:v>25.335577522043049</c:v>
                </c:pt>
                <c:pt idx="22">
                  <c:v>28.489317953767262</c:v>
                </c:pt>
                <c:pt idx="23">
                  <c:v>31.145099369956075</c:v>
                </c:pt>
                <c:pt idx="24">
                  <c:v>33.579565668129149</c:v>
                </c:pt>
                <c:pt idx="25">
                  <c:v>37.618566571916304</c:v>
                </c:pt>
                <c:pt idx="26">
                  <c:v>40.495663106120851</c:v>
                </c:pt>
                <c:pt idx="27">
                  <c:v>43.649403537845068</c:v>
                </c:pt>
                <c:pt idx="28">
                  <c:v>44.866636686931606</c:v>
                </c:pt>
                <c:pt idx="29">
                  <c:v>46.360513733537815</c:v>
                </c:pt>
                <c:pt idx="30">
                  <c:v>48.020377118655823</c:v>
                </c:pt>
                <c:pt idx="31">
                  <c:v>50.487555971364031</c:v>
                </c:pt>
                <c:pt idx="32">
                  <c:v>52.89990862734539</c:v>
                </c:pt>
                <c:pt idx="33">
                  <c:v>56.13465423422948</c:v>
                </c:pt>
                <c:pt idx="34">
                  <c:v>58.327702103303437</c:v>
                </c:pt>
                <c:pt idx="35">
                  <c:v>62.418446696117982</c:v>
                </c:pt>
                <c:pt idx="36">
                  <c:v>65.061697048398145</c:v>
                </c:pt>
                <c:pt idx="37">
                  <c:v>67.453209271889733</c:v>
                </c:pt>
                <c:pt idx="38">
                  <c:v>70.725804946141366</c:v>
                </c:pt>
                <c:pt idx="39">
                  <c:v>74.376007813575882</c:v>
                </c:pt>
                <c:pt idx="40">
                  <c:v>75.949371118504558</c:v>
                </c:pt>
                <c:pt idx="41">
                  <c:v>78.781425067376162</c:v>
                </c:pt>
                <c:pt idx="42">
                  <c:v>81.298806355262045</c:v>
                </c:pt>
                <c:pt idx="43">
                  <c:v>82.746300595796427</c:v>
                </c:pt>
                <c:pt idx="44">
                  <c:v>85.200747351485163</c:v>
                </c:pt>
                <c:pt idx="45">
                  <c:v>87.151717849596722</c:v>
                </c:pt>
                <c:pt idx="46">
                  <c:v>89.812324060445548</c:v>
                </c:pt>
                <c:pt idx="47">
                  <c:v>91.308915054048015</c:v>
                </c:pt>
                <c:pt idx="48">
                  <c:v>93.138081824006576</c:v>
                </c:pt>
                <c:pt idx="49">
                  <c:v>97.239849732398511</c:v>
                </c:pt>
                <c:pt idx="50">
                  <c:v>99.73416805506929</c:v>
                </c:pt>
                <c:pt idx="51">
                  <c:v>101.68435675774982</c:v>
                </c:pt>
                <c:pt idx="52">
                  <c:v>104.41462094150258</c:v>
                </c:pt>
                <c:pt idx="53">
                  <c:v>107.08916544803589</c:v>
                </c:pt>
                <c:pt idx="54">
                  <c:v>111.10098220783584</c:v>
                </c:pt>
                <c:pt idx="55">
                  <c:v>113.26061390648675</c:v>
                </c:pt>
                <c:pt idx="56">
                  <c:v>114.44326936050987</c:v>
                </c:pt>
                <c:pt idx="57">
                  <c:v>116.44864165211429</c:v>
                </c:pt>
                <c:pt idx="58">
                  <c:v>118.19691493197456</c:v>
                </c:pt>
                <c:pt idx="59">
                  <c:v>120.81932485176496</c:v>
                </c:pt>
                <c:pt idx="60">
                  <c:v>122.05340010813691</c:v>
                </c:pt>
                <c:pt idx="61">
                  <c:v>123.64741398095069</c:v>
                </c:pt>
                <c:pt idx="62">
                  <c:v>125.70420607490394</c:v>
                </c:pt>
                <c:pt idx="63">
                  <c:v>126.52692291248523</c:v>
                </c:pt>
                <c:pt idx="64">
                  <c:v>127.34963975006653</c:v>
                </c:pt>
                <c:pt idx="65">
                  <c:v>128.42945559939199</c:v>
                </c:pt>
                <c:pt idx="66">
                  <c:v>129.2521724369733</c:v>
                </c:pt>
                <c:pt idx="67">
                  <c:v>130.3834080886476</c:v>
                </c:pt>
                <c:pt idx="68">
                  <c:v>131.64290286503388</c:v>
                </c:pt>
                <c:pt idx="69">
                  <c:v>133.07414692910919</c:v>
                </c:pt>
                <c:pt idx="70">
                  <c:v>134.33364170549547</c:v>
                </c:pt>
                <c:pt idx="71">
                  <c:v>135.53588671931874</c:v>
                </c:pt>
                <c:pt idx="72">
                  <c:v>135.60984456709326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C5-4180-BA36-09435A0C60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14256"/>
        <c:axId val="340378608"/>
      </c:scatterChart>
      <c:catAx>
        <c:axId val="31311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340378608"/>
        <c:crosses val="autoZero"/>
        <c:auto val="1"/>
        <c:lblAlgn val="ctr"/>
        <c:lblOffset val="100"/>
        <c:noMultiLvlLbl val="0"/>
      </c:catAx>
      <c:valAx>
        <c:axId val="3403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3131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Gompertz_co'!$N$5</c:f>
              <c:strCache>
                <c:ptCount val="1"/>
                <c:pt idx="0">
                  <c:v>R7 (73,72%HE+26,28%SM)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Gompertz_co'!$A$6:$A$63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'Modified Gompertz_co'!$N$6:$N$63</c:f>
              <c:numCache>
                <c:formatCode>General</c:formatCode>
                <c:ptCount val="58"/>
                <c:pt idx="0">
                  <c:v>9.9377683867490862</c:v>
                </c:pt>
                <c:pt idx="1">
                  <c:v>11.235669159642031</c:v>
                </c:pt>
                <c:pt idx="2">
                  <c:v>12.641582716827061</c:v>
                </c:pt>
                <c:pt idx="3">
                  <c:v>14.157276537645</c:v>
                </c:pt>
                <c:pt idx="4">
                  <c:v>15.78387973455461</c:v>
                </c:pt>
                <c:pt idx="5">
                  <c:v>17.521870124931542</c:v>
                </c:pt>
                <c:pt idx="6">
                  <c:v>19.371070460280471</c:v>
                </c:pt>
                <c:pt idx="7">
                  <c:v>21.330653467752814</c:v>
                </c:pt>
                <c:pt idx="8">
                  <c:v>23.399155189748686</c:v>
                </c:pt>
                <c:pt idx="9">
                  <c:v>25.574495966714252</c:v>
                </c:pt>
                <c:pt idx="10">
                  <c:v>27.854008297227381</c:v>
                </c:pt>
                <c:pt idx="11">
                  <c:v>30.234470728097737</c:v>
                </c:pt>
                <c:pt idx="12">
                  <c:v>32.712146874476431</c:v>
                </c:pt>
                <c:pt idx="13">
                  <c:v>35.2828286440282</c:v>
                </c:pt>
                <c:pt idx="14">
                  <c:v>37.941882737590419</c:v>
                </c:pt>
                <c:pt idx="15">
                  <c:v>40.684299518509341</c:v>
                </c:pt>
                <c:pt idx="16">
                  <c:v>43.504743380820763</c:v>
                </c:pt>
                <c:pt idx="17">
                  <c:v>46.397603799338725</c:v>
                </c:pt>
                <c:pt idx="18">
                  <c:v>49.357046309259289</c:v>
                </c:pt>
                <c:pt idx="19">
                  <c:v>52.377062735943831</c:v>
                </c:pt>
                <c:pt idx="20">
                  <c:v>55.451520074192835</c:v>
                </c:pt>
                <c:pt idx="21">
                  <c:v>58.574207497915189</c:v>
                </c:pt>
                <c:pt idx="22">
                  <c:v>61.738881063310615</c:v>
                </c:pt>
                <c:pt idx="23">
                  <c:v>64.93930574952266</c:v>
                </c:pt>
                <c:pt idx="24">
                  <c:v>68.169294558539207</c:v>
                </c:pt>
                <c:pt idx="25">
                  <c:v>71.422744469599451</c:v>
                </c:pt>
                <c:pt idx="26">
                  <c:v>74.693669111513941</c:v>
                </c:pt>
                <c:pt idx="27">
                  <c:v>77.976228078408667</c:v>
                </c:pt>
                <c:pt idx="28">
                  <c:v>81.264752870017745</c:v>
                </c:pt>
                <c:pt idx="29">
                  <c:v>84.553769486555993</c:v>
                </c:pt>
                <c:pt idx="30">
                  <c:v>87.838017750374519</c:v>
                </c:pt>
                <c:pt idx="31">
                  <c:v>91.112467462180902</c:v>
                </c:pt>
                <c:pt idx="32">
                  <c:v>94.372331528852627</c:v>
                </c:pt>
                <c:pt idx="33">
                  <c:v>97.613076223156256</c:v>
                </c:pt>
                <c:pt idx="34">
                  <c:v>100.83042875344252</c:v>
                </c:pt>
                <c:pt idx="35">
                  <c:v>104.02038233410507</c:v>
                </c:pt>
                <c:pt idx="36">
                  <c:v>107.17919895578272</c:v>
                </c:pt>
                <c:pt idx="37">
                  <c:v>110.30341005847762</c:v>
                </c:pt>
                <c:pt idx="38">
                  <c:v>113.38981531147331</c:v>
                </c:pt>
                <c:pt idx="39">
                  <c:v>116.43547970167546</c:v>
                </c:pt>
                <c:pt idx="40">
                  <c:v>119.4377291272438</c:v>
                </c:pt>
                <c:pt idx="41">
                  <c:v>122.39414468658578</c:v>
                </c:pt>
                <c:pt idx="42">
                  <c:v>125.30255584436094</c:v>
                </c:pt>
                <c:pt idx="43">
                  <c:v>128.16103264646864</c:v>
                </c:pt>
                <c:pt idx="44">
                  <c:v>130.96787714540889</c:v>
                </c:pt>
                <c:pt idx="45">
                  <c:v>133.72161418620573</c:v>
                </c:pt>
                <c:pt idx="46">
                  <c:v>136.42098169153198</c:v>
                </c:pt>
                <c:pt idx="47">
                  <c:v>139.06492057299303</c:v>
                </c:pt>
                <c:pt idx="48">
                  <c:v>141.652564383906</c:v>
                </c:pt>
                <c:pt idx="49">
                  <c:v>144.18322881750458</c:v>
                </c:pt>
                <c:pt idx="50">
                  <c:v>146.65640114343722</c:v>
                </c:pt>
                <c:pt idx="51">
                  <c:v>149.07172966480749</c:v>
                </c:pt>
                <c:pt idx="52">
                  <c:v>151.42901326790644</c:v>
                </c:pt>
                <c:pt idx="53">
                  <c:v>153.72819112726503</c:v>
                </c:pt>
                <c:pt idx="54">
                  <c:v>155.96933261974633</c:v>
                </c:pt>
                <c:pt idx="55">
                  <c:v>158.15262749312683</c:v>
                </c:pt>
                <c:pt idx="56">
                  <c:v>160.2783763269897</c:v>
                </c:pt>
                <c:pt idx="57">
                  <c:v>162.34698131677214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ACF-4A01-9FF6-62290BE53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930208"/>
        <c:axId val="188305440"/>
      </c:lineChart>
      <c:scatterChart>
        <c:scatterStyle val="lineMarker"/>
        <c:varyColors val="0"/>
        <c:ser>
          <c:idx val="0"/>
          <c:order val="0"/>
          <c:tx>
            <c:strRef>
              <c:f>'Modified Gompertz_co'!$G$5</c:f>
              <c:strCache>
                <c:ptCount val="1"/>
                <c:pt idx="0">
                  <c:v>R7 (73,72%HE+26,28%SM)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Gompertz_co'!$A$6:$A$63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'Modified Gompertz_co'!$G$6:$G$63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0.57965083464673983</c:v>
                </c:pt>
                <c:pt idx="5">
                  <c:v>1.6230223370108714</c:v>
                </c:pt>
                <c:pt idx="6">
                  <c:v>3.7097653417391347</c:v>
                </c:pt>
                <c:pt idx="7">
                  <c:v>6.9558100157608784</c:v>
                </c:pt>
                <c:pt idx="8">
                  <c:v>14.259410532309801</c:v>
                </c:pt>
                <c:pt idx="9">
                  <c:v>20.635569713423937</c:v>
                </c:pt>
                <c:pt idx="10">
                  <c:v>25.968357392173942</c:v>
                </c:pt>
                <c:pt idx="11">
                  <c:v>33.851608743369603</c:v>
                </c:pt>
                <c:pt idx="12">
                  <c:v>40.92334892605983</c:v>
                </c:pt>
                <c:pt idx="13">
                  <c:v>46.835787439456574</c:v>
                </c:pt>
                <c:pt idx="14">
                  <c:v>50.54555278119571</c:v>
                </c:pt>
                <c:pt idx="15">
                  <c:v>53.211946620570714</c:v>
                </c:pt>
                <c:pt idx="16">
                  <c:v>57.153572296168548</c:v>
                </c:pt>
                <c:pt idx="17">
                  <c:v>60.051826469402243</c:v>
                </c:pt>
                <c:pt idx="18">
                  <c:v>62.02263930720116</c:v>
                </c:pt>
                <c:pt idx="19">
                  <c:v>63.761591811141379</c:v>
                </c:pt>
                <c:pt idx="20">
                  <c:v>65.268683981222907</c:v>
                </c:pt>
                <c:pt idx="21">
                  <c:v>67.007636485163133</c:v>
                </c:pt>
                <c:pt idx="22">
                  <c:v>68.514728655244653</c:v>
                </c:pt>
                <c:pt idx="23">
                  <c:v>70.48554149304357</c:v>
                </c:pt>
                <c:pt idx="24">
                  <c:v>72.688214664701178</c:v>
                </c:pt>
                <c:pt idx="25">
                  <c:v>75.122748170217491</c:v>
                </c:pt>
                <c:pt idx="26">
                  <c:v>76.861700674157717</c:v>
                </c:pt>
                <c:pt idx="27">
                  <c:v>79.395155455320307</c:v>
                </c:pt>
                <c:pt idx="28">
                  <c:v>82.210105212167633</c:v>
                </c:pt>
                <c:pt idx="29">
                  <c:v>84.321317529803125</c:v>
                </c:pt>
                <c:pt idx="30">
                  <c:v>86.995519798808076</c:v>
                </c:pt>
                <c:pt idx="31">
                  <c:v>89.528974579970665</c:v>
                </c:pt>
                <c:pt idx="32">
                  <c:v>91.921681873290893</c:v>
                </c:pt>
                <c:pt idx="33">
                  <c:v>93.047661776029827</c:v>
                </c:pt>
                <c:pt idx="34">
                  <c:v>95.632599991549213</c:v>
                </c:pt>
                <c:pt idx="35">
                  <c:v>97.809390067776064</c:v>
                </c:pt>
                <c:pt idx="36">
                  <c:v>100.39432828329545</c:v>
                </c:pt>
                <c:pt idx="37">
                  <c:v>102.97926649881484</c:v>
                </c:pt>
                <c:pt idx="38">
                  <c:v>105.97235285362676</c:v>
                </c:pt>
                <c:pt idx="39">
                  <c:v>108.55729106914615</c:v>
                </c:pt>
                <c:pt idx="40">
                  <c:v>111.14222928466553</c:v>
                </c:pt>
                <c:pt idx="41">
                  <c:v>113.59111812042075</c:v>
                </c:pt>
                <c:pt idx="42">
                  <c:v>118.48889579193117</c:v>
                </c:pt>
                <c:pt idx="43">
                  <c:v>122.29827842532816</c:v>
                </c:pt>
                <c:pt idx="44">
                  <c:v>125.69951291943262</c:v>
                </c:pt>
                <c:pt idx="45">
                  <c:v>127.7402536158953</c:v>
                </c:pt>
                <c:pt idx="46">
                  <c:v>129.10074741353708</c:v>
                </c:pt>
                <c:pt idx="47">
                  <c:v>132.22988314811317</c:v>
                </c:pt>
                <c:pt idx="48">
                  <c:v>137.55205658268653</c:v>
                </c:pt>
                <c:pt idx="49">
                  <c:v>146.42234564030881</c:v>
                </c:pt>
                <c:pt idx="50">
                  <c:v>152.88498481086216</c:v>
                </c:pt>
                <c:pt idx="51">
                  <c:v>157.06669250945552</c:v>
                </c:pt>
                <c:pt idx="52">
                  <c:v>159.47434239652443</c:v>
                </c:pt>
                <c:pt idx="53">
                  <c:v>161.56519624582111</c:v>
                </c:pt>
                <c:pt idx="54">
                  <c:v>162.70566198180111</c:v>
                </c:pt>
                <c:pt idx="55">
                  <c:v>164.44425560248536</c:v>
                </c:pt>
                <c:pt idx="56">
                  <c:v>165.08817916570175</c:v>
                </c:pt>
                <c:pt idx="57">
                  <c:v>165.73210272891814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CF-4A01-9FF6-62290BE53A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30208"/>
        <c:axId val="188305440"/>
      </c:scatterChart>
      <c:catAx>
        <c:axId val="5579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88305440"/>
        <c:crosses val="autoZero"/>
        <c:auto val="1"/>
        <c:lblAlgn val="ctr"/>
        <c:lblOffset val="100"/>
        <c:noMultiLvlLbl val="0"/>
      </c:catAx>
      <c:valAx>
        <c:axId val="1883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5579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Gompertz_tri'!$G$5</c:f>
              <c:strCache>
                <c:ptCount val="1"/>
                <c:pt idx="0">
                  <c:v>R8 (46,6%HE+47,4%CD+6,0%PM)_m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Gompertz_tri'!$A$6:$A$80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'Modified Gompertz_tri'!$G$6:$G$80</c:f>
              <c:numCache>
                <c:formatCode>General</c:formatCode>
                <c:ptCount val="75"/>
                <c:pt idx="0">
                  <c:v>3.8067903917993884</c:v>
                </c:pt>
                <c:pt idx="1">
                  <c:v>4.3339446854330497</c:v>
                </c:pt>
                <c:pt idx="2">
                  <c:v>4.912365456355027</c:v>
                </c:pt>
                <c:pt idx="3">
                  <c:v>5.5442924463194974</c:v>
                </c:pt>
                <c:pt idx="4">
                  <c:v>6.2317895492700925</c:v>
                </c:pt>
                <c:pt idx="5">
                  <c:v>6.9767233079675144</c:v>
                </c:pt>
                <c:pt idx="6">
                  <c:v>7.7807436283920479</c:v>
                </c:pt>
                <c:pt idx="7">
                  <c:v>8.6452669584500974</c:v>
                </c:pt>
                <c:pt idx="8">
                  <c:v>9.5714621223385752</c:v>
                </c:pt>
                <c:pt idx="9">
                  <c:v>10.560238945738417</c:v>
                </c:pt>
                <c:pt idx="10">
                  <c:v>11.612239751357123</c:v>
                </c:pt>
                <c:pt idx="11">
                  <c:v>12.727833750593691</c:v>
                </c:pt>
                <c:pt idx="12">
                  <c:v>13.907114306442452</c:v>
                </c:pt>
                <c:pt idx="13">
                  <c:v>15.149898996159381</c:v>
                </c:pt>
                <c:pt idx="14">
                  <c:v>16.455732360445527</c:v>
                </c:pt>
                <c:pt idx="15">
                  <c:v>17.823891189503755</c:v>
                </c:pt>
                <c:pt idx="16">
                  <c:v>19.253392165637333</c:v>
                </c:pt>
                <c:pt idx="17">
                  <c:v>20.743001657234704</c:v>
                </c:pt>
                <c:pt idx="18">
                  <c:v>22.291247440004391</c:v>
                </c:pt>
                <c:pt idx="19">
                  <c:v>23.89643210802225</c:v>
                </c:pt>
                <c:pt idx="20">
                  <c:v>25.556647929238956</c:v>
                </c:pt>
                <c:pt idx="21">
                  <c:v>27.269792897181009</c:v>
                </c:pt>
                <c:pt idx="22">
                  <c:v>29.033587732198985</c:v>
                </c:pt>
                <c:pt idx="23">
                  <c:v>30.845593591257312</c:v>
                </c:pt>
                <c:pt idx="24">
                  <c:v>32.70323025437375</c:v>
                </c:pt>
                <c:pt idx="25">
                  <c:v>34.603794567845625</c:v>
                </c:pt>
                <c:pt idx="26">
                  <c:v>36.544478938789773</c:v>
                </c:pt>
                <c:pt idx="27">
                  <c:v>38.522389691737821</c:v>
                </c:pt>
                <c:pt idx="28">
                  <c:v>40.534565115560326</c:v>
                </c:pt>
                <c:pt idx="29">
                  <c:v>42.577993047372715</c:v>
                </c:pt>
                <c:pt idx="30">
                  <c:v>44.64962785887613</c:v>
                </c:pt>
                <c:pt idx="31">
                  <c:v>46.746406729428529</c:v>
                </c:pt>
                <c:pt idx="32">
                  <c:v>48.865265108694629</c:v>
                </c:pt>
                <c:pt idx="33">
                  <c:v>51.003151289708967</c:v>
                </c:pt>
                <c:pt idx="34">
                  <c:v>53.157040030371739</c:v>
                </c:pt>
                <c:pt idx="35">
                  <c:v>55.323945177598006</c:v>
                </c:pt>
                <c:pt idx="36">
                  <c:v>57.50093126341666</c:v>
                </c:pt>
                <c:pt idx="37">
                  <c:v>59.685124056164788</c:v>
                </c:pt>
                <c:pt idx="38">
                  <c:v>61.873720062481702</c:v>
                </c:pt>
                <c:pt idx="39">
                  <c:v>64.063994987043372</c:v>
                </c:pt>
                <c:pt idx="40">
                  <c:v>66.253311166886519</c:v>
                </c:pt>
                <c:pt idx="41">
                  <c:v>68.439124005773266</c:v>
                </c:pt>
                <c:pt idx="42">
                  <c:v>70.618987441380199</c:v>
                </c:pt>
                <c:pt idx="43">
                  <c:v>72.79055848421568</c:v>
                </c:pt>
                <c:pt idx="44">
                  <c:v>74.951600872143544</c:v>
                </c:pt>
                <c:pt idx="45">
                  <c:v>77.099987888296965</c:v>
                </c:pt>
                <c:pt idx="46">
                  <c:v>79.233704393086725</c:v>
                </c:pt>
                <c:pt idx="47">
                  <c:v>81.350848123029152</c:v>
                </c:pt>
                <c:pt idx="48">
                  <c:v>83.449630310331841</c:v>
                </c:pt>
                <c:pt idx="49">
                  <c:v>85.528375677664769</c:v>
                </c:pt>
                <c:pt idx="50">
                  <c:v>87.585521862401748</c:v>
                </c:pt>
                <c:pt idx="51">
                  <c:v>89.61961832392177</c:v>
                </c:pt>
                <c:pt idx="52">
                  <c:v>91.629324786395841</c:v>
                </c:pt>
                <c:pt idx="53">
                  <c:v>93.613409267923473</c:v>
                </c:pt>
                <c:pt idx="54">
                  <c:v>95.570745744998604</c:v>
                </c:pt>
                <c:pt idx="55">
                  <c:v>97.500311499138377</c:v>
                </c:pt>
                <c:pt idx="56">
                  <c:v>99.401184190160365</c:v>
                </c:pt>
                <c:pt idx="57">
                  <c:v>101.2725386980984</c:v>
                </c:pt>
                <c:pt idx="58">
                  <c:v>103.11364377315101</c:v>
                </c:pt>
                <c:pt idx="59">
                  <c:v>104.92385853039997</c:v>
                </c:pt>
                <c:pt idx="60">
                  <c:v>106.70262882336073</c:v>
                </c:pt>
                <c:pt idx="61">
                  <c:v>108.4494835277583</c:v>
                </c:pt>
                <c:pt idx="62">
                  <c:v>110.16403076429278</c:v>
                </c:pt>
                <c:pt idx="63">
                  <c:v>111.84595408658701</c:v>
                </c:pt>
                <c:pt idx="64">
                  <c:v>113.49500865801843</c:v>
                </c:pt>
                <c:pt idx="65">
                  <c:v>115.11101743873743</c:v>
                </c:pt>
                <c:pt idx="66">
                  <c:v>116.69386740188234</c:v>
                </c:pt>
                <c:pt idx="67">
                  <c:v>118.24350579582251</c:v>
                </c:pt>
                <c:pt idx="68">
                  <c:v>119.75993646720275</c:v>
                </c:pt>
                <c:pt idx="69">
                  <c:v>121.24321625762943</c:v>
                </c:pt>
                <c:pt idx="70">
                  <c:v>122.69345148503162</c:v>
                </c:pt>
                <c:pt idx="71">
                  <c:v>124.11079451905222</c:v>
                </c:pt>
                <c:pt idx="72">
                  <c:v>125.49544045826914</c:v>
                </c:pt>
                <c:pt idx="73">
                  <c:v>126.84762391561841</c:v>
                </c:pt>
                <c:pt idx="74">
                  <c:v>128.16761591708106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47-47B0-BA6F-AC8B911E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145024"/>
        <c:axId val="2029121312"/>
      </c:lineChart>
      <c:scatterChart>
        <c:scatterStyle val="lineMarker"/>
        <c:varyColors val="0"/>
        <c:ser>
          <c:idx val="0"/>
          <c:order val="0"/>
          <c:tx>
            <c:strRef>
              <c:f>'Modified Gompertz_tri'!$B$5</c:f>
              <c:strCache>
                <c:ptCount val="1"/>
                <c:pt idx="0">
                  <c:v>R8 (46,6%HE+47,4%CD+6,0%PM)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Gompertz_tri'!$A$6:$A$80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'Modified Gompertz_tri'!$B$6:$B$80</c:f>
              <c:numCache>
                <c:formatCode>General</c:formatCode>
                <c:ptCount val="75"/>
                <c:pt idx="0">
                  <c:v>0</c:v>
                </c:pt>
                <c:pt idx="1">
                  <c:v>0.59739286766246502</c:v>
                </c:pt>
                <c:pt idx="2">
                  <c:v>1.1028791402999354</c:v>
                </c:pt>
                <c:pt idx="3">
                  <c:v>1.7462253054748977</c:v>
                </c:pt>
                <c:pt idx="4">
                  <c:v>2.366594821893611</c:v>
                </c:pt>
                <c:pt idx="5">
                  <c:v>3.1018475820935678</c:v>
                </c:pt>
                <c:pt idx="6">
                  <c:v>3.9290069373185195</c:v>
                </c:pt>
                <c:pt idx="7">
                  <c:v>5.0089094288622062</c:v>
                </c:pt>
                <c:pt idx="8">
                  <c:v>6.065835271649644</c:v>
                </c:pt>
                <c:pt idx="9">
                  <c:v>7.2835976557308229</c:v>
                </c:pt>
                <c:pt idx="10">
                  <c:v>8.5243366885682494</c:v>
                </c:pt>
                <c:pt idx="11">
                  <c:v>10.109725452749407</c:v>
                </c:pt>
                <c:pt idx="12">
                  <c:v>11.649160919418067</c:v>
                </c:pt>
                <c:pt idx="13">
                  <c:v>13.303479629867971</c:v>
                </c:pt>
                <c:pt idx="14">
                  <c:v>15.003751637830371</c:v>
                </c:pt>
                <c:pt idx="15">
                  <c:v>16.681046997036521</c:v>
                </c:pt>
                <c:pt idx="16">
                  <c:v>18.220482463705181</c:v>
                </c:pt>
                <c:pt idx="17">
                  <c:v>19.897777822911333</c:v>
                </c:pt>
                <c:pt idx="18">
                  <c:v>21.437213289579994</c:v>
                </c:pt>
                <c:pt idx="19">
                  <c:v>22.861765512467411</c:v>
                </c:pt>
                <c:pt idx="20">
                  <c:v>22.898528150477407</c:v>
                </c:pt>
                <c:pt idx="21">
                  <c:v>24.460940265902316</c:v>
                </c:pt>
                <c:pt idx="22">
                  <c:v>28.272864565363129</c:v>
                </c:pt>
                <c:pt idx="23">
                  <c:v>31.812508557719596</c:v>
                </c:pt>
                <c:pt idx="24">
                  <c:v>35.624432857180409</c:v>
                </c:pt>
                <c:pt idx="25">
                  <c:v>38.917487337070376</c:v>
                </c:pt>
                <c:pt idx="26">
                  <c:v>42.132135757915343</c:v>
                </c:pt>
                <c:pt idx="27">
                  <c:v>44.641129647355314</c:v>
                </c:pt>
                <c:pt idx="28">
                  <c:v>47.542153832020283</c:v>
                </c:pt>
                <c:pt idx="29">
                  <c:v>49.087462148829289</c:v>
                </c:pt>
                <c:pt idx="30">
                  <c:v>50.721073798027376</c:v>
                </c:pt>
                <c:pt idx="31">
                  <c:v>52.310533781030927</c:v>
                </c:pt>
                <c:pt idx="32">
                  <c:v>53.944145430229014</c:v>
                </c:pt>
                <c:pt idx="33">
                  <c:v>55.577757079427101</c:v>
                </c:pt>
                <c:pt idx="34">
                  <c:v>57.167217062430652</c:v>
                </c:pt>
                <c:pt idx="35">
                  <c:v>58.800828711628739</c:v>
                </c:pt>
                <c:pt idx="36">
                  <c:v>60.390288694632289</c:v>
                </c:pt>
                <c:pt idx="37">
                  <c:v>62.001824510733108</c:v>
                </c:pt>
                <c:pt idx="38">
                  <c:v>63.613360326833927</c:v>
                </c:pt>
                <c:pt idx="39">
                  <c:v>65.246971976032015</c:v>
                </c:pt>
                <c:pt idx="40">
                  <c:v>66.968886957619191</c:v>
                </c:pt>
                <c:pt idx="41">
                  <c:v>68.514195274428189</c:v>
                </c:pt>
                <c:pt idx="42">
                  <c:v>70.147806923626277</c:v>
                </c:pt>
                <c:pt idx="43">
                  <c:v>71.693115240435276</c:v>
                </c:pt>
                <c:pt idx="44">
                  <c:v>73.238423557244275</c:v>
                </c:pt>
                <c:pt idx="45">
                  <c:v>74.827883540247825</c:v>
                </c:pt>
                <c:pt idx="46">
                  <c:v>76.461495189445913</c:v>
                </c:pt>
                <c:pt idx="47">
                  <c:v>78.050955172449463</c:v>
                </c:pt>
                <c:pt idx="48">
                  <c:v>79.640415155453013</c:v>
                </c:pt>
                <c:pt idx="49">
                  <c:v>81.185723472262012</c:v>
                </c:pt>
                <c:pt idx="50">
                  <c:v>82.819335121460099</c:v>
                </c:pt>
                <c:pt idx="51">
                  <c:v>84.541250103047275</c:v>
                </c:pt>
                <c:pt idx="52">
                  <c:v>86.086558419856274</c:v>
                </c:pt>
                <c:pt idx="53">
                  <c:v>87.764321735248913</c:v>
                </c:pt>
                <c:pt idx="54">
                  <c:v>89.397933384447001</c:v>
                </c:pt>
                <c:pt idx="55">
                  <c:v>92.218305320371854</c:v>
                </c:pt>
                <c:pt idx="56">
                  <c:v>95.119259311608857</c:v>
                </c:pt>
                <c:pt idx="57">
                  <c:v>97.939631247533711</c:v>
                </c:pt>
                <c:pt idx="58">
                  <c:v>100.51825701752216</c:v>
                </c:pt>
                <c:pt idx="59">
                  <c:v>103.4997930640713</c:v>
                </c:pt>
                <c:pt idx="60">
                  <c:v>106.15900088937188</c:v>
                </c:pt>
                <c:pt idx="61">
                  <c:v>108.41529843811178</c:v>
                </c:pt>
                <c:pt idx="62">
                  <c:v>111.1753976172178</c:v>
                </c:pt>
                <c:pt idx="63">
                  <c:v>113.34404697222968</c:v>
                </c:pt>
                <c:pt idx="64">
                  <c:v>115.11839644451211</c:v>
                </c:pt>
                <c:pt idx="65">
                  <c:v>116.99132088747692</c:v>
                </c:pt>
                <c:pt idx="66">
                  <c:v>119.06139527180643</c:v>
                </c:pt>
                <c:pt idx="67">
                  <c:v>121.0328946854536</c:v>
                </c:pt>
                <c:pt idx="68">
                  <c:v>122.51151924568897</c:v>
                </c:pt>
                <c:pt idx="69">
                  <c:v>124.18729374728906</c:v>
                </c:pt>
                <c:pt idx="70">
                  <c:v>126.06021819025386</c:v>
                </c:pt>
                <c:pt idx="71">
                  <c:v>127.63741772117159</c:v>
                </c:pt>
                <c:pt idx="72">
                  <c:v>127.86156873449629</c:v>
                </c:pt>
                <c:pt idx="73">
                  <c:v>128.06330464648852</c:v>
                </c:pt>
                <c:pt idx="74">
                  <c:v>128.42868483689338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D47-47B0-BA6F-AC8B911E99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145024"/>
        <c:axId val="2029121312"/>
      </c:scatterChart>
      <c:catAx>
        <c:axId val="15831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29121312"/>
        <c:crosses val="autoZero"/>
        <c:auto val="1"/>
        <c:lblAlgn val="ctr"/>
        <c:lblOffset val="100"/>
        <c:noMultiLvlLbl val="0"/>
      </c:catAx>
      <c:valAx>
        <c:axId val="20291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5831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Gompertz_tri'!$H$5</c:f>
              <c:strCache>
                <c:ptCount val="1"/>
                <c:pt idx="0">
                  <c:v>R1 (0,04%HE+27,80%CD+72,15%SM)_m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Gompertz_tri'!$A$7:$A$51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'Modified Gompertz_tri'!$H$7:$H$51</c:f>
              <c:numCache>
                <c:formatCode>General</c:formatCode>
                <c:ptCount val="45"/>
                <c:pt idx="0">
                  <c:v>0.40879572383019747</c:v>
                </c:pt>
                <c:pt idx="1">
                  <c:v>0.59175496909416925</c:v>
                </c:pt>
                <c:pt idx="2">
                  <c:v>0.83100200818160719</c:v>
                </c:pt>
                <c:pt idx="3">
                  <c:v>1.1349258221935037</c:v>
                </c:pt>
                <c:pt idx="4">
                  <c:v>1.5108805954183411</c:v>
                </c:pt>
                <c:pt idx="5">
                  <c:v>1.9647202613283687</c:v>
                </c:pt>
                <c:pt idx="6">
                  <c:v>2.5004327492414093</c:v>
                </c:pt>
                <c:pt idx="7">
                  <c:v>3.1199016316025459</c:v>
                </c:pt>
                <c:pt idx="8">
                  <c:v>3.82280675158654</c:v>
                </c:pt>
                <c:pt idx="9">
                  <c:v>4.6066602180041247</c:v>
                </c:pt>
                <c:pt idx="10">
                  <c:v>5.4669618263384132</c:v>
                </c:pt>
                <c:pt idx="11">
                  <c:v>6.3974495474107957</c:v>
                </c:pt>
                <c:pt idx="12">
                  <c:v>7.3904164335312599</c:v>
                </c:pt>
                <c:pt idx="13">
                  <c:v>8.4370647059120785</c:v>
                </c:pt>
                <c:pt idx="14">
                  <c:v>9.5278700996846784</c:v>
                </c:pt>
                <c:pt idx="15">
                  <c:v>10.652933794692435</c:v>
                </c:pt>
                <c:pt idx="16">
                  <c:v>11.80230452188221</c:v>
                </c:pt>
                <c:pt idx="17">
                  <c:v>12.966258923819376</c:v>
                </c:pt>
                <c:pt idx="18">
                  <c:v>14.135533382830786</c:v>
                </c:pt>
                <c:pt idx="19">
                  <c:v>15.301504940219044</c:v>
                </c:pt>
                <c:pt idx="20">
                  <c:v>16.456322429267932</c:v>
                </c:pt>
                <c:pt idx="21">
                  <c:v>17.592991493704361</c:v>
                </c:pt>
                <c:pt idx="22">
                  <c:v>18.705418824173435</c:v>
                </c:pt>
                <c:pt idx="23">
                  <c:v>19.788421841735016</c:v>
                </c:pt>
                <c:pt idx="24">
                  <c:v>20.837710341213146</c:v>
                </c:pt>
                <c:pt idx="25">
                  <c:v>21.849846434105817</c:v>
                </c:pt>
                <c:pt idx="26">
                  <c:v>22.822188644315226</c:v>
                </c:pt>
                <c:pt idx="27">
                  <c:v>23.752825332866795</c:v>
                </c:pt>
                <c:pt idx="28">
                  <c:v>24.640501858225132</c:v>
                </c:pt>
                <c:pt idx="29">
                  <c:v>25.484545090564232</c:v>
                </c:pt>
                <c:pt idx="30">
                  <c:v>26.28478814312556</c:v>
                </c:pt>
                <c:pt idx="31">
                  <c:v>27.041497494731697</c:v>
                </c:pt>
                <c:pt idx="32">
                  <c:v>27.755304072983108</c:v>
                </c:pt>
                <c:pt idx="33">
                  <c:v>28.427139354932596</c:v>
                </c:pt>
                <c:pt idx="34">
                  <c:v>29.058177120548024</c:v>
                </c:pt>
                <c:pt idx="35">
                  <c:v>29.64978115832858</c:v>
                </c:pt>
                <c:pt idx="36">
                  <c:v>30.203458963285236</c:v>
                </c:pt>
                <c:pt idx="37">
                  <c:v>30.72082127492472</c:v>
                </c:pt>
                <c:pt idx="38">
                  <c:v>31.203547166339515</c:v>
                </c:pt>
                <c:pt idx="39">
                  <c:v>31.653354304859729</c:v>
                </c:pt>
                <c:pt idx="40">
                  <c:v>32.071973950678753</c:v>
                </c:pt>
                <c:pt idx="41">
                  <c:v>32.46113023423213</c:v>
                </c:pt>
                <c:pt idx="42">
                  <c:v>32.822523248878468</c:v>
                </c:pt>
                <c:pt idx="43">
                  <c:v>33.157815506759064</c:v>
                </c:pt>
                <c:pt idx="44">
                  <c:v>33.468621327841412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75-4AC6-9B51-121DC75C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299920"/>
        <c:axId val="201220976"/>
      </c:lineChart>
      <c:scatterChart>
        <c:scatterStyle val="lineMarker"/>
        <c:varyColors val="0"/>
        <c:ser>
          <c:idx val="0"/>
          <c:order val="0"/>
          <c:tx>
            <c:strRef>
              <c:f>'Modified Gompertz_tri'!$C$5</c:f>
              <c:strCache>
                <c:ptCount val="1"/>
                <c:pt idx="0">
                  <c:v>R1 (0,04%HE+27,80%CD+72,15%SM)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Gompertz_tri'!$A$7:$A$63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'Modified Gompertz_tri'!$C$7:$C$63</c:f>
              <c:numCache>
                <c:formatCode>General</c:formatCode>
                <c:ptCount val="57"/>
                <c:pt idx="0">
                  <c:v>0.24133412480307526</c:v>
                </c:pt>
                <c:pt idx="1">
                  <c:v>0.58885526451950354</c:v>
                </c:pt>
                <c:pt idx="2">
                  <c:v>0.97498986420442391</c:v>
                </c:pt>
                <c:pt idx="3">
                  <c:v>1.2259773539996222</c:v>
                </c:pt>
                <c:pt idx="4">
                  <c:v>1.6603787786451576</c:v>
                </c:pt>
                <c:pt idx="5">
                  <c:v>2.114086933274939</c:v>
                </c:pt>
                <c:pt idx="6">
                  <c:v>2.5002215329598592</c:v>
                </c:pt>
                <c:pt idx="7">
                  <c:v>2.9249695926132717</c:v>
                </c:pt>
                <c:pt idx="8">
                  <c:v>3.4365979371957911</c:v>
                </c:pt>
                <c:pt idx="9">
                  <c:v>4.6680410914172903</c:v>
                </c:pt>
                <c:pt idx="10">
                  <c:v>5.0695986417069099</c:v>
                </c:pt>
                <c:pt idx="11">
                  <c:v>6.033336762401996</c:v>
                </c:pt>
                <c:pt idx="12">
                  <c:v>7.3450914266814191</c:v>
                </c:pt>
                <c:pt idx="13">
                  <c:v>8.8977806211346149</c:v>
                </c:pt>
                <c:pt idx="14">
                  <c:v>9.8481334901533817</c:v>
                </c:pt>
                <c:pt idx="15">
                  <c:v>11.045318999546868</c:v>
                </c:pt>
                <c:pt idx="16">
                  <c:v>11.957460340037144</c:v>
                </c:pt>
                <c:pt idx="17">
                  <c:v>13.168898057875792</c:v>
                </c:pt>
                <c:pt idx="18">
                  <c:v>14.323326941933797</c:v>
                </c:pt>
                <c:pt idx="19">
                  <c:v>15.255060103313435</c:v>
                </c:pt>
                <c:pt idx="20">
                  <c:v>16.448843216331095</c:v>
                </c:pt>
                <c:pt idx="21">
                  <c:v>17.6280679987022</c:v>
                </c:pt>
                <c:pt idx="22">
                  <c:v>18.576637881158636</c:v>
                </c:pt>
                <c:pt idx="23">
                  <c:v>19.685734974492313</c:v>
                </c:pt>
                <c:pt idx="24">
                  <c:v>20.634304856948749</c:v>
                </c:pt>
                <c:pt idx="25">
                  <c:v>21.612061505019227</c:v>
                </c:pt>
                <c:pt idx="26">
                  <c:v>22.717466437450568</c:v>
                </c:pt>
                <c:pt idx="27">
                  <c:v>23.489735636820409</c:v>
                </c:pt>
                <c:pt idx="28">
                  <c:v>24.36014153825009</c:v>
                </c:pt>
                <c:pt idx="29">
                  <c:v>25.155512448177213</c:v>
                </c:pt>
                <c:pt idx="30">
                  <c:v>25.980897354705359</c:v>
                </c:pt>
                <c:pt idx="31">
                  <c:v>26.821289259534016</c:v>
                </c:pt>
                <c:pt idx="32">
                  <c:v>27.720587488429832</c:v>
                </c:pt>
                <c:pt idx="33">
                  <c:v>28.440026071546484</c:v>
                </c:pt>
                <c:pt idx="34">
                  <c:v>29.414265819516952</c:v>
                </c:pt>
                <c:pt idx="35">
                  <c:v>29.968833060669372</c:v>
                </c:pt>
                <c:pt idx="36">
                  <c:v>30.478435390377001</c:v>
                </c:pt>
                <c:pt idx="37">
                  <c:v>31.062979239159283</c:v>
                </c:pt>
                <c:pt idx="38">
                  <c:v>31.857359341350588</c:v>
                </c:pt>
                <c:pt idx="39">
                  <c:v>32.142137113834266</c:v>
                </c:pt>
                <c:pt idx="40">
                  <c:v>32.606774532097106</c:v>
                </c:pt>
                <c:pt idx="41">
                  <c:v>32.8086749763768</c:v>
                </c:pt>
                <c:pt idx="42">
                  <c:v>32.916355213325971</c:v>
                </c:pt>
                <c:pt idx="43">
                  <c:v>33.091335598368374</c:v>
                </c:pt>
                <c:pt idx="44">
                  <c:v>33.219205879745516</c:v>
                </c:pt>
                <c:pt idx="45">
                  <c:v>33.407646294406568</c:v>
                </c:pt>
                <c:pt idx="46">
                  <c:v>33.51532653135574</c:v>
                </c:pt>
                <c:pt idx="47">
                  <c:v>33.703766946016792</c:v>
                </c:pt>
                <c:pt idx="48">
                  <c:v>34.134487893813478</c:v>
                </c:pt>
                <c:pt idx="49">
                  <c:v>34.28254821961859</c:v>
                </c:pt>
                <c:pt idx="50">
                  <c:v>34.54149956027149</c:v>
                </c:pt>
                <c:pt idx="51">
                  <c:v>34.871073993829725</c:v>
                </c:pt>
                <c:pt idx="52">
                  <c:v>35.130025334482625</c:v>
                </c:pt>
                <c:pt idx="53">
                  <c:v>35.577304922883087</c:v>
                </c:pt>
                <c:pt idx="54">
                  <c:v>35.777403686114873</c:v>
                </c:pt>
                <c:pt idx="55">
                  <c:v>36.001043480315104</c:v>
                </c:pt>
                <c:pt idx="56">
                  <c:v>36.295306367420672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5-4AC6-9B51-121DC75C7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299920"/>
        <c:axId val="201220976"/>
      </c:scatterChart>
      <c:dateAx>
        <c:axId val="1588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1220976"/>
        <c:crosses val="autoZero"/>
        <c:auto val="0"/>
        <c:lblOffset val="100"/>
        <c:baseTimeUnit val="days"/>
        <c:majorUnit val="5"/>
        <c:majorTimeUnit val="days"/>
      </c:dateAx>
      <c:valAx>
        <c:axId val="20122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588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Gompertz_tri'!$I$5</c:f>
              <c:strCache>
                <c:ptCount val="1"/>
                <c:pt idx="0">
                  <c:v>R14 (6,45%HE+47,09%CD+46,46%SM)_m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Gompertz_tri'!$A$6:$A$45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'Modified Gompertz_tri'!$I$6:$I$45</c:f>
              <c:numCache>
                <c:formatCode>General</c:formatCode>
                <c:ptCount val="40"/>
                <c:pt idx="0">
                  <c:v>4.244539622634879E-2</c:v>
                </c:pt>
                <c:pt idx="1">
                  <c:v>0.10033522132026755</c:v>
                </c:pt>
                <c:pt idx="2">
                  <c:v>0.21602661716522892</c:v>
                </c:pt>
                <c:pt idx="3">
                  <c:v>0.4279541433539823</c:v>
                </c:pt>
                <c:pt idx="4">
                  <c:v>0.78713658080663496</c:v>
                </c:pt>
                <c:pt idx="5">
                  <c:v>1.3550840651584934</c:v>
                </c:pt>
                <c:pt idx="6">
                  <c:v>2.199206308201886</c:v>
                </c:pt>
                <c:pt idx="7">
                  <c:v>3.3863418439284763</c:v>
                </c:pt>
                <c:pt idx="8">
                  <c:v>4.9755396062416848</c:v>
                </c:pt>
                <c:pt idx="9">
                  <c:v>7.0113943117595658</c:v>
                </c:pt>
                <c:pt idx="10">
                  <c:v>9.5190512059429313</c:v>
                </c:pt>
                <c:pt idx="11">
                  <c:v>12.501563136815495</c:v>
                </c:pt>
                <c:pt idx="12">
                  <c:v>15.939767062439541</c:v>
                </c:pt>
                <c:pt idx="13">
                  <c:v>19.794395003849203</c:v>
                </c:pt>
                <c:pt idx="14">
                  <c:v>24.009835178603801</c:v>
                </c:pt>
                <c:pt idx="15">
                  <c:v>28.518836177273489</c:v>
                </c:pt>
                <c:pt idx="16">
                  <c:v>33.247474672629366</c:v>
                </c:pt>
                <c:pt idx="17">
                  <c:v>38.119834401773076</c:v>
                </c:pt>
                <c:pt idx="18">
                  <c:v>43.062016886165004</c:v>
                </c:pt>
                <c:pt idx="19">
                  <c:v>48.005278786906253</c:v>
                </c:pt>
                <c:pt idx="20">
                  <c:v>52.888238896288669</c:v>
                </c:pt>
                <c:pt idx="21">
                  <c:v>57.658206617936671</c:v>
                </c:pt>
                <c:pt idx="22">
                  <c:v>62.271751887654531</c:v>
                </c:pt>
                <c:pt idx="23">
                  <c:v>66.694669304882254</c:v>
                </c:pt>
                <c:pt idx="24">
                  <c:v>70.901495359809516</c:v>
                </c:pt>
                <c:pt idx="25">
                  <c:v>74.874726025176528</c:v>
                </c:pt>
                <c:pt idx="26">
                  <c:v>78.60386043308992</c:v>
                </c:pt>
                <c:pt idx="27">
                  <c:v>82.084370842971865</c:v>
                </c:pt>
                <c:pt idx="28">
                  <c:v>85.31667369997227</c:v>
                </c:pt>
                <c:pt idx="29">
                  <c:v>88.305153721586791</c:v>
                </c:pt>
                <c:pt idx="30">
                  <c:v>91.057273820089335</c:v>
                </c:pt>
                <c:pt idx="31">
                  <c:v>93.58278859152361</c:v>
                </c:pt>
                <c:pt idx="32">
                  <c:v>95.893067865095588</c:v>
                </c:pt>
                <c:pt idx="33">
                  <c:v>98.000528911897135</c:v>
                </c:pt>
                <c:pt idx="34">
                  <c:v>99.918170749882307</c:v>
                </c:pt>
                <c:pt idx="35">
                  <c:v>101.65920094205205</c:v>
                </c:pt>
                <c:pt idx="36">
                  <c:v>103.23674381529781</c:v>
                </c:pt>
                <c:pt idx="37">
                  <c:v>104.66361866362097</c:v>
                </c:pt>
                <c:pt idx="38">
                  <c:v>105.95217687009112</c:v>
                </c:pt>
                <c:pt idx="39">
                  <c:v>107.11418770302176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A0-4A1C-94D3-129482E08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827904"/>
        <c:axId val="1664768096"/>
      </c:lineChart>
      <c:scatterChart>
        <c:scatterStyle val="lineMarker"/>
        <c:varyColors val="0"/>
        <c:ser>
          <c:idx val="0"/>
          <c:order val="0"/>
          <c:tx>
            <c:strRef>
              <c:f>'Modified Gompertz_tri'!$D$5</c:f>
              <c:strCache>
                <c:ptCount val="1"/>
                <c:pt idx="0">
                  <c:v>R14 (6,45%HE+47,09%CD+46,46%SM)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Gompertz_tri'!$A$6:$A$53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'Modified Gompertz_tri'!$D$6:$D$53</c:f>
              <c:numCache>
                <c:formatCode>General</c:formatCode>
                <c:ptCount val="48"/>
                <c:pt idx="0">
                  <c:v>0</c:v>
                </c:pt>
                <c:pt idx="1">
                  <c:v>2.5877052046264754E-2</c:v>
                </c:pt>
                <c:pt idx="2">
                  <c:v>8.8721321301479153E-2</c:v>
                </c:pt>
                <c:pt idx="3">
                  <c:v>0.17004919916116837</c:v>
                </c:pt>
                <c:pt idx="4">
                  <c:v>0.35118856348502159</c:v>
                </c:pt>
                <c:pt idx="5">
                  <c:v>0.47040783898388416</c:v>
                </c:pt>
                <c:pt idx="6">
                  <c:v>0.57206768630849569</c:v>
                </c:pt>
                <c:pt idx="7">
                  <c:v>1.8228650328286848</c:v>
                </c:pt>
                <c:pt idx="8">
                  <c:v>2.6322044923417485</c:v>
                </c:pt>
                <c:pt idx="9">
                  <c:v>3.9075272770289997</c:v>
                </c:pt>
                <c:pt idx="10">
                  <c:v>6.8368557776876804</c:v>
                </c:pt>
                <c:pt idx="11">
                  <c:v>11.317005249283309</c:v>
                </c:pt>
                <c:pt idx="12">
                  <c:v>15.538684559056112</c:v>
                </c:pt>
                <c:pt idx="13">
                  <c:v>19.544972067309896</c:v>
                </c:pt>
                <c:pt idx="14">
                  <c:v>24.564427028962591</c:v>
                </c:pt>
                <c:pt idx="15">
                  <c:v>29.329732372303756</c:v>
                </c:pt>
                <c:pt idx="16">
                  <c:v>34.267905665118271</c:v>
                </c:pt>
                <c:pt idx="17">
                  <c:v>38.931735997220869</c:v>
                </c:pt>
                <c:pt idx="18">
                  <c:v>44.419704227975487</c:v>
                </c:pt>
                <c:pt idx="19">
                  <c:v>49.679007115781999</c:v>
                </c:pt>
                <c:pt idx="20">
                  <c:v>54.633422879657701</c:v>
                </c:pt>
                <c:pt idx="21">
                  <c:v>59.130507957637178</c:v>
                </c:pt>
                <c:pt idx="22">
                  <c:v>64.161145502495572</c:v>
                </c:pt>
                <c:pt idx="23">
                  <c:v>68.546497166460995</c:v>
                </c:pt>
                <c:pt idx="24">
                  <c:v>71.81557749778068</c:v>
                </c:pt>
                <c:pt idx="25">
                  <c:v>73.091316163661531</c:v>
                </c:pt>
                <c:pt idx="26">
                  <c:v>77.556401494244511</c:v>
                </c:pt>
                <c:pt idx="27">
                  <c:v>81.392027533802107</c:v>
                </c:pt>
                <c:pt idx="28">
                  <c:v>84.366594666520243</c:v>
                </c:pt>
                <c:pt idx="29">
                  <c:v>87.262883716798427</c:v>
                </c:pt>
                <c:pt idx="30">
                  <c:v>90.00261660219671</c:v>
                </c:pt>
                <c:pt idx="31">
                  <c:v>92.350959075395238</c:v>
                </c:pt>
                <c:pt idx="32">
                  <c:v>94.542745383713864</c:v>
                </c:pt>
                <c:pt idx="33">
                  <c:v>96.65625360959254</c:v>
                </c:pt>
                <c:pt idx="34">
                  <c:v>98.300093340831509</c:v>
                </c:pt>
                <c:pt idx="35">
                  <c:v>100.33097983624818</c:v>
                </c:pt>
                <c:pt idx="36">
                  <c:v>101.75260038303985</c:v>
                </c:pt>
                <c:pt idx="37">
                  <c:v>103.17422092983152</c:v>
                </c:pt>
                <c:pt idx="38">
                  <c:v>104.66353769313707</c:v>
                </c:pt>
                <c:pt idx="39">
                  <c:v>107.10060148763708</c:v>
                </c:pt>
                <c:pt idx="40">
                  <c:v>107.91295608580374</c:v>
                </c:pt>
                <c:pt idx="41">
                  <c:v>109.33457663259541</c:v>
                </c:pt>
                <c:pt idx="42">
                  <c:v>110.75619717938709</c:v>
                </c:pt>
                <c:pt idx="43">
                  <c:v>111.50085556103987</c:v>
                </c:pt>
                <c:pt idx="44">
                  <c:v>112.71938745828987</c:v>
                </c:pt>
                <c:pt idx="45">
                  <c:v>113.73483070599821</c:v>
                </c:pt>
                <c:pt idx="46">
                  <c:v>114.7709986998543</c:v>
                </c:pt>
                <c:pt idx="47">
                  <c:v>115.40421247387748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A0-4A1C-94D3-129482E08E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827904"/>
        <c:axId val="1664768096"/>
      </c:scatterChart>
      <c:catAx>
        <c:axId val="20318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664768096"/>
        <c:crosses val="autoZero"/>
        <c:auto val="1"/>
        <c:lblAlgn val="ctr"/>
        <c:lblOffset val="100"/>
        <c:noMultiLvlLbl val="0"/>
      </c:catAx>
      <c:valAx>
        <c:axId val="16647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318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Gompertz_tri'!$J$5</c:f>
              <c:strCache>
                <c:ptCount val="1"/>
                <c:pt idx="0">
                  <c:v>R16 (47,87%HE+4,81%CD+47,32%SM)_m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Gompertz_tri'!$A$6:$A$42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'Modified Gompertz_tri'!$J$6:$J$42</c:f>
              <c:numCache>
                <c:formatCode>General</c:formatCode>
                <c:ptCount val="37"/>
                <c:pt idx="0">
                  <c:v>1.6503991258876658</c:v>
                </c:pt>
                <c:pt idx="1">
                  <c:v>2.3444346311549036</c:v>
                </c:pt>
                <c:pt idx="2">
                  <c:v>3.2431973493964219</c:v>
                </c:pt>
                <c:pt idx="3">
                  <c:v>4.3778848082109096</c:v>
                </c:pt>
                <c:pt idx="4">
                  <c:v>5.7771668643391818</c:v>
                </c:pt>
                <c:pt idx="5">
                  <c:v>7.4656620407469321</c:v>
                </c:pt>
                <c:pt idx="6">
                  <c:v>9.4626253949245545</c:v>
                </c:pt>
                <c:pt idx="7">
                  <c:v>11.780943084494016</c:v>
                </c:pt>
                <c:pt idx="8">
                  <c:v>14.426492882238865</c:v>
                </c:pt>
                <c:pt idx="9">
                  <c:v>17.397892013027299</c:v>
                </c:pt>
                <c:pt idx="10">
                  <c:v>20.68661883736376</c:v>
                </c:pt>
                <c:pt idx="11">
                  <c:v>24.27746664689078</c:v>
                </c:pt>
                <c:pt idx="12">
                  <c:v>28.149268084933606</c:v>
                </c:pt>
                <c:pt idx="13">
                  <c:v>32.275817872181165</c:v>
                </c:pt>
                <c:pt idx="14">
                  <c:v>36.626918843391124</c:v>
                </c:pt>
                <c:pt idx="15">
                  <c:v>41.169480268907478</c:v>
                </c:pt>
                <c:pt idx="16">
                  <c:v>45.86860617460362</c:v>
                </c:pt>
                <c:pt idx="17">
                  <c:v>50.688622991481047</c:v>
                </c:pt>
                <c:pt idx="18">
                  <c:v>55.594008673789034</c:v>
                </c:pt>
                <c:pt idx="19">
                  <c:v>60.55019807153176</c:v>
                </c:pt>
                <c:pt idx="20">
                  <c:v>65.524250862887385</c:v>
                </c:pt>
                <c:pt idx="21">
                  <c:v>70.485378147194865</c:v>
                </c:pt>
                <c:pt idx="22">
                  <c:v>75.405331589728419</c:v>
                </c:pt>
                <c:pt idx="23">
                  <c:v>80.25866476224175</c:v>
                </c:pt>
                <c:pt idx="24">
                  <c:v>85.022880178394729</c:v>
                </c:pt>
                <c:pt idx="25">
                  <c:v>89.678477727518199</c:v>
                </c:pt>
                <c:pt idx="26">
                  <c:v>94.208921062318851</c:v>
                </c:pt>
                <c:pt idx="27">
                  <c:v>98.600538305074409</c:v>
                </c:pt>
                <c:pt idx="28">
                  <c:v>102.84237249371766</c:v>
                </c:pt>
                <c:pt idx="29">
                  <c:v>106.92599575007463</c:v>
                </c:pt>
                <c:pt idx="30">
                  <c:v>110.84529943030886</c:v>
                </c:pt>
                <c:pt idx="31">
                  <c:v>114.59627068020752</c:v>
                </c:pt>
                <c:pt idx="32">
                  <c:v>118.17676399065397</c:v>
                </c:pt>
                <c:pt idx="33">
                  <c:v>121.58627461920157</c:v>
                </c:pt>
                <c:pt idx="34">
                  <c:v>124.82571916840165</c:v>
                </c:pt>
                <c:pt idx="35">
                  <c:v>127.89722722167731</c:v>
                </c:pt>
                <c:pt idx="36">
                  <c:v>130.8039467452555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BA-4AC8-BF4F-FCDF5569A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14720"/>
        <c:axId val="201231792"/>
      </c:lineChart>
      <c:scatterChart>
        <c:scatterStyle val="lineMarker"/>
        <c:varyColors val="0"/>
        <c:ser>
          <c:idx val="0"/>
          <c:order val="0"/>
          <c:tx>
            <c:strRef>
              <c:f>'Modified Gompertz_tri'!$E$5</c:f>
              <c:strCache>
                <c:ptCount val="1"/>
                <c:pt idx="0">
                  <c:v>R16 (47,87%HE+4,81%CD+47,32%SM)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Gompertz_tri'!$A$6:$A$55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'Modified Gompertz_tri'!$E$6:$E$55</c:f>
              <c:numCache>
                <c:formatCode>General</c:formatCode>
                <c:ptCount val="50"/>
                <c:pt idx="0">
                  <c:v>0</c:v>
                </c:pt>
                <c:pt idx="1">
                  <c:v>2.1705377453598325</c:v>
                </c:pt>
                <c:pt idx="2">
                  <c:v>3.5517890378615435</c:v>
                </c:pt>
                <c:pt idx="3">
                  <c:v>4.5383971039341944</c:v>
                </c:pt>
                <c:pt idx="4">
                  <c:v>5.5250051700068452</c:v>
                </c:pt>
                <c:pt idx="5">
                  <c:v>7.3666735600091267</c:v>
                </c:pt>
                <c:pt idx="6">
                  <c:v>10.458045500370099</c:v>
                </c:pt>
                <c:pt idx="7">
                  <c:v>14.075608409303154</c:v>
                </c:pt>
                <c:pt idx="8">
                  <c:v>14.930668733232785</c:v>
                </c:pt>
                <c:pt idx="9">
                  <c:v>18.877100997523389</c:v>
                </c:pt>
                <c:pt idx="10">
                  <c:v>20.718769387525672</c:v>
                </c:pt>
                <c:pt idx="11">
                  <c:v>24.270558425387215</c:v>
                </c:pt>
                <c:pt idx="12">
                  <c:v>27.361930365748186</c:v>
                </c:pt>
                <c:pt idx="13">
                  <c:v>32.294970696111442</c:v>
                </c:pt>
                <c:pt idx="14">
                  <c:v>36.872606078753591</c:v>
                </c:pt>
                <c:pt idx="15">
                  <c:v>41.228742975138864</c:v>
                </c:pt>
                <c:pt idx="16">
                  <c:v>45.653737276708263</c:v>
                </c:pt>
                <c:pt idx="17">
                  <c:v>49.837368252737512</c:v>
                </c:pt>
                <c:pt idx="18">
                  <c:v>54.664634763540491</c:v>
                </c:pt>
                <c:pt idx="19">
                  <c:v>59.527417199122652</c:v>
                </c:pt>
                <c:pt idx="20">
                  <c:v>64.30777959342376</c:v>
                </c:pt>
                <c:pt idx="21">
                  <c:v>70.242022565659624</c:v>
                </c:pt>
                <c:pt idx="22">
                  <c:v>75.269645083803894</c:v>
                </c:pt>
                <c:pt idx="23">
                  <c:v>79.80274735426184</c:v>
                </c:pt>
                <c:pt idx="24">
                  <c:v>84.88384646201655</c:v>
                </c:pt>
                <c:pt idx="25">
                  <c:v>88.899553821371072</c:v>
                </c:pt>
                <c:pt idx="26">
                  <c:v>95.291904311772157</c:v>
                </c:pt>
                <c:pt idx="27">
                  <c:v>99.791222841952433</c:v>
                </c:pt>
                <c:pt idx="28">
                  <c:v>103.79970662338577</c:v>
                </c:pt>
                <c:pt idx="29">
                  <c:v>107.31735565607217</c:v>
                </c:pt>
                <c:pt idx="30">
                  <c:v>111.24403364604768</c:v>
                </c:pt>
                <c:pt idx="31">
                  <c:v>114.48619163301525</c:v>
                </c:pt>
                <c:pt idx="32">
                  <c:v>117.94940584636697</c:v>
                </c:pt>
                <c:pt idx="33">
                  <c:v>121.33893465092397</c:v>
                </c:pt>
                <c:pt idx="34">
                  <c:v>124.36003641150739</c:v>
                </c:pt>
                <c:pt idx="35">
                  <c:v>128.48641930401158</c:v>
                </c:pt>
                <c:pt idx="36">
                  <c:v>131.1390940206214</c:v>
                </c:pt>
                <c:pt idx="37">
                  <c:v>133.57071251084707</c:v>
                </c:pt>
                <c:pt idx="38">
                  <c:v>136.2233872274569</c:v>
                </c:pt>
                <c:pt idx="39">
                  <c:v>139.68660144080863</c:v>
                </c:pt>
                <c:pt idx="40">
                  <c:v>141.16030961670299</c:v>
                </c:pt>
                <c:pt idx="41">
                  <c:v>143.44455728933923</c:v>
                </c:pt>
                <c:pt idx="42">
                  <c:v>145.63414906421568</c:v>
                </c:pt>
                <c:pt idx="43">
                  <c:v>146.76212058460658</c:v>
                </c:pt>
                <c:pt idx="44">
                  <c:v>148.61995602995628</c:v>
                </c:pt>
                <c:pt idx="45">
                  <c:v>150.01333261396857</c:v>
                </c:pt>
                <c:pt idx="46">
                  <c:v>151.73846552750757</c:v>
                </c:pt>
                <c:pt idx="47">
                  <c:v>152.86643704789847</c:v>
                </c:pt>
                <c:pt idx="48">
                  <c:v>154.32616489781608</c:v>
                </c:pt>
                <c:pt idx="49">
                  <c:v>154.97482499614384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ABA-4AC8-BF4F-FCDF5569AC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14720"/>
        <c:axId val="201231792"/>
      </c:scatterChart>
      <c:catAx>
        <c:axId val="8340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1231792"/>
        <c:crosses val="autoZero"/>
        <c:auto val="1"/>
        <c:lblAlgn val="ctr"/>
        <c:lblOffset val="100"/>
        <c:noMultiLvlLbl val="0"/>
      </c:catAx>
      <c:valAx>
        <c:axId val="2012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8340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Gompertz_quadri'!$H$5</c:f>
              <c:strCache>
                <c:ptCount val="1"/>
                <c:pt idx="0">
                  <c:v>R17 (2,01%HE+31,36%CD+33,13%PM+33,51%SM)_m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Gompertz_quadri'!$A$7:$A$61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'Modified Gompertz_quadri'!$H$6:$H$61</c:f>
              <c:numCache>
                <c:formatCode>General</c:formatCode>
                <c:ptCount val="56"/>
                <c:pt idx="0">
                  <c:v>0.20814914699423476</c:v>
                </c:pt>
                <c:pt idx="1">
                  <c:v>0.55000802179341401</c:v>
                </c:pt>
                <c:pt idx="2">
                  <c:v>1.2455032877260672</c:v>
                </c:pt>
                <c:pt idx="3">
                  <c:v>2.4771121384163126</c:v>
                </c:pt>
                <c:pt idx="4">
                  <c:v>4.4169708159217258</c:v>
                </c:pt>
                <c:pt idx="5">
                  <c:v>7.1847675475147206</c:v>
                </c:pt>
                <c:pt idx="6">
                  <c:v>10.817961523421863</c:v>
                </c:pt>
                <c:pt idx="7">
                  <c:v>15.263415806522083</c:v>
                </c:pt>
                <c:pt idx="8">
                  <c:v>20.389866106362525</c:v>
                </c:pt>
                <c:pt idx="9">
                  <c:v>26.013822314688571</c:v>
                </c:pt>
                <c:pt idx="10">
                  <c:v>31.929571137585697</c:v>
                </c:pt>
                <c:pt idx="11">
                  <c:v>37.935807515253934</c:v>
                </c:pt>
                <c:pt idx="12">
                  <c:v>43.854824298787953</c:v>
                </c:pt>
                <c:pt idx="13">
                  <c:v>49.543333375752056</c:v>
                </c:pt>
                <c:pt idx="14">
                  <c:v>54.896043661478863</c:v>
                </c:pt>
                <c:pt idx="15">
                  <c:v>59.844024100846333</c:v>
                </c:pt>
                <c:pt idx="16">
                  <c:v>64.34995265102468</c:v>
                </c:pt>
                <c:pt idx="17">
                  <c:v>68.401981250311223</c:v>
                </c:pt>
                <c:pt idx="18">
                  <c:v>72.007431044627836</c:v>
                </c:pt>
                <c:pt idx="19">
                  <c:v>75.187048009241437</c:v>
                </c:pt>
                <c:pt idx="20">
                  <c:v>77.970172632182596</c:v>
                </c:pt>
                <c:pt idx="21">
                  <c:v>80.390921784090366</c:v>
                </c:pt>
                <c:pt idx="22">
                  <c:v>82.485328814026602</c:v>
                </c:pt>
                <c:pt idx="23">
                  <c:v>84.289311956355817</c:v>
                </c:pt>
                <c:pt idx="24">
                  <c:v>85.837315118812668</c:v>
                </c:pt>
                <c:pt idx="25">
                  <c:v>87.1614683465871</c:v>
                </c:pt>
                <c:pt idx="26">
                  <c:v>88.291133218961022</c:v>
                </c:pt>
                <c:pt idx="27">
                  <c:v>89.252721917606593</c:v>
                </c:pt>
                <c:pt idx="28">
                  <c:v>90.06970240837569</c:v>
                </c:pt>
                <c:pt idx="29">
                  <c:v>90.762723430916182</c:v>
                </c:pt>
                <c:pt idx="30">
                  <c:v>91.349810747464574</c:v>
                </c:pt>
                <c:pt idx="31">
                  <c:v>91.846600236987769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3F-4135-AC7D-196CB4A4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145024"/>
        <c:axId val="2029121312"/>
      </c:lineChart>
      <c:scatterChart>
        <c:scatterStyle val="lineMarker"/>
        <c:varyColors val="0"/>
        <c:ser>
          <c:idx val="0"/>
          <c:order val="0"/>
          <c:tx>
            <c:strRef>
              <c:f>'Modified Gompertz_quadri'!$B$5</c:f>
              <c:strCache>
                <c:ptCount val="1"/>
                <c:pt idx="0">
                  <c:v>R17 (2,01%HE+31,36%CD+33,13%PM+33,51%SM)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Gompertz_quadri'!$A$6:$A$61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'Modified Gompertz_quadri'!$B$6:$B$61</c:f>
              <c:numCache>
                <c:formatCode>General</c:formatCode>
                <c:ptCount val="56"/>
                <c:pt idx="0">
                  <c:v>0</c:v>
                </c:pt>
                <c:pt idx="1">
                  <c:v>1.697060702758922</c:v>
                </c:pt>
                <c:pt idx="2">
                  <c:v>2.6415670590956055</c:v>
                </c:pt>
                <c:pt idx="3">
                  <c:v>3.5843850295398054</c:v>
                </c:pt>
                <c:pt idx="4">
                  <c:v>5.0772965898161662</c:v>
                </c:pt>
                <c:pt idx="5">
                  <c:v>7.385058113927097</c:v>
                </c:pt>
                <c:pt idx="6">
                  <c:v>11.187856235730791</c:v>
                </c:pt>
                <c:pt idx="7">
                  <c:v>15.322334855102758</c:v>
                </c:pt>
                <c:pt idx="8">
                  <c:v>19.032126202311872</c:v>
                </c:pt>
                <c:pt idx="9">
                  <c:v>23.602237492046239</c:v>
                </c:pt>
                <c:pt idx="10">
                  <c:v>28.426992306489069</c:v>
                </c:pt>
                <c:pt idx="11">
                  <c:v>37.568559772651469</c:v>
                </c:pt>
                <c:pt idx="12">
                  <c:v>46.733776285349279</c:v>
                </c:pt>
                <c:pt idx="13">
                  <c:v>52.351053615703663</c:v>
                </c:pt>
                <c:pt idx="14">
                  <c:v>57.240357169422239</c:v>
                </c:pt>
                <c:pt idx="15">
                  <c:v>61.001044618259257</c:v>
                </c:pt>
                <c:pt idx="16">
                  <c:v>64.96944428601401</c:v>
                </c:pt>
                <c:pt idx="17">
                  <c:v>68.323626632144141</c:v>
                </c:pt>
                <c:pt idx="18">
                  <c:v>71.698651811015964</c:v>
                </c:pt>
                <c:pt idx="19">
                  <c:v>74.452234541047389</c:v>
                </c:pt>
                <c:pt idx="20">
                  <c:v>76.573050992718137</c:v>
                </c:pt>
                <c:pt idx="21">
                  <c:v>78.715787350889585</c:v>
                </c:pt>
                <c:pt idx="22">
                  <c:v>81.233345377192421</c:v>
                </c:pt>
                <c:pt idx="23">
                  <c:v>82.968517024958928</c:v>
                </c:pt>
                <c:pt idx="24">
                  <c:v>84.934502668268593</c:v>
                </c:pt>
                <c:pt idx="25">
                  <c:v>86.19942391285646</c:v>
                </c:pt>
                <c:pt idx="26">
                  <c:v>87.496861140925432</c:v>
                </c:pt>
                <c:pt idx="27">
                  <c:v>90.052506824154577</c:v>
                </c:pt>
                <c:pt idx="28">
                  <c:v>91.249624820108423</c:v>
                </c:pt>
                <c:pt idx="29">
                  <c:v>91.865903136925951</c:v>
                </c:pt>
                <c:pt idx="30">
                  <c:v>92.429620254304353</c:v>
                </c:pt>
                <c:pt idx="31">
                  <c:v>92.879022002720973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F-4135-AC7D-196CB4A465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145024"/>
        <c:axId val="2029121312"/>
      </c:scatterChart>
      <c:catAx>
        <c:axId val="15831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29121312"/>
        <c:crosses val="autoZero"/>
        <c:auto val="1"/>
        <c:lblAlgn val="ctr"/>
        <c:lblOffset val="100"/>
        <c:noMultiLvlLbl val="0"/>
      </c:catAx>
      <c:valAx>
        <c:axId val="20291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5831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'BMP test cumul'!$A$10</c:f>
              <c:strCache>
                <c:ptCount val="1"/>
                <c:pt idx="0">
                  <c:v>R27 (72,59%HE+27,41%CM)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'BMP test cumul'!$B$9:$BV$9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'BMP test cumul'!$B$10:$BV$10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0.85489623052067143</c:v>
                </c:pt>
                <c:pt idx="4">
                  <c:v>1.1179412245270319</c:v>
                </c:pt>
                <c:pt idx="5">
                  <c:v>1.4467474670349825</c:v>
                </c:pt>
                <c:pt idx="6">
                  <c:v>4.3402424011049474</c:v>
                </c:pt>
                <c:pt idx="7">
                  <c:v>6.5761248501590117</c:v>
                </c:pt>
                <c:pt idx="8">
                  <c:v>10.456038511752828</c:v>
                </c:pt>
                <c:pt idx="9">
                  <c:v>10.587561008756008</c:v>
                </c:pt>
                <c:pt idx="10">
                  <c:v>10.784844754260778</c:v>
                </c:pt>
                <c:pt idx="11">
                  <c:v>11.245173493771908</c:v>
                </c:pt>
                <c:pt idx="12">
                  <c:v>18.018582089435689</c:v>
                </c:pt>
                <c:pt idx="13">
                  <c:v>25.186558176109013</c:v>
                </c:pt>
                <c:pt idx="14">
                  <c:v>33.340952990306185</c:v>
                </c:pt>
                <c:pt idx="15">
                  <c:v>39.127942858446119</c:v>
                </c:pt>
                <c:pt idx="16">
                  <c:v>46.752181241251449</c:v>
                </c:pt>
                <c:pt idx="17">
                  <c:v>52.967592966364485</c:v>
                </c:pt>
                <c:pt idx="18">
                  <c:v>60.094598411160767</c:v>
                </c:pt>
                <c:pt idx="19">
                  <c:v>67.170332374074462</c:v>
                </c:pt>
                <c:pt idx="20">
                  <c:v>73.469461389839083</c:v>
                </c:pt>
                <c:pt idx="21">
                  <c:v>79.596011528459471</c:v>
                </c:pt>
                <c:pt idx="22">
                  <c:v>84.945956719930791</c:v>
                </c:pt>
                <c:pt idx="23">
                  <c:v>88.656402578531868</c:v>
                </c:pt>
                <c:pt idx="24">
                  <c:v>92.6257167528493</c:v>
                </c:pt>
                <c:pt idx="25">
                  <c:v>94.955531594296488</c:v>
                </c:pt>
                <c:pt idx="26">
                  <c:v>96.958438683367547</c:v>
                </c:pt>
                <c:pt idx="27">
                  <c:v>98.961345772438605</c:v>
                </c:pt>
                <c:pt idx="28">
                  <c:v>99.522159757378503</c:v>
                </c:pt>
                <c:pt idx="29">
                  <c:v>100.033355784099</c:v>
                </c:pt>
                <c:pt idx="30">
                  <c:v>100.48065230747945</c:v>
                </c:pt>
                <c:pt idx="31">
                  <c:v>100.60845131415957</c:v>
                </c:pt>
                <c:pt idx="32">
                  <c:v>101.63084336760056</c:v>
                </c:pt>
                <c:pt idx="33">
                  <c:v>102.78103442772169</c:v>
                </c:pt>
                <c:pt idx="34">
                  <c:v>104.12292399786301</c:v>
                </c:pt>
                <c:pt idx="35">
                  <c:v>106.55110512478539</c:v>
                </c:pt>
                <c:pt idx="36">
                  <c:v>107.89299469492671</c:v>
                </c:pt>
                <c:pt idx="37">
                  <c:v>109.49048227842827</c:v>
                </c:pt>
                <c:pt idx="38">
                  <c:v>111.79086439867052</c:v>
                </c:pt>
                <c:pt idx="39">
                  <c:v>114.98583956567364</c:v>
                </c:pt>
                <c:pt idx="40">
                  <c:v>116.19993012913483</c:v>
                </c:pt>
                <c:pt idx="41">
                  <c:v>117.6057192026162</c:v>
                </c:pt>
                <c:pt idx="42">
                  <c:v>118.50031224937707</c:v>
                </c:pt>
                <c:pt idx="43">
                  <c:v>119.20320678611776</c:v>
                </c:pt>
                <c:pt idx="44">
                  <c:v>122.46208145646095</c:v>
                </c:pt>
                <c:pt idx="45">
                  <c:v>124.50686556334296</c:v>
                </c:pt>
                <c:pt idx="46">
                  <c:v>126.8072476835852</c:v>
                </c:pt>
                <c:pt idx="47">
                  <c:v>128.08523775038645</c:v>
                </c:pt>
                <c:pt idx="48">
                  <c:v>129.49102682386783</c:v>
                </c:pt>
                <c:pt idx="49">
                  <c:v>130.51341887730882</c:v>
                </c:pt>
                <c:pt idx="50">
                  <c:v>131.9192079507902</c:v>
                </c:pt>
                <c:pt idx="51">
                  <c:v>132.55820298419081</c:v>
                </c:pt>
                <c:pt idx="52">
                  <c:v>133.90009255433213</c:v>
                </c:pt>
                <c:pt idx="53">
                  <c:v>134.15569056769237</c:v>
                </c:pt>
                <c:pt idx="54">
                  <c:v>134.79468560109299</c:v>
                </c:pt>
                <c:pt idx="55">
                  <c:v>135.43368063449361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18-4D6A-873F-964F91CF818F}"/>
            </c:ext>
          </c:extLst>
        </c:ser>
        <c:ser>
          <c:idx val="1"/>
          <c:order val="1"/>
          <c:tx>
            <c:strRef>
              <c:f>'BMP test cumul'!$A$11</c:f>
              <c:strCache>
                <c:ptCount val="1"/>
                <c:pt idx="0">
                  <c:v>R6 (26,66%HE+73,34%CM)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'BMP test cumul'!$B$9:$BV$9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'BMP test cumul'!$B$11:$BV$11</c:f>
              <c:numCache>
                <c:formatCode>General</c:formatCode>
                <c:ptCount val="73"/>
                <c:pt idx="0">
                  <c:v>0</c:v>
                </c:pt>
                <c:pt idx="1">
                  <c:v>0.93890361523125199</c:v>
                </c:pt>
                <c:pt idx="2">
                  <c:v>1.0432262391458356</c:v>
                </c:pt>
                <c:pt idx="3">
                  <c:v>1.2518714869750027</c:v>
                </c:pt>
                <c:pt idx="4">
                  <c:v>1.5648393587187535</c:v>
                </c:pt>
                <c:pt idx="5">
                  <c:v>1.9821298543770878</c:v>
                </c:pt>
                <c:pt idx="6">
                  <c:v>3.0253560935229231</c:v>
                </c:pt>
                <c:pt idx="7">
                  <c:v>5.2161311957291776</c:v>
                </c:pt>
                <c:pt idx="8">
                  <c:v>7.5112289218500159</c:v>
                </c:pt>
                <c:pt idx="9">
                  <c:v>9.0760682805687694</c:v>
                </c:pt>
                <c:pt idx="10">
                  <c:v>11.788456502347941</c:v>
                </c:pt>
                <c:pt idx="11">
                  <c:v>13.353295861066695</c:v>
                </c:pt>
                <c:pt idx="12">
                  <c:v>14.083554228468779</c:v>
                </c:pt>
                <c:pt idx="13">
                  <c:v>15.126780467614616</c:v>
                </c:pt>
                <c:pt idx="14">
                  <c:v>17.317555569820868</c:v>
                </c:pt>
                <c:pt idx="15">
                  <c:v>19.612653295941705</c:v>
                </c:pt>
                <c:pt idx="16">
                  <c:v>21.177492654660458</c:v>
                </c:pt>
                <c:pt idx="17">
                  <c:v>23.88988087643963</c:v>
                </c:pt>
                <c:pt idx="18">
                  <c:v>25.454720235158383</c:v>
                </c:pt>
                <c:pt idx="19">
                  <c:v>26.18497860256047</c:v>
                </c:pt>
                <c:pt idx="20">
                  <c:v>27.228204841706305</c:v>
                </c:pt>
                <c:pt idx="21">
                  <c:v>29.418979943912561</c:v>
                </c:pt>
                <c:pt idx="22">
                  <c:v>31.714077670033397</c:v>
                </c:pt>
                <c:pt idx="23">
                  <c:v>33.278917028752147</c:v>
                </c:pt>
                <c:pt idx="24">
                  <c:v>35.991305250531319</c:v>
                </c:pt>
                <c:pt idx="25">
                  <c:v>37.556144609250069</c:v>
                </c:pt>
                <c:pt idx="26">
                  <c:v>38.286402976652155</c:v>
                </c:pt>
                <c:pt idx="27">
                  <c:v>39.329629215797993</c:v>
                </c:pt>
                <c:pt idx="28">
                  <c:v>41.520404318004246</c:v>
                </c:pt>
                <c:pt idx="29">
                  <c:v>43.815502044125083</c:v>
                </c:pt>
                <c:pt idx="30">
                  <c:v>45.38034140284384</c:v>
                </c:pt>
                <c:pt idx="31">
                  <c:v>48.7143670969106</c:v>
                </c:pt>
                <c:pt idx="32">
                  <c:v>50.63784345887219</c:v>
                </c:pt>
                <c:pt idx="33">
                  <c:v>51.535465761120932</c:v>
                </c:pt>
                <c:pt idx="34">
                  <c:v>52.817783335761995</c:v>
                </c:pt>
                <c:pt idx="35">
                  <c:v>53.843637395474843</c:v>
                </c:pt>
                <c:pt idx="36">
                  <c:v>55.767113757436434</c:v>
                </c:pt>
                <c:pt idx="37">
                  <c:v>57.43412660446981</c:v>
                </c:pt>
                <c:pt idx="38">
                  <c:v>58.908791815307033</c:v>
                </c:pt>
                <c:pt idx="39">
                  <c:v>60.699962016896265</c:v>
                </c:pt>
                <c:pt idx="40">
                  <c:v>61.416430097531958</c:v>
                </c:pt>
                <c:pt idx="41">
                  <c:v>61.655252791077189</c:v>
                </c:pt>
                <c:pt idx="42">
                  <c:v>62.610543565258112</c:v>
                </c:pt>
                <c:pt idx="43">
                  <c:v>63.088188952348574</c:v>
                </c:pt>
                <c:pt idx="44">
                  <c:v>63.804657032984267</c:v>
                </c:pt>
                <c:pt idx="45">
                  <c:v>64.401713766847351</c:v>
                </c:pt>
                <c:pt idx="46">
                  <c:v>65.357004541028275</c:v>
                </c:pt>
                <c:pt idx="47">
                  <c:v>65.715238581346128</c:v>
                </c:pt>
                <c:pt idx="48">
                  <c:v>66.670529355527052</c:v>
                </c:pt>
                <c:pt idx="49">
                  <c:v>67.625820129707975</c:v>
                </c:pt>
                <c:pt idx="50">
                  <c:v>67.864642823253206</c:v>
                </c:pt>
                <c:pt idx="51">
                  <c:v>67.864642823253206</c:v>
                </c:pt>
                <c:pt idx="52">
                  <c:v>67.864642823253206</c:v>
                </c:pt>
                <c:pt idx="53">
                  <c:v>68.630473862200418</c:v>
                </c:pt>
                <c:pt idx="54">
                  <c:v>68.630473862200418</c:v>
                </c:pt>
                <c:pt idx="55">
                  <c:v>68.95868716460636</c:v>
                </c:pt>
                <c:pt idx="56">
                  <c:v>69.068091598741674</c:v>
                </c:pt>
                <c:pt idx="57">
                  <c:v>69.9433270718242</c:v>
                </c:pt>
                <c:pt idx="58">
                  <c:v>69.9433270718242</c:v>
                </c:pt>
                <c:pt idx="59">
                  <c:v>69.9433270718242</c:v>
                </c:pt>
                <c:pt idx="60">
                  <c:v>69.9433270718242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18-4D6A-873F-964F91CF818F}"/>
            </c:ext>
          </c:extLst>
        </c:ser>
        <c:ser>
          <c:idx val="2"/>
          <c:order val="2"/>
          <c:tx>
            <c:strRef>
              <c:f>'BMP test cumul'!$A$12</c:f>
              <c:strCache>
                <c:ptCount val="1"/>
                <c:pt idx="0">
                  <c:v>R4 (27,20%HE+72,80%PM)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'BMP test cumul'!$B$9:$BV$9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'BMP test cumul'!$B$12:$BV$12</c:f>
              <c:numCache>
                <c:formatCode>General</c:formatCode>
                <c:ptCount val="73"/>
                <c:pt idx="0">
                  <c:v>0</c:v>
                </c:pt>
                <c:pt idx="1">
                  <c:v>3.0131666060493707</c:v>
                </c:pt>
                <c:pt idx="2">
                  <c:v>4.5199261918718445</c:v>
                </c:pt>
                <c:pt idx="3">
                  <c:v>9.1535900448772125</c:v>
                </c:pt>
                <c:pt idx="4">
                  <c:v>11.266727198534602</c:v>
                </c:pt>
                <c:pt idx="5">
                  <c:v>14.72010720722289</c:v>
                </c:pt>
                <c:pt idx="6">
                  <c:v>17.94287405984349</c:v>
                </c:pt>
                <c:pt idx="7">
                  <c:v>23.170751967636324</c:v>
                </c:pt>
                <c:pt idx="8">
                  <c:v>29.060066437106865</c:v>
                </c:pt>
                <c:pt idx="9">
                  <c:v>37.657907333674189</c:v>
                </c:pt>
                <c:pt idx="10">
                  <c:v>43.802820107752396</c:v>
                </c:pt>
                <c:pt idx="11">
                  <c:v>57.83111135114526</c:v>
                </c:pt>
                <c:pt idx="12">
                  <c:v>71.22729949041252</c:v>
                </c:pt>
                <c:pt idx="13">
                  <c:v>86.549676876281836</c:v>
                </c:pt>
                <c:pt idx="14">
                  <c:v>102.58638741535211</c:v>
                </c:pt>
                <c:pt idx="15">
                  <c:v>119.4150014147438</c:v>
                </c:pt>
                <c:pt idx="16">
                  <c:v>133.24727793918171</c:v>
                </c:pt>
                <c:pt idx="17">
                  <c:v>144.48847938859646</c:v>
                </c:pt>
                <c:pt idx="18">
                  <c:v>155.28560096600745</c:v>
                </c:pt>
                <c:pt idx="19">
                  <c:v>167.3219083465701</c:v>
                </c:pt>
                <c:pt idx="20">
                  <c:v>180.10403298801884</c:v>
                </c:pt>
                <c:pt idx="21">
                  <c:v>192.13192580303371</c:v>
                </c:pt>
                <c:pt idx="22">
                  <c:v>202.37381532834166</c:v>
                </c:pt>
                <c:pt idx="23">
                  <c:v>210.77869707444904</c:v>
                </c:pt>
                <c:pt idx="24">
                  <c:v>218.90928278719662</c:v>
                </c:pt>
                <c:pt idx="25">
                  <c:v>225.24880001784746</c:v>
                </c:pt>
                <c:pt idx="26">
                  <c:v>231.95844061073626</c:v>
                </c:pt>
                <c:pt idx="27">
                  <c:v>237.06490080350522</c:v>
                </c:pt>
                <c:pt idx="28">
                  <c:v>240.95805938393121</c:v>
                </c:pt>
                <c:pt idx="29">
                  <c:v>245.01591898233156</c:v>
                </c:pt>
                <c:pt idx="30">
                  <c:v>247.90412458912149</c:v>
                </c:pt>
                <c:pt idx="31">
                  <c:v>250.07869042171512</c:v>
                </c:pt>
                <c:pt idx="32">
                  <c:v>251.61220386014872</c:v>
                </c:pt>
                <c:pt idx="33">
                  <c:v>253.34870694023647</c:v>
                </c:pt>
                <c:pt idx="34">
                  <c:v>255.25961246827021</c:v>
                </c:pt>
                <c:pt idx="35">
                  <c:v>257.80748650564851</c:v>
                </c:pt>
                <c:pt idx="36">
                  <c:v>259.39990777900999</c:v>
                </c:pt>
                <c:pt idx="37">
                  <c:v>260.99232905237147</c:v>
                </c:pt>
                <c:pt idx="38">
                  <c:v>262.90323458040524</c:v>
                </c:pt>
                <c:pt idx="39">
                  <c:v>265.04295517996923</c:v>
                </c:pt>
                <c:pt idx="40">
                  <c:v>266.3267875397076</c:v>
                </c:pt>
                <c:pt idx="41">
                  <c:v>267.7532679394169</c:v>
                </c:pt>
                <c:pt idx="42">
                  <c:v>269.60769245903901</c:v>
                </c:pt>
                <c:pt idx="43">
                  <c:v>270.3209326588937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418-4D6A-873F-964F91CF818F}"/>
            </c:ext>
          </c:extLst>
        </c:ser>
        <c:ser>
          <c:idx val="3"/>
          <c:order val="3"/>
          <c:tx>
            <c:strRef>
              <c:f>'BMP test cumul'!$A$13</c:f>
              <c:strCache>
                <c:ptCount val="1"/>
                <c:pt idx="0">
                  <c:v>R20 (71,94%HE+28,06%PM)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'BMP test cumul'!$B$9:$BV$9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'BMP test cumul'!$B$13:$BV$13</c:f>
              <c:numCache>
                <c:formatCode>General</c:formatCode>
                <c:ptCount val="73"/>
                <c:pt idx="0">
                  <c:v>0</c:v>
                </c:pt>
                <c:pt idx="1">
                  <c:v>1.2518518827367182</c:v>
                </c:pt>
                <c:pt idx="2">
                  <c:v>1.996632816154325</c:v>
                </c:pt>
                <c:pt idx="3">
                  <c:v>3.3033795521015517</c:v>
                </c:pt>
                <c:pt idx="4">
                  <c:v>4.7697092477656122</c:v>
                </c:pt>
                <c:pt idx="5">
                  <c:v>5.4386799384141931</c:v>
                </c:pt>
                <c:pt idx="6">
                  <c:v>6.2776006014502901</c:v>
                </c:pt>
                <c:pt idx="7">
                  <c:v>7.9104050970829132</c:v>
                </c:pt>
                <c:pt idx="8">
                  <c:v>9.3863119935042576</c:v>
                </c:pt>
                <c:pt idx="9">
                  <c:v>11.366388011770301</c:v>
                </c:pt>
                <c:pt idx="10">
                  <c:v>15.486433082325965</c:v>
                </c:pt>
                <c:pt idx="11">
                  <c:v>18.510149011581014</c:v>
                </c:pt>
                <c:pt idx="12">
                  <c:v>21.469030158433966</c:v>
                </c:pt>
                <c:pt idx="13">
                  <c:v>21.685263108946639</c:v>
                </c:pt>
                <c:pt idx="14">
                  <c:v>24.470198420176139</c:v>
                </c:pt>
                <c:pt idx="15">
                  <c:v>31.118823406247984</c:v>
                </c:pt>
                <c:pt idx="16">
                  <c:v>36.483290277095804</c:v>
                </c:pt>
                <c:pt idx="17">
                  <c:v>42.56885542487651</c:v>
                </c:pt>
                <c:pt idx="18">
                  <c:v>47.793935119156025</c:v>
                </c:pt>
                <c:pt idx="19">
                  <c:v>48.8884389173679</c:v>
                </c:pt>
                <c:pt idx="20">
                  <c:v>53.287866788756418</c:v>
                </c:pt>
                <c:pt idx="21">
                  <c:v>60.391540446118192</c:v>
                </c:pt>
                <c:pt idx="22">
                  <c:v>66.825453600917982</c:v>
                </c:pt>
                <c:pt idx="23">
                  <c:v>71.447842450229601</c:v>
                </c:pt>
                <c:pt idx="24">
                  <c:v>74.712626526829737</c:v>
                </c:pt>
                <c:pt idx="25">
                  <c:v>77.146984806306776</c:v>
                </c:pt>
                <c:pt idx="26">
                  <c:v>79.611244779779227</c:v>
                </c:pt>
                <c:pt idx="27">
                  <c:v>82.079892597215007</c:v>
                </c:pt>
                <c:pt idx="28">
                  <c:v>84.940135011772412</c:v>
                </c:pt>
                <c:pt idx="29">
                  <c:v>86.853550904547618</c:v>
                </c:pt>
                <c:pt idx="30">
                  <c:v>89.259879636786934</c:v>
                </c:pt>
                <c:pt idx="31">
                  <c:v>91.776536317640108</c:v>
                </c:pt>
                <c:pt idx="32">
                  <c:v>93.45922182344782</c:v>
                </c:pt>
                <c:pt idx="33">
                  <c:v>94.744590983605733</c:v>
                </c:pt>
                <c:pt idx="34">
                  <c:v>95.777852181006821</c:v>
                </c:pt>
                <c:pt idx="35">
                  <c:v>97.71558257979747</c:v>
                </c:pt>
                <c:pt idx="36">
                  <c:v>100.06859023219447</c:v>
                </c:pt>
                <c:pt idx="37">
                  <c:v>102.08545393424903</c:v>
                </c:pt>
                <c:pt idx="38">
                  <c:v>104.83062952871219</c:v>
                </c:pt>
                <c:pt idx="39">
                  <c:v>107.89790797283514</c:v>
                </c:pt>
                <c:pt idx="40">
                  <c:v>109.20601201518168</c:v>
                </c:pt>
                <c:pt idx="41">
                  <c:v>111.64179195610285</c:v>
                </c:pt>
                <c:pt idx="42">
                  <c:v>114.57374929239684</c:v>
                </c:pt>
                <c:pt idx="43">
                  <c:v>115.74653222691444</c:v>
                </c:pt>
                <c:pt idx="44">
                  <c:v>118.00188402406366</c:v>
                </c:pt>
                <c:pt idx="45">
                  <c:v>119.98659360555497</c:v>
                </c:pt>
                <c:pt idx="46">
                  <c:v>122.46748058241911</c:v>
                </c:pt>
                <c:pt idx="47">
                  <c:v>123.77558462476566</c:v>
                </c:pt>
                <c:pt idx="48">
                  <c:v>125.76029420625697</c:v>
                </c:pt>
                <c:pt idx="49">
                  <c:v>127.75530059491555</c:v>
                </c:pt>
                <c:pt idx="50">
                  <c:v>130.56644596075265</c:v>
                </c:pt>
                <c:pt idx="51">
                  <c:v>132.33474707797276</c:v>
                </c:pt>
                <c:pt idx="52">
                  <c:v>135.32725666096064</c:v>
                </c:pt>
                <c:pt idx="53">
                  <c:v>137.54896832105771</c:v>
                </c:pt>
                <c:pt idx="54">
                  <c:v>140.90420633834717</c:v>
                </c:pt>
                <c:pt idx="55">
                  <c:v>143.26194116130731</c:v>
                </c:pt>
                <c:pt idx="56">
                  <c:v>144.44080857278738</c:v>
                </c:pt>
                <c:pt idx="57">
                  <c:v>146.52649707002135</c:v>
                </c:pt>
                <c:pt idx="58">
                  <c:v>149.11093716441997</c:v>
                </c:pt>
                <c:pt idx="59">
                  <c:v>152.37549307313401</c:v>
                </c:pt>
                <c:pt idx="60">
                  <c:v>155.00527422182032</c:v>
                </c:pt>
                <c:pt idx="61">
                  <c:v>158.17914802195898</c:v>
                </c:pt>
                <c:pt idx="62">
                  <c:v>161.06227743062908</c:v>
                </c:pt>
                <c:pt idx="63">
                  <c:v>163.46488527118751</c:v>
                </c:pt>
                <c:pt idx="64">
                  <c:v>165.31304514854014</c:v>
                </c:pt>
                <c:pt idx="65">
                  <c:v>166.86549944551635</c:v>
                </c:pt>
                <c:pt idx="66">
                  <c:v>168.30706414985141</c:v>
                </c:pt>
                <c:pt idx="67">
                  <c:v>169.23114408852774</c:v>
                </c:pt>
                <c:pt idx="68">
                  <c:v>170.00083042428119</c:v>
                </c:pt>
                <c:pt idx="69">
                  <c:v>170.50279977368561</c:v>
                </c:pt>
                <c:pt idx="70">
                  <c:v>170.99420267382672</c:v>
                </c:pt>
                <c:pt idx="71">
                  <c:v>171.25628422056866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418-4D6A-873F-964F91CF818F}"/>
            </c:ext>
          </c:extLst>
        </c:ser>
        <c:ser>
          <c:idx val="4"/>
          <c:order val="4"/>
          <c:tx>
            <c:strRef>
              <c:f>'BMP test cumul'!$A$14</c:f>
              <c:strCache>
                <c:ptCount val="1"/>
                <c:pt idx="0">
                  <c:v>R26 (26,57%HE+73,43%SM)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'BMP test cumul'!$B$9:$BV$9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'BMP test cumul'!$B$14:$BV$14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2.1532879871534915E-2</c:v>
                </c:pt>
                <c:pt idx="7">
                  <c:v>0.34990929791244235</c:v>
                </c:pt>
                <c:pt idx="8">
                  <c:v>0.51678911691683793</c:v>
                </c:pt>
                <c:pt idx="9">
                  <c:v>0.63791156619422185</c:v>
                </c:pt>
                <c:pt idx="10">
                  <c:v>1.009353743978199</c:v>
                </c:pt>
                <c:pt idx="11">
                  <c:v>1.0981768734482804</c:v>
                </c:pt>
                <c:pt idx="12">
                  <c:v>1.3027392322278621</c:v>
                </c:pt>
                <c:pt idx="13">
                  <c:v>1.6526485301403044</c:v>
                </c:pt>
                <c:pt idx="14">
                  <c:v>1.9164263085666071</c:v>
                </c:pt>
                <c:pt idx="15">
                  <c:v>2.1236802773301307</c:v>
                </c:pt>
                <c:pt idx="16">
                  <c:v>5.7470005504437047</c:v>
                </c:pt>
                <c:pt idx="17">
                  <c:v>9.786794418168034</c:v>
                </c:pt>
                <c:pt idx="18">
                  <c:v>13.993177723736666</c:v>
                </c:pt>
                <c:pt idx="19">
                  <c:v>18.142836186531685</c:v>
                </c:pt>
                <c:pt idx="20">
                  <c:v>21.960521972303102</c:v>
                </c:pt>
                <c:pt idx="21">
                  <c:v>25.335577522043049</c:v>
                </c:pt>
                <c:pt idx="22">
                  <c:v>28.489317953767262</c:v>
                </c:pt>
                <c:pt idx="23">
                  <c:v>31.145099369956075</c:v>
                </c:pt>
                <c:pt idx="24">
                  <c:v>33.579565668129149</c:v>
                </c:pt>
                <c:pt idx="25">
                  <c:v>37.618566571916304</c:v>
                </c:pt>
                <c:pt idx="26">
                  <c:v>40.495663106120851</c:v>
                </c:pt>
                <c:pt idx="27">
                  <c:v>43.649403537845068</c:v>
                </c:pt>
                <c:pt idx="28">
                  <c:v>44.866636686931606</c:v>
                </c:pt>
                <c:pt idx="29">
                  <c:v>46.360513733537815</c:v>
                </c:pt>
                <c:pt idx="30">
                  <c:v>48.020377118655823</c:v>
                </c:pt>
                <c:pt idx="31">
                  <c:v>50.487555971364031</c:v>
                </c:pt>
                <c:pt idx="32">
                  <c:v>52.89990862734539</c:v>
                </c:pt>
                <c:pt idx="33">
                  <c:v>56.13465423422948</c:v>
                </c:pt>
                <c:pt idx="34">
                  <c:v>58.327702103303437</c:v>
                </c:pt>
                <c:pt idx="35">
                  <c:v>62.418446696117982</c:v>
                </c:pt>
                <c:pt idx="36">
                  <c:v>65.061697048398145</c:v>
                </c:pt>
                <c:pt idx="37">
                  <c:v>67.453209271889733</c:v>
                </c:pt>
                <c:pt idx="38">
                  <c:v>70.725804946141366</c:v>
                </c:pt>
                <c:pt idx="39">
                  <c:v>74.376007813575882</c:v>
                </c:pt>
                <c:pt idx="40">
                  <c:v>75.949371118504558</c:v>
                </c:pt>
                <c:pt idx="41">
                  <c:v>78.781425067376162</c:v>
                </c:pt>
                <c:pt idx="42">
                  <c:v>81.298806355262045</c:v>
                </c:pt>
                <c:pt idx="43">
                  <c:v>82.746300595796427</c:v>
                </c:pt>
                <c:pt idx="44">
                  <c:v>85.200747351485163</c:v>
                </c:pt>
                <c:pt idx="45">
                  <c:v>87.151717849596722</c:v>
                </c:pt>
                <c:pt idx="46">
                  <c:v>89.812324060445548</c:v>
                </c:pt>
                <c:pt idx="47">
                  <c:v>91.308915054048015</c:v>
                </c:pt>
                <c:pt idx="48">
                  <c:v>93.138081824006576</c:v>
                </c:pt>
                <c:pt idx="49">
                  <c:v>97.239849732398511</c:v>
                </c:pt>
                <c:pt idx="50">
                  <c:v>99.73416805506929</c:v>
                </c:pt>
                <c:pt idx="51">
                  <c:v>101.68435675774982</c:v>
                </c:pt>
                <c:pt idx="52">
                  <c:v>104.41462094150258</c:v>
                </c:pt>
                <c:pt idx="53">
                  <c:v>107.08916544803589</c:v>
                </c:pt>
                <c:pt idx="54">
                  <c:v>111.10098220783584</c:v>
                </c:pt>
                <c:pt idx="55">
                  <c:v>113.26061390648675</c:v>
                </c:pt>
                <c:pt idx="56">
                  <c:v>114.44326936050987</c:v>
                </c:pt>
                <c:pt idx="57">
                  <c:v>116.44864165211429</c:v>
                </c:pt>
                <c:pt idx="58">
                  <c:v>118.19691493197456</c:v>
                </c:pt>
                <c:pt idx="59">
                  <c:v>120.81932485176496</c:v>
                </c:pt>
                <c:pt idx="60">
                  <c:v>122.05340010813691</c:v>
                </c:pt>
                <c:pt idx="61">
                  <c:v>123.64741398095069</c:v>
                </c:pt>
                <c:pt idx="62">
                  <c:v>125.70420607490394</c:v>
                </c:pt>
                <c:pt idx="63">
                  <c:v>126.52692291248523</c:v>
                </c:pt>
                <c:pt idx="64">
                  <c:v>127.34963975006653</c:v>
                </c:pt>
                <c:pt idx="65">
                  <c:v>128.42945559939199</c:v>
                </c:pt>
                <c:pt idx="66">
                  <c:v>129.2521724369733</c:v>
                </c:pt>
                <c:pt idx="67">
                  <c:v>130.3834080886476</c:v>
                </c:pt>
                <c:pt idx="68">
                  <c:v>131.64290286503388</c:v>
                </c:pt>
                <c:pt idx="69">
                  <c:v>133.07414692910919</c:v>
                </c:pt>
                <c:pt idx="70">
                  <c:v>134.33364170549547</c:v>
                </c:pt>
                <c:pt idx="71">
                  <c:v>135.53588671931874</c:v>
                </c:pt>
                <c:pt idx="72">
                  <c:v>135.60984456709326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418-4D6A-873F-964F91CF818F}"/>
            </c:ext>
          </c:extLst>
        </c:ser>
        <c:ser>
          <c:idx val="5"/>
          <c:order val="5"/>
          <c:tx>
            <c:strRef>
              <c:f>'BMP test cumul'!$A$15</c:f>
              <c:strCache>
                <c:ptCount val="1"/>
                <c:pt idx="0">
                  <c:v>R7 (73,72%HE+26,28%SM)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'BMP test cumul'!$B$9:$BV$9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'BMP test cumul'!$B$15:$BV$15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0.57965083464673983</c:v>
                </c:pt>
                <c:pt idx="5">
                  <c:v>1.6230223370108714</c:v>
                </c:pt>
                <c:pt idx="6">
                  <c:v>3.7097653417391347</c:v>
                </c:pt>
                <c:pt idx="7">
                  <c:v>6.9558100157608784</c:v>
                </c:pt>
                <c:pt idx="8">
                  <c:v>14.259410532309801</c:v>
                </c:pt>
                <c:pt idx="9">
                  <c:v>20.635569713423937</c:v>
                </c:pt>
                <c:pt idx="10">
                  <c:v>25.968357392173942</c:v>
                </c:pt>
                <c:pt idx="11">
                  <c:v>33.851608743369603</c:v>
                </c:pt>
                <c:pt idx="12">
                  <c:v>40.92334892605983</c:v>
                </c:pt>
                <c:pt idx="13">
                  <c:v>46.835787439456574</c:v>
                </c:pt>
                <c:pt idx="14">
                  <c:v>50.54555278119571</c:v>
                </c:pt>
                <c:pt idx="15">
                  <c:v>53.211946620570714</c:v>
                </c:pt>
                <c:pt idx="16">
                  <c:v>57.153572296168548</c:v>
                </c:pt>
                <c:pt idx="17">
                  <c:v>60.051826469402243</c:v>
                </c:pt>
                <c:pt idx="18">
                  <c:v>62.02263930720116</c:v>
                </c:pt>
                <c:pt idx="19">
                  <c:v>63.761591811141379</c:v>
                </c:pt>
                <c:pt idx="20">
                  <c:v>65.268683981222907</c:v>
                </c:pt>
                <c:pt idx="21">
                  <c:v>67.007636485163133</c:v>
                </c:pt>
                <c:pt idx="22">
                  <c:v>68.514728655244653</c:v>
                </c:pt>
                <c:pt idx="23">
                  <c:v>70.48554149304357</c:v>
                </c:pt>
                <c:pt idx="24">
                  <c:v>72.688214664701178</c:v>
                </c:pt>
                <c:pt idx="25">
                  <c:v>75.122748170217491</c:v>
                </c:pt>
                <c:pt idx="26">
                  <c:v>76.861700674157717</c:v>
                </c:pt>
                <c:pt idx="27">
                  <c:v>79.395155455320307</c:v>
                </c:pt>
                <c:pt idx="28">
                  <c:v>82.210105212167633</c:v>
                </c:pt>
                <c:pt idx="29">
                  <c:v>84.321317529803125</c:v>
                </c:pt>
                <c:pt idx="30">
                  <c:v>86.995519798808076</c:v>
                </c:pt>
                <c:pt idx="31">
                  <c:v>89.528974579970665</c:v>
                </c:pt>
                <c:pt idx="32">
                  <c:v>91.921681873290893</c:v>
                </c:pt>
                <c:pt idx="33">
                  <c:v>93.047661776029827</c:v>
                </c:pt>
                <c:pt idx="34">
                  <c:v>95.632599991549213</c:v>
                </c:pt>
                <c:pt idx="35">
                  <c:v>97.809390067776064</c:v>
                </c:pt>
                <c:pt idx="36">
                  <c:v>100.39432828329545</c:v>
                </c:pt>
                <c:pt idx="37">
                  <c:v>102.97926649881484</c:v>
                </c:pt>
                <c:pt idx="38">
                  <c:v>105.97235285362676</c:v>
                </c:pt>
                <c:pt idx="39">
                  <c:v>108.55729106914615</c:v>
                </c:pt>
                <c:pt idx="40">
                  <c:v>111.14222928466553</c:v>
                </c:pt>
                <c:pt idx="41">
                  <c:v>113.59111812042075</c:v>
                </c:pt>
                <c:pt idx="42">
                  <c:v>118.48889579193117</c:v>
                </c:pt>
                <c:pt idx="43">
                  <c:v>122.29827842532816</c:v>
                </c:pt>
                <c:pt idx="44">
                  <c:v>125.69951291943262</c:v>
                </c:pt>
                <c:pt idx="45">
                  <c:v>127.7402536158953</c:v>
                </c:pt>
                <c:pt idx="46">
                  <c:v>129.10074741353708</c:v>
                </c:pt>
                <c:pt idx="47">
                  <c:v>132.22988314811317</c:v>
                </c:pt>
                <c:pt idx="48">
                  <c:v>137.55205658268653</c:v>
                </c:pt>
                <c:pt idx="49">
                  <c:v>146.42234564030881</c:v>
                </c:pt>
                <c:pt idx="50">
                  <c:v>152.88498481086216</c:v>
                </c:pt>
                <c:pt idx="51">
                  <c:v>157.06669250945552</c:v>
                </c:pt>
                <c:pt idx="52">
                  <c:v>159.47434239652443</c:v>
                </c:pt>
                <c:pt idx="53">
                  <c:v>161.56519624582111</c:v>
                </c:pt>
                <c:pt idx="54">
                  <c:v>162.70566198180111</c:v>
                </c:pt>
                <c:pt idx="55">
                  <c:v>164.44425560248536</c:v>
                </c:pt>
                <c:pt idx="56">
                  <c:v>165.08817916570175</c:v>
                </c:pt>
                <c:pt idx="57">
                  <c:v>165.73210272891814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418-4D6A-873F-964F91CF81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7558719"/>
        <c:axId val="439002207"/>
      </c:lineChart>
      <c:dateAx>
        <c:axId val="1657558719"/>
        <c:scaling>
          <c:orientation val="minMax"/>
          <c:max val="7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Retention Time (days)</a:t>
                </a:r>
                <a:endParaRPr lang="fr-BF" sz="11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F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439002207"/>
        <c:crosses val="autoZero"/>
        <c:auto val="0"/>
        <c:lblOffset val="100"/>
        <c:baseTimeUnit val="days"/>
        <c:majorUnit val="10"/>
        <c:majorTimeUnit val="days"/>
        <c:minorUnit val="5"/>
        <c:minorTimeUnit val="days"/>
      </c:dateAx>
      <c:valAx>
        <c:axId val="439002207"/>
        <c:scaling>
          <c:orientation val="minMax"/>
          <c:max val="3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Cumulative methane yield (ml/g VS ad)</a:t>
                </a:r>
              </a:p>
              <a:p>
                <a:pPr>
                  <a:defRPr/>
                </a:pPr>
                <a:endParaRPr lang="fr-BF" sz="11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F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657558719"/>
        <c:crosses val="autoZero"/>
        <c:crossBetween val="between"/>
        <c:min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1981132845158189"/>
          <c:y val="2.1646216355714811E-3"/>
          <c:w val="0.16532850053396392"/>
          <c:h val="0.1720142365310332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Gompertz_quadri'!$I$5</c:f>
              <c:strCache>
                <c:ptCount val="1"/>
                <c:pt idx="0">
                  <c:v>R21 (5,51%HE+2,48%CD+47,35%PM+44,66%SM)_m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Gompertz_quadri'!$A$6:$A$51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'Modified Gompertz_quadri'!$I$6:$I$66</c:f>
              <c:numCache>
                <c:formatCode>General</c:formatCode>
                <c:ptCount val="61"/>
                <c:pt idx="0">
                  <c:v>1.665660906144308</c:v>
                </c:pt>
                <c:pt idx="1">
                  <c:v>2.4286606018481152</c:v>
                </c:pt>
                <c:pt idx="2">
                  <c:v>3.4325998786401799</c:v>
                </c:pt>
                <c:pt idx="3">
                  <c:v>4.7148987393934298</c:v>
                </c:pt>
                <c:pt idx="4">
                  <c:v>6.3086856859595075</c:v>
                </c:pt>
                <c:pt idx="5">
                  <c:v>8.2406723842646681</c:v>
                </c:pt>
                <c:pt idx="6">
                  <c:v>10.529456110483839</c:v>
                </c:pt>
                <c:pt idx="7">
                  <c:v>13.184384241726718</c:v>
                </c:pt>
                <c:pt idx="8">
                  <c:v>16.205041787893634</c:v>
                </c:pt>
                <c:pt idx="9">
                  <c:v>19.581352660617188</c:v>
                </c:pt>
                <c:pt idx="10">
                  <c:v>23.294227442884953</c:v>
                </c:pt>
                <c:pt idx="11">
                  <c:v>27.316650142079176</c:v>
                </c:pt>
                <c:pt idx="12">
                  <c:v>31.615075126492684</c:v>
                </c:pt>
                <c:pt idx="13">
                  <c:v>36.151001445808717</c:v>
                </c:pt>
                <c:pt idx="14">
                  <c:v>40.882601397782423</c:v>
                </c:pt>
                <c:pt idx="15">
                  <c:v>45.766299111209143</c:v>
                </c:pt>
                <c:pt idx="16">
                  <c:v>50.758218738674323</c:v>
                </c:pt>
                <c:pt idx="17">
                  <c:v>55.815446915938061</c:v>
                </c:pt>
                <c:pt idx="18">
                  <c:v>60.897077704239699</c:v>
                </c:pt>
                <c:pt idx="19">
                  <c:v>65.96502852142244</c:v>
                </c:pt>
                <c:pt idx="20">
                  <c:v>70.984631694108558</c:v>
                </c:pt>
                <c:pt idx="21">
                  <c:v>75.925018020901732</c:v>
                </c:pt>
                <c:pt idx="22">
                  <c:v>80.759316402260694</c:v>
                </c:pt>
                <c:pt idx="23">
                  <c:v>85.464697733299957</c:v>
                </c:pt>
                <c:pt idx="24">
                  <c:v>90.022292572464551</c:v>
                </c:pt>
                <c:pt idx="25">
                  <c:v>94.417011312243886</c:v>
                </c:pt>
                <c:pt idx="26">
                  <c:v>98.637293352486509</c:v>
                </c:pt>
                <c:pt idx="27">
                  <c:v>102.67480867954255</c:v>
                </c:pt>
                <c:pt idx="28">
                  <c:v>106.52413173828508</c:v>
                </c:pt>
                <c:pt idx="29">
                  <c:v>110.18240388838264</c:v>
                </c:pt>
                <c:pt idx="30">
                  <c:v>113.64899729789046</c:v>
                </c:pt>
                <c:pt idx="31">
                  <c:v>116.92518999708467</c:v>
                </c:pt>
                <c:pt idx="32">
                  <c:v>120.01385907612307</c:v>
                </c:pt>
                <c:pt idx="33">
                  <c:v>122.91919669326808</c:v>
                </c:pt>
                <c:pt idx="34">
                  <c:v>125.64645166189061</c:v>
                </c:pt>
                <c:pt idx="35">
                  <c:v>128.20169787676826</c:v>
                </c:pt>
                <c:pt idx="36">
                  <c:v>130.59162968214997</c:v>
                </c:pt>
                <c:pt idx="37">
                  <c:v>132.82338342818107</c:v>
                </c:pt>
                <c:pt idx="38">
                  <c:v>134.90438385979616</c:v>
                </c:pt>
                <c:pt idx="39">
                  <c:v>136.84221358643828</c:v>
                </c:pt>
                <c:pt idx="40">
                  <c:v>138.64450364942402</c:v>
                </c:pt>
                <c:pt idx="41">
                  <c:v>140.31884309909569</c:v>
                </c:pt>
                <c:pt idx="42">
                  <c:v>141.87270548425224</c:v>
                </c:pt>
                <c:pt idx="43">
                  <c:v>143.31339021529885</c:v>
                </c:pt>
                <c:pt idx="44">
                  <c:v>144.64797686867303</c:v>
                </c:pt>
                <c:pt idx="45">
                  <c:v>145.88329063642485</c:v>
                </c:pt>
                <c:pt idx="46">
                  <c:v>147.02587727821592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C8-4879-BD76-C23BF06CB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299920"/>
        <c:axId val="201220976"/>
      </c:lineChart>
      <c:scatterChart>
        <c:scatterStyle val="lineMarker"/>
        <c:varyColors val="0"/>
        <c:ser>
          <c:idx val="0"/>
          <c:order val="0"/>
          <c:tx>
            <c:strRef>
              <c:f>'Modified Gompertz_quadri'!$C$5</c:f>
              <c:strCache>
                <c:ptCount val="1"/>
                <c:pt idx="0">
                  <c:v>R21 (5,51%HE+2,48%CD+47,35%PM+44,66%SM)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Gompertz_quadri'!$A$6:$A$66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'Modified Gompertz_quadri'!$C$6:$C$66</c:f>
              <c:numCache>
                <c:formatCode>General</c:formatCode>
                <c:ptCount val="61"/>
                <c:pt idx="0">
                  <c:v>0</c:v>
                </c:pt>
                <c:pt idx="1">
                  <c:v>2.2008263284116847</c:v>
                </c:pt>
                <c:pt idx="2">
                  <c:v>3.9802178279785791</c:v>
                </c:pt>
                <c:pt idx="3">
                  <c:v>5.7596093275454736</c:v>
                </c:pt>
                <c:pt idx="4">
                  <c:v>7.4921747350185024</c:v>
                </c:pt>
                <c:pt idx="5">
                  <c:v>8.9437835899283371</c:v>
                </c:pt>
                <c:pt idx="6">
                  <c:v>10.442218536932037</c:v>
                </c:pt>
                <c:pt idx="7">
                  <c:v>12.362088312780529</c:v>
                </c:pt>
                <c:pt idx="8">
                  <c:v>15.124827746318601</c:v>
                </c:pt>
                <c:pt idx="9">
                  <c:v>18.777262929640123</c:v>
                </c:pt>
                <c:pt idx="10">
                  <c:v>23.13208949436963</c:v>
                </c:pt>
                <c:pt idx="11">
                  <c:v>27.767872611662327</c:v>
                </c:pt>
                <c:pt idx="12">
                  <c:v>31.27982951870225</c:v>
                </c:pt>
                <c:pt idx="13">
                  <c:v>35.213221254586962</c:v>
                </c:pt>
                <c:pt idx="14">
                  <c:v>39.989482648161257</c:v>
                </c:pt>
                <c:pt idx="15">
                  <c:v>45.42130933104967</c:v>
                </c:pt>
                <c:pt idx="16">
                  <c:v>51.109034345745229</c:v>
                </c:pt>
                <c:pt idx="17">
                  <c:v>56.653371334860225</c:v>
                </c:pt>
                <c:pt idx="18">
                  <c:v>62.580076392190051</c:v>
                </c:pt>
                <c:pt idx="19">
                  <c:v>68.220005398358751</c:v>
                </c:pt>
                <c:pt idx="20">
                  <c:v>71.725062393558943</c:v>
                </c:pt>
                <c:pt idx="21">
                  <c:v>75.167529085273415</c:v>
                </c:pt>
                <c:pt idx="22">
                  <c:v>79.939026838645191</c:v>
                </c:pt>
                <c:pt idx="23">
                  <c:v>85.221756494163941</c:v>
                </c:pt>
                <c:pt idx="24">
                  <c:v>89.822843613486725</c:v>
                </c:pt>
                <c:pt idx="25">
                  <c:v>94.210917440248267</c:v>
                </c:pt>
                <c:pt idx="26">
                  <c:v>98.556388608497556</c:v>
                </c:pt>
                <c:pt idx="27">
                  <c:v>102.98706509377135</c:v>
                </c:pt>
                <c:pt idx="28">
                  <c:v>106.56568840880018</c:v>
                </c:pt>
                <c:pt idx="29">
                  <c:v>109.80349045573104</c:v>
                </c:pt>
                <c:pt idx="30">
                  <c:v>113.04129250266189</c:v>
                </c:pt>
                <c:pt idx="31">
                  <c:v>116.32169720810498</c:v>
                </c:pt>
                <c:pt idx="32">
                  <c:v>119.90032052313381</c:v>
                </c:pt>
                <c:pt idx="33">
                  <c:v>123.01031459452791</c:v>
                </c:pt>
                <c:pt idx="34">
                  <c:v>126.03510334889752</c:v>
                </c:pt>
                <c:pt idx="35">
                  <c:v>128.33564690855891</c:v>
                </c:pt>
                <c:pt idx="36">
                  <c:v>130.46577983417131</c:v>
                </c:pt>
                <c:pt idx="37">
                  <c:v>132.51070744275921</c:v>
                </c:pt>
                <c:pt idx="38">
                  <c:v>134.42782707581037</c:v>
                </c:pt>
                <c:pt idx="39">
                  <c:v>136.43015202588603</c:v>
                </c:pt>
                <c:pt idx="40">
                  <c:v>138.21946368340045</c:v>
                </c:pt>
                <c:pt idx="41">
                  <c:v>140.26439129198835</c:v>
                </c:pt>
                <c:pt idx="42">
                  <c:v>142.26671624206401</c:v>
                </c:pt>
                <c:pt idx="43">
                  <c:v>143.97082258255392</c:v>
                </c:pt>
                <c:pt idx="44">
                  <c:v>144.99328638684787</c:v>
                </c:pt>
                <c:pt idx="45">
                  <c:v>146.14355816667856</c:v>
                </c:pt>
                <c:pt idx="46">
                  <c:v>147.20862462948475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C8-4879-BD76-C23BF06CB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299920"/>
        <c:axId val="201220976"/>
      </c:scatterChart>
      <c:dateAx>
        <c:axId val="1588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1220976"/>
        <c:crosses val="autoZero"/>
        <c:auto val="0"/>
        <c:lblOffset val="100"/>
        <c:baseTimeUnit val="days"/>
        <c:majorUnit val="5"/>
        <c:majorTimeUnit val="days"/>
      </c:dateAx>
      <c:valAx>
        <c:axId val="20122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588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Gompertz_quadri'!$J$5</c:f>
              <c:strCache>
                <c:ptCount val="1"/>
                <c:pt idx="0">
                  <c:v>R10 (32,39%HE+32,22%CD+33,13%PM+2,26%SM)_m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Gompertz_quadri'!$A$6:$A$45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'Modified Gompertz_quadri'!$J$6:$J$45</c:f>
              <c:numCache>
                <c:formatCode>General</c:formatCode>
                <c:ptCount val="40"/>
                <c:pt idx="0">
                  <c:v>2.4666866299464809</c:v>
                </c:pt>
                <c:pt idx="1">
                  <c:v>3.4863143984744478</c:v>
                </c:pt>
                <c:pt idx="2">
                  <c:v>4.7799018829647721</c:v>
                </c:pt>
                <c:pt idx="3">
                  <c:v>6.374277239712959</c:v>
                </c:pt>
                <c:pt idx="4">
                  <c:v>8.2882003415379035</c:v>
                </c:pt>
                <c:pt idx="5">
                  <c:v>10.531051046021215</c:v>
                </c:pt>
                <c:pt idx="6">
                  <c:v>13.102237767295406</c:v>
                </c:pt>
                <c:pt idx="7">
                  <c:v>15.991319175307442</c:v>
                </c:pt>
                <c:pt idx="8">
                  <c:v>19.178755087064633</c:v>
                </c:pt>
                <c:pt idx="9">
                  <c:v>22.637150630498382</c:v>
                </c:pt>
                <c:pt idx="10">
                  <c:v>26.332832376091869</c:v>
                </c:pt>
                <c:pt idx="11">
                  <c:v>30.227593414153386</c:v>
                </c:pt>
                <c:pt idx="12">
                  <c:v>34.280460588299107</c:v>
                </c:pt>
                <c:pt idx="13">
                  <c:v>38.449364607699643</c:v>
                </c:pt>
                <c:pt idx="14">
                  <c:v>42.692626302520331</c:v>
                </c:pt>
                <c:pt idx="15">
                  <c:v>46.970204844423677</c:v>
                </c:pt>
                <c:pt idx="16">
                  <c:v>51.244682862761742</c:v>
                </c:pt>
                <c:pt idx="17">
                  <c:v>55.481987086070475</c:v>
                </c:pt>
                <c:pt idx="18">
                  <c:v>59.651860711279049</c:v>
                </c:pt>
                <c:pt idx="19">
                  <c:v>63.728115334615069</c:v>
                </c:pt>
                <c:pt idx="20">
                  <c:v>67.688696714975052</c:v>
                </c:pt>
                <c:pt idx="21">
                  <c:v>71.515600904342108</c:v>
                </c:pt>
                <c:pt idx="22">
                  <c:v>75.194676455363151</c:v>
                </c:pt>
                <c:pt idx="23">
                  <c:v>78.715345512109067</c:v>
                </c:pt>
                <c:pt idx="24">
                  <c:v>82.0702724623401</c:v>
                </c:pt>
                <c:pt idx="25">
                  <c:v>85.255004151835863</c:v>
                </c:pt>
                <c:pt idx="26">
                  <c:v>88.267600926261863</c:v>
                </c:pt>
                <c:pt idx="27">
                  <c:v>91.108273305606787</c:v>
                </c:pt>
                <c:pt idx="28">
                  <c:v>93.779035110317082</c:v>
                </c:pt>
                <c:pt idx="29">
                  <c:v>96.283380445229952</c:v>
                </c:pt>
                <c:pt idx="30">
                  <c:v>98.625989132516594</c:v>
                </c:pt>
                <c:pt idx="31">
                  <c:v>100.8124629444585</c:v>
                </c:pt>
                <c:pt idx="32">
                  <c:v>102.84909326773877</c:v>
                </c:pt>
                <c:pt idx="33">
                  <c:v>104.74265956463259</c:v>
                </c:pt>
                <c:pt idx="34">
                  <c:v>106.50025710970449</c:v>
                </c:pt>
                <c:pt idx="35">
                  <c:v>108.12915190188754</c:v>
                </c:pt>
                <c:pt idx="36">
                  <c:v>109.63666031559769</c:v>
                </c:pt>
                <c:pt idx="37">
                  <c:v>111.03005090334945</c:v>
                </c:pt>
                <c:pt idx="38">
                  <c:v>112.3164657475341</c:v>
                </c:pt>
                <c:pt idx="39">
                  <c:v>113.50285884063703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65-4C7F-8A50-DF33B971B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827904"/>
        <c:axId val="1664768096"/>
      </c:lineChart>
      <c:scatterChart>
        <c:scatterStyle val="lineMarker"/>
        <c:varyColors val="0"/>
        <c:ser>
          <c:idx val="0"/>
          <c:order val="0"/>
          <c:tx>
            <c:strRef>
              <c:f>'Modified Gompertz_quadri'!$D$5</c:f>
              <c:strCache>
                <c:ptCount val="1"/>
                <c:pt idx="0">
                  <c:v>R10 (32,39%HE+32,22%CD+33,13%PM+2,26%SM)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Gompertz_quadri'!$A$6:$A$45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'Modified Gompertz_quadri'!$D$6:$D$45</c:f>
              <c:numCache>
                <c:formatCode>General</c:formatCode>
                <c:ptCount val="40"/>
                <c:pt idx="0">
                  <c:v>0</c:v>
                </c:pt>
                <c:pt idx="1">
                  <c:v>2.3980928042047382E-2</c:v>
                </c:pt>
                <c:pt idx="2">
                  <c:v>1.7689575260166124</c:v>
                </c:pt>
                <c:pt idx="3">
                  <c:v>3.6336445866464184</c:v>
                </c:pt>
                <c:pt idx="4">
                  <c:v>5.7377525725867056</c:v>
                </c:pt>
                <c:pt idx="5">
                  <c:v>7.8506956372793262</c:v>
                </c:pt>
                <c:pt idx="6">
                  <c:v>10.605492610012332</c:v>
                </c:pt>
                <c:pt idx="7">
                  <c:v>13.208831089848196</c:v>
                </c:pt>
                <c:pt idx="8">
                  <c:v>15.882656022147732</c:v>
                </c:pt>
                <c:pt idx="9">
                  <c:v>18.954933297299746</c:v>
                </c:pt>
                <c:pt idx="10">
                  <c:v>22.426633803079223</c:v>
                </c:pt>
                <c:pt idx="11">
                  <c:v>26.499993463014842</c:v>
                </c:pt>
                <c:pt idx="12">
                  <c:v>29.518095200322879</c:v>
                </c:pt>
                <c:pt idx="13">
                  <c:v>32.352504970604379</c:v>
                </c:pt>
                <c:pt idx="14">
                  <c:v>38.606891200453205</c:v>
                </c:pt>
                <c:pt idx="15">
                  <c:v>46.080457617638089</c:v>
                </c:pt>
                <c:pt idx="16">
                  <c:v>54.912004765689844</c:v>
                </c:pt>
                <c:pt idx="17">
                  <c:v>62.759757399401259</c:v>
                </c:pt>
                <c:pt idx="18">
                  <c:v>66.945315277833203</c:v>
                </c:pt>
                <c:pt idx="19">
                  <c:v>71.045641345718934</c:v>
                </c:pt>
                <c:pt idx="20">
                  <c:v>74.640231971616714</c:v>
                </c:pt>
                <c:pt idx="21">
                  <c:v>81.390110777427438</c:v>
                </c:pt>
                <c:pt idx="22">
                  <c:v>84.486805880120244</c:v>
                </c:pt>
                <c:pt idx="23">
                  <c:v>86.800819803011564</c:v>
                </c:pt>
                <c:pt idx="24">
                  <c:v>88.332152546101412</c:v>
                </c:pt>
                <c:pt idx="25">
                  <c:v>90.578107235966527</c:v>
                </c:pt>
                <c:pt idx="26">
                  <c:v>92.007351129517048</c:v>
                </c:pt>
                <c:pt idx="27">
                  <c:v>93.198387707475817</c:v>
                </c:pt>
                <c:pt idx="28">
                  <c:v>93.981068887277289</c:v>
                </c:pt>
                <c:pt idx="29">
                  <c:v>95.171001080392017</c:v>
                </c:pt>
                <c:pt idx="30">
                  <c:v>96.304269835739376</c:v>
                </c:pt>
                <c:pt idx="31">
                  <c:v>97.494202028854104</c:v>
                </c:pt>
                <c:pt idx="32">
                  <c:v>98.570807346434094</c:v>
                </c:pt>
                <c:pt idx="33">
                  <c:v>99.704076101781453</c:v>
                </c:pt>
                <c:pt idx="34">
                  <c:v>100.89400829489618</c:v>
                </c:pt>
                <c:pt idx="35">
                  <c:v>103.10388236782353</c:v>
                </c:pt>
                <c:pt idx="36">
                  <c:v>104.407141436473</c:v>
                </c:pt>
                <c:pt idx="37">
                  <c:v>104.97224666590108</c:v>
                </c:pt>
                <c:pt idx="38">
                  <c:v>105.5575342249516</c:v>
                </c:pt>
                <c:pt idx="39">
                  <c:v>106.24373343211427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65-4C7F-8A50-DF33B971B7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827904"/>
        <c:axId val="1664768096"/>
      </c:scatterChart>
      <c:catAx>
        <c:axId val="20318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664768096"/>
        <c:crosses val="autoZero"/>
        <c:auto val="1"/>
        <c:lblAlgn val="ctr"/>
        <c:lblOffset val="100"/>
        <c:noMultiLvlLbl val="0"/>
      </c:catAx>
      <c:valAx>
        <c:axId val="16647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318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Gompertz_quadri'!$K$5</c:f>
              <c:strCache>
                <c:ptCount val="1"/>
                <c:pt idx="0">
                  <c:v>R3 (33,09%HE+33,28%CD+1,84%PM+31,79%SM)_m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Gompertz_quadri'!$A$6:$A$42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'Modified Gompertz_quadri'!$K$6:$K$42</c:f>
              <c:numCache>
                <c:formatCode>General</c:formatCode>
                <c:ptCount val="37"/>
                <c:pt idx="0">
                  <c:v>12.340299535356285</c:v>
                </c:pt>
                <c:pt idx="1">
                  <c:v>14.976266165444663</c:v>
                </c:pt>
                <c:pt idx="2">
                  <c:v>17.943668091480319</c:v>
                </c:pt>
                <c:pt idx="3">
                  <c:v>21.243093395430556</c:v>
                </c:pt>
                <c:pt idx="4">
                  <c:v>24.869538145682821</c:v>
                </c:pt>
                <c:pt idx="5">
                  <c:v>28.812627232485305</c:v>
                </c:pt>
                <c:pt idx="6">
                  <c:v>33.057013306821773</c:v>
                </c:pt>
                <c:pt idx="7">
                  <c:v>37.582918760010749</c:v>
                </c:pt>
                <c:pt idx="8">
                  <c:v>42.366782393418553</c:v>
                </c:pt>
                <c:pt idx="9">
                  <c:v>47.381972180920926</c:v>
                </c:pt>
                <c:pt idx="10">
                  <c:v>52.599527743366245</c:v>
                </c:pt>
                <c:pt idx="11">
                  <c:v>57.98890017669445</c:v>
                </c:pt>
                <c:pt idx="12">
                  <c:v>63.518662049055891</c:v>
                </c:pt>
                <c:pt idx="13">
                  <c:v>69.157166115267103</c:v>
                </c:pt>
                <c:pt idx="14">
                  <c:v>74.873137095980979</c:v>
                </c:pt>
                <c:pt idx="15">
                  <c:v>80.63618635564373</c:v>
                </c:pt>
                <c:pt idx="16">
                  <c:v>86.417244224671961</c:v>
                </c:pt>
                <c:pt idx="17">
                  <c:v>92.188908889506351</c:v>
                </c:pt>
                <c:pt idx="18">
                  <c:v>97.925714150120157</c:v>
                </c:pt>
                <c:pt idx="19">
                  <c:v>103.60432091838865</c:v>
                </c:pt>
                <c:pt idx="20">
                  <c:v>109.20363915276664</c:v>
                </c:pt>
                <c:pt idx="21">
                  <c:v>114.70488807784371</c:v>
                </c:pt>
                <c:pt idx="22">
                  <c:v>120.09160312219616</c:v>
                </c:pt>
                <c:pt idx="23">
                  <c:v>125.34959813129187</c:v>
                </c:pt>
                <c:pt idx="24">
                  <c:v>130.46689117834248</c:v>
                </c:pt>
                <c:pt idx="25">
                  <c:v>135.4336018010072</c:v>
                </c:pt>
                <c:pt idx="26">
                  <c:v>140.24182682011977</c:v>
                </c:pt>
                <c:pt idx="27">
                  <c:v>144.88550111921182</c:v>
                </c:pt>
                <c:pt idx="28">
                  <c:v>149.36024893806729</c:v>
                </c:pt>
                <c:pt idx="29">
                  <c:v>153.66323040451152</c:v>
                </c:pt>
                <c:pt idx="30">
                  <c:v>157.7929872291686</c:v>
                </c:pt>
                <c:pt idx="31">
                  <c:v>161.7492907410284</c:v>
                </c:pt>
                <c:pt idx="32">
                  <c:v>165.53299476203841</c:v>
                </c:pt>
                <c:pt idx="33">
                  <c:v>169.14589521455088</c:v>
                </c:pt>
                <c:pt idx="34">
                  <c:v>172.59059782911169</c:v>
                </c:pt>
                <c:pt idx="35">
                  <c:v>175.87039487072192</c:v>
                </c:pt>
                <c:pt idx="36">
                  <c:v>178.98915142556365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6-407A-B22A-A1FD8D67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14720"/>
        <c:axId val="201231792"/>
      </c:lineChart>
      <c:scatterChart>
        <c:scatterStyle val="lineMarker"/>
        <c:varyColors val="0"/>
        <c:ser>
          <c:idx val="0"/>
          <c:order val="0"/>
          <c:tx>
            <c:strRef>
              <c:f>'Modified Gompertz_quadri'!$E$5</c:f>
              <c:strCache>
                <c:ptCount val="1"/>
                <c:pt idx="0">
                  <c:v>R3 (33,09%HE+33,28%CD+1,84%PM+31,79%SM)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Gompertz_quadri'!$A$6:$A$42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'Modified Gompertz_quadri'!$E$6:$E$42</c:f>
              <c:numCache>
                <c:formatCode>General</c:formatCode>
                <c:ptCount val="37"/>
                <c:pt idx="0">
                  <c:v>0</c:v>
                </c:pt>
                <c:pt idx="1">
                  <c:v>2.6350821251432373</c:v>
                </c:pt>
                <c:pt idx="2">
                  <c:v>5.6440926569734335</c:v>
                </c:pt>
                <c:pt idx="3">
                  <c:v>11.229556925114153</c:v>
                </c:pt>
                <c:pt idx="4">
                  <c:v>17.779133122987325</c:v>
                </c:pt>
                <c:pt idx="5">
                  <c:v>24.029851792676897</c:v>
                </c:pt>
                <c:pt idx="6">
                  <c:v>30.323873868791111</c:v>
                </c:pt>
                <c:pt idx="7">
                  <c:v>38.487578720792399</c:v>
                </c:pt>
                <c:pt idx="8">
                  <c:v>42.789865274685567</c:v>
                </c:pt>
                <c:pt idx="9">
                  <c:v>50.273986022635654</c:v>
                </c:pt>
                <c:pt idx="10">
                  <c:v>57.421172510570159</c:v>
                </c:pt>
                <c:pt idx="11">
                  <c:v>64.800445467749626</c:v>
                </c:pt>
                <c:pt idx="12">
                  <c:v>67.65103188405935</c:v>
                </c:pt>
                <c:pt idx="13">
                  <c:v>69.913402055733741</c:v>
                </c:pt>
                <c:pt idx="14">
                  <c:v>76.849001348271074</c:v>
                </c:pt>
                <c:pt idx="15">
                  <c:v>83.050543878057184</c:v>
                </c:pt>
                <c:pt idx="16">
                  <c:v>88.147692394556174</c:v>
                </c:pt>
                <c:pt idx="17">
                  <c:v>93.342605335479178</c:v>
                </c:pt>
                <c:pt idx="18">
                  <c:v>100.34756574285018</c:v>
                </c:pt>
                <c:pt idx="19">
                  <c:v>107.69854597709548</c:v>
                </c:pt>
                <c:pt idx="20">
                  <c:v>114.36272487288547</c:v>
                </c:pt>
                <c:pt idx="21">
                  <c:v>121.06993361863478</c:v>
                </c:pt>
                <c:pt idx="22">
                  <c:v>127.25580194499325</c:v>
                </c:pt>
                <c:pt idx="23">
                  <c:v>132.02421125473552</c:v>
                </c:pt>
                <c:pt idx="24">
                  <c:v>136.06191632351428</c:v>
                </c:pt>
                <c:pt idx="25">
                  <c:v>140.95956651224299</c:v>
                </c:pt>
                <c:pt idx="26">
                  <c:v>144.77145944942808</c:v>
                </c:pt>
                <c:pt idx="27">
                  <c:v>148.174397111665</c:v>
                </c:pt>
                <c:pt idx="28">
                  <c:v>150.80592300275913</c:v>
                </c:pt>
                <c:pt idx="29">
                  <c:v>153.11496656369684</c:v>
                </c:pt>
                <c:pt idx="30">
                  <c:v>155.50138586186696</c:v>
                </c:pt>
                <c:pt idx="31">
                  <c:v>158.11993237173434</c:v>
                </c:pt>
                <c:pt idx="32">
                  <c:v>160.62854526871632</c:v>
                </c:pt>
                <c:pt idx="33">
                  <c:v>163.12820530282701</c:v>
                </c:pt>
                <c:pt idx="34">
                  <c:v>165.70341930451812</c:v>
                </c:pt>
                <c:pt idx="35">
                  <c:v>168.40673921688213</c:v>
                </c:pt>
                <c:pt idx="36">
                  <c:v>170.27761749272614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36-407A-B22A-A1FD8D67E9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14720"/>
        <c:axId val="201231792"/>
      </c:scatterChart>
      <c:catAx>
        <c:axId val="8340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1231792"/>
        <c:crosses val="autoZero"/>
        <c:auto val="1"/>
        <c:lblAlgn val="ctr"/>
        <c:lblOffset val="100"/>
        <c:noMultiLvlLbl val="0"/>
      </c:catAx>
      <c:valAx>
        <c:axId val="2012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8340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Gompertz_quadri'!$L$5</c:f>
              <c:strCache>
                <c:ptCount val="1"/>
                <c:pt idx="0">
                  <c:v>R5 (33,56%HE+1,48%CD+32,66%PM+32,30%SM)_m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Gompertz_quadri'!$A$6:$A$78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'Modified Gompertz_quadri'!$L$6:$L$78</c:f>
              <c:numCache>
                <c:formatCode>General</c:formatCode>
                <c:ptCount val="73"/>
                <c:pt idx="0">
                  <c:v>8.2457037162660986E-4</c:v>
                </c:pt>
                <c:pt idx="1">
                  <c:v>3.2416728021896E-3</c:v>
                </c:pt>
                <c:pt idx="2">
                  <c:v>1.0692923802862837E-2</c:v>
                </c:pt>
                <c:pt idx="3">
                  <c:v>3.0267704723151087E-2</c:v>
                </c:pt>
                <c:pt idx="4">
                  <c:v>7.4978320179210411E-2</c:v>
                </c:pt>
                <c:pt idx="5">
                  <c:v>0.16534487971240511</c:v>
                </c:pt>
                <c:pt idx="6">
                  <c:v>0.32947188251743931</c:v>
                </c:pt>
                <c:pt idx="7">
                  <c:v>0.60098328832002501</c:v>
                </c:pt>
                <c:pt idx="8">
                  <c:v>1.0149467279755082</c:v>
                </c:pt>
                <c:pt idx="9">
                  <c:v>1.6026937871553473</c:v>
                </c:pt>
                <c:pt idx="10">
                  <c:v>2.3868441572935892</c:v>
                </c:pt>
                <c:pt idx="11">
                  <c:v>3.3777237886225282</c:v>
                </c:pt>
                <c:pt idx="12">
                  <c:v>4.5718625883716797</c:v>
                </c:pt>
                <c:pt idx="13">
                  <c:v>5.952634458517597</c:v>
                </c:pt>
                <c:pt idx="14">
                  <c:v>7.492601761461871</c:v>
                </c:pt>
                <c:pt idx="15">
                  <c:v>9.1568672815937937</c:v>
                </c:pt>
                <c:pt idx="16">
                  <c:v>10.906716569661901</c:v>
                </c:pt>
                <c:pt idx="17">
                  <c:v>12.702976354076432</c:v>
                </c:pt>
                <c:pt idx="18">
                  <c:v>14.508727270781462</c:v>
                </c:pt>
                <c:pt idx="19">
                  <c:v>16.291217352173419</c:v>
                </c:pt>
                <c:pt idx="20">
                  <c:v>18.022984383046367</c:v>
                </c:pt>
                <c:pt idx="21">
                  <c:v>19.682297033499797</c:v>
                </c:pt>
                <c:pt idx="22">
                  <c:v>21.253072079480837</c:v>
                </c:pt>
                <c:pt idx="23">
                  <c:v>22.724432151651257</c:v>
                </c:pt>
                <c:pt idx="24">
                  <c:v>24.090050844308209</c:v>
                </c:pt>
                <c:pt idx="25">
                  <c:v>25.347402674720545</c:v>
                </c:pt>
                <c:pt idx="26">
                  <c:v>26.497003434823196</c:v>
                </c:pt>
                <c:pt idx="27">
                  <c:v>27.54169733448639</c:v>
                </c:pt>
                <c:pt idx="28">
                  <c:v>28.486023535251341</c:v>
                </c:pt>
                <c:pt idx="29">
                  <c:v>29.335676839300067</c:v>
                </c:pt>
                <c:pt idx="30">
                  <c:v>30.097064963189972</c:v>
                </c:pt>
                <c:pt idx="31">
                  <c:v>30.776957024785091</c:v>
                </c:pt>
                <c:pt idx="32">
                  <c:v>31.382213518115094</c:v>
                </c:pt>
                <c:pt idx="33">
                  <c:v>31.919586141527798</c:v>
                </c:pt>
                <c:pt idx="34">
                  <c:v>32.395575550353229</c:v>
                </c:pt>
                <c:pt idx="35">
                  <c:v>32.816335791820052</c:v>
                </c:pt>
                <c:pt idx="36">
                  <c:v>33.187615391181104</c:v>
                </c:pt>
                <c:pt idx="37">
                  <c:v>33.514726485165617</c:v>
                </c:pt>
                <c:pt idx="38">
                  <c:v>33.80253484609004</c:v>
                </c:pt>
                <c:pt idx="39">
                  <c:v>34.055464992991809</c:v>
                </c:pt>
                <c:pt idx="40">
                  <c:v>34.277515786852142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E-46EB-A33D-1341B0B86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114256"/>
        <c:axId val="340378608"/>
      </c:lineChart>
      <c:scatterChart>
        <c:scatterStyle val="lineMarker"/>
        <c:varyColors val="0"/>
        <c:ser>
          <c:idx val="0"/>
          <c:order val="0"/>
          <c:tx>
            <c:strRef>
              <c:f>'Modified Gompertz_quadri'!$F$5</c:f>
              <c:strCache>
                <c:ptCount val="1"/>
                <c:pt idx="0">
                  <c:v>R5 (33,56%HE+1,48%CD+32,66%PM+32,30%SM)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Gompertz_quadri'!$A$6:$A$78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'Modified Gompertz_quadri'!$F$6:$F$78</c:f>
              <c:numCache>
                <c:formatCode>General</c:formatCode>
                <c:ptCount val="73"/>
                <c:pt idx="0">
                  <c:v>0</c:v>
                </c:pt>
                <c:pt idx="1">
                  <c:v>0.51287157173929954</c:v>
                </c:pt>
                <c:pt idx="2">
                  <c:v>0.51287157173929954</c:v>
                </c:pt>
                <c:pt idx="3">
                  <c:v>0.73974561997173061</c:v>
                </c:pt>
                <c:pt idx="4">
                  <c:v>0.98702967233690486</c:v>
                </c:pt>
                <c:pt idx="5">
                  <c:v>1.3556561145245265</c:v>
                </c:pt>
                <c:pt idx="6">
                  <c:v>1.58003742716047</c:v>
                </c:pt>
                <c:pt idx="7">
                  <c:v>1.815103564207649</c:v>
                </c:pt>
                <c:pt idx="8">
                  <c:v>2.0501697012548279</c:v>
                </c:pt>
                <c:pt idx="9">
                  <c:v>2.2959206627132422</c:v>
                </c:pt>
                <c:pt idx="10">
                  <c:v>2.8252349270021426</c:v>
                </c:pt>
                <c:pt idx="11">
                  <c:v>4.1547231692555604</c:v>
                </c:pt>
                <c:pt idx="12">
                  <c:v>4.5500616724712701</c:v>
                </c:pt>
                <c:pt idx="13">
                  <c:v>6.3467154823697047</c:v>
                </c:pt>
                <c:pt idx="14">
                  <c:v>7.093038179361276</c:v>
                </c:pt>
                <c:pt idx="15">
                  <c:v>9.0305081444932149</c:v>
                </c:pt>
                <c:pt idx="16">
                  <c:v>10.495546199170656</c:v>
                </c:pt>
                <c:pt idx="17">
                  <c:v>11.915445844478837</c:v>
                </c:pt>
                <c:pt idx="18">
                  <c:v>13.474470563829479</c:v>
                </c:pt>
                <c:pt idx="19">
                  <c:v>15.379014183418143</c:v>
                </c:pt>
                <c:pt idx="20">
                  <c:v>17.305032778685465</c:v>
                </c:pt>
                <c:pt idx="21">
                  <c:v>19.292884090028103</c:v>
                </c:pt>
                <c:pt idx="22">
                  <c:v>21.321695845444481</c:v>
                </c:pt>
                <c:pt idx="23">
                  <c:v>22.899907607097663</c:v>
                </c:pt>
                <c:pt idx="24">
                  <c:v>24.650252709224731</c:v>
                </c:pt>
                <c:pt idx="25">
                  <c:v>25.911179019590719</c:v>
                </c:pt>
                <c:pt idx="26">
                  <c:v>27.258941471393033</c:v>
                </c:pt>
                <c:pt idx="27">
                  <c:v>28.628284225730198</c:v>
                </c:pt>
                <c:pt idx="28">
                  <c:v>29.385280044148985</c:v>
                </c:pt>
                <c:pt idx="29">
                  <c:v>29.890351577038242</c:v>
                </c:pt>
                <c:pt idx="30">
                  <c:v>30.362280259179833</c:v>
                </c:pt>
                <c:pt idx="31">
                  <c:v>30.965229698929296</c:v>
                </c:pt>
                <c:pt idx="32">
                  <c:v>31.489260065932683</c:v>
                </c:pt>
                <c:pt idx="33">
                  <c:v>31.950942785563829</c:v>
                </c:pt>
                <c:pt idx="34">
                  <c:v>32.304501635824323</c:v>
                </c:pt>
                <c:pt idx="35">
                  <c:v>32.687265282709397</c:v>
                </c:pt>
                <c:pt idx="36">
                  <c:v>33.006897182292818</c:v>
                </c:pt>
                <c:pt idx="37">
                  <c:v>33.124482914244503</c:v>
                </c:pt>
                <c:pt idx="38">
                  <c:v>33.266533734292231</c:v>
                </c:pt>
                <c:pt idx="39">
                  <c:v>33.525497364710432</c:v>
                </c:pt>
                <c:pt idx="40">
                  <c:v>33.654979179919529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58E-46EB-A33D-1341B0B866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14256"/>
        <c:axId val="340378608"/>
      </c:scatterChart>
      <c:catAx>
        <c:axId val="31311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340378608"/>
        <c:crosses val="autoZero"/>
        <c:auto val="1"/>
        <c:lblAlgn val="ctr"/>
        <c:lblOffset val="100"/>
        <c:noMultiLvlLbl val="0"/>
      </c:catAx>
      <c:valAx>
        <c:axId val="3403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3131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'First-order mono'!$B$5</c:f>
              <c:strCache>
                <c:ptCount val="1"/>
                <c:pt idx="0">
                  <c:v>R9 (100%HE)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'First-order mono'!$A$6:$A$51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'First-order mono'!$B$6:$B$51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1.9042225660276599</c:v>
                </c:pt>
                <c:pt idx="4">
                  <c:v>5.8486835956563841</c:v>
                </c:pt>
                <c:pt idx="5">
                  <c:v>11.357327447379259</c:v>
                </c:pt>
                <c:pt idx="6">
                  <c:v>16.865971299102132</c:v>
                </c:pt>
                <c:pt idx="7">
                  <c:v>21.422503867811177</c:v>
                </c:pt>
                <c:pt idx="8">
                  <c:v>25.502980795013304</c:v>
                </c:pt>
                <c:pt idx="9">
                  <c:v>31.215648493096285</c:v>
                </c:pt>
                <c:pt idx="10">
                  <c:v>42.776999786835653</c:v>
                </c:pt>
                <c:pt idx="11">
                  <c:v>46.993492611611188</c:v>
                </c:pt>
                <c:pt idx="12">
                  <c:v>57.126676980829806</c:v>
                </c:pt>
                <c:pt idx="13">
                  <c:v>63.519424166779807</c:v>
                </c:pt>
                <c:pt idx="14">
                  <c:v>75.42081520445268</c:v>
                </c:pt>
                <c:pt idx="15">
                  <c:v>82.833681622203216</c:v>
                </c:pt>
                <c:pt idx="16">
                  <c:v>89.236011015594556</c:v>
                </c:pt>
                <c:pt idx="17">
                  <c:v>96.693669429874575</c:v>
                </c:pt>
                <c:pt idx="18">
                  <c:v>104.14866969264962</c:v>
                </c:pt>
                <c:pt idx="19">
                  <c:v>108.6473767477725</c:v>
                </c:pt>
                <c:pt idx="20">
                  <c:v>112.50341136644924</c:v>
                </c:pt>
                <c:pt idx="21">
                  <c:v>117.77332534530747</c:v>
                </c:pt>
                <c:pt idx="22">
                  <c:v>121.91671900369603</c:v>
                </c:pt>
                <c:pt idx="23">
                  <c:v>126.19377052203261</c:v>
                </c:pt>
                <c:pt idx="24">
                  <c:v>130.67399913685472</c:v>
                </c:pt>
                <c:pt idx="25">
                  <c:v>134.627142032286</c:v>
                </c:pt>
                <c:pt idx="26">
                  <c:v>139.37091350680353</c:v>
                </c:pt>
                <c:pt idx="27">
                  <c:v>143.91037173943423</c:v>
                </c:pt>
                <c:pt idx="28">
                  <c:v>146.66155854708919</c:v>
                </c:pt>
                <c:pt idx="29">
                  <c:v>148.58738931244767</c:v>
                </c:pt>
                <c:pt idx="30">
                  <c:v>150.78833875857163</c:v>
                </c:pt>
                <c:pt idx="31">
                  <c:v>154.28406522808939</c:v>
                </c:pt>
                <c:pt idx="32">
                  <c:v>156.9730855892569</c:v>
                </c:pt>
                <c:pt idx="33">
                  <c:v>158.31759576984064</c:v>
                </c:pt>
                <c:pt idx="34">
                  <c:v>160.46881205877463</c:v>
                </c:pt>
                <c:pt idx="35">
                  <c:v>162.75447936576703</c:v>
                </c:pt>
                <c:pt idx="36">
                  <c:v>163.42673445605891</c:v>
                </c:pt>
                <c:pt idx="37">
                  <c:v>163.56118547411728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C9-485B-855D-56F0040455A7}"/>
            </c:ext>
          </c:extLst>
        </c:ser>
        <c:ser>
          <c:idx val="1"/>
          <c:order val="1"/>
          <c:tx>
            <c:strRef>
              <c:f>'First-order mono'!$G$5</c:f>
              <c:strCache>
                <c:ptCount val="1"/>
                <c:pt idx="0">
                  <c:v>R9 (100%HE)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'First-order mono'!$A$6:$A$51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'First-order mono'!$G$6:$G$51</c:f>
              <c:numCache>
                <c:formatCode>General</c:formatCode>
                <c:ptCount val="46"/>
                <c:pt idx="0">
                  <c:v>0</c:v>
                </c:pt>
                <c:pt idx="1">
                  <c:v>5.2449426525572109</c:v>
                </c:pt>
                <c:pt idx="2">
                  <c:v>10.470308949582495</c:v>
                </c:pt>
                <c:pt idx="3">
                  <c:v>15.676171958356138</c:v>
                </c:pt>
                <c:pt idx="4">
                  <c:v>20.862604473440477</c:v>
                </c:pt>
                <c:pt idx="5">
                  <c:v>26.02967901769772</c:v>
                </c:pt>
                <c:pt idx="6">
                  <c:v>31.177467843303734</c:v>
                </c:pt>
                <c:pt idx="7">
                  <c:v>36.306042932758665</c:v>
                </c:pt>
                <c:pt idx="8">
                  <c:v>41.415475999893253</c:v>
                </c:pt>
                <c:pt idx="9">
                  <c:v>46.505838490871966</c:v>
                </c:pt>
                <c:pt idx="10">
                  <c:v>51.577201585191339</c:v>
                </c:pt>
                <c:pt idx="11">
                  <c:v>56.629636196676437</c:v>
                </c:pt>
                <c:pt idx="12">
                  <c:v>61.663212974471186</c:v>
                </c:pt>
                <c:pt idx="13">
                  <c:v>66.678002304027231</c:v>
                </c:pt>
                <c:pt idx="14">
                  <c:v>71.674074308087555</c:v>
                </c:pt>
                <c:pt idx="15">
                  <c:v>76.651498847667682</c:v>
                </c:pt>
                <c:pt idx="16">
                  <c:v>81.610345523031626</c:v>
                </c:pt>
                <c:pt idx="17">
                  <c:v>86.550683674665819</c:v>
                </c:pt>
                <c:pt idx="18">
                  <c:v>91.472582384248469</c:v>
                </c:pt>
                <c:pt idx="19">
                  <c:v>96.376110475615832</c:v>
                </c:pt>
                <c:pt idx="20">
                  <c:v>101.26133651572414</c:v>
                </c:pt>
                <c:pt idx="21">
                  <c:v>106.12832881560863</c:v>
                </c:pt>
                <c:pt idx="22">
                  <c:v>110.97715543133877</c:v>
                </c:pt>
                <c:pt idx="23">
                  <c:v>115.80788416496972</c:v>
                </c:pt>
                <c:pt idx="24">
                  <c:v>120.62058256549061</c:v>
                </c:pt>
                <c:pt idx="25">
                  <c:v>125.41531792976912</c:v>
                </c:pt>
                <c:pt idx="26">
                  <c:v>130.19215730349237</c:v>
                </c:pt>
                <c:pt idx="27">
                  <c:v>134.95116748210444</c:v>
                </c:pt>
                <c:pt idx="28">
                  <c:v>139.69241501174045</c:v>
                </c:pt>
                <c:pt idx="29">
                  <c:v>144.41596619015689</c:v>
                </c:pt>
                <c:pt idx="30">
                  <c:v>149.12188706765912</c:v>
                </c:pt>
                <c:pt idx="31">
                  <c:v>153.81024344802458</c:v>
                </c:pt>
                <c:pt idx="32">
                  <c:v>158.48110088942286</c:v>
                </c:pt>
                <c:pt idx="33">
                  <c:v>163.13452470533292</c:v>
                </c:pt>
                <c:pt idx="34">
                  <c:v>167.77057996545571</c:v>
                </c:pt>
                <c:pt idx="35">
                  <c:v>172.38933149662464</c:v>
                </c:pt>
                <c:pt idx="36">
                  <c:v>176.99084388371185</c:v>
                </c:pt>
                <c:pt idx="37">
                  <c:v>181.57518147053094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C9-485B-855D-56F004045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496560"/>
        <c:axId val="1372853840"/>
      </c:lineChart>
      <c:catAx>
        <c:axId val="13324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2853840"/>
        <c:crosses val="autoZero"/>
        <c:auto val="1"/>
        <c:lblAlgn val="ctr"/>
        <c:lblOffset val="100"/>
        <c:noMultiLvlLbl val="0"/>
      </c:catAx>
      <c:valAx>
        <c:axId val="13728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324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'First-order mono'!$C$5</c:f>
              <c:strCache>
                <c:ptCount val="1"/>
                <c:pt idx="0">
                  <c:v>R2 (100%CM)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'First-order mono'!$A$6:$A$51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'First-order mono'!$C$6:$C$51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1.1033249450371619E-2</c:v>
                </c:pt>
                <c:pt idx="4">
                  <c:v>2.2066498900743237E-2</c:v>
                </c:pt>
                <c:pt idx="5">
                  <c:v>7.7232746152601325E-2</c:v>
                </c:pt>
                <c:pt idx="6">
                  <c:v>1.0598260420316739</c:v>
                </c:pt>
                <c:pt idx="7">
                  <c:v>1.9441600083228394</c:v>
                </c:pt>
                <c:pt idx="8">
                  <c:v>2.63197531543819</c:v>
                </c:pt>
                <c:pt idx="9">
                  <c:v>3.1232719633777264</c:v>
                </c:pt>
                <c:pt idx="10">
                  <c:v>3.319790622553541</c:v>
                </c:pt>
                <c:pt idx="11">
                  <c:v>3.8110872704930774</c:v>
                </c:pt>
                <c:pt idx="12">
                  <c:v>4.1058652592567988</c:v>
                </c:pt>
                <c:pt idx="13">
                  <c:v>4.681116058186519</c:v>
                </c:pt>
                <c:pt idx="14">
                  <c:v>5.2563668571162392</c:v>
                </c:pt>
                <c:pt idx="15">
                  <c:v>5.7165674962600157</c:v>
                </c:pt>
                <c:pt idx="16">
                  <c:v>6.1767681354037922</c:v>
                </c:pt>
                <c:pt idx="17">
                  <c:v>6.4068684549756805</c:v>
                </c:pt>
                <c:pt idx="18">
                  <c:v>6.867069094119457</c:v>
                </c:pt>
                <c:pt idx="19">
                  <c:v>7.2122195734772889</c:v>
                </c:pt>
                <c:pt idx="20">
                  <c:v>7.3306177537861048</c:v>
                </c:pt>
                <c:pt idx="21">
                  <c:v>7.4884819941978584</c:v>
                </c:pt>
                <c:pt idx="22">
                  <c:v>7.8436765351243052</c:v>
                </c:pt>
                <c:pt idx="23">
                  <c:v>10.330038321609429</c:v>
                </c:pt>
                <c:pt idx="24">
                  <c:v>11.119359523668198</c:v>
                </c:pt>
                <c:pt idx="25">
                  <c:v>11.280064508766024</c:v>
                </c:pt>
                <c:pt idx="26">
                  <c:v>11.422913384408536</c:v>
                </c:pt>
                <c:pt idx="27">
                  <c:v>11.601474478961677</c:v>
                </c:pt>
                <c:pt idx="28">
                  <c:v>12.708553265191149</c:v>
                </c:pt>
                <c:pt idx="29">
                  <c:v>13.083531563752745</c:v>
                </c:pt>
                <c:pt idx="30">
                  <c:v>13.42371073990995</c:v>
                </c:pt>
                <c:pt idx="31">
                  <c:v>13.9096809915631</c:v>
                </c:pt>
                <c:pt idx="32">
                  <c:v>14.201263142554989</c:v>
                </c:pt>
                <c:pt idx="33">
                  <c:v>14.541442318712194</c:v>
                </c:pt>
                <c:pt idx="34">
                  <c:v>14.8816214948694</c:v>
                </c:pt>
                <c:pt idx="35">
                  <c:v>15.221800671026605</c:v>
                </c:pt>
                <c:pt idx="36">
                  <c:v>15.560331200714215</c:v>
                </c:pt>
                <c:pt idx="37">
                  <c:v>15.823632723804577</c:v>
                </c:pt>
                <c:pt idx="38">
                  <c:v>16.086934246894941</c:v>
                </c:pt>
                <c:pt idx="39">
                  <c:v>16.31262126668668</c:v>
                </c:pt>
                <c:pt idx="40">
                  <c:v>16.613537293075666</c:v>
                </c:pt>
                <c:pt idx="41">
                  <c:v>16.770539164564862</c:v>
                </c:pt>
                <c:pt idx="42">
                  <c:v>17.006041971798656</c:v>
                </c:pt>
                <c:pt idx="43">
                  <c:v>17.084542907543252</c:v>
                </c:pt>
                <c:pt idx="44">
                  <c:v>17.241544779032449</c:v>
                </c:pt>
                <c:pt idx="45">
                  <c:v>17.320045714777045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2F0-4598-95CC-5880C9C4E86C}"/>
            </c:ext>
          </c:extLst>
        </c:ser>
        <c:ser>
          <c:idx val="1"/>
          <c:order val="1"/>
          <c:tx>
            <c:strRef>
              <c:f>'First-order mono'!$H$5</c:f>
              <c:strCache>
                <c:ptCount val="1"/>
                <c:pt idx="0">
                  <c:v>R2 (100%CM)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'First-order mono'!$A$6:$A$51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'First-order mono'!$H$6:$H$51</c:f>
              <c:numCache>
                <c:formatCode>General</c:formatCode>
                <c:ptCount val="46"/>
                <c:pt idx="0">
                  <c:v>0</c:v>
                </c:pt>
                <c:pt idx="1">
                  <c:v>0.41786232560996528</c:v>
                </c:pt>
                <c:pt idx="2">
                  <c:v>0.83552538722665437</c:v>
                </c:pt>
                <c:pt idx="3">
                  <c:v>1.2529892798718667</c:v>
                </c:pt>
                <c:pt idx="4">
                  <c:v>1.6702540985225529</c:v>
                </c:pt>
                <c:pt idx="5">
                  <c:v>2.0873199381101348</c:v>
                </c:pt>
                <c:pt idx="6">
                  <c:v>2.5041868935206981</c:v>
                </c:pt>
                <c:pt idx="7">
                  <c:v>2.9208550595952865</c:v>
                </c:pt>
                <c:pt idx="8">
                  <c:v>3.3373245311296076</c:v>
                </c:pt>
                <c:pt idx="9">
                  <c:v>3.7535954028741321</c:v>
                </c:pt>
                <c:pt idx="10">
                  <c:v>4.1696677695341897</c:v>
                </c:pt>
                <c:pt idx="11">
                  <c:v>4.5855417257699704</c:v>
                </c:pt>
                <c:pt idx="12">
                  <c:v>5.0012173661964257</c:v>
                </c:pt>
                <c:pt idx="13">
                  <c:v>5.4166947853834646</c:v>
                </c:pt>
                <c:pt idx="14">
                  <c:v>5.8319740778560485</c:v>
                </c:pt>
                <c:pt idx="15">
                  <c:v>6.2470553380937091</c:v>
                </c:pt>
                <c:pt idx="16">
                  <c:v>6.6619386605312254</c:v>
                </c:pt>
                <c:pt idx="17">
                  <c:v>7.0766241395583327</c:v>
                </c:pt>
                <c:pt idx="18">
                  <c:v>7.4911118695194325</c:v>
                </c:pt>
                <c:pt idx="19">
                  <c:v>7.9054019447143693</c:v>
                </c:pt>
                <c:pt idx="20">
                  <c:v>8.319494459397653</c:v>
                </c:pt>
                <c:pt idx="21">
                  <c:v>8.7333895077792327</c:v>
                </c:pt>
                <c:pt idx="22">
                  <c:v>9.1470871840237304</c:v>
                </c:pt>
                <c:pt idx="23">
                  <c:v>9.5605875822511077</c:v>
                </c:pt>
                <c:pt idx="24">
                  <c:v>9.9738907965363808</c:v>
                </c:pt>
                <c:pt idx="25">
                  <c:v>10.386996920909622</c:v>
                </c:pt>
                <c:pt idx="26">
                  <c:v>10.799906049356348</c:v>
                </c:pt>
                <c:pt idx="27">
                  <c:v>11.212618275816835</c:v>
                </c:pt>
                <c:pt idx="28">
                  <c:v>11.625133694186998</c:v>
                </c:pt>
                <c:pt idx="29">
                  <c:v>12.037452398317514</c:v>
                </c:pt>
                <c:pt idx="30">
                  <c:v>12.449574482014796</c:v>
                </c:pt>
                <c:pt idx="31">
                  <c:v>12.861500039040118</c:v>
                </c:pt>
                <c:pt idx="32">
                  <c:v>13.273229163110289</c:v>
                </c:pt>
                <c:pt idx="33">
                  <c:v>13.684761947897371</c:v>
                </c:pt>
                <c:pt idx="34">
                  <c:v>14.096098487028579</c:v>
                </c:pt>
                <c:pt idx="35">
                  <c:v>14.507238874086859</c:v>
                </c:pt>
                <c:pt idx="36">
                  <c:v>14.918183202610118</c:v>
                </c:pt>
                <c:pt idx="37">
                  <c:v>15.328931566091894</c:v>
                </c:pt>
                <c:pt idx="38">
                  <c:v>15.73948405798108</c:v>
                </c:pt>
                <c:pt idx="39">
                  <c:v>16.149840771682104</c:v>
                </c:pt>
                <c:pt idx="40">
                  <c:v>16.560001800554641</c:v>
                </c:pt>
                <c:pt idx="41">
                  <c:v>16.969967237914108</c:v>
                </c:pt>
                <c:pt idx="42">
                  <c:v>17.379737177031167</c:v>
                </c:pt>
                <c:pt idx="43">
                  <c:v>17.789311711132207</c:v>
                </c:pt>
                <c:pt idx="44">
                  <c:v>18.198690933399078</c:v>
                </c:pt>
                <c:pt idx="45">
                  <c:v>18.607874936969154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2F0-4598-95CC-5880C9C4E8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19488"/>
        <c:axId val="1463628768"/>
      </c:lineChart>
      <c:catAx>
        <c:axId val="1121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63628768"/>
        <c:crosses val="autoZero"/>
        <c:auto val="1"/>
        <c:lblAlgn val="ctr"/>
        <c:lblOffset val="100"/>
        <c:noMultiLvlLbl val="0"/>
      </c:catAx>
      <c:valAx>
        <c:axId val="14636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121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'First-order mono'!$D$5</c:f>
              <c:strCache>
                <c:ptCount val="1"/>
                <c:pt idx="0">
                  <c:v>R13 (100%SM)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'First-order mono'!$A$6:$A$51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'First-order mono'!$D$6:$D$51</c:f>
              <c:numCache>
                <c:formatCode>General</c:formatCode>
                <c:ptCount val="46"/>
                <c:pt idx="0">
                  <c:v>0</c:v>
                </c:pt>
                <c:pt idx="1">
                  <c:v>1.2717620256378441</c:v>
                </c:pt>
                <c:pt idx="2">
                  <c:v>2.2043875111055966</c:v>
                </c:pt>
                <c:pt idx="3">
                  <c:v>3.0522288615308262</c:v>
                </c:pt>
                <c:pt idx="4">
                  <c:v>4.2392067521261474</c:v>
                </c:pt>
                <c:pt idx="5">
                  <c:v>5.2566163726364223</c:v>
                </c:pt>
                <c:pt idx="6">
                  <c:v>5.8518744892913102</c:v>
                </c:pt>
                <c:pt idx="7">
                  <c:v>7.8777117834213204</c:v>
                </c:pt>
                <c:pt idx="8">
                  <c:v>9.0782079577205863</c:v>
                </c:pt>
                <c:pt idx="9">
                  <c:v>10.128642110232443</c:v>
                </c:pt>
                <c:pt idx="10">
                  <c:v>10.953983230063187</c:v>
                </c:pt>
                <c:pt idx="11">
                  <c:v>11.854355360787636</c:v>
                </c:pt>
                <c:pt idx="12">
                  <c:v>12.529634458830973</c:v>
                </c:pt>
                <c:pt idx="13">
                  <c:v>13.054851535086902</c:v>
                </c:pt>
                <c:pt idx="14">
                  <c:v>14.079201750921685</c:v>
                </c:pt>
                <c:pt idx="15">
                  <c:v>14.98973527610816</c:v>
                </c:pt>
                <c:pt idx="16">
                  <c:v>15.900268801294635</c:v>
                </c:pt>
                <c:pt idx="17">
                  <c:v>16.469352254536179</c:v>
                </c:pt>
                <c:pt idx="18">
                  <c:v>16.981527362453573</c:v>
                </c:pt>
                <c:pt idx="19">
                  <c:v>17.436794125046809</c:v>
                </c:pt>
                <c:pt idx="20">
                  <c:v>17.914243574657593</c:v>
                </c:pt>
                <c:pt idx="21">
                  <c:v>18.523518972065901</c:v>
                </c:pt>
                <c:pt idx="22">
                  <c:v>19.077405696982545</c:v>
                </c:pt>
                <c:pt idx="23">
                  <c:v>19.40973773193253</c:v>
                </c:pt>
                <c:pt idx="24">
                  <c:v>19.852847111865845</c:v>
                </c:pt>
                <c:pt idx="25">
                  <c:v>20.129790474324167</c:v>
                </c:pt>
                <c:pt idx="26">
                  <c:v>20.462122509274153</c:v>
                </c:pt>
                <c:pt idx="27">
                  <c:v>20.861819145903191</c:v>
                </c:pt>
                <c:pt idx="28">
                  <c:v>21.217105045128999</c:v>
                </c:pt>
                <c:pt idx="29">
                  <c:v>21.483569469548357</c:v>
                </c:pt>
                <c:pt idx="30">
                  <c:v>21.674322432552</c:v>
                </c:pt>
                <c:pt idx="31">
                  <c:v>22.284731914163658</c:v>
                </c:pt>
                <c:pt idx="32">
                  <c:v>22.704388432771673</c:v>
                </c:pt>
                <c:pt idx="33">
                  <c:v>23.124044951379688</c:v>
                </c:pt>
                <c:pt idx="34">
                  <c:v>23.505550877386973</c:v>
                </c:pt>
                <c:pt idx="35">
                  <c:v>23.84890621079353</c:v>
                </c:pt>
                <c:pt idx="36">
                  <c:v>24.154088269915292</c:v>
                </c:pt>
                <c:pt idx="37">
                  <c:v>24.357542975996466</c:v>
                </c:pt>
                <c:pt idx="38">
                  <c:v>24.560997682077641</c:v>
                </c:pt>
                <c:pt idx="39">
                  <c:v>24.744106917550699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044-420B-AB35-DA82E4C2E39E}"/>
            </c:ext>
          </c:extLst>
        </c:ser>
        <c:ser>
          <c:idx val="1"/>
          <c:order val="1"/>
          <c:tx>
            <c:strRef>
              <c:f>'First-order mono'!$I$5</c:f>
              <c:strCache>
                <c:ptCount val="1"/>
                <c:pt idx="0">
                  <c:v>R13 (100%SM)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'First-order mono'!$A$6:$A$51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'First-order mono'!$I$6:$I$51</c:f>
              <c:numCache>
                <c:formatCode>General</c:formatCode>
                <c:ptCount val="46"/>
                <c:pt idx="0">
                  <c:v>0</c:v>
                </c:pt>
                <c:pt idx="1">
                  <c:v>1.3131067387934265</c:v>
                </c:pt>
                <c:pt idx="2">
                  <c:v>2.5687443607583202</c:v>
                </c:pt>
                <c:pt idx="3">
                  <c:v>3.7694280455761784</c:v>
                </c:pt>
                <c:pt idx="4">
                  <c:v>4.9175628941735239</c:v>
                </c:pt>
                <c:pt idx="5">
                  <c:v>6.0154487464024671</c:v>
                </c:pt>
                <c:pt idx="6">
                  <c:v>7.0652847878718434</c:v>
                </c:pt>
                <c:pt idx="7">
                  <c:v>8.0691739551568382</c:v>
                </c:pt>
                <c:pt idx="8">
                  <c:v>9.0291271482112734</c:v>
                </c:pt>
                <c:pt idx="9">
                  <c:v>9.9470672584204731</c:v>
                </c:pt>
                <c:pt idx="10">
                  <c:v>10.824833020363297</c:v>
                </c:pt>
                <c:pt idx="11">
                  <c:v>11.66418269499891</c:v>
                </c:pt>
                <c:pt idx="12">
                  <c:v>12.466797591656041</c:v>
                </c:pt>
                <c:pt idx="13">
                  <c:v>13.234285435879723</c:v>
                </c:pt>
                <c:pt idx="14">
                  <c:v>13.968183589881653</c:v>
                </c:pt>
                <c:pt idx="15">
                  <c:v>14.669962132045068</c:v>
                </c:pt>
                <c:pt idx="16">
                  <c:v>15.341026801652772</c:v>
                </c:pt>
                <c:pt idx="17">
                  <c:v>15.982721814736879</c:v>
                </c:pt>
                <c:pt idx="18">
                  <c:v>16.596332556690747</c:v>
                </c:pt>
                <c:pt idx="19">
                  <c:v>17.18308815703671</c:v>
                </c:pt>
                <c:pt idx="20">
                  <c:v>17.744163951507137</c:v>
                </c:pt>
                <c:pt idx="21">
                  <c:v>18.280683836370613</c:v>
                </c:pt>
                <c:pt idx="22">
                  <c:v>18.793722519719296</c:v>
                </c:pt>
                <c:pt idx="23">
                  <c:v>19.284307674226888</c:v>
                </c:pt>
                <c:pt idx="24">
                  <c:v>19.753421995689603</c:v>
                </c:pt>
                <c:pt idx="25">
                  <c:v>20.202005171473445</c:v>
                </c:pt>
                <c:pt idx="26">
                  <c:v>20.630955762810935</c:v>
                </c:pt>
                <c:pt idx="27">
                  <c:v>21.041133004717668</c:v>
                </c:pt>
                <c:pt idx="28">
                  <c:v>21.433358527134185</c:v>
                </c:pt>
                <c:pt idx="29">
                  <c:v>21.808418000740684</c:v>
                </c:pt>
                <c:pt idx="30">
                  <c:v>22.167062710741483</c:v>
                </c:pt>
                <c:pt idx="31">
                  <c:v>22.510011061771571</c:v>
                </c:pt>
                <c:pt idx="32">
                  <c:v>22.83795001693974</c:v>
                </c:pt>
                <c:pt idx="33">
                  <c:v>23.151536473890971</c:v>
                </c:pt>
                <c:pt idx="34">
                  <c:v>23.45139858064433</c:v>
                </c:pt>
                <c:pt idx="35">
                  <c:v>23.738136993842293</c:v>
                </c:pt>
                <c:pt idx="36">
                  <c:v>24.012326081931736</c:v>
                </c:pt>
                <c:pt idx="37">
                  <c:v>24.274515075686885</c:v>
                </c:pt>
                <c:pt idx="38">
                  <c:v>24.525229168378686</c:v>
                </c:pt>
                <c:pt idx="39">
                  <c:v>24.76497056779446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44-420B-AB35-DA82E4C2E3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806656"/>
        <c:axId val="1378036832"/>
      </c:lineChart>
      <c:catAx>
        <c:axId val="12568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8036832"/>
        <c:crosses val="autoZero"/>
        <c:auto val="1"/>
        <c:lblAlgn val="ctr"/>
        <c:lblOffset val="100"/>
        <c:noMultiLvlLbl val="0"/>
      </c:catAx>
      <c:valAx>
        <c:axId val="13780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2568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'First-order mono'!$E$5</c:f>
              <c:strCache>
                <c:ptCount val="1"/>
                <c:pt idx="0">
                  <c:v>R29 (100%PM)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'First-order mono'!$A$6:$A$51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'First-order mono'!$E$6:$E$51</c:f>
              <c:numCache>
                <c:formatCode>General</c:formatCode>
                <c:ptCount val="46"/>
                <c:pt idx="0">
                  <c:v>0</c:v>
                </c:pt>
                <c:pt idx="1">
                  <c:v>6.1078630079155003</c:v>
                </c:pt>
                <c:pt idx="2">
                  <c:v>8.8529699777651629</c:v>
                </c:pt>
                <c:pt idx="3">
                  <c:v>15.029460659926904</c:v>
                </c:pt>
                <c:pt idx="4">
                  <c:v>18.25496134950026</c:v>
                </c:pt>
                <c:pt idx="5">
                  <c:v>23.539292266460862</c:v>
                </c:pt>
                <c:pt idx="6">
                  <c:v>29.098133880406429</c:v>
                </c:pt>
                <c:pt idx="7">
                  <c:v>34.039326426135823</c:v>
                </c:pt>
                <c:pt idx="8">
                  <c:v>38.568752926387766</c:v>
                </c:pt>
                <c:pt idx="9">
                  <c:v>43.304062449378435</c:v>
                </c:pt>
                <c:pt idx="10">
                  <c:v>52.362915449882323</c:v>
                </c:pt>
                <c:pt idx="11">
                  <c:v>57.235480321365472</c:v>
                </c:pt>
                <c:pt idx="12">
                  <c:v>66.019822624884398</c:v>
                </c:pt>
                <c:pt idx="13">
                  <c:v>72.19631330704614</c:v>
                </c:pt>
                <c:pt idx="14">
                  <c:v>83.838402327247948</c:v>
                </c:pt>
                <c:pt idx="15">
                  <c:v>99.192461759688001</c:v>
                </c:pt>
                <c:pt idx="16">
                  <c:v>112.696313381968</c:v>
                </c:pt>
                <c:pt idx="17">
                  <c:v>124.04987015993589</c:v>
                </c:pt>
                <c:pt idx="18">
                  <c:v>135.05937976281385</c:v>
                </c:pt>
                <c:pt idx="19">
                  <c:v>146.32692474700926</c:v>
                </c:pt>
                <c:pt idx="20">
                  <c:v>160.43285892569662</c:v>
                </c:pt>
                <c:pt idx="21">
                  <c:v>174.42739971712845</c:v>
                </c:pt>
                <c:pt idx="22">
                  <c:v>189.24046119537991</c:v>
                </c:pt>
                <c:pt idx="23">
                  <c:v>201.31036314062186</c:v>
                </c:pt>
                <c:pt idx="24">
                  <c:v>213.74601969026506</c:v>
                </c:pt>
                <c:pt idx="25">
                  <c:v>221.2439890804911</c:v>
                </c:pt>
                <c:pt idx="26">
                  <c:v>225.1617126863454</c:v>
                </c:pt>
                <c:pt idx="27">
                  <c:v>229.17737938234606</c:v>
                </c:pt>
                <c:pt idx="28">
                  <c:v>232.16464363180998</c:v>
                </c:pt>
                <c:pt idx="29">
                  <c:v>234.66219243054209</c:v>
                </c:pt>
                <c:pt idx="30">
                  <c:v>237.06179813912786</c:v>
                </c:pt>
                <c:pt idx="31">
                  <c:v>238.67785912654276</c:v>
                </c:pt>
                <c:pt idx="32">
                  <c:v>241.17540792527487</c:v>
                </c:pt>
                <c:pt idx="33">
                  <c:v>242.84044045776295</c:v>
                </c:pt>
                <c:pt idx="34">
                  <c:v>244.26061526488513</c:v>
                </c:pt>
                <c:pt idx="35">
                  <c:v>246.17050552273912</c:v>
                </c:pt>
                <c:pt idx="36">
                  <c:v>247.29685105942224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74-4EED-931C-C2EBA8DDC681}"/>
            </c:ext>
          </c:extLst>
        </c:ser>
        <c:ser>
          <c:idx val="1"/>
          <c:order val="1"/>
          <c:tx>
            <c:strRef>
              <c:f>'First-order mono'!$J$5</c:f>
              <c:strCache>
                <c:ptCount val="1"/>
                <c:pt idx="0">
                  <c:v>R29 (100%PM)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'First-order mono'!$A$6:$A$51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'First-order mono'!$J$6:$J$51</c:f>
              <c:numCache>
                <c:formatCode>General</c:formatCode>
                <c:ptCount val="46"/>
                <c:pt idx="0">
                  <c:v>0</c:v>
                </c:pt>
                <c:pt idx="1">
                  <c:v>7.6930812143666794</c:v>
                </c:pt>
                <c:pt idx="2">
                  <c:v>15.3811512809791</c:v>
                </c:pt>
                <c:pt idx="3">
                  <c:v>23.064213464017254</c:v>
                </c:pt>
                <c:pt idx="4">
                  <c:v>30.742271025536965</c:v>
                </c:pt>
                <c:pt idx="5">
                  <c:v>38.415327225464651</c:v>
                </c:pt>
                <c:pt idx="6">
                  <c:v>46.083385321607793</c:v>
                </c:pt>
                <c:pt idx="7">
                  <c:v>53.746448569648415</c:v>
                </c:pt>
                <c:pt idx="8">
                  <c:v>61.404520223149596</c:v>
                </c:pt>
                <c:pt idx="9">
                  <c:v>69.057603533555522</c:v>
                </c:pt>
                <c:pt idx="10">
                  <c:v>76.705701750190102</c:v>
                </c:pt>
                <c:pt idx="11">
                  <c:v>84.348818120262308</c:v>
                </c:pt>
                <c:pt idx="12">
                  <c:v>91.986955888867385</c:v>
                </c:pt>
                <c:pt idx="13">
                  <c:v>99.620118298983016</c:v>
                </c:pt>
                <c:pt idx="14">
                  <c:v>107.24830859147973</c:v>
                </c:pt>
                <c:pt idx="15">
                  <c:v>114.87153000511043</c:v>
                </c:pt>
                <c:pt idx="16">
                  <c:v>122.48978577652358</c:v>
                </c:pt>
                <c:pt idx="17">
                  <c:v>130.10307914025913</c:v>
                </c:pt>
                <c:pt idx="18">
                  <c:v>137.71141332874475</c:v>
                </c:pt>
                <c:pt idx="19">
                  <c:v>145.3147915723101</c:v>
                </c:pt>
                <c:pt idx="20">
                  <c:v>152.91321709917514</c:v>
                </c:pt>
                <c:pt idx="21">
                  <c:v>160.50669313545922</c:v>
                </c:pt>
                <c:pt idx="22">
                  <c:v>168.09522290517987</c:v>
                </c:pt>
                <c:pt idx="23">
                  <c:v>175.67880963025402</c:v>
                </c:pt>
                <c:pt idx="24">
                  <c:v>183.25745653050063</c:v>
                </c:pt>
                <c:pt idx="25">
                  <c:v>190.83116682364209</c:v>
                </c:pt>
                <c:pt idx="26">
                  <c:v>198.39994372530282</c:v>
                </c:pt>
                <c:pt idx="27">
                  <c:v>205.96379044901323</c:v>
                </c:pt>
                <c:pt idx="28">
                  <c:v>213.52271020621231</c:v>
                </c:pt>
                <c:pt idx="29">
                  <c:v>221.07670620624512</c:v>
                </c:pt>
                <c:pt idx="30">
                  <c:v>228.62578165636654</c:v>
                </c:pt>
                <c:pt idx="31">
                  <c:v>236.1699397617428</c:v>
                </c:pt>
                <c:pt idx="32">
                  <c:v>243.70918372545259</c:v>
                </c:pt>
                <c:pt idx="33">
                  <c:v>251.24351674848586</c:v>
                </c:pt>
                <c:pt idx="34">
                  <c:v>258.77294202975168</c:v>
                </c:pt>
                <c:pt idx="35">
                  <c:v>266.29746276607295</c:v>
                </c:pt>
                <c:pt idx="36">
                  <c:v>273.81708215218913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74-4EED-931C-C2EBA8DDC6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777056"/>
        <c:axId val="1068065936"/>
      </c:lineChart>
      <c:catAx>
        <c:axId val="9597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068065936"/>
        <c:crosses val="autoZero"/>
        <c:auto val="1"/>
        <c:lblAlgn val="ctr"/>
        <c:lblOffset val="100"/>
        <c:noMultiLvlLbl val="0"/>
      </c:catAx>
      <c:valAx>
        <c:axId val="10680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9597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'First-order co'!$B$5</c:f>
              <c:strCache>
                <c:ptCount val="1"/>
                <c:pt idx="0">
                  <c:v>R27 (72,59%HE+27,41%CM)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'First-order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'First-order co'!$B$6:$B$54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0.85489623052067143</c:v>
                </c:pt>
                <c:pt idx="4">
                  <c:v>1.1179412245270319</c:v>
                </c:pt>
                <c:pt idx="5">
                  <c:v>1.4467474670349825</c:v>
                </c:pt>
                <c:pt idx="6">
                  <c:v>4.3402424011049474</c:v>
                </c:pt>
                <c:pt idx="7">
                  <c:v>6.5761248501590117</c:v>
                </c:pt>
                <c:pt idx="8">
                  <c:v>10.456038511752828</c:v>
                </c:pt>
                <c:pt idx="9">
                  <c:v>10.587561008756008</c:v>
                </c:pt>
                <c:pt idx="10">
                  <c:v>10.784844754260778</c:v>
                </c:pt>
                <c:pt idx="11">
                  <c:v>11.245173493771908</c:v>
                </c:pt>
                <c:pt idx="12">
                  <c:v>18.018582089435689</c:v>
                </c:pt>
                <c:pt idx="13">
                  <c:v>25.186558176109013</c:v>
                </c:pt>
                <c:pt idx="14">
                  <c:v>33.340952990306185</c:v>
                </c:pt>
                <c:pt idx="15">
                  <c:v>39.127942858446119</c:v>
                </c:pt>
                <c:pt idx="16">
                  <c:v>46.752181241251449</c:v>
                </c:pt>
                <c:pt idx="17">
                  <c:v>52.967592966364485</c:v>
                </c:pt>
                <c:pt idx="18">
                  <c:v>60.094598411160767</c:v>
                </c:pt>
                <c:pt idx="19">
                  <c:v>67.170332374074462</c:v>
                </c:pt>
                <c:pt idx="20">
                  <c:v>73.469461389839083</c:v>
                </c:pt>
                <c:pt idx="21">
                  <c:v>79.596011528459471</c:v>
                </c:pt>
                <c:pt idx="22">
                  <c:v>84.945956719930791</c:v>
                </c:pt>
                <c:pt idx="23">
                  <c:v>88.656402578531868</c:v>
                </c:pt>
                <c:pt idx="24">
                  <c:v>92.6257167528493</c:v>
                </c:pt>
                <c:pt idx="25">
                  <c:v>94.955531594296488</c:v>
                </c:pt>
                <c:pt idx="26">
                  <c:v>96.958438683367547</c:v>
                </c:pt>
                <c:pt idx="27">
                  <c:v>98.961345772438605</c:v>
                </c:pt>
                <c:pt idx="28">
                  <c:v>99.522159757378503</c:v>
                </c:pt>
                <c:pt idx="29">
                  <c:v>100.033355784099</c:v>
                </c:pt>
                <c:pt idx="30">
                  <c:v>100.48065230747945</c:v>
                </c:pt>
                <c:pt idx="31">
                  <c:v>100.60845131415957</c:v>
                </c:pt>
                <c:pt idx="32">
                  <c:v>101.63084336760056</c:v>
                </c:pt>
                <c:pt idx="33">
                  <c:v>102.78103442772169</c:v>
                </c:pt>
                <c:pt idx="34">
                  <c:v>104.12292399786301</c:v>
                </c:pt>
                <c:pt idx="35">
                  <c:v>106.55110512478539</c:v>
                </c:pt>
                <c:pt idx="36">
                  <c:v>107.89299469492671</c:v>
                </c:pt>
                <c:pt idx="37">
                  <c:v>109.49048227842827</c:v>
                </c:pt>
                <c:pt idx="38">
                  <c:v>111.79086439867052</c:v>
                </c:pt>
                <c:pt idx="39">
                  <c:v>114.98583956567364</c:v>
                </c:pt>
                <c:pt idx="40">
                  <c:v>116.19993012913483</c:v>
                </c:pt>
                <c:pt idx="41">
                  <c:v>117.6057192026162</c:v>
                </c:pt>
                <c:pt idx="42">
                  <c:v>118.50031224937707</c:v>
                </c:pt>
                <c:pt idx="43">
                  <c:v>119.20320678611776</c:v>
                </c:pt>
                <c:pt idx="44">
                  <c:v>122.46208145646095</c:v>
                </c:pt>
                <c:pt idx="45">
                  <c:v>124.50686556334296</c:v>
                </c:pt>
                <c:pt idx="46">
                  <c:v>126.8072476835852</c:v>
                </c:pt>
                <c:pt idx="47">
                  <c:v>128.08523775038645</c:v>
                </c:pt>
                <c:pt idx="48">
                  <c:v>129.49102682386783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22-41D9-9888-8ADC8D678FC2}"/>
            </c:ext>
          </c:extLst>
        </c:ser>
        <c:ser>
          <c:idx val="1"/>
          <c:order val="1"/>
          <c:tx>
            <c:strRef>
              <c:f>'First-order co'!$I$5</c:f>
              <c:strCache>
                <c:ptCount val="1"/>
                <c:pt idx="0">
                  <c:v>R27 (72,59%HE+27,41%CM)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'First-order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'First-order co'!$I$6:$I$54</c:f>
              <c:numCache>
                <c:formatCode>General</c:formatCode>
                <c:ptCount val="49"/>
                <c:pt idx="0">
                  <c:v>0</c:v>
                </c:pt>
                <c:pt idx="1">
                  <c:v>3.7291577018733091</c:v>
                </c:pt>
                <c:pt idx="2">
                  <c:v>7.4063052979333817</c:v>
                </c:pt>
                <c:pt idx="3">
                  <c:v>11.032168166757078</c:v>
                </c:pt>
                <c:pt idx="4">
                  <c:v>14.60746157015512</c:v>
                </c:pt>
                <c:pt idx="5">
                  <c:v>18.13289079426929</c:v>
                </c:pt>
                <c:pt idx="6">
                  <c:v>21.609151288701927</c:v>
                </c:pt>
                <c:pt idx="7">
                  <c:v>25.036928803704903</c:v>
                </c:pt>
                <c:pt idx="8">
                  <c:v>28.41689952545536</c:v>
                </c:pt>
                <c:pt idx="9">
                  <c:v>31.749730209444621</c:v>
                </c:pt>
                <c:pt idx="10">
                  <c:v>35.036078312006758</c:v>
                </c:pt>
                <c:pt idx="11">
                  <c:v>38.276592120012928</c:v>
                </c:pt>
                <c:pt idx="12">
                  <c:v>41.471910878756624</c:v>
                </c:pt>
                <c:pt idx="13">
                  <c:v>44.622664918055591</c:v>
                </c:pt>
                <c:pt idx="14">
                  <c:v>47.729475776594676</c:v>
                </c:pt>
                <c:pt idx="15">
                  <c:v>50.792956324534934</c:v>
                </c:pt>
                <c:pt idx="16">
                  <c:v>53.813710884412195</c:v>
                </c:pt>
                <c:pt idx="17">
                  <c:v>56.792335350350029</c:v>
                </c:pt>
                <c:pt idx="18">
                  <c:v>59.729417305609495</c:v>
                </c:pt>
                <c:pt idx="19">
                  <c:v>62.625536138499953</c:v>
                </c:pt>
                <c:pt idx="20">
                  <c:v>65.481263156672938</c:v>
                </c:pt>
                <c:pt idx="21">
                  <c:v>68.297161699822112</c:v>
                </c:pt>
                <c:pt idx="22">
                  <c:v>71.073787250811463</c:v>
                </c:pt>
                <c:pt idx="23">
                  <c:v>73.81168754525342</c:v>
                </c:pt>
                <c:pt idx="24">
                  <c:v>76.511402679558969</c:v>
                </c:pt>
                <c:pt idx="25">
                  <c:v>79.173465217480526</c:v>
                </c:pt>
                <c:pt idx="26">
                  <c:v>81.798400295169159</c:v>
                </c:pt>
                <c:pt idx="27">
                  <c:v>84.386725724766237</c:v>
                </c:pt>
                <c:pt idx="28">
                  <c:v>86.938952096550651</c:v>
                </c:pt>
                <c:pt idx="29">
                  <c:v>89.455582879661236</c:v>
                </c:pt>
                <c:pt idx="30">
                  <c:v>91.937114521414316</c:v>
                </c:pt>
                <c:pt idx="31">
                  <c:v>94.384036545236384</c:v>
                </c:pt>
                <c:pt idx="32">
                  <c:v>96.796831647230533</c:v>
                </c:pt>
                <c:pt idx="33">
                  <c:v>99.175975791396496</c:v>
                </c:pt>
                <c:pt idx="34">
                  <c:v>101.5219383035224</c:v>
                </c:pt>
                <c:pt idx="35">
                  <c:v>103.83518196376701</c:v>
                </c:pt>
                <c:pt idx="36">
                  <c:v>106.11616309795093</c:v>
                </c:pt>
                <c:pt idx="37">
                  <c:v>108.36533166757442</c:v>
                </c:pt>
                <c:pt idx="38">
                  <c:v>110.58313135857981</c:v>
                </c:pt>
                <c:pt idx="39">
                  <c:v>112.76999966887585</c:v>
                </c:pt>
                <c:pt idx="40">
                  <c:v>114.92636799464164</c:v>
                </c:pt>
                <c:pt idx="41">
                  <c:v>117.05266171542651</c:v>
                </c:pt>
                <c:pt idx="42">
                  <c:v>119.14930027806331</c:v>
                </c:pt>
                <c:pt idx="43">
                  <c:v>121.21669727941136</c:v>
                </c:pt>
                <c:pt idx="44">
                  <c:v>123.25526054794516</c:v>
                </c:pt>
                <c:pt idx="45">
                  <c:v>125.2653922242054</c:v>
                </c:pt>
                <c:pt idx="46">
                  <c:v>127.24748884012797</c:v>
                </c:pt>
                <c:pt idx="47">
                  <c:v>129.2019413972663</c:v>
                </c:pt>
                <c:pt idx="48">
                  <c:v>131.12913544392313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22-41D9-9888-8ADC8D678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496560"/>
        <c:axId val="1372853840"/>
      </c:lineChart>
      <c:catAx>
        <c:axId val="13324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2853840"/>
        <c:crosses val="autoZero"/>
        <c:auto val="1"/>
        <c:lblAlgn val="ctr"/>
        <c:lblOffset val="100"/>
        <c:noMultiLvlLbl val="0"/>
      </c:catAx>
      <c:valAx>
        <c:axId val="13728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324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'First-order co'!$C$5</c:f>
              <c:strCache>
                <c:ptCount val="1"/>
                <c:pt idx="0">
                  <c:v>R6 (26,66%HE+73,34%CM)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'First-order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'First-order co'!$C$6:$C$54</c:f>
              <c:numCache>
                <c:formatCode>General</c:formatCode>
                <c:ptCount val="49"/>
                <c:pt idx="0">
                  <c:v>0</c:v>
                </c:pt>
                <c:pt idx="1">
                  <c:v>0.93890361523125199</c:v>
                </c:pt>
                <c:pt idx="2">
                  <c:v>1.0432262391458356</c:v>
                </c:pt>
                <c:pt idx="3">
                  <c:v>1.2518714869750027</c:v>
                </c:pt>
                <c:pt idx="4">
                  <c:v>1.5648393587187535</c:v>
                </c:pt>
                <c:pt idx="5">
                  <c:v>1.9821298543770878</c:v>
                </c:pt>
                <c:pt idx="6">
                  <c:v>3.0253560935229231</c:v>
                </c:pt>
                <c:pt idx="7">
                  <c:v>5.2161311957291776</c:v>
                </c:pt>
                <c:pt idx="8">
                  <c:v>7.5112289218500159</c:v>
                </c:pt>
                <c:pt idx="9">
                  <c:v>9.0760682805687694</c:v>
                </c:pt>
                <c:pt idx="10">
                  <c:v>11.788456502347941</c:v>
                </c:pt>
                <c:pt idx="11">
                  <c:v>13.353295861066695</c:v>
                </c:pt>
                <c:pt idx="12">
                  <c:v>14.083554228468779</c:v>
                </c:pt>
                <c:pt idx="13">
                  <c:v>15.126780467614616</c:v>
                </c:pt>
                <c:pt idx="14">
                  <c:v>17.317555569820868</c:v>
                </c:pt>
                <c:pt idx="15">
                  <c:v>19.612653295941705</c:v>
                </c:pt>
                <c:pt idx="16">
                  <c:v>21.177492654660458</c:v>
                </c:pt>
                <c:pt idx="17">
                  <c:v>23.88988087643963</c:v>
                </c:pt>
                <c:pt idx="18">
                  <c:v>25.454720235158383</c:v>
                </c:pt>
                <c:pt idx="19">
                  <c:v>26.18497860256047</c:v>
                </c:pt>
                <c:pt idx="20">
                  <c:v>27.228204841706305</c:v>
                </c:pt>
                <c:pt idx="21">
                  <c:v>29.418979943912561</c:v>
                </c:pt>
                <c:pt idx="22">
                  <c:v>31.714077670033397</c:v>
                </c:pt>
                <c:pt idx="23">
                  <c:v>33.278917028752147</c:v>
                </c:pt>
                <c:pt idx="24">
                  <c:v>35.991305250531319</c:v>
                </c:pt>
                <c:pt idx="25">
                  <c:v>37.556144609250069</c:v>
                </c:pt>
                <c:pt idx="26">
                  <c:v>38.286402976652155</c:v>
                </c:pt>
                <c:pt idx="27">
                  <c:v>39.329629215797993</c:v>
                </c:pt>
                <c:pt idx="28">
                  <c:v>41.520404318004246</c:v>
                </c:pt>
                <c:pt idx="29">
                  <c:v>43.815502044125083</c:v>
                </c:pt>
                <c:pt idx="30">
                  <c:v>45.38034140284384</c:v>
                </c:pt>
                <c:pt idx="31">
                  <c:v>48.7143670969106</c:v>
                </c:pt>
                <c:pt idx="32">
                  <c:v>50.63784345887219</c:v>
                </c:pt>
                <c:pt idx="33">
                  <c:v>51.535465761120932</c:v>
                </c:pt>
                <c:pt idx="34">
                  <c:v>52.817783335761995</c:v>
                </c:pt>
                <c:pt idx="35">
                  <c:v>53.843637395474843</c:v>
                </c:pt>
                <c:pt idx="36">
                  <c:v>55.767113757436434</c:v>
                </c:pt>
                <c:pt idx="37">
                  <c:v>57.43412660446981</c:v>
                </c:pt>
                <c:pt idx="38">
                  <c:v>58.908791815307033</c:v>
                </c:pt>
                <c:pt idx="39">
                  <c:v>60.699962016896265</c:v>
                </c:pt>
                <c:pt idx="40">
                  <c:v>61.416430097531958</c:v>
                </c:pt>
                <c:pt idx="41">
                  <c:v>61.655252791077189</c:v>
                </c:pt>
                <c:pt idx="42">
                  <c:v>62.610543565258112</c:v>
                </c:pt>
                <c:pt idx="43">
                  <c:v>63.088188952348574</c:v>
                </c:pt>
                <c:pt idx="44">
                  <c:v>63.804657032984267</c:v>
                </c:pt>
                <c:pt idx="45">
                  <c:v>64.401713766847351</c:v>
                </c:pt>
                <c:pt idx="46">
                  <c:v>65.357004541028275</c:v>
                </c:pt>
                <c:pt idx="47">
                  <c:v>65.715238581346128</c:v>
                </c:pt>
                <c:pt idx="48">
                  <c:v>66.670529355527052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6B-4842-8E64-40DC871955AB}"/>
            </c:ext>
          </c:extLst>
        </c:ser>
        <c:ser>
          <c:idx val="1"/>
          <c:order val="1"/>
          <c:tx>
            <c:strRef>
              <c:f>'First-order co'!$J$5</c:f>
              <c:strCache>
                <c:ptCount val="1"/>
                <c:pt idx="0">
                  <c:v>R6 (26,66%HE+73,34%CM)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'First-order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'First-order co'!$J$6:$J$54</c:f>
              <c:numCache>
                <c:formatCode>General</c:formatCode>
                <c:ptCount val="49"/>
                <c:pt idx="0">
                  <c:v>0</c:v>
                </c:pt>
                <c:pt idx="1">
                  <c:v>1.6807416267002768</c:v>
                </c:pt>
                <c:pt idx="2">
                  <c:v>3.3452492691953193</c:v>
                </c:pt>
                <c:pt idx="3">
                  <c:v>4.9936797286489583</c:v>
                </c:pt>
                <c:pt idx="4">
                  <c:v>6.626188291710517</c:v>
                </c:pt>
                <c:pt idx="5">
                  <c:v>8.2429287451431996</c:v>
                </c:pt>
                <c:pt idx="6">
                  <c:v>9.8440533903112186</c:v>
                </c:pt>
                <c:pt idx="7">
                  <c:v>11.429713057527051</c:v>
                </c:pt>
                <c:pt idx="8">
                  <c:v>13.000057120260003</c:v>
                </c:pt>
                <c:pt idx="9">
                  <c:v>14.555233509207646</c:v>
                </c:pt>
                <c:pt idx="10">
                  <c:v>16.095388726231256</c:v>
                </c:pt>
                <c:pt idx="11">
                  <c:v>17.620667858156754</c:v>
                </c:pt>
                <c:pt idx="12">
                  <c:v>19.131214590442188</c:v>
                </c:pt>
                <c:pt idx="13">
                  <c:v>20.62717122071335</c:v>
                </c:pt>
                <c:pt idx="14">
                  <c:v>22.108678672168598</c:v>
                </c:pt>
                <c:pt idx="15">
                  <c:v>23.575876506854218</c:v>
                </c:pt>
                <c:pt idx="16">
                  <c:v>25.02890293881152</c:v>
                </c:pt>
                <c:pt idx="17">
                  <c:v>26.467894847096979</c:v>
                </c:pt>
                <c:pt idx="18">
                  <c:v>27.892987788676628</c:v>
                </c:pt>
                <c:pt idx="19">
                  <c:v>29.304316011195926</c:v>
                </c:pt>
                <c:pt idx="20">
                  <c:v>30.702012465626193</c:v>
                </c:pt>
                <c:pt idx="21">
                  <c:v>32.086208818788968</c:v>
                </c:pt>
                <c:pt idx="22">
                  <c:v>33.457035465759425</c:v>
                </c:pt>
                <c:pt idx="23">
                  <c:v>34.814621542149901</c:v>
                </c:pt>
                <c:pt idx="24">
                  <c:v>36.159094936274862</c:v>
                </c:pt>
                <c:pt idx="25">
                  <c:v>37.490582301198302</c:v>
                </c:pt>
                <c:pt idx="26">
                  <c:v>38.809209066664764</c:v>
                </c:pt>
                <c:pt idx="27">
                  <c:v>40.115099450915274</c:v>
                </c:pt>
                <c:pt idx="28">
                  <c:v>41.408376472388952</c:v>
                </c:pt>
                <c:pt idx="29">
                  <c:v>42.68916196131174</c:v>
                </c:pt>
                <c:pt idx="30">
                  <c:v>43.957576571173092</c:v>
                </c:pt>
                <c:pt idx="31">
                  <c:v>45.213739790091829</c:v>
                </c:pt>
                <c:pt idx="32">
                  <c:v>46.457769952072418</c:v>
                </c:pt>
                <c:pt idx="33">
                  <c:v>47.689784248152122</c:v>
                </c:pt>
                <c:pt idx="34">
                  <c:v>48.90989873744094</c:v>
                </c:pt>
                <c:pt idx="35">
                  <c:v>50.118228358054502</c:v>
                </c:pt>
                <c:pt idx="36">
                  <c:v>51.314886937941687</c:v>
                </c:pt>
                <c:pt idx="37">
                  <c:v>52.499987205607447</c:v>
                </c:pt>
                <c:pt idx="38">
                  <c:v>53.67364080073218</c:v>
                </c:pt>
                <c:pt idx="39">
                  <c:v>54.835958284688516</c:v>
                </c:pt>
                <c:pt idx="40">
                  <c:v>55.987049150956395</c:v>
                </c:pt>
                <c:pt idx="41">
                  <c:v>57.127021835437795</c:v>
                </c:pt>
                <c:pt idx="42">
                  <c:v>58.255983726671566</c:v>
                </c:pt>
                <c:pt idx="43">
                  <c:v>59.374041175949813</c:v>
                </c:pt>
                <c:pt idx="44">
                  <c:v>60.481299507336409</c:v>
                </c:pt>
                <c:pt idx="45">
                  <c:v>61.577863027588897</c:v>
                </c:pt>
                <c:pt idx="46">
                  <c:v>62.663835035984327</c:v>
                </c:pt>
                <c:pt idx="47">
                  <c:v>63.739317834050496</c:v>
                </c:pt>
                <c:pt idx="48">
                  <c:v>64.804412735202931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86B-4842-8E64-40DC871955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19488"/>
        <c:axId val="1463628768"/>
      </c:lineChart>
      <c:catAx>
        <c:axId val="1121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63628768"/>
        <c:crosses val="autoZero"/>
        <c:auto val="1"/>
        <c:lblAlgn val="ctr"/>
        <c:lblOffset val="100"/>
        <c:noMultiLvlLbl val="0"/>
      </c:catAx>
      <c:valAx>
        <c:axId val="14636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121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'BMP test cumul'!$A$19</c:f>
              <c:strCache>
                <c:ptCount val="1"/>
                <c:pt idx="0">
                  <c:v>R8 (46,6%HE+47,4%CM+6,0%PM)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'BMP test cumul'!$B$18:$BX$18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'BMP test cumul'!$B$19:$BX$19</c:f>
              <c:numCache>
                <c:formatCode>General</c:formatCode>
                <c:ptCount val="75"/>
                <c:pt idx="0">
                  <c:v>0</c:v>
                </c:pt>
                <c:pt idx="1">
                  <c:v>0.59739286766246502</c:v>
                </c:pt>
                <c:pt idx="2">
                  <c:v>1.1028791402999354</c:v>
                </c:pt>
                <c:pt idx="3">
                  <c:v>1.7462253054748977</c:v>
                </c:pt>
                <c:pt idx="4">
                  <c:v>2.366594821893611</c:v>
                </c:pt>
                <c:pt idx="5">
                  <c:v>3.1018475820935678</c:v>
                </c:pt>
                <c:pt idx="6">
                  <c:v>3.9290069373185195</c:v>
                </c:pt>
                <c:pt idx="7">
                  <c:v>5.0089094288622062</c:v>
                </c:pt>
                <c:pt idx="8">
                  <c:v>6.065835271649644</c:v>
                </c:pt>
                <c:pt idx="9">
                  <c:v>7.2835976557308229</c:v>
                </c:pt>
                <c:pt idx="10">
                  <c:v>8.5243366885682494</c:v>
                </c:pt>
                <c:pt idx="11">
                  <c:v>10.109725452749407</c:v>
                </c:pt>
                <c:pt idx="12">
                  <c:v>11.649160919418067</c:v>
                </c:pt>
                <c:pt idx="13">
                  <c:v>13.303479629867971</c:v>
                </c:pt>
                <c:pt idx="14">
                  <c:v>15.003751637830371</c:v>
                </c:pt>
                <c:pt idx="15">
                  <c:v>16.681046997036521</c:v>
                </c:pt>
                <c:pt idx="16">
                  <c:v>18.220482463705181</c:v>
                </c:pt>
                <c:pt idx="17">
                  <c:v>19.897777822911333</c:v>
                </c:pt>
                <c:pt idx="18">
                  <c:v>21.437213289579994</c:v>
                </c:pt>
                <c:pt idx="19">
                  <c:v>22.861765512467411</c:v>
                </c:pt>
                <c:pt idx="20">
                  <c:v>22.898528150477407</c:v>
                </c:pt>
                <c:pt idx="21">
                  <c:v>24.460940265902316</c:v>
                </c:pt>
                <c:pt idx="22">
                  <c:v>28.272864565363129</c:v>
                </c:pt>
                <c:pt idx="23">
                  <c:v>31.812508557719596</c:v>
                </c:pt>
                <c:pt idx="24">
                  <c:v>35.624432857180409</c:v>
                </c:pt>
                <c:pt idx="25">
                  <c:v>38.917487337070376</c:v>
                </c:pt>
                <c:pt idx="26">
                  <c:v>42.132135757915343</c:v>
                </c:pt>
                <c:pt idx="27">
                  <c:v>44.641129647355314</c:v>
                </c:pt>
                <c:pt idx="28">
                  <c:v>47.542153832020283</c:v>
                </c:pt>
                <c:pt idx="29">
                  <c:v>49.087462148829289</c:v>
                </c:pt>
                <c:pt idx="30">
                  <c:v>50.721073798027376</c:v>
                </c:pt>
                <c:pt idx="31">
                  <c:v>52.310533781030927</c:v>
                </c:pt>
                <c:pt idx="32">
                  <c:v>53.944145430229014</c:v>
                </c:pt>
                <c:pt idx="33">
                  <c:v>55.577757079427101</c:v>
                </c:pt>
                <c:pt idx="34">
                  <c:v>57.167217062430652</c:v>
                </c:pt>
                <c:pt idx="35">
                  <c:v>58.800828711628739</c:v>
                </c:pt>
                <c:pt idx="36">
                  <c:v>60.390288694632289</c:v>
                </c:pt>
                <c:pt idx="37">
                  <c:v>62.001824510733108</c:v>
                </c:pt>
                <c:pt idx="38">
                  <c:v>63.613360326833927</c:v>
                </c:pt>
                <c:pt idx="39">
                  <c:v>65.246971976032015</c:v>
                </c:pt>
                <c:pt idx="40">
                  <c:v>66.968886957619191</c:v>
                </c:pt>
                <c:pt idx="41">
                  <c:v>68.514195274428189</c:v>
                </c:pt>
                <c:pt idx="42">
                  <c:v>70.147806923626277</c:v>
                </c:pt>
                <c:pt idx="43">
                  <c:v>71.693115240435276</c:v>
                </c:pt>
                <c:pt idx="44">
                  <c:v>73.238423557244275</c:v>
                </c:pt>
                <c:pt idx="45">
                  <c:v>74.827883540247825</c:v>
                </c:pt>
                <c:pt idx="46">
                  <c:v>76.461495189445913</c:v>
                </c:pt>
                <c:pt idx="47">
                  <c:v>78.050955172449463</c:v>
                </c:pt>
                <c:pt idx="48">
                  <c:v>79.640415155453013</c:v>
                </c:pt>
                <c:pt idx="49">
                  <c:v>81.185723472262012</c:v>
                </c:pt>
                <c:pt idx="50">
                  <c:v>82.819335121460099</c:v>
                </c:pt>
                <c:pt idx="51">
                  <c:v>84.541250103047275</c:v>
                </c:pt>
                <c:pt idx="52">
                  <c:v>86.086558419856274</c:v>
                </c:pt>
                <c:pt idx="53">
                  <c:v>87.764321735248913</c:v>
                </c:pt>
                <c:pt idx="54">
                  <c:v>89.397933384447001</c:v>
                </c:pt>
                <c:pt idx="55">
                  <c:v>92.218305320371854</c:v>
                </c:pt>
                <c:pt idx="56">
                  <c:v>95.119259311608857</c:v>
                </c:pt>
                <c:pt idx="57">
                  <c:v>97.939631247533711</c:v>
                </c:pt>
                <c:pt idx="58">
                  <c:v>100.51825701752216</c:v>
                </c:pt>
                <c:pt idx="59">
                  <c:v>103.4997930640713</c:v>
                </c:pt>
                <c:pt idx="60">
                  <c:v>106.15900088937188</c:v>
                </c:pt>
                <c:pt idx="61">
                  <c:v>108.41529843811178</c:v>
                </c:pt>
                <c:pt idx="62">
                  <c:v>111.1753976172178</c:v>
                </c:pt>
                <c:pt idx="63">
                  <c:v>113.34404697222968</c:v>
                </c:pt>
                <c:pt idx="64">
                  <c:v>115.11839644451211</c:v>
                </c:pt>
                <c:pt idx="65">
                  <c:v>116.99132088747692</c:v>
                </c:pt>
                <c:pt idx="66">
                  <c:v>119.06139527180643</c:v>
                </c:pt>
                <c:pt idx="67">
                  <c:v>121.0328946854536</c:v>
                </c:pt>
                <c:pt idx="68">
                  <c:v>122.51151924568897</c:v>
                </c:pt>
                <c:pt idx="69">
                  <c:v>124.18729374728906</c:v>
                </c:pt>
                <c:pt idx="70">
                  <c:v>126.06021819025386</c:v>
                </c:pt>
                <c:pt idx="71">
                  <c:v>127.63741772117159</c:v>
                </c:pt>
                <c:pt idx="72">
                  <c:v>127.86156873449629</c:v>
                </c:pt>
                <c:pt idx="73">
                  <c:v>128.06330464648852</c:v>
                </c:pt>
                <c:pt idx="74">
                  <c:v>128.42868483689338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C-4CCD-8925-6148CE864B52}"/>
            </c:ext>
          </c:extLst>
        </c:ser>
        <c:ser>
          <c:idx val="1"/>
          <c:order val="1"/>
          <c:tx>
            <c:strRef>
              <c:f>'BMP test cumul'!$A$20</c:f>
              <c:strCache>
                <c:ptCount val="1"/>
                <c:pt idx="0">
                  <c:v>R1 (0,04%HE+27,80%CM+72,15%SM)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'BMP test cumul'!$B$18:$BX$18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'BMP test cumul'!$B$20:$BX$20</c:f>
              <c:numCache>
                <c:formatCode>General</c:formatCode>
                <c:ptCount val="75"/>
                <c:pt idx="0">
                  <c:v>0</c:v>
                </c:pt>
                <c:pt idx="1">
                  <c:v>0.24133412480307526</c:v>
                </c:pt>
                <c:pt idx="2">
                  <c:v>0.58885526451950354</c:v>
                </c:pt>
                <c:pt idx="3">
                  <c:v>0.97498986420442391</c:v>
                </c:pt>
                <c:pt idx="4">
                  <c:v>1.2259773539996222</c:v>
                </c:pt>
                <c:pt idx="5">
                  <c:v>1.6603787786451576</c:v>
                </c:pt>
                <c:pt idx="6">
                  <c:v>2.114086933274939</c:v>
                </c:pt>
                <c:pt idx="7">
                  <c:v>2.5002215329598592</c:v>
                </c:pt>
                <c:pt idx="8">
                  <c:v>2.9249695926132717</c:v>
                </c:pt>
                <c:pt idx="9">
                  <c:v>3.4365979371957911</c:v>
                </c:pt>
                <c:pt idx="10">
                  <c:v>4.6680410914172903</c:v>
                </c:pt>
                <c:pt idx="11">
                  <c:v>5.0695986417069099</c:v>
                </c:pt>
                <c:pt idx="12">
                  <c:v>6.033336762401996</c:v>
                </c:pt>
                <c:pt idx="13">
                  <c:v>7.3450914266814191</c:v>
                </c:pt>
                <c:pt idx="14">
                  <c:v>8.8977806211346149</c:v>
                </c:pt>
                <c:pt idx="15">
                  <c:v>9.8481334901533817</c:v>
                </c:pt>
                <c:pt idx="16">
                  <c:v>11.045318999546868</c:v>
                </c:pt>
                <c:pt idx="17">
                  <c:v>11.957460340037144</c:v>
                </c:pt>
                <c:pt idx="18">
                  <c:v>13.168898057875792</c:v>
                </c:pt>
                <c:pt idx="19">
                  <c:v>14.323326941933797</c:v>
                </c:pt>
                <c:pt idx="20">
                  <c:v>15.255060103313435</c:v>
                </c:pt>
                <c:pt idx="21">
                  <c:v>16.448843216331095</c:v>
                </c:pt>
                <c:pt idx="22">
                  <c:v>17.6280679987022</c:v>
                </c:pt>
                <c:pt idx="23">
                  <c:v>18.576637881158636</c:v>
                </c:pt>
                <c:pt idx="24">
                  <c:v>19.685734974492313</c:v>
                </c:pt>
                <c:pt idx="25">
                  <c:v>20.634304856948749</c:v>
                </c:pt>
                <c:pt idx="26">
                  <c:v>21.612061505019227</c:v>
                </c:pt>
                <c:pt idx="27">
                  <c:v>22.717466437450568</c:v>
                </c:pt>
                <c:pt idx="28">
                  <c:v>23.489735636820409</c:v>
                </c:pt>
                <c:pt idx="29">
                  <c:v>24.36014153825009</c:v>
                </c:pt>
                <c:pt idx="30">
                  <c:v>25.155512448177213</c:v>
                </c:pt>
                <c:pt idx="31">
                  <c:v>25.980897354705359</c:v>
                </c:pt>
                <c:pt idx="32">
                  <c:v>26.821289259534016</c:v>
                </c:pt>
                <c:pt idx="33">
                  <c:v>27.720587488429832</c:v>
                </c:pt>
                <c:pt idx="34">
                  <c:v>28.440026071546484</c:v>
                </c:pt>
                <c:pt idx="35">
                  <c:v>29.414265819516952</c:v>
                </c:pt>
                <c:pt idx="36">
                  <c:v>29.968833060669372</c:v>
                </c:pt>
                <c:pt idx="37">
                  <c:v>30.478435390377001</c:v>
                </c:pt>
                <c:pt idx="38">
                  <c:v>31.062979239159283</c:v>
                </c:pt>
                <c:pt idx="39">
                  <c:v>31.857359341350588</c:v>
                </c:pt>
                <c:pt idx="40">
                  <c:v>32.142137113834266</c:v>
                </c:pt>
                <c:pt idx="41">
                  <c:v>32.606774532097106</c:v>
                </c:pt>
                <c:pt idx="42">
                  <c:v>32.8086749763768</c:v>
                </c:pt>
                <c:pt idx="43">
                  <c:v>32.916355213325971</c:v>
                </c:pt>
                <c:pt idx="44">
                  <c:v>33.091335598368374</c:v>
                </c:pt>
                <c:pt idx="45">
                  <c:v>33.219205879745516</c:v>
                </c:pt>
                <c:pt idx="46">
                  <c:v>33.407646294406568</c:v>
                </c:pt>
                <c:pt idx="47">
                  <c:v>33.51532653135574</c:v>
                </c:pt>
                <c:pt idx="48">
                  <c:v>33.703766946016792</c:v>
                </c:pt>
                <c:pt idx="49">
                  <c:v>34.134487893813478</c:v>
                </c:pt>
                <c:pt idx="50">
                  <c:v>34.28254821961859</c:v>
                </c:pt>
                <c:pt idx="51">
                  <c:v>34.54149956027149</c:v>
                </c:pt>
                <c:pt idx="52">
                  <c:v>34.871073993829725</c:v>
                </c:pt>
                <c:pt idx="53">
                  <c:v>35.130025334482625</c:v>
                </c:pt>
                <c:pt idx="54">
                  <c:v>35.577304922883087</c:v>
                </c:pt>
                <c:pt idx="55">
                  <c:v>35.777403686114873</c:v>
                </c:pt>
                <c:pt idx="56">
                  <c:v>36.001043480315104</c:v>
                </c:pt>
                <c:pt idx="57">
                  <c:v>36.295306367420672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C-4CCD-8925-6148CE864B52}"/>
            </c:ext>
          </c:extLst>
        </c:ser>
        <c:ser>
          <c:idx val="2"/>
          <c:order val="2"/>
          <c:tx>
            <c:strRef>
              <c:f>'BMP test cumul'!$A$21</c:f>
              <c:strCache>
                <c:ptCount val="1"/>
                <c:pt idx="0">
                  <c:v>R14 (6,45%HE+47,09%CM+46,46%SM)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'BMP test cumul'!$B$18:$BX$18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'BMP test cumul'!$B$21:$BX$21</c:f>
              <c:numCache>
                <c:formatCode>General</c:formatCode>
                <c:ptCount val="75"/>
                <c:pt idx="0">
                  <c:v>0</c:v>
                </c:pt>
                <c:pt idx="1">
                  <c:v>2.5877052046264754E-2</c:v>
                </c:pt>
                <c:pt idx="2">
                  <c:v>8.8721321301479153E-2</c:v>
                </c:pt>
                <c:pt idx="3">
                  <c:v>0.17004919916116837</c:v>
                </c:pt>
                <c:pt idx="4">
                  <c:v>0.35118856348502159</c:v>
                </c:pt>
                <c:pt idx="5">
                  <c:v>0.47040783898388416</c:v>
                </c:pt>
                <c:pt idx="6">
                  <c:v>0.57206768630849569</c:v>
                </c:pt>
                <c:pt idx="7">
                  <c:v>1.8228650328286848</c:v>
                </c:pt>
                <c:pt idx="8">
                  <c:v>2.6322044923417485</c:v>
                </c:pt>
                <c:pt idx="9">
                  <c:v>3.9075272770289997</c:v>
                </c:pt>
                <c:pt idx="10">
                  <c:v>6.8368557776876804</c:v>
                </c:pt>
                <c:pt idx="11">
                  <c:v>11.317005249283309</c:v>
                </c:pt>
                <c:pt idx="12">
                  <c:v>15.538684559056112</c:v>
                </c:pt>
                <c:pt idx="13">
                  <c:v>19.544972067309896</c:v>
                </c:pt>
                <c:pt idx="14">
                  <c:v>24.564427028962591</c:v>
                </c:pt>
                <c:pt idx="15">
                  <c:v>29.329732372303756</c:v>
                </c:pt>
                <c:pt idx="16">
                  <c:v>34.267905665118271</c:v>
                </c:pt>
                <c:pt idx="17">
                  <c:v>38.931735997220869</c:v>
                </c:pt>
                <c:pt idx="18">
                  <c:v>44.419704227975487</c:v>
                </c:pt>
                <c:pt idx="19">
                  <c:v>49.679007115781999</c:v>
                </c:pt>
                <c:pt idx="20">
                  <c:v>54.633422879657701</c:v>
                </c:pt>
                <c:pt idx="21">
                  <c:v>59.130507957637178</c:v>
                </c:pt>
                <c:pt idx="22">
                  <c:v>64.161145502495572</c:v>
                </c:pt>
                <c:pt idx="23">
                  <c:v>68.546497166460995</c:v>
                </c:pt>
                <c:pt idx="24">
                  <c:v>71.81557749778068</c:v>
                </c:pt>
                <c:pt idx="25">
                  <c:v>73.091316163661531</c:v>
                </c:pt>
                <c:pt idx="26">
                  <c:v>77.556401494244511</c:v>
                </c:pt>
                <c:pt idx="27">
                  <c:v>81.392027533802107</c:v>
                </c:pt>
                <c:pt idx="28">
                  <c:v>84.366594666520243</c:v>
                </c:pt>
                <c:pt idx="29">
                  <c:v>87.262883716798427</c:v>
                </c:pt>
                <c:pt idx="30">
                  <c:v>90.00261660219671</c:v>
                </c:pt>
                <c:pt idx="31">
                  <c:v>92.350959075395238</c:v>
                </c:pt>
                <c:pt idx="32">
                  <c:v>94.542745383713864</c:v>
                </c:pt>
                <c:pt idx="33">
                  <c:v>96.65625360959254</c:v>
                </c:pt>
                <c:pt idx="34">
                  <c:v>98.300093340831509</c:v>
                </c:pt>
                <c:pt idx="35">
                  <c:v>100.33097983624818</c:v>
                </c:pt>
                <c:pt idx="36">
                  <c:v>101.75260038303985</c:v>
                </c:pt>
                <c:pt idx="37">
                  <c:v>103.17422092983152</c:v>
                </c:pt>
                <c:pt idx="38">
                  <c:v>104.66353769313707</c:v>
                </c:pt>
                <c:pt idx="39">
                  <c:v>107.10060148763708</c:v>
                </c:pt>
                <c:pt idx="40">
                  <c:v>107.91295608580374</c:v>
                </c:pt>
                <c:pt idx="41">
                  <c:v>109.33457663259541</c:v>
                </c:pt>
                <c:pt idx="42">
                  <c:v>110.75619717938709</c:v>
                </c:pt>
                <c:pt idx="43">
                  <c:v>111.50085556103987</c:v>
                </c:pt>
                <c:pt idx="44">
                  <c:v>112.71938745828987</c:v>
                </c:pt>
                <c:pt idx="45">
                  <c:v>113.73483070599821</c:v>
                </c:pt>
                <c:pt idx="46">
                  <c:v>114.7709986998543</c:v>
                </c:pt>
                <c:pt idx="47">
                  <c:v>115.40421247387748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6C-4CCD-8925-6148CE864B52}"/>
            </c:ext>
          </c:extLst>
        </c:ser>
        <c:ser>
          <c:idx val="3"/>
          <c:order val="3"/>
          <c:tx>
            <c:strRef>
              <c:f>'BMP test cumul'!$A$22</c:f>
              <c:strCache>
                <c:ptCount val="1"/>
                <c:pt idx="0">
                  <c:v>R16 (47,87%HE+4,81%CM+47,32%SM)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'BMP test cumul'!$B$18:$BX$18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'BMP test cumul'!$B$22:$BX$22</c:f>
              <c:numCache>
                <c:formatCode>General</c:formatCode>
                <c:ptCount val="75"/>
                <c:pt idx="0">
                  <c:v>0</c:v>
                </c:pt>
                <c:pt idx="1">
                  <c:v>2.1705377453598325</c:v>
                </c:pt>
                <c:pt idx="2">
                  <c:v>3.5517890378615435</c:v>
                </c:pt>
                <c:pt idx="3">
                  <c:v>4.5383971039341944</c:v>
                </c:pt>
                <c:pt idx="4">
                  <c:v>5.5250051700068452</c:v>
                </c:pt>
                <c:pt idx="5">
                  <c:v>7.3666735600091267</c:v>
                </c:pt>
                <c:pt idx="6">
                  <c:v>10.458045500370099</c:v>
                </c:pt>
                <c:pt idx="7">
                  <c:v>14.075608409303154</c:v>
                </c:pt>
                <c:pt idx="8">
                  <c:v>14.930668733232785</c:v>
                </c:pt>
                <c:pt idx="9">
                  <c:v>18.877100997523389</c:v>
                </c:pt>
                <c:pt idx="10">
                  <c:v>20.718769387525672</c:v>
                </c:pt>
                <c:pt idx="11">
                  <c:v>24.270558425387215</c:v>
                </c:pt>
                <c:pt idx="12">
                  <c:v>27.361930365748186</c:v>
                </c:pt>
                <c:pt idx="13">
                  <c:v>32.294970696111442</c:v>
                </c:pt>
                <c:pt idx="14">
                  <c:v>36.872606078753591</c:v>
                </c:pt>
                <c:pt idx="15">
                  <c:v>41.228742975138864</c:v>
                </c:pt>
                <c:pt idx="16">
                  <c:v>45.653737276708263</c:v>
                </c:pt>
                <c:pt idx="17">
                  <c:v>49.837368252737512</c:v>
                </c:pt>
                <c:pt idx="18">
                  <c:v>54.664634763540491</c:v>
                </c:pt>
                <c:pt idx="19">
                  <c:v>59.527417199122652</c:v>
                </c:pt>
                <c:pt idx="20">
                  <c:v>64.30777959342376</c:v>
                </c:pt>
                <c:pt idx="21">
                  <c:v>70.242022565659624</c:v>
                </c:pt>
                <c:pt idx="22">
                  <c:v>75.269645083803894</c:v>
                </c:pt>
                <c:pt idx="23">
                  <c:v>79.80274735426184</c:v>
                </c:pt>
                <c:pt idx="24">
                  <c:v>84.88384646201655</c:v>
                </c:pt>
                <c:pt idx="25">
                  <c:v>88.899553821371072</c:v>
                </c:pt>
                <c:pt idx="26">
                  <c:v>95.291904311772157</c:v>
                </c:pt>
                <c:pt idx="27">
                  <c:v>99.791222841952433</c:v>
                </c:pt>
                <c:pt idx="28">
                  <c:v>103.79970662338577</c:v>
                </c:pt>
                <c:pt idx="29">
                  <c:v>107.31735565607217</c:v>
                </c:pt>
                <c:pt idx="30">
                  <c:v>111.24403364604768</c:v>
                </c:pt>
                <c:pt idx="31">
                  <c:v>114.48619163301525</c:v>
                </c:pt>
                <c:pt idx="32">
                  <c:v>117.94940584636697</c:v>
                </c:pt>
                <c:pt idx="33">
                  <c:v>121.33893465092397</c:v>
                </c:pt>
                <c:pt idx="34">
                  <c:v>124.36003641150739</c:v>
                </c:pt>
                <c:pt idx="35">
                  <c:v>128.48641930401158</c:v>
                </c:pt>
                <c:pt idx="36">
                  <c:v>131.1390940206214</c:v>
                </c:pt>
                <c:pt idx="37">
                  <c:v>133.57071251084707</c:v>
                </c:pt>
                <c:pt idx="38">
                  <c:v>136.2233872274569</c:v>
                </c:pt>
                <c:pt idx="39">
                  <c:v>139.68660144080863</c:v>
                </c:pt>
                <c:pt idx="40">
                  <c:v>141.16030961670299</c:v>
                </c:pt>
                <c:pt idx="41">
                  <c:v>143.44455728933923</c:v>
                </c:pt>
                <c:pt idx="42">
                  <c:v>145.63414906421568</c:v>
                </c:pt>
                <c:pt idx="43">
                  <c:v>146.76212058460658</c:v>
                </c:pt>
                <c:pt idx="44">
                  <c:v>148.61995602995628</c:v>
                </c:pt>
                <c:pt idx="45">
                  <c:v>150.01333261396857</c:v>
                </c:pt>
                <c:pt idx="46">
                  <c:v>151.73846552750757</c:v>
                </c:pt>
                <c:pt idx="47">
                  <c:v>152.86643704789847</c:v>
                </c:pt>
                <c:pt idx="48">
                  <c:v>154.32616489781608</c:v>
                </c:pt>
                <c:pt idx="49">
                  <c:v>154.97482499614384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6C-4CCD-8925-6148CE864B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0947503"/>
        <c:axId val="714243391"/>
      </c:lineChart>
      <c:dateAx>
        <c:axId val="600947503"/>
        <c:scaling>
          <c:orientation val="minMax"/>
          <c:max val="7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Retention Time (days)</a:t>
                </a:r>
                <a:endParaRPr lang="fr-BF" sz="11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F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>
                <a:alpha val="97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714243391"/>
        <c:crosses val="autoZero"/>
        <c:auto val="0"/>
        <c:lblOffset val="100"/>
        <c:baseTimeUnit val="days"/>
        <c:majorUnit val="10"/>
        <c:majorTimeUnit val="days"/>
        <c:minorUnit val="5"/>
        <c:minorTimeUnit val="days"/>
      </c:dateAx>
      <c:valAx>
        <c:axId val="714243391"/>
        <c:scaling>
          <c:orientation val="minMax"/>
          <c:max val="3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Cumulative methane yield (ml/g VS ad)</a:t>
                </a:r>
              </a:p>
              <a:p>
                <a:pPr>
                  <a:defRPr/>
                </a:pPr>
                <a:endParaRPr lang="fr-BF" sz="11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F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600947503"/>
        <c:crosses val="autoZero"/>
        <c:crossBetween val="between"/>
        <c:min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6983041546129372"/>
          <c:y val="1.9040851011541998E-3"/>
          <c:w val="0.21175802738653104"/>
          <c:h val="0.1146761576873555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'First-order co'!$D$5</c:f>
              <c:strCache>
                <c:ptCount val="1"/>
                <c:pt idx="0">
                  <c:v>R4 (27,20%HE+72,80%PM)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'First-order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'First-order co'!$D$6:$D$54</c:f>
              <c:numCache>
                <c:formatCode>General</c:formatCode>
                <c:ptCount val="49"/>
                <c:pt idx="0">
                  <c:v>0</c:v>
                </c:pt>
                <c:pt idx="1">
                  <c:v>3.0131666060493707</c:v>
                </c:pt>
                <c:pt idx="2">
                  <c:v>4.5199261918718445</c:v>
                </c:pt>
                <c:pt idx="3">
                  <c:v>9.1535900448772125</c:v>
                </c:pt>
                <c:pt idx="4">
                  <c:v>11.266727198534602</c:v>
                </c:pt>
                <c:pt idx="5">
                  <c:v>14.72010720722289</c:v>
                </c:pt>
                <c:pt idx="6">
                  <c:v>17.94287405984349</c:v>
                </c:pt>
                <c:pt idx="7">
                  <c:v>23.170751967636324</c:v>
                </c:pt>
                <c:pt idx="8">
                  <c:v>29.060066437106865</c:v>
                </c:pt>
                <c:pt idx="9">
                  <c:v>37.657907333674189</c:v>
                </c:pt>
                <c:pt idx="10">
                  <c:v>43.802820107752396</c:v>
                </c:pt>
                <c:pt idx="11">
                  <c:v>57.83111135114526</c:v>
                </c:pt>
                <c:pt idx="12">
                  <c:v>71.22729949041252</c:v>
                </c:pt>
                <c:pt idx="13">
                  <c:v>86.549676876281836</c:v>
                </c:pt>
                <c:pt idx="14">
                  <c:v>102.58638741535211</c:v>
                </c:pt>
                <c:pt idx="15">
                  <c:v>119.4150014147438</c:v>
                </c:pt>
                <c:pt idx="16">
                  <c:v>133.24727793918171</c:v>
                </c:pt>
                <c:pt idx="17">
                  <c:v>144.48847938859646</c:v>
                </c:pt>
                <c:pt idx="18">
                  <c:v>155.28560096600745</c:v>
                </c:pt>
                <c:pt idx="19">
                  <c:v>167.3219083465701</c:v>
                </c:pt>
                <c:pt idx="20">
                  <c:v>180.10403298801884</c:v>
                </c:pt>
                <c:pt idx="21">
                  <c:v>192.13192580303371</c:v>
                </c:pt>
                <c:pt idx="22">
                  <c:v>202.37381532834166</c:v>
                </c:pt>
                <c:pt idx="23">
                  <c:v>210.77869707444904</c:v>
                </c:pt>
                <c:pt idx="24">
                  <c:v>218.90928278719662</c:v>
                </c:pt>
                <c:pt idx="25">
                  <c:v>225.24880001784746</c:v>
                </c:pt>
                <c:pt idx="26">
                  <c:v>231.95844061073626</c:v>
                </c:pt>
                <c:pt idx="27">
                  <c:v>237.06490080350522</c:v>
                </c:pt>
                <c:pt idx="28">
                  <c:v>240.95805938393121</c:v>
                </c:pt>
                <c:pt idx="29">
                  <c:v>245.01591898233156</c:v>
                </c:pt>
                <c:pt idx="30">
                  <c:v>247.90412458912149</c:v>
                </c:pt>
                <c:pt idx="31">
                  <c:v>250.07869042171512</c:v>
                </c:pt>
                <c:pt idx="32">
                  <c:v>251.61220386014872</c:v>
                </c:pt>
                <c:pt idx="33">
                  <c:v>253.34870694023647</c:v>
                </c:pt>
                <c:pt idx="34">
                  <c:v>255.25961246827021</c:v>
                </c:pt>
                <c:pt idx="35">
                  <c:v>257.80748650564851</c:v>
                </c:pt>
                <c:pt idx="36">
                  <c:v>259.39990777900999</c:v>
                </c:pt>
                <c:pt idx="37">
                  <c:v>260.99232905237147</c:v>
                </c:pt>
                <c:pt idx="38">
                  <c:v>262.90323458040524</c:v>
                </c:pt>
                <c:pt idx="39">
                  <c:v>265.04295517996923</c:v>
                </c:pt>
                <c:pt idx="40">
                  <c:v>266.3267875397076</c:v>
                </c:pt>
                <c:pt idx="41">
                  <c:v>267.7532679394169</c:v>
                </c:pt>
                <c:pt idx="42">
                  <c:v>269.60769245903901</c:v>
                </c:pt>
                <c:pt idx="43">
                  <c:v>270.3209326588937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8B-4FB5-94B0-B99C1170DC8E}"/>
            </c:ext>
          </c:extLst>
        </c:ser>
        <c:ser>
          <c:idx val="1"/>
          <c:order val="1"/>
          <c:tx>
            <c:strRef>
              <c:f>'First-order co'!$K$5</c:f>
              <c:strCache>
                <c:ptCount val="1"/>
                <c:pt idx="0">
                  <c:v>R4 (27,20%HE+72,80%PM)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'First-order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'First-order co'!$K$6:$K$54</c:f>
              <c:numCache>
                <c:formatCode>General</c:formatCode>
                <c:ptCount val="49"/>
                <c:pt idx="0">
                  <c:v>0</c:v>
                </c:pt>
                <c:pt idx="1">
                  <c:v>9.3448073299608794</c:v>
                </c:pt>
                <c:pt idx="2">
                  <c:v>18.551972902195502</c:v>
                </c:pt>
                <c:pt idx="3">
                  <c:v>27.623524072945806</c:v>
                </c:pt>
                <c:pt idx="4">
                  <c:v>36.561458337070086</c:v>
                </c:pt>
                <c:pt idx="5">
                  <c:v>45.367743767877919</c:v>
                </c:pt>
                <c:pt idx="6">
                  <c:v>54.044319450486988</c:v>
                </c:pt>
                <c:pt idx="7">
                  <c:v>62.593095908796329</c:v>
                </c:pt>
                <c:pt idx="8">
                  <c:v>71.015955526171126</c:v>
                </c:pt>
                <c:pt idx="9">
                  <c:v>79.3147529599309</c:v>
                </c:pt>
                <c:pt idx="10">
                  <c:v>87.491315549732491</c:v>
                </c:pt>
                <c:pt idx="11">
                  <c:v>95.547443719938215</c:v>
                </c:pt>
                <c:pt idx="12">
                  <c:v>103.48491137605714</c:v>
                </c:pt>
                <c:pt idx="13">
                  <c:v>111.30546629534723</c:v>
                </c:pt>
                <c:pt idx="14">
                  <c:v>119.01083051166438</c:v>
                </c:pt>
                <c:pt idx="15">
                  <c:v>126.60270069464225</c:v>
                </c:pt>
                <c:pt idx="16">
                  <c:v>134.08274852328822</c:v>
                </c:pt>
                <c:pt idx="17">
                  <c:v>141.45262105407537</c:v>
                </c:pt>
                <c:pt idx="18">
                  <c:v>148.71394108361372</c:v>
                </c:pt>
                <c:pt idx="19">
                  <c:v>155.86830750597872</c:v>
                </c:pt>
                <c:pt idx="20">
                  <c:v>162.91729566477753</c:v>
                </c:pt>
                <c:pt idx="21">
                  <c:v>169.86245770002881</c:v>
                </c:pt>
                <c:pt idx="22">
                  <c:v>176.70532288993365</c:v>
                </c:pt>
                <c:pt idx="23">
                  <c:v>183.44739798761225</c:v>
                </c:pt>
                <c:pt idx="24">
                  <c:v>190.09016755288124</c:v>
                </c:pt>
                <c:pt idx="25">
                  <c:v>196.63509427914357</c:v>
                </c:pt>
                <c:pt idx="26">
                  <c:v>203.08361931546375</c:v>
                </c:pt>
                <c:pt idx="27">
                  <c:v>209.43716258389927</c:v>
                </c:pt>
                <c:pt idx="28">
                  <c:v>215.69712309215811</c:v>
                </c:pt>
                <c:pt idx="29">
                  <c:v>221.86487924165053</c:v>
                </c:pt>
                <c:pt idx="30">
                  <c:v>227.94178913100441</c:v>
                </c:pt>
                <c:pt idx="31">
                  <c:v>233.92919085510877</c:v>
                </c:pt>
                <c:pt idx="32">
                  <c:v>239.82840279975389</c:v>
                </c:pt>
                <c:pt idx="33">
                  <c:v>245.64072393193058</c:v>
                </c:pt>
                <c:pt idx="34">
                  <c:v>251.36743408585437</c:v>
                </c:pt>
                <c:pt idx="35">
                  <c:v>257.00979424477651</c:v>
                </c:pt>
                <c:pt idx="36">
                  <c:v>262.56904681864336</c:v>
                </c:pt>
                <c:pt idx="37">
                  <c:v>268.04641591766779</c:v>
                </c:pt>
                <c:pt idx="38">
                  <c:v>273.44310762186899</c:v>
                </c:pt>
                <c:pt idx="39">
                  <c:v>278.76031024664417</c:v>
                </c:pt>
                <c:pt idx="40">
                  <c:v>283.99919460442686</c:v>
                </c:pt>
                <c:pt idx="41">
                  <c:v>289.16091426249255</c:v>
                </c:pt>
                <c:pt idx="42">
                  <c:v>294.24660579696621</c:v>
                </c:pt>
                <c:pt idx="43">
                  <c:v>299.25738904308872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8B-4FB5-94B0-B99C1170D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806656"/>
        <c:axId val="1378036832"/>
      </c:lineChart>
      <c:catAx>
        <c:axId val="12568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8036832"/>
        <c:crosses val="autoZero"/>
        <c:auto val="1"/>
        <c:lblAlgn val="ctr"/>
        <c:lblOffset val="100"/>
        <c:noMultiLvlLbl val="0"/>
      </c:catAx>
      <c:valAx>
        <c:axId val="13780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2568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'First-order co'!$E$5</c:f>
              <c:strCache>
                <c:ptCount val="1"/>
                <c:pt idx="0">
                  <c:v>R20 (71,94%HE+28,06%PM)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'First-order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'First-order co'!$E$6:$E$54</c:f>
              <c:numCache>
                <c:formatCode>General</c:formatCode>
                <c:ptCount val="49"/>
                <c:pt idx="0">
                  <c:v>0</c:v>
                </c:pt>
                <c:pt idx="1">
                  <c:v>1.2518518827367182</c:v>
                </c:pt>
                <c:pt idx="2">
                  <c:v>1.996632816154325</c:v>
                </c:pt>
                <c:pt idx="3">
                  <c:v>3.3033795521015517</c:v>
                </c:pt>
                <c:pt idx="4">
                  <c:v>4.7697092477656122</c:v>
                </c:pt>
                <c:pt idx="5">
                  <c:v>5.4386799384141931</c:v>
                </c:pt>
                <c:pt idx="6">
                  <c:v>6.2776006014502901</c:v>
                </c:pt>
                <c:pt idx="7">
                  <c:v>7.9104050970829132</c:v>
                </c:pt>
                <c:pt idx="8">
                  <c:v>9.3863119935042576</c:v>
                </c:pt>
                <c:pt idx="9">
                  <c:v>11.366388011770301</c:v>
                </c:pt>
                <c:pt idx="10">
                  <c:v>15.486433082325965</c:v>
                </c:pt>
                <c:pt idx="11">
                  <c:v>18.510149011581014</c:v>
                </c:pt>
                <c:pt idx="12">
                  <c:v>21.469030158433966</c:v>
                </c:pt>
                <c:pt idx="13">
                  <c:v>21.685263108946639</c:v>
                </c:pt>
                <c:pt idx="14">
                  <c:v>24.470198420176139</c:v>
                </c:pt>
                <c:pt idx="15">
                  <c:v>31.118823406247984</c:v>
                </c:pt>
                <c:pt idx="16">
                  <c:v>36.483290277095804</c:v>
                </c:pt>
                <c:pt idx="17">
                  <c:v>42.56885542487651</c:v>
                </c:pt>
                <c:pt idx="18">
                  <c:v>47.793935119156025</c:v>
                </c:pt>
                <c:pt idx="19">
                  <c:v>48.8884389173679</c:v>
                </c:pt>
                <c:pt idx="20">
                  <c:v>53.287866788756418</c:v>
                </c:pt>
                <c:pt idx="21">
                  <c:v>60.391540446118192</c:v>
                </c:pt>
                <c:pt idx="22">
                  <c:v>66.825453600917982</c:v>
                </c:pt>
                <c:pt idx="23">
                  <c:v>71.447842450229601</c:v>
                </c:pt>
                <c:pt idx="24">
                  <c:v>74.712626526829737</c:v>
                </c:pt>
                <c:pt idx="25">
                  <c:v>77.146984806306776</c:v>
                </c:pt>
                <c:pt idx="26">
                  <c:v>79.611244779779227</c:v>
                </c:pt>
                <c:pt idx="27">
                  <c:v>82.079892597215007</c:v>
                </c:pt>
                <c:pt idx="28">
                  <c:v>84.940135011772412</c:v>
                </c:pt>
                <c:pt idx="29">
                  <c:v>86.853550904547618</c:v>
                </c:pt>
                <c:pt idx="30">
                  <c:v>89.259879636786934</c:v>
                </c:pt>
                <c:pt idx="31">
                  <c:v>91.776536317640108</c:v>
                </c:pt>
                <c:pt idx="32">
                  <c:v>93.45922182344782</c:v>
                </c:pt>
                <c:pt idx="33">
                  <c:v>94.744590983605733</c:v>
                </c:pt>
                <c:pt idx="34">
                  <c:v>95.777852181006821</c:v>
                </c:pt>
                <c:pt idx="35">
                  <c:v>97.71558257979747</c:v>
                </c:pt>
                <c:pt idx="36">
                  <c:v>100.06859023219447</c:v>
                </c:pt>
                <c:pt idx="37">
                  <c:v>102.08545393424903</c:v>
                </c:pt>
                <c:pt idx="38">
                  <c:v>104.83062952871219</c:v>
                </c:pt>
                <c:pt idx="39">
                  <c:v>107.89790797283514</c:v>
                </c:pt>
                <c:pt idx="40">
                  <c:v>109.20601201518168</c:v>
                </c:pt>
                <c:pt idx="41">
                  <c:v>111.64179195610285</c:v>
                </c:pt>
                <c:pt idx="42">
                  <c:v>114.57374929239684</c:v>
                </c:pt>
                <c:pt idx="43">
                  <c:v>115.74653222691444</c:v>
                </c:pt>
                <c:pt idx="44">
                  <c:v>118.00188402406366</c:v>
                </c:pt>
                <c:pt idx="45">
                  <c:v>119.98659360555497</c:v>
                </c:pt>
                <c:pt idx="46">
                  <c:v>122.46748058241911</c:v>
                </c:pt>
                <c:pt idx="47">
                  <c:v>123.77558462476566</c:v>
                </c:pt>
                <c:pt idx="48">
                  <c:v>125.76029420625697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8-4567-84A0-894C34EC6744}"/>
            </c:ext>
          </c:extLst>
        </c:ser>
        <c:ser>
          <c:idx val="1"/>
          <c:order val="1"/>
          <c:tx>
            <c:strRef>
              <c:f>'First-order co'!$L$5</c:f>
              <c:strCache>
                <c:ptCount val="1"/>
                <c:pt idx="0">
                  <c:v>R20 (71,94%HE+28,06%PM)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'First-order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'First-order co'!$L$6:$L$54</c:f>
              <c:numCache>
                <c:formatCode>General</c:formatCode>
                <c:ptCount val="49"/>
                <c:pt idx="0">
                  <c:v>0</c:v>
                </c:pt>
                <c:pt idx="1">
                  <c:v>2.9000266087380044</c:v>
                </c:pt>
                <c:pt idx="2">
                  <c:v>5.78864945778846</c:v>
                </c:pt>
                <c:pt idx="3">
                  <c:v>8.6659133900968417</c:v>
                </c:pt>
                <c:pt idx="4">
                  <c:v>11.531863072272843</c:v>
                </c:pt>
                <c:pt idx="5">
                  <c:v>14.386542995284037</c:v>
                </c:pt>
                <c:pt idx="6">
                  <c:v>17.229997475146277</c:v>
                </c:pt>
                <c:pt idx="7">
                  <c:v>20.062270653611787</c:v>
                </c:pt>
                <c:pt idx="8">
                  <c:v>22.883406498854409</c:v>
                </c:pt>
                <c:pt idx="9">
                  <c:v>25.693448806152212</c:v>
                </c:pt>
                <c:pt idx="10">
                  <c:v>28.492441198567246</c:v>
                </c:pt>
                <c:pt idx="11">
                  <c:v>31.280427127622904</c:v>
                </c:pt>
                <c:pt idx="12">
                  <c:v>34.057449873978292</c:v>
                </c:pt>
                <c:pt idx="13">
                  <c:v>36.823552548100245</c:v>
                </c:pt>
                <c:pt idx="14">
                  <c:v>39.578778090932559</c:v>
                </c:pt>
                <c:pt idx="15">
                  <c:v>42.323169274562446</c:v>
                </c:pt>
                <c:pt idx="16">
                  <c:v>45.056768702884966</c:v>
                </c:pt>
                <c:pt idx="17">
                  <c:v>47.779618812263642</c:v>
                </c:pt>
                <c:pt idx="18">
                  <c:v>50.491761872190153</c:v>
                </c:pt>
                <c:pt idx="19">
                  <c:v>53.193239985939798</c:v>
                </c:pt>
                <c:pt idx="20">
                  <c:v>55.884095091225525</c:v>
                </c:pt>
                <c:pt idx="21">
                  <c:v>58.564368960848633</c:v>
                </c:pt>
                <c:pt idx="22">
                  <c:v>61.234103203347686</c:v>
                </c:pt>
                <c:pt idx="23">
                  <c:v>63.89333926364413</c:v>
                </c:pt>
                <c:pt idx="24">
                  <c:v>66.54211842368565</c:v>
                </c:pt>
                <c:pt idx="25">
                  <c:v>69.180481803087304</c:v>
                </c:pt>
                <c:pt idx="26">
                  <c:v>71.808470359769586</c:v>
                </c:pt>
                <c:pt idx="27">
                  <c:v>74.42612489059438</c:v>
                </c:pt>
                <c:pt idx="28">
                  <c:v>77.033486031998365</c:v>
                </c:pt>
                <c:pt idx="29">
                  <c:v>79.630594260623681</c:v>
                </c:pt>
                <c:pt idx="30">
                  <c:v>82.217489893946322</c:v>
                </c:pt>
                <c:pt idx="31">
                  <c:v>84.794213090902389</c:v>
                </c:pt>
                <c:pt idx="32">
                  <c:v>87.360803852510756</c:v>
                </c:pt>
                <c:pt idx="33">
                  <c:v>89.917302022494795</c:v>
                </c:pt>
                <c:pt idx="34">
                  <c:v>92.463747287900617</c:v>
                </c:pt>
                <c:pt idx="35">
                  <c:v>95.000179179712873</c:v>
                </c:pt>
                <c:pt idx="36">
                  <c:v>97.526637073469203</c:v>
                </c:pt>
                <c:pt idx="37">
                  <c:v>100.04316018987058</c:v>
                </c:pt>
                <c:pt idx="38">
                  <c:v>102.54978759539091</c:v>
                </c:pt>
                <c:pt idx="39">
                  <c:v>105.04655820288296</c:v>
                </c:pt>
                <c:pt idx="40">
                  <c:v>107.53351077218289</c:v>
                </c:pt>
                <c:pt idx="41">
                  <c:v>110.01068391071169</c:v>
                </c:pt>
                <c:pt idx="42">
                  <c:v>112.47811607407466</c:v>
                </c:pt>
                <c:pt idx="43">
                  <c:v>114.93584556665809</c:v>
                </c:pt>
                <c:pt idx="44">
                  <c:v>117.38391054222434</c:v>
                </c:pt>
                <c:pt idx="45">
                  <c:v>119.82234900450388</c:v>
                </c:pt>
                <c:pt idx="46">
                  <c:v>122.25119880778524</c:v>
                </c:pt>
                <c:pt idx="47">
                  <c:v>124.67049765750284</c:v>
                </c:pt>
                <c:pt idx="48">
                  <c:v>127.08028311082217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8-4567-84A0-894C34EC67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777056"/>
        <c:axId val="1068065936"/>
      </c:lineChart>
      <c:catAx>
        <c:axId val="9597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068065936"/>
        <c:crosses val="autoZero"/>
        <c:auto val="1"/>
        <c:lblAlgn val="ctr"/>
        <c:lblOffset val="100"/>
        <c:noMultiLvlLbl val="0"/>
      </c:catAx>
      <c:valAx>
        <c:axId val="10680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9597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'First-order co'!$F$5</c:f>
              <c:strCache>
                <c:ptCount val="1"/>
                <c:pt idx="0">
                  <c:v>R26 (26,57%HE+73,43%SM)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'First-order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'First-order co'!$F$6:$F$54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2.1532879871534915E-2</c:v>
                </c:pt>
                <c:pt idx="7">
                  <c:v>0.34990929791244235</c:v>
                </c:pt>
                <c:pt idx="8">
                  <c:v>0.51678911691683793</c:v>
                </c:pt>
                <c:pt idx="9">
                  <c:v>0.63791156619422185</c:v>
                </c:pt>
                <c:pt idx="10">
                  <c:v>1.009353743978199</c:v>
                </c:pt>
                <c:pt idx="11">
                  <c:v>1.0981768734482804</c:v>
                </c:pt>
                <c:pt idx="12">
                  <c:v>1.3027392322278621</c:v>
                </c:pt>
                <c:pt idx="13">
                  <c:v>1.6526485301403044</c:v>
                </c:pt>
                <c:pt idx="14">
                  <c:v>1.9164263085666071</c:v>
                </c:pt>
                <c:pt idx="15">
                  <c:v>2.1236802773301307</c:v>
                </c:pt>
                <c:pt idx="16">
                  <c:v>5.7470005504437047</c:v>
                </c:pt>
                <c:pt idx="17">
                  <c:v>9.786794418168034</c:v>
                </c:pt>
                <c:pt idx="18">
                  <c:v>13.993177723736666</c:v>
                </c:pt>
                <c:pt idx="19">
                  <c:v>18.142836186531685</c:v>
                </c:pt>
                <c:pt idx="20">
                  <c:v>21.960521972303102</c:v>
                </c:pt>
                <c:pt idx="21">
                  <c:v>25.335577522043049</c:v>
                </c:pt>
                <c:pt idx="22">
                  <c:v>28.489317953767262</c:v>
                </c:pt>
                <c:pt idx="23">
                  <c:v>31.145099369956075</c:v>
                </c:pt>
                <c:pt idx="24">
                  <c:v>33.579565668129149</c:v>
                </c:pt>
                <c:pt idx="25">
                  <c:v>37.618566571916304</c:v>
                </c:pt>
                <c:pt idx="26">
                  <c:v>40.495663106120851</c:v>
                </c:pt>
                <c:pt idx="27">
                  <c:v>43.649403537845068</c:v>
                </c:pt>
                <c:pt idx="28">
                  <c:v>44.866636686931606</c:v>
                </c:pt>
                <c:pt idx="29">
                  <c:v>46.360513733537815</c:v>
                </c:pt>
                <c:pt idx="30">
                  <c:v>48.020377118655823</c:v>
                </c:pt>
                <c:pt idx="31">
                  <c:v>50.487555971364031</c:v>
                </c:pt>
                <c:pt idx="32">
                  <c:v>52.89990862734539</c:v>
                </c:pt>
                <c:pt idx="33">
                  <c:v>56.13465423422948</c:v>
                </c:pt>
                <c:pt idx="34">
                  <c:v>58.327702103303437</c:v>
                </c:pt>
                <c:pt idx="35">
                  <c:v>62.418446696117982</c:v>
                </c:pt>
                <c:pt idx="36">
                  <c:v>65.061697048398145</c:v>
                </c:pt>
                <c:pt idx="37">
                  <c:v>67.453209271889733</c:v>
                </c:pt>
                <c:pt idx="38">
                  <c:v>70.725804946141366</c:v>
                </c:pt>
                <c:pt idx="39">
                  <c:v>74.376007813575882</c:v>
                </c:pt>
                <c:pt idx="40">
                  <c:v>75.949371118504558</c:v>
                </c:pt>
                <c:pt idx="41">
                  <c:v>78.781425067376162</c:v>
                </c:pt>
                <c:pt idx="42">
                  <c:v>81.298806355262045</c:v>
                </c:pt>
                <c:pt idx="43">
                  <c:v>82.746300595796427</c:v>
                </c:pt>
                <c:pt idx="44">
                  <c:v>85.200747351485163</c:v>
                </c:pt>
                <c:pt idx="45">
                  <c:v>87.151717849596722</c:v>
                </c:pt>
                <c:pt idx="46">
                  <c:v>89.812324060445548</c:v>
                </c:pt>
                <c:pt idx="47">
                  <c:v>91.308915054048015</c:v>
                </c:pt>
                <c:pt idx="48">
                  <c:v>93.138081824006576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FB4-4C3D-B607-ECE2E5337815}"/>
            </c:ext>
          </c:extLst>
        </c:ser>
        <c:ser>
          <c:idx val="1"/>
          <c:order val="1"/>
          <c:tx>
            <c:strRef>
              <c:f>'First-order co'!$M$5</c:f>
              <c:strCache>
                <c:ptCount val="1"/>
                <c:pt idx="0">
                  <c:v>R26 (26,57%HE+73,43%SM)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'First-order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'First-order co'!$M$6:$M$54</c:f>
              <c:numCache>
                <c:formatCode>General</c:formatCode>
                <c:ptCount val="49"/>
                <c:pt idx="0">
                  <c:v>0</c:v>
                </c:pt>
                <c:pt idx="1">
                  <c:v>1.9054253957887386</c:v>
                </c:pt>
                <c:pt idx="2">
                  <c:v>3.8107326786331677</c:v>
                </c:pt>
                <c:pt idx="3">
                  <c:v>5.7159218558569167</c:v>
                </c:pt>
                <c:pt idx="4">
                  <c:v>7.6209929347802019</c:v>
                </c:pt>
                <c:pt idx="5">
                  <c:v>9.5259459227232401</c:v>
                </c:pt>
                <c:pt idx="6">
                  <c:v>11.430780827006249</c:v>
                </c:pt>
                <c:pt idx="7">
                  <c:v>13.335497654949442</c:v>
                </c:pt>
                <c:pt idx="8">
                  <c:v>15.24009641387304</c:v>
                </c:pt>
                <c:pt idx="9">
                  <c:v>17.144577111093842</c:v>
                </c:pt>
                <c:pt idx="10">
                  <c:v>19.048939753932071</c:v>
                </c:pt>
                <c:pt idx="11">
                  <c:v>20.953184349704525</c:v>
                </c:pt>
                <c:pt idx="12">
                  <c:v>22.85731090572801</c:v>
                </c:pt>
                <c:pt idx="13">
                  <c:v>24.761319429319332</c:v>
                </c:pt>
                <c:pt idx="14">
                  <c:v>26.665209927798706</c:v>
                </c:pt>
                <c:pt idx="15">
                  <c:v>28.568982408479521</c:v>
                </c:pt>
                <c:pt idx="16">
                  <c:v>30.472636878675171</c:v>
                </c:pt>
                <c:pt idx="17">
                  <c:v>32.376173345702462</c:v>
                </c:pt>
                <c:pt idx="18">
                  <c:v>34.279591816881606</c:v>
                </c:pt>
                <c:pt idx="19">
                  <c:v>36.182892299519168</c:v>
                </c:pt>
                <c:pt idx="20">
                  <c:v>38.086074800931961</c:v>
                </c:pt>
                <c:pt idx="21">
                  <c:v>39.989139328433367</c:v>
                </c:pt>
                <c:pt idx="22">
                  <c:v>41.892085889336776</c:v>
                </c:pt>
                <c:pt idx="23">
                  <c:v>43.794914490955591</c:v>
                </c:pt>
                <c:pt idx="24">
                  <c:v>45.697625140599776</c:v>
                </c:pt>
                <c:pt idx="25">
                  <c:v>47.600217845579323</c:v>
                </c:pt>
                <c:pt idx="26">
                  <c:v>49.502692613211025</c:v>
                </c:pt>
                <c:pt idx="27">
                  <c:v>51.405049450801457</c:v>
                </c:pt>
                <c:pt idx="28">
                  <c:v>53.30728836566059</c:v>
                </c:pt>
                <c:pt idx="29">
                  <c:v>55.209409365098402</c:v>
                </c:pt>
                <c:pt idx="30">
                  <c:v>57.11141245642488</c:v>
                </c:pt>
                <c:pt idx="31">
                  <c:v>59.013297646950001</c:v>
                </c:pt>
                <c:pt idx="32">
                  <c:v>60.91506494398373</c:v>
                </c:pt>
                <c:pt idx="33">
                  <c:v>62.816714354829237</c:v>
                </c:pt>
                <c:pt idx="34">
                  <c:v>64.718245886793085</c:v>
                </c:pt>
                <c:pt idx="35">
                  <c:v>66.619659547188661</c:v>
                </c:pt>
                <c:pt idx="36">
                  <c:v>68.520955343319102</c:v>
                </c:pt>
                <c:pt idx="37">
                  <c:v>70.422133282491004</c:v>
                </c:pt>
                <c:pt idx="38">
                  <c:v>72.32319337201092</c:v>
                </c:pt>
                <c:pt idx="39">
                  <c:v>74.224135619178597</c:v>
                </c:pt>
                <c:pt idx="40">
                  <c:v>76.12496003130741</c:v>
                </c:pt>
                <c:pt idx="41">
                  <c:v>78.025666615697105</c:v>
                </c:pt>
                <c:pt idx="42">
                  <c:v>79.92625537965084</c:v>
                </c:pt>
                <c:pt idx="43">
                  <c:v>81.826726330471772</c:v>
                </c:pt>
                <c:pt idx="44">
                  <c:v>83.727079475466468</c:v>
                </c:pt>
                <c:pt idx="45">
                  <c:v>85.627314821931236</c:v>
                </c:pt>
                <c:pt idx="46">
                  <c:v>87.527432377176083</c:v>
                </c:pt>
                <c:pt idx="47">
                  <c:v>89.427432148497317</c:v>
                </c:pt>
                <c:pt idx="48">
                  <c:v>91.327314143198095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FB4-4C3D-B607-ECE2E53378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469728"/>
        <c:axId val="1372832624"/>
      </c:lineChart>
      <c:catAx>
        <c:axId val="13524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2832624"/>
        <c:crosses val="autoZero"/>
        <c:auto val="1"/>
        <c:lblAlgn val="ctr"/>
        <c:lblOffset val="100"/>
        <c:noMultiLvlLbl val="0"/>
      </c:catAx>
      <c:valAx>
        <c:axId val="13728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524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'First-order co'!$G$5</c:f>
              <c:strCache>
                <c:ptCount val="1"/>
                <c:pt idx="0">
                  <c:v>R7 (73,72%HE+26,28%SM)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'First-order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'First-order co'!$G$6:$G$54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0.57965083464673983</c:v>
                </c:pt>
                <c:pt idx="5">
                  <c:v>1.6230223370108714</c:v>
                </c:pt>
                <c:pt idx="6">
                  <c:v>3.7097653417391347</c:v>
                </c:pt>
                <c:pt idx="7">
                  <c:v>6.9558100157608784</c:v>
                </c:pt>
                <c:pt idx="8">
                  <c:v>14.259410532309801</c:v>
                </c:pt>
                <c:pt idx="9">
                  <c:v>20.635569713423937</c:v>
                </c:pt>
                <c:pt idx="10">
                  <c:v>25.968357392173942</c:v>
                </c:pt>
                <c:pt idx="11">
                  <c:v>33.851608743369603</c:v>
                </c:pt>
                <c:pt idx="12">
                  <c:v>40.92334892605983</c:v>
                </c:pt>
                <c:pt idx="13">
                  <c:v>46.835787439456574</c:v>
                </c:pt>
                <c:pt idx="14">
                  <c:v>50.54555278119571</c:v>
                </c:pt>
                <c:pt idx="15">
                  <c:v>53.211946620570714</c:v>
                </c:pt>
                <c:pt idx="16">
                  <c:v>57.153572296168548</c:v>
                </c:pt>
                <c:pt idx="17">
                  <c:v>60.051826469402243</c:v>
                </c:pt>
                <c:pt idx="18">
                  <c:v>62.02263930720116</c:v>
                </c:pt>
                <c:pt idx="19">
                  <c:v>63.761591811141379</c:v>
                </c:pt>
                <c:pt idx="20">
                  <c:v>65.268683981222907</c:v>
                </c:pt>
                <c:pt idx="21">
                  <c:v>67.007636485163133</c:v>
                </c:pt>
                <c:pt idx="22">
                  <c:v>68.514728655244653</c:v>
                </c:pt>
                <c:pt idx="23">
                  <c:v>70.48554149304357</c:v>
                </c:pt>
                <c:pt idx="24">
                  <c:v>72.688214664701178</c:v>
                </c:pt>
                <c:pt idx="25">
                  <c:v>75.122748170217491</c:v>
                </c:pt>
                <c:pt idx="26">
                  <c:v>76.861700674157717</c:v>
                </c:pt>
                <c:pt idx="27">
                  <c:v>79.395155455320307</c:v>
                </c:pt>
                <c:pt idx="28">
                  <c:v>82.210105212167633</c:v>
                </c:pt>
                <c:pt idx="29">
                  <c:v>84.321317529803125</c:v>
                </c:pt>
                <c:pt idx="30">
                  <c:v>86.995519798808076</c:v>
                </c:pt>
                <c:pt idx="31">
                  <c:v>89.528974579970665</c:v>
                </c:pt>
                <c:pt idx="32">
                  <c:v>91.921681873290893</c:v>
                </c:pt>
                <c:pt idx="33">
                  <c:v>93.047661776029827</c:v>
                </c:pt>
                <c:pt idx="34">
                  <c:v>95.632599991549213</c:v>
                </c:pt>
                <c:pt idx="35">
                  <c:v>97.809390067776064</c:v>
                </c:pt>
                <c:pt idx="36">
                  <c:v>100.39432828329545</c:v>
                </c:pt>
                <c:pt idx="37">
                  <c:v>102.97926649881484</c:v>
                </c:pt>
                <c:pt idx="38">
                  <c:v>105.97235285362676</c:v>
                </c:pt>
                <c:pt idx="39">
                  <c:v>108.55729106914615</c:v>
                </c:pt>
                <c:pt idx="40">
                  <c:v>111.14222928466553</c:v>
                </c:pt>
                <c:pt idx="41">
                  <c:v>113.59111812042075</c:v>
                </c:pt>
                <c:pt idx="42">
                  <c:v>118.48889579193117</c:v>
                </c:pt>
                <c:pt idx="43">
                  <c:v>122.29827842532816</c:v>
                </c:pt>
                <c:pt idx="44">
                  <c:v>125.69951291943262</c:v>
                </c:pt>
                <c:pt idx="45">
                  <c:v>127.7402536158953</c:v>
                </c:pt>
                <c:pt idx="46">
                  <c:v>129.10074741353708</c:v>
                </c:pt>
                <c:pt idx="47">
                  <c:v>132.22988314811317</c:v>
                </c:pt>
                <c:pt idx="48">
                  <c:v>137.55205658268653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913-4966-8F14-125C03925422}"/>
            </c:ext>
          </c:extLst>
        </c:ser>
        <c:ser>
          <c:idx val="1"/>
          <c:order val="1"/>
          <c:tx>
            <c:strRef>
              <c:f>'First-order co'!$N$5</c:f>
              <c:strCache>
                <c:ptCount val="1"/>
                <c:pt idx="0">
                  <c:v>R7 (73,72%HE+26,28%SM)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'First-order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'First-order co'!$N$6:$N$54</c:f>
              <c:numCache>
                <c:formatCode>General</c:formatCode>
                <c:ptCount val="49"/>
                <c:pt idx="0">
                  <c:v>0</c:v>
                </c:pt>
                <c:pt idx="1">
                  <c:v>3.0774108574859791</c:v>
                </c:pt>
                <c:pt idx="2">
                  <c:v>6.1475027518835939</c:v>
                </c:pt>
                <c:pt idx="3">
                  <c:v>9.2102930897800199</c:v>
                </c:pt>
                <c:pt idx="4">
                  <c:v>12.265799236364767</c:v>
                </c:pt>
                <c:pt idx="5">
                  <c:v>15.314038515528082</c:v>
                </c:pt>
                <c:pt idx="6">
                  <c:v>18.35502820995849</c:v>
                </c:pt>
                <c:pt idx="7">
                  <c:v>21.388785561241932</c:v>
                </c:pt>
                <c:pt idx="8">
                  <c:v>24.415327769958569</c:v>
                </c:pt>
                <c:pt idx="9">
                  <c:v>27.434671995780921</c:v>
                </c:pt>
                <c:pt idx="10">
                  <c:v>30.446835357570826</c:v>
                </c:pt>
                <c:pt idx="11">
                  <c:v>33.45183493347627</c:v>
                </c:pt>
                <c:pt idx="12">
                  <c:v>36.449687761028926</c:v>
                </c:pt>
                <c:pt idx="13">
                  <c:v>39.44041083724013</c:v>
                </c:pt>
                <c:pt idx="14">
                  <c:v>42.424021118697546</c:v>
                </c:pt>
                <c:pt idx="15">
                  <c:v>45.40053552166129</c:v>
                </c:pt>
                <c:pt idx="16">
                  <c:v>48.369970922159446</c:v>
                </c:pt>
                <c:pt idx="17">
                  <c:v>51.332344156084616</c:v>
                </c:pt>
                <c:pt idx="18">
                  <c:v>54.287672019288173</c:v>
                </c:pt>
                <c:pt idx="19">
                  <c:v>57.235971267676767</c:v>
                </c:pt>
                <c:pt idx="20">
                  <c:v>60.17725861730645</c:v>
                </c:pt>
                <c:pt idx="21">
                  <c:v>63.111550744477611</c:v>
                </c:pt>
                <c:pt idx="22">
                  <c:v>66.038864285829817</c:v>
                </c:pt>
                <c:pt idx="23">
                  <c:v>68.959215838435739</c:v>
                </c:pt>
                <c:pt idx="24">
                  <c:v>71.872621959895554</c:v>
                </c:pt>
                <c:pt idx="25">
                  <c:v>74.77909916843106</c:v>
                </c:pt>
                <c:pt idx="26">
                  <c:v>77.678663942978403</c:v>
                </c:pt>
                <c:pt idx="27">
                  <c:v>80.57133272328241</c:v>
                </c:pt>
                <c:pt idx="28">
                  <c:v>83.45712190998978</c:v>
                </c:pt>
                <c:pt idx="29">
                  <c:v>86.336047864741161</c:v>
                </c:pt>
                <c:pt idx="30">
                  <c:v>89.208126910265108</c:v>
                </c:pt>
                <c:pt idx="31">
                  <c:v>92.073375330469602</c:v>
                </c:pt>
                <c:pt idx="32">
                  <c:v>94.931809370535319</c:v>
                </c:pt>
                <c:pt idx="33">
                  <c:v>97.783445237006745</c:v>
                </c:pt>
                <c:pt idx="34">
                  <c:v>100.62829909788498</c:v>
                </c:pt>
                <c:pt idx="35">
                  <c:v>103.46638708271868</c:v>
                </c:pt>
                <c:pt idx="36">
                  <c:v>106.29772528269611</c:v>
                </c:pt>
                <c:pt idx="37">
                  <c:v>109.12232975073587</c:v>
                </c:pt>
                <c:pt idx="38">
                  <c:v>111.94021650157815</c:v>
                </c:pt>
                <c:pt idx="39">
                  <c:v>114.75140151187576</c:v>
                </c:pt>
                <c:pt idx="40">
                  <c:v>117.555900720284</c:v>
                </c:pt>
                <c:pt idx="41">
                  <c:v>120.3537300275518</c:v>
                </c:pt>
                <c:pt idx="42">
                  <c:v>123.14490529661158</c:v>
                </c:pt>
                <c:pt idx="43">
                  <c:v>125.92944235266927</c:v>
                </c:pt>
                <c:pt idx="44">
                  <c:v>128.70735698329335</c:v>
                </c:pt>
                <c:pt idx="45">
                  <c:v>131.47866493850577</c:v>
                </c:pt>
                <c:pt idx="46">
                  <c:v>134.24338193086987</c:v>
                </c:pt>
                <c:pt idx="47">
                  <c:v>137.00152363558013</c:v>
                </c:pt>
                <c:pt idx="48">
                  <c:v>139.75310569055085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913-4966-8F14-125C03925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629424"/>
        <c:axId val="1359759984"/>
      </c:lineChart>
      <c:catAx>
        <c:axId val="137762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59759984"/>
        <c:crosses val="autoZero"/>
        <c:auto val="1"/>
        <c:lblAlgn val="ctr"/>
        <c:lblOffset val="100"/>
        <c:noMultiLvlLbl val="0"/>
      </c:catAx>
      <c:valAx>
        <c:axId val="13597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76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'First-order tri'!$B$5</c:f>
              <c:strCache>
                <c:ptCount val="1"/>
                <c:pt idx="0">
                  <c:v>R8 (46,6%HE+47,4%CD+6,0%PM)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'First-order tri'!$A$6:$A$51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'First-order tri'!$B$6:$B$51</c:f>
              <c:numCache>
                <c:formatCode>General</c:formatCode>
                <c:ptCount val="46"/>
                <c:pt idx="0">
                  <c:v>0</c:v>
                </c:pt>
                <c:pt idx="1">
                  <c:v>0.59739286766246502</c:v>
                </c:pt>
                <c:pt idx="2">
                  <c:v>1.1028791402999354</c:v>
                </c:pt>
                <c:pt idx="3">
                  <c:v>1.7462253054748977</c:v>
                </c:pt>
                <c:pt idx="4">
                  <c:v>2.366594821893611</c:v>
                </c:pt>
                <c:pt idx="5">
                  <c:v>3.1018475820935678</c:v>
                </c:pt>
                <c:pt idx="6">
                  <c:v>3.9290069373185195</c:v>
                </c:pt>
                <c:pt idx="7">
                  <c:v>5.0089094288622062</c:v>
                </c:pt>
                <c:pt idx="8">
                  <c:v>6.065835271649644</c:v>
                </c:pt>
                <c:pt idx="9">
                  <c:v>7.2835976557308229</c:v>
                </c:pt>
                <c:pt idx="10">
                  <c:v>8.5243366885682494</c:v>
                </c:pt>
                <c:pt idx="11">
                  <c:v>10.109725452749407</c:v>
                </c:pt>
                <c:pt idx="12">
                  <c:v>11.649160919418067</c:v>
                </c:pt>
                <c:pt idx="13">
                  <c:v>13.303479629867971</c:v>
                </c:pt>
                <c:pt idx="14">
                  <c:v>15.003751637830371</c:v>
                </c:pt>
                <c:pt idx="15">
                  <c:v>16.681046997036521</c:v>
                </c:pt>
                <c:pt idx="16">
                  <c:v>18.220482463705181</c:v>
                </c:pt>
                <c:pt idx="17">
                  <c:v>19.897777822911333</c:v>
                </c:pt>
                <c:pt idx="18">
                  <c:v>21.437213289579994</c:v>
                </c:pt>
                <c:pt idx="19">
                  <c:v>22.861765512467411</c:v>
                </c:pt>
                <c:pt idx="20">
                  <c:v>22.898528150477407</c:v>
                </c:pt>
                <c:pt idx="21">
                  <c:v>24.460940265902316</c:v>
                </c:pt>
                <c:pt idx="22">
                  <c:v>28.272864565363129</c:v>
                </c:pt>
                <c:pt idx="23">
                  <c:v>31.812508557719596</c:v>
                </c:pt>
                <c:pt idx="24">
                  <c:v>35.624432857180409</c:v>
                </c:pt>
                <c:pt idx="25">
                  <c:v>38.917487337070376</c:v>
                </c:pt>
                <c:pt idx="26">
                  <c:v>42.132135757915343</c:v>
                </c:pt>
                <c:pt idx="27">
                  <c:v>44.641129647355314</c:v>
                </c:pt>
                <c:pt idx="28">
                  <c:v>47.542153832020283</c:v>
                </c:pt>
                <c:pt idx="29">
                  <c:v>49.087462148829289</c:v>
                </c:pt>
                <c:pt idx="30">
                  <c:v>50.721073798027376</c:v>
                </c:pt>
                <c:pt idx="31">
                  <c:v>52.310533781030927</c:v>
                </c:pt>
                <c:pt idx="32">
                  <c:v>53.944145430229014</c:v>
                </c:pt>
                <c:pt idx="33">
                  <c:v>55.577757079427101</c:v>
                </c:pt>
                <c:pt idx="34">
                  <c:v>57.167217062430652</c:v>
                </c:pt>
                <c:pt idx="35">
                  <c:v>58.800828711628739</c:v>
                </c:pt>
                <c:pt idx="36">
                  <c:v>60.390288694632289</c:v>
                </c:pt>
                <c:pt idx="37">
                  <c:v>62.001824510733108</c:v>
                </c:pt>
                <c:pt idx="38">
                  <c:v>63.613360326833927</c:v>
                </c:pt>
                <c:pt idx="39">
                  <c:v>65.246971976032015</c:v>
                </c:pt>
                <c:pt idx="40">
                  <c:v>66.968886957619191</c:v>
                </c:pt>
                <c:pt idx="41">
                  <c:v>68.514195274428189</c:v>
                </c:pt>
                <c:pt idx="42">
                  <c:v>70.147806923626277</c:v>
                </c:pt>
                <c:pt idx="43">
                  <c:v>71.693115240435276</c:v>
                </c:pt>
                <c:pt idx="44">
                  <c:v>73.238423557244275</c:v>
                </c:pt>
                <c:pt idx="45">
                  <c:v>74.827883540247825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7DC-4C5C-B7F7-D63736165D36}"/>
            </c:ext>
          </c:extLst>
        </c:ser>
        <c:ser>
          <c:idx val="1"/>
          <c:order val="1"/>
          <c:tx>
            <c:strRef>
              <c:f>'First-order tri'!$G$5</c:f>
              <c:strCache>
                <c:ptCount val="1"/>
                <c:pt idx="0">
                  <c:v>R8 (46,6%HE+47,4%CD+6,0%PM)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'First-order tri'!$A$6:$A$51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'First-order tri'!$G$6:$G$51</c:f>
              <c:numCache>
                <c:formatCode>General</c:formatCode>
                <c:ptCount val="46"/>
                <c:pt idx="0">
                  <c:v>0</c:v>
                </c:pt>
                <c:pt idx="1">
                  <c:v>1.7144140270976438</c:v>
                </c:pt>
                <c:pt idx="2">
                  <c:v>3.4287542932205048</c:v>
                </c:pt>
                <c:pt idx="3">
                  <c:v>5.1430208015361654</c:v>
                </c:pt>
                <c:pt idx="4">
                  <c:v>6.8572135552166333</c:v>
                </c:pt>
                <c:pt idx="5">
                  <c:v>8.5713325574427621</c:v>
                </c:pt>
                <c:pt idx="6">
                  <c:v>10.285377811382137</c:v>
                </c:pt>
                <c:pt idx="7">
                  <c:v>11.999349320206765</c:v>
                </c:pt>
                <c:pt idx="8">
                  <c:v>13.713247087093073</c:v>
                </c:pt>
                <c:pt idx="9">
                  <c:v>15.427071115208649</c:v>
                </c:pt>
                <c:pt idx="10">
                  <c:v>17.140821407734347</c:v>
                </c:pt>
                <c:pt idx="11">
                  <c:v>18.854497967837744</c:v>
                </c:pt>
                <c:pt idx="12">
                  <c:v>20.568100798686434</c:v>
                </c:pt>
                <c:pt idx="13">
                  <c:v>22.281629903461262</c:v>
                </c:pt>
                <c:pt idx="14">
                  <c:v>23.995085285329814</c:v>
                </c:pt>
                <c:pt idx="15">
                  <c:v>25.708466947459677</c:v>
                </c:pt>
                <c:pt idx="16">
                  <c:v>27.421774893031703</c:v>
                </c:pt>
                <c:pt idx="17">
                  <c:v>29.135009125213472</c:v>
                </c:pt>
                <c:pt idx="18">
                  <c:v>30.848169647172572</c:v>
                </c:pt>
                <c:pt idx="19">
                  <c:v>32.561256462085431</c:v>
                </c:pt>
                <c:pt idx="20">
                  <c:v>34.274269573124059</c:v>
                </c:pt>
                <c:pt idx="21">
                  <c:v>35.987208983451609</c:v>
                </c:pt>
                <c:pt idx="22">
                  <c:v>37.700074696248947</c:v>
                </c:pt>
                <c:pt idx="23">
                  <c:v>39.412866714679218</c:v>
                </c:pt>
                <c:pt idx="24">
                  <c:v>41.12558504191886</c:v>
                </c:pt>
                <c:pt idx="25">
                  <c:v>42.838229681131033</c:v>
                </c:pt>
                <c:pt idx="26">
                  <c:v>44.550800635492173</c:v>
                </c:pt>
                <c:pt idx="27">
                  <c:v>46.263297908174273</c:v>
                </c:pt>
                <c:pt idx="28">
                  <c:v>47.975721502340505</c:v>
                </c:pt>
                <c:pt idx="29">
                  <c:v>49.688071421167287</c:v>
                </c:pt>
                <c:pt idx="30">
                  <c:v>51.400347667817798</c:v>
                </c:pt>
                <c:pt idx="31">
                  <c:v>53.112550245468448</c:v>
                </c:pt>
                <c:pt idx="32">
                  <c:v>54.824679157282404</c:v>
                </c:pt>
                <c:pt idx="33">
                  <c:v>56.536734406436103</c:v>
                </c:pt>
                <c:pt idx="34">
                  <c:v>58.248715996092699</c:v>
                </c:pt>
                <c:pt idx="35">
                  <c:v>59.960623929424195</c:v>
                </c:pt>
                <c:pt idx="36">
                  <c:v>61.672458209598183</c:v>
                </c:pt>
                <c:pt idx="37">
                  <c:v>63.384218839782235</c:v>
                </c:pt>
                <c:pt idx="38">
                  <c:v>65.095905823152791</c:v>
                </c:pt>
                <c:pt idx="39">
                  <c:v>66.807519162868587</c:v>
                </c:pt>
                <c:pt idx="40">
                  <c:v>68.519058862106036</c:v>
                </c:pt>
                <c:pt idx="41">
                  <c:v>70.230524924023896</c:v>
                </c:pt>
                <c:pt idx="42">
                  <c:v>71.941917351803014</c:v>
                </c:pt>
                <c:pt idx="43">
                  <c:v>73.653236148602133</c:v>
                </c:pt>
                <c:pt idx="44">
                  <c:v>75.364481317588812</c:v>
                </c:pt>
                <c:pt idx="45">
                  <c:v>77.075652861935083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DC-4C5C-B7F7-D63736165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496560"/>
        <c:axId val="1372853840"/>
      </c:lineChart>
      <c:catAx>
        <c:axId val="13324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2853840"/>
        <c:crosses val="autoZero"/>
        <c:auto val="1"/>
        <c:lblAlgn val="ctr"/>
        <c:lblOffset val="100"/>
        <c:noMultiLvlLbl val="0"/>
      </c:catAx>
      <c:valAx>
        <c:axId val="13728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324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'First-order tri'!$C$5</c:f>
              <c:strCache>
                <c:ptCount val="1"/>
                <c:pt idx="0">
                  <c:v>R1 (0,04%HE+27,80%CD+72,15%SM)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'First-order tri'!$A$6:$A$51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'First-order tri'!$C$6:$C$51</c:f>
              <c:numCache>
                <c:formatCode>General</c:formatCode>
                <c:ptCount val="46"/>
                <c:pt idx="0">
                  <c:v>0</c:v>
                </c:pt>
                <c:pt idx="1">
                  <c:v>0.24133412480307526</c:v>
                </c:pt>
                <c:pt idx="2">
                  <c:v>0.58885526451950354</c:v>
                </c:pt>
                <c:pt idx="3">
                  <c:v>0.97498986420442391</c:v>
                </c:pt>
                <c:pt idx="4">
                  <c:v>1.2259773539996222</c:v>
                </c:pt>
                <c:pt idx="5">
                  <c:v>1.6603787786451576</c:v>
                </c:pt>
                <c:pt idx="6">
                  <c:v>2.114086933274939</c:v>
                </c:pt>
                <c:pt idx="7">
                  <c:v>2.5002215329598592</c:v>
                </c:pt>
                <c:pt idx="8">
                  <c:v>2.9249695926132717</c:v>
                </c:pt>
                <c:pt idx="9">
                  <c:v>3.4365979371957911</c:v>
                </c:pt>
                <c:pt idx="10">
                  <c:v>4.6680410914172903</c:v>
                </c:pt>
                <c:pt idx="11">
                  <c:v>5.0695986417069099</c:v>
                </c:pt>
                <c:pt idx="12">
                  <c:v>6.033336762401996</c:v>
                </c:pt>
                <c:pt idx="13">
                  <c:v>7.3450914266814191</c:v>
                </c:pt>
                <c:pt idx="14">
                  <c:v>8.8977806211346149</c:v>
                </c:pt>
                <c:pt idx="15">
                  <c:v>9.8481334901533817</c:v>
                </c:pt>
                <c:pt idx="16">
                  <c:v>11.045318999546868</c:v>
                </c:pt>
                <c:pt idx="17">
                  <c:v>11.957460340037144</c:v>
                </c:pt>
                <c:pt idx="18">
                  <c:v>13.168898057875792</c:v>
                </c:pt>
                <c:pt idx="19">
                  <c:v>14.323326941933797</c:v>
                </c:pt>
                <c:pt idx="20">
                  <c:v>15.255060103313435</c:v>
                </c:pt>
                <c:pt idx="21">
                  <c:v>16.448843216331095</c:v>
                </c:pt>
                <c:pt idx="22">
                  <c:v>17.6280679987022</c:v>
                </c:pt>
                <c:pt idx="23">
                  <c:v>18.576637881158636</c:v>
                </c:pt>
                <c:pt idx="24">
                  <c:v>19.685734974492313</c:v>
                </c:pt>
                <c:pt idx="25">
                  <c:v>20.634304856948749</c:v>
                </c:pt>
                <c:pt idx="26">
                  <c:v>21.612061505019227</c:v>
                </c:pt>
                <c:pt idx="27">
                  <c:v>22.717466437450568</c:v>
                </c:pt>
                <c:pt idx="28">
                  <c:v>23.489735636820409</c:v>
                </c:pt>
                <c:pt idx="29">
                  <c:v>24.36014153825009</c:v>
                </c:pt>
                <c:pt idx="30">
                  <c:v>25.155512448177213</c:v>
                </c:pt>
                <c:pt idx="31">
                  <c:v>25.980897354705359</c:v>
                </c:pt>
                <c:pt idx="32">
                  <c:v>26.821289259534016</c:v>
                </c:pt>
                <c:pt idx="33">
                  <c:v>27.720587488429832</c:v>
                </c:pt>
                <c:pt idx="34">
                  <c:v>28.440026071546484</c:v>
                </c:pt>
                <c:pt idx="35">
                  <c:v>29.414265819516952</c:v>
                </c:pt>
                <c:pt idx="36">
                  <c:v>29.968833060669372</c:v>
                </c:pt>
                <c:pt idx="37">
                  <c:v>30.478435390377001</c:v>
                </c:pt>
                <c:pt idx="38">
                  <c:v>31.062979239159283</c:v>
                </c:pt>
                <c:pt idx="39">
                  <c:v>31.857359341350588</c:v>
                </c:pt>
                <c:pt idx="40">
                  <c:v>32.142137113834266</c:v>
                </c:pt>
                <c:pt idx="41">
                  <c:v>32.606774532097106</c:v>
                </c:pt>
                <c:pt idx="42">
                  <c:v>32.8086749763768</c:v>
                </c:pt>
                <c:pt idx="43">
                  <c:v>32.916355213325971</c:v>
                </c:pt>
                <c:pt idx="44">
                  <c:v>33.091335598368374</c:v>
                </c:pt>
                <c:pt idx="45">
                  <c:v>33.219205879745516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1DE-47B4-9D69-6E969CE07AFE}"/>
            </c:ext>
          </c:extLst>
        </c:ser>
        <c:ser>
          <c:idx val="1"/>
          <c:order val="1"/>
          <c:tx>
            <c:strRef>
              <c:f>'First-order tri'!$H$5</c:f>
              <c:strCache>
                <c:ptCount val="1"/>
                <c:pt idx="0">
                  <c:v>R1 (0,04%HE+27,80%CD+72,15%SM)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'First-order tri'!$A$6:$A$51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'First-order tri'!$H$6:$H$51</c:f>
              <c:numCache>
                <c:formatCode>General</c:formatCode>
                <c:ptCount val="46"/>
                <c:pt idx="0">
                  <c:v>0</c:v>
                </c:pt>
                <c:pt idx="1">
                  <c:v>0.88943957997611334</c:v>
                </c:pt>
                <c:pt idx="2">
                  <c:v>1.7703168154530831</c:v>
                </c:pt>
                <c:pt idx="3">
                  <c:v>2.6427141333264115</c:v>
                </c:pt>
                <c:pt idx="4">
                  <c:v>3.506713166994798</c:v>
                </c:pt>
                <c:pt idx="5">
                  <c:v>4.3623947639988501</c:v>
                </c:pt>
                <c:pt idx="6">
                  <c:v>5.2098389935862999</c:v>
                </c:pt>
                <c:pt idx="7">
                  <c:v>6.0491251542043676</c:v>
                </c:pt>
                <c:pt idx="8">
                  <c:v>6.8803317809200051</c:v>
                </c:pt>
                <c:pt idx="9">
                  <c:v>7.7035366527687064</c:v>
                </c:pt>
                <c:pt idx="10">
                  <c:v>8.5188168000325959</c:v>
                </c:pt>
                <c:pt idx="11">
                  <c:v>9.3262485114483997</c:v>
                </c:pt>
                <c:pt idx="12">
                  <c:v>10.125907341346078</c:v>
                </c:pt>
                <c:pt idx="13">
                  <c:v>10.917868116718738</c:v>
                </c:pt>
                <c:pt idx="14">
                  <c:v>11.70220494422443</c:v>
                </c:pt>
                <c:pt idx="15">
                  <c:v>12.478991217120617</c:v>
                </c:pt>
                <c:pt idx="16">
                  <c:v>13.248299622131789</c:v>
                </c:pt>
                <c:pt idx="17">
                  <c:v>14.010202146251133</c:v>
                </c:pt>
                <c:pt idx="18">
                  <c:v>14.764770083476483</c:v>
                </c:pt>
                <c:pt idx="19">
                  <c:v>15.512074041481677</c:v>
                </c:pt>
                <c:pt idx="20">
                  <c:v>16.252183948223497</c:v>
                </c:pt>
                <c:pt idx="21">
                  <c:v>16.98516905848513</c:v>
                </c:pt>
                <c:pt idx="22">
                  <c:v>17.711097960356554</c:v>
                </c:pt>
                <c:pt idx="23">
                  <c:v>18.430038581652607</c:v>
                </c:pt>
                <c:pt idx="24">
                  <c:v>19.142058196269229</c:v>
                </c:pt>
                <c:pt idx="25">
                  <c:v>19.847223430478511</c:v>
                </c:pt>
                <c:pt idx="26">
                  <c:v>20.545600269163181</c:v>
                </c:pt>
                <c:pt idx="27">
                  <c:v>21.237254061991035</c:v>
                </c:pt>
                <c:pt idx="28">
                  <c:v>21.922249529529957</c:v>
                </c:pt>
                <c:pt idx="29">
                  <c:v>22.600650769304032</c:v>
                </c:pt>
                <c:pt idx="30">
                  <c:v>23.272521261791436</c:v>
                </c:pt>
                <c:pt idx="31">
                  <c:v>23.937923876364469</c:v>
                </c:pt>
                <c:pt idx="32">
                  <c:v>24.596920877172526</c:v>
                </c:pt>
                <c:pt idx="33">
                  <c:v>25.249573928968356</c:v>
                </c:pt>
                <c:pt idx="34">
                  <c:v>25.895944102878264</c:v>
                </c:pt>
                <c:pt idx="35">
                  <c:v>26.536091882116757</c:v>
                </c:pt>
                <c:pt idx="36">
                  <c:v>27.170077167646177</c:v>
                </c:pt>
                <c:pt idx="37">
                  <c:v>27.797959283781836</c:v>
                </c:pt>
                <c:pt idx="38">
                  <c:v>28.419796983743279</c:v>
                </c:pt>
                <c:pt idx="39">
                  <c:v>29.035648455151932</c:v>
                </c:pt>
                <c:pt idx="40">
                  <c:v>29.645571325476023</c:v>
                </c:pt>
                <c:pt idx="41">
                  <c:v>30.249622667422912</c:v>
                </c:pt>
                <c:pt idx="42">
                  <c:v>30.847859004279677</c:v>
                </c:pt>
                <c:pt idx="43">
                  <c:v>31.440336315202146</c:v>
                </c:pt>
                <c:pt idx="44">
                  <c:v>32.027110040453074</c:v>
                </c:pt>
                <c:pt idx="45">
                  <c:v>32.608235086589922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1DE-47B4-9D69-6E969CE07A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19488"/>
        <c:axId val="1463628768"/>
      </c:lineChart>
      <c:catAx>
        <c:axId val="1121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63628768"/>
        <c:crosses val="autoZero"/>
        <c:auto val="1"/>
        <c:lblAlgn val="ctr"/>
        <c:lblOffset val="100"/>
        <c:noMultiLvlLbl val="0"/>
      </c:catAx>
      <c:valAx>
        <c:axId val="14636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121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'First-order tri'!$D$5</c:f>
              <c:strCache>
                <c:ptCount val="1"/>
                <c:pt idx="0">
                  <c:v>R14 (6,45%HE+47,09%CD+46,46%SM)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'First-order tri'!$A$6:$A$51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'First-order tri'!$D$6:$D$51</c:f>
              <c:numCache>
                <c:formatCode>General</c:formatCode>
                <c:ptCount val="46"/>
                <c:pt idx="0">
                  <c:v>0</c:v>
                </c:pt>
                <c:pt idx="1">
                  <c:v>2.5877052046264754E-2</c:v>
                </c:pt>
                <c:pt idx="2">
                  <c:v>8.8721321301479153E-2</c:v>
                </c:pt>
                <c:pt idx="3">
                  <c:v>0.17004919916116837</c:v>
                </c:pt>
                <c:pt idx="4">
                  <c:v>0.35118856348502159</c:v>
                </c:pt>
                <c:pt idx="5">
                  <c:v>0.47040783898388416</c:v>
                </c:pt>
                <c:pt idx="6">
                  <c:v>0.57206768630849569</c:v>
                </c:pt>
                <c:pt idx="7">
                  <c:v>1.8228650328286848</c:v>
                </c:pt>
                <c:pt idx="8">
                  <c:v>2.6322044923417485</c:v>
                </c:pt>
                <c:pt idx="9">
                  <c:v>3.9075272770289997</c:v>
                </c:pt>
                <c:pt idx="10">
                  <c:v>6.8368557776876804</c:v>
                </c:pt>
                <c:pt idx="11">
                  <c:v>11.317005249283309</c:v>
                </c:pt>
                <c:pt idx="12">
                  <c:v>15.538684559056112</c:v>
                </c:pt>
                <c:pt idx="13">
                  <c:v>19.544972067309896</c:v>
                </c:pt>
                <c:pt idx="14">
                  <c:v>24.564427028962591</c:v>
                </c:pt>
                <c:pt idx="15">
                  <c:v>29.329732372303756</c:v>
                </c:pt>
                <c:pt idx="16">
                  <c:v>34.267905665118271</c:v>
                </c:pt>
                <c:pt idx="17">
                  <c:v>38.931735997220869</c:v>
                </c:pt>
                <c:pt idx="18">
                  <c:v>44.419704227975487</c:v>
                </c:pt>
                <c:pt idx="19">
                  <c:v>49.679007115781999</c:v>
                </c:pt>
                <c:pt idx="20">
                  <c:v>54.633422879657701</c:v>
                </c:pt>
                <c:pt idx="21">
                  <c:v>59.130507957637178</c:v>
                </c:pt>
                <c:pt idx="22">
                  <c:v>64.161145502495572</c:v>
                </c:pt>
                <c:pt idx="23">
                  <c:v>68.546497166460995</c:v>
                </c:pt>
                <c:pt idx="24">
                  <c:v>71.81557749778068</c:v>
                </c:pt>
                <c:pt idx="25">
                  <c:v>73.091316163661531</c:v>
                </c:pt>
                <c:pt idx="26">
                  <c:v>77.556401494244511</c:v>
                </c:pt>
                <c:pt idx="27">
                  <c:v>81.392027533802107</c:v>
                </c:pt>
                <c:pt idx="28">
                  <c:v>84.366594666520243</c:v>
                </c:pt>
                <c:pt idx="29">
                  <c:v>87.262883716798427</c:v>
                </c:pt>
                <c:pt idx="30">
                  <c:v>90.00261660219671</c:v>
                </c:pt>
                <c:pt idx="31">
                  <c:v>92.350959075395238</c:v>
                </c:pt>
                <c:pt idx="32">
                  <c:v>94.542745383713864</c:v>
                </c:pt>
                <c:pt idx="33">
                  <c:v>96.65625360959254</c:v>
                </c:pt>
                <c:pt idx="34">
                  <c:v>98.300093340831509</c:v>
                </c:pt>
                <c:pt idx="35">
                  <c:v>100.33097983624818</c:v>
                </c:pt>
                <c:pt idx="36">
                  <c:v>101.75260038303985</c:v>
                </c:pt>
                <c:pt idx="37">
                  <c:v>103.17422092983152</c:v>
                </c:pt>
                <c:pt idx="38">
                  <c:v>104.66353769313707</c:v>
                </c:pt>
                <c:pt idx="39">
                  <c:v>107.10060148763708</c:v>
                </c:pt>
                <c:pt idx="40">
                  <c:v>107.91295608580374</c:v>
                </c:pt>
                <c:pt idx="41">
                  <c:v>109.33457663259541</c:v>
                </c:pt>
                <c:pt idx="42">
                  <c:v>110.75619717938709</c:v>
                </c:pt>
                <c:pt idx="43">
                  <c:v>111.50085556103987</c:v>
                </c:pt>
                <c:pt idx="44">
                  <c:v>112.71938745828987</c:v>
                </c:pt>
                <c:pt idx="45">
                  <c:v>113.73483070599821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38-4994-91B5-169B5FC860CD}"/>
            </c:ext>
          </c:extLst>
        </c:ser>
        <c:ser>
          <c:idx val="1"/>
          <c:order val="1"/>
          <c:tx>
            <c:strRef>
              <c:f>'First-order tri'!$I$5</c:f>
              <c:strCache>
                <c:ptCount val="1"/>
                <c:pt idx="0">
                  <c:v>R14 (6,45%HE+47,09%CD+46,46%SM)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'First-order tri'!$A$6:$A$51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'First-order tri'!$I$6:$I$51</c:f>
              <c:numCache>
                <c:formatCode>General</c:formatCode>
                <c:ptCount val="46"/>
                <c:pt idx="0">
                  <c:v>0</c:v>
                </c:pt>
                <c:pt idx="1">
                  <c:v>2.7554919459782061</c:v>
                </c:pt>
                <c:pt idx="2">
                  <c:v>5.5059577374407329</c:v>
                </c:pt>
                <c:pt idx="3">
                  <c:v>8.251406542343755</c:v>
                </c:pt>
                <c:pt idx="4">
                  <c:v>10.991847511920557</c:v>
                </c:pt>
                <c:pt idx="5">
                  <c:v>13.727289780712223</c:v>
                </c:pt>
                <c:pt idx="6">
                  <c:v>16.457742466597818</c:v>
                </c:pt>
                <c:pt idx="7">
                  <c:v>19.183214670824931</c:v>
                </c:pt>
                <c:pt idx="8">
                  <c:v>21.903715478040347</c:v>
                </c:pt>
                <c:pt idx="9">
                  <c:v>24.619253956319408</c:v>
                </c:pt>
                <c:pt idx="10">
                  <c:v>27.329839157197533</c:v>
                </c:pt>
                <c:pt idx="11">
                  <c:v>30.035480115699258</c:v>
                </c:pt>
                <c:pt idx="12">
                  <c:v>32.736185850368557</c:v>
                </c:pt>
                <c:pt idx="13">
                  <c:v>35.431965363299895</c:v>
                </c:pt>
                <c:pt idx="14">
                  <c:v>38.122827640166733</c:v>
                </c:pt>
                <c:pt idx="15">
                  <c:v>40.808781650252556</c:v>
                </c:pt>
                <c:pt idx="16">
                  <c:v>43.489836346480551</c:v>
                </c:pt>
                <c:pt idx="17">
                  <c:v>46.166000665442787</c:v>
                </c:pt>
                <c:pt idx="18">
                  <c:v>48.837283527431282</c:v>
                </c:pt>
                <c:pt idx="19">
                  <c:v>51.503693836466276</c:v>
                </c:pt>
                <c:pt idx="20">
                  <c:v>54.165240480327327</c:v>
                </c:pt>
                <c:pt idx="21">
                  <c:v>56.82193233058161</c:v>
                </c:pt>
                <c:pt idx="22">
                  <c:v>59.473778242614642</c:v>
                </c:pt>
                <c:pt idx="23">
                  <c:v>62.120787055658745</c:v>
                </c:pt>
                <c:pt idx="24">
                  <c:v>64.762967592823628</c:v>
                </c:pt>
                <c:pt idx="25">
                  <c:v>67.400328661124703</c:v>
                </c:pt>
                <c:pt idx="26">
                  <c:v>70.032879051513277</c:v>
                </c:pt>
                <c:pt idx="27">
                  <c:v>72.660627538905359</c:v>
                </c:pt>
                <c:pt idx="28">
                  <c:v>75.283582882211107</c:v>
                </c:pt>
                <c:pt idx="29">
                  <c:v>77.901753824364079</c:v>
                </c:pt>
                <c:pt idx="30">
                  <c:v>80.515149092349958</c:v>
                </c:pt>
                <c:pt idx="31">
                  <c:v>83.12377739723658</c:v>
                </c:pt>
                <c:pt idx="32">
                  <c:v>85.727647434201771</c:v>
                </c:pt>
                <c:pt idx="33">
                  <c:v>88.326767882563317</c:v>
                </c:pt>
                <c:pt idx="34">
                  <c:v>90.921147405807062</c:v>
                </c:pt>
                <c:pt idx="35">
                  <c:v>93.510794651616862</c:v>
                </c:pt>
                <c:pt idx="36">
                  <c:v>96.095718251901943</c:v>
                </c:pt>
                <c:pt idx="37">
                  <c:v>98.675926822827421</c:v>
                </c:pt>
                <c:pt idx="38">
                  <c:v>101.25142896484132</c:v>
                </c:pt>
                <c:pt idx="39">
                  <c:v>103.8222332627044</c:v>
                </c:pt>
                <c:pt idx="40">
                  <c:v>106.38834828551819</c:v>
                </c:pt>
                <c:pt idx="41">
                  <c:v>108.94978258675414</c:v>
                </c:pt>
                <c:pt idx="42">
                  <c:v>111.50654470428134</c:v>
                </c:pt>
                <c:pt idx="43">
                  <c:v>114.05864316039568</c:v>
                </c:pt>
                <c:pt idx="44">
                  <c:v>116.60608646184745</c:v>
                </c:pt>
                <c:pt idx="45">
                  <c:v>119.1488830998707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38-4994-91B5-169B5FC86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806656"/>
        <c:axId val="1378036832"/>
      </c:lineChart>
      <c:catAx>
        <c:axId val="12568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8036832"/>
        <c:crosses val="autoZero"/>
        <c:auto val="1"/>
        <c:lblAlgn val="ctr"/>
        <c:lblOffset val="100"/>
        <c:noMultiLvlLbl val="0"/>
      </c:catAx>
      <c:valAx>
        <c:axId val="13780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2568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'First-order tri'!$E$5</c:f>
              <c:strCache>
                <c:ptCount val="1"/>
                <c:pt idx="0">
                  <c:v>R16 (47,87%HE+4,81%CD+47,32%SM)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'First-order tri'!$A$6:$A$51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'First-order tri'!$E$6:$E$51</c:f>
              <c:numCache>
                <c:formatCode>General</c:formatCode>
                <c:ptCount val="46"/>
                <c:pt idx="0">
                  <c:v>0</c:v>
                </c:pt>
                <c:pt idx="1">
                  <c:v>2.1705377453598325</c:v>
                </c:pt>
                <c:pt idx="2">
                  <c:v>3.5517890378615435</c:v>
                </c:pt>
                <c:pt idx="3">
                  <c:v>4.5383971039341944</c:v>
                </c:pt>
                <c:pt idx="4">
                  <c:v>5.5250051700068452</c:v>
                </c:pt>
                <c:pt idx="5">
                  <c:v>7.3666735600091267</c:v>
                </c:pt>
                <c:pt idx="6">
                  <c:v>10.458045500370099</c:v>
                </c:pt>
                <c:pt idx="7">
                  <c:v>14.075608409303154</c:v>
                </c:pt>
                <c:pt idx="8">
                  <c:v>14.930668733232785</c:v>
                </c:pt>
                <c:pt idx="9">
                  <c:v>18.877100997523389</c:v>
                </c:pt>
                <c:pt idx="10">
                  <c:v>20.718769387525672</c:v>
                </c:pt>
                <c:pt idx="11">
                  <c:v>24.270558425387215</c:v>
                </c:pt>
                <c:pt idx="12">
                  <c:v>27.361930365748186</c:v>
                </c:pt>
                <c:pt idx="13">
                  <c:v>32.294970696111442</c:v>
                </c:pt>
                <c:pt idx="14">
                  <c:v>36.872606078753591</c:v>
                </c:pt>
                <c:pt idx="15">
                  <c:v>41.228742975138864</c:v>
                </c:pt>
                <c:pt idx="16">
                  <c:v>45.653737276708263</c:v>
                </c:pt>
                <c:pt idx="17">
                  <c:v>49.837368252737512</c:v>
                </c:pt>
                <c:pt idx="18">
                  <c:v>54.664634763540491</c:v>
                </c:pt>
                <c:pt idx="19">
                  <c:v>59.527417199122652</c:v>
                </c:pt>
                <c:pt idx="20">
                  <c:v>64.30777959342376</c:v>
                </c:pt>
                <c:pt idx="21">
                  <c:v>70.242022565659624</c:v>
                </c:pt>
                <c:pt idx="22">
                  <c:v>75.269645083803894</c:v>
                </c:pt>
                <c:pt idx="23">
                  <c:v>79.80274735426184</c:v>
                </c:pt>
                <c:pt idx="24">
                  <c:v>84.88384646201655</c:v>
                </c:pt>
                <c:pt idx="25">
                  <c:v>88.899553821371072</c:v>
                </c:pt>
                <c:pt idx="26">
                  <c:v>95.291904311772157</c:v>
                </c:pt>
                <c:pt idx="27">
                  <c:v>99.791222841952433</c:v>
                </c:pt>
                <c:pt idx="28">
                  <c:v>103.79970662338577</c:v>
                </c:pt>
                <c:pt idx="29">
                  <c:v>107.31735565607217</c:v>
                </c:pt>
                <c:pt idx="30">
                  <c:v>111.24403364604768</c:v>
                </c:pt>
                <c:pt idx="31">
                  <c:v>114.48619163301525</c:v>
                </c:pt>
                <c:pt idx="32">
                  <c:v>117.94940584636697</c:v>
                </c:pt>
                <c:pt idx="33">
                  <c:v>121.33893465092397</c:v>
                </c:pt>
                <c:pt idx="34">
                  <c:v>124.36003641150739</c:v>
                </c:pt>
                <c:pt idx="35">
                  <c:v>128.48641930401158</c:v>
                </c:pt>
                <c:pt idx="36">
                  <c:v>131.1390940206214</c:v>
                </c:pt>
                <c:pt idx="37">
                  <c:v>133.57071251084707</c:v>
                </c:pt>
                <c:pt idx="38">
                  <c:v>136.2233872274569</c:v>
                </c:pt>
                <c:pt idx="39">
                  <c:v>139.68660144080863</c:v>
                </c:pt>
                <c:pt idx="40">
                  <c:v>141.16030961670299</c:v>
                </c:pt>
                <c:pt idx="41">
                  <c:v>143.44455728933923</c:v>
                </c:pt>
                <c:pt idx="42">
                  <c:v>145.63414906421568</c:v>
                </c:pt>
                <c:pt idx="43">
                  <c:v>146.76212058460658</c:v>
                </c:pt>
                <c:pt idx="44">
                  <c:v>148.61995602995628</c:v>
                </c:pt>
                <c:pt idx="45">
                  <c:v>150.01333261396857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76-4040-B05D-D97C4550E6F6}"/>
            </c:ext>
          </c:extLst>
        </c:ser>
        <c:ser>
          <c:idx val="1"/>
          <c:order val="1"/>
          <c:tx>
            <c:strRef>
              <c:f>'First-order tri'!$J$5</c:f>
              <c:strCache>
                <c:ptCount val="1"/>
                <c:pt idx="0">
                  <c:v>R16 (47,87%HE+4,81%CD+47,32%SM)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'First-order tri'!$A$6:$A$51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'First-order tri'!$J$6:$J$51</c:f>
              <c:numCache>
                <c:formatCode>General</c:formatCode>
                <c:ptCount val="46"/>
                <c:pt idx="0">
                  <c:v>0</c:v>
                </c:pt>
                <c:pt idx="1">
                  <c:v>3.448515944229753</c:v>
                </c:pt>
                <c:pt idx="2">
                  <c:v>6.8956175822426919</c:v>
                </c:pt>
                <c:pt idx="3">
                  <c:v>10.341305494072987</c:v>
                </c:pt>
                <c:pt idx="4">
                  <c:v>13.785580259519557</c:v>
                </c:pt>
                <c:pt idx="5">
                  <c:v>17.228442458143274</c:v>
                </c:pt>
                <c:pt idx="6">
                  <c:v>20.669892669264147</c:v>
                </c:pt>
                <c:pt idx="7">
                  <c:v>24.109931471967876</c:v>
                </c:pt>
                <c:pt idx="8">
                  <c:v>27.548559445102111</c:v>
                </c:pt>
                <c:pt idx="9">
                  <c:v>30.985777167276439</c:v>
                </c:pt>
                <c:pt idx="10">
                  <c:v>34.421585216863342</c:v>
                </c:pt>
                <c:pt idx="11">
                  <c:v>37.855984171997243</c:v>
                </c:pt>
                <c:pt idx="12">
                  <c:v>41.288974610577306</c:v>
                </c:pt>
                <c:pt idx="13">
                  <c:v>44.720557110263734</c:v>
                </c:pt>
                <c:pt idx="14">
                  <c:v>48.150732248482385</c:v>
                </c:pt>
                <c:pt idx="15">
                  <c:v>51.579500602419216</c:v>
                </c:pt>
                <c:pt idx="16">
                  <c:v>55.006862749024926</c:v>
                </c:pt>
                <c:pt idx="17">
                  <c:v>58.432819265014963</c:v>
                </c:pt>
                <c:pt idx="18">
                  <c:v>61.857370726864858</c:v>
                </c:pt>
                <c:pt idx="19">
                  <c:v>65.280517710817691</c:v>
                </c:pt>
                <c:pt idx="20">
                  <c:v>68.702260792877539</c:v>
                </c:pt>
                <c:pt idx="21">
                  <c:v>72.122600548813281</c:v>
                </c:pt>
                <c:pt idx="22">
                  <c:v>75.541537554156605</c:v>
                </c:pt>
                <c:pt idx="23">
                  <c:v>78.959072384204944</c:v>
                </c:pt>
                <c:pt idx="24">
                  <c:v>82.375205614018569</c:v>
                </c:pt>
                <c:pt idx="25">
                  <c:v>85.789937818420668</c:v>
                </c:pt>
                <c:pt idx="26">
                  <c:v>89.203269572001943</c:v>
                </c:pt>
                <c:pt idx="27">
                  <c:v>92.615201449115077</c:v>
                </c:pt>
                <c:pt idx="28">
                  <c:v>96.025734023877462</c:v>
                </c:pt>
                <c:pt idx="29">
                  <c:v>99.434867870171303</c:v>
                </c:pt>
                <c:pt idx="30">
                  <c:v>102.84260356164349</c:v>
                </c:pt>
                <c:pt idx="31">
                  <c:v>106.24894167170662</c:v>
                </c:pt>
                <c:pt idx="32">
                  <c:v>109.65388277353523</c:v>
                </c:pt>
                <c:pt idx="33">
                  <c:v>113.05742744007331</c:v>
                </c:pt>
                <c:pt idx="34">
                  <c:v>116.45957624402394</c:v>
                </c:pt>
                <c:pt idx="35">
                  <c:v>119.86032975786154</c:v>
                </c:pt>
                <c:pt idx="36">
                  <c:v>123.25968855382149</c:v>
                </c:pt>
                <c:pt idx="37">
                  <c:v>126.65765320390584</c:v>
                </c:pt>
                <c:pt idx="38">
                  <c:v>130.05422427988228</c:v>
                </c:pt>
                <c:pt idx="39">
                  <c:v>133.44940235328417</c:v>
                </c:pt>
                <c:pt idx="40">
                  <c:v>136.84318799540972</c:v>
                </c:pt>
                <c:pt idx="41">
                  <c:v>140.23558177732269</c:v>
                </c:pt>
                <c:pt idx="42">
                  <c:v>143.62658426985354</c:v>
                </c:pt>
                <c:pt idx="43">
                  <c:v>147.01619604359837</c:v>
                </c:pt>
                <c:pt idx="44">
                  <c:v>150.40441766891806</c:v>
                </c:pt>
                <c:pt idx="45">
                  <c:v>153.79124971594288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76-4040-B05D-D97C4550E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777056"/>
        <c:axId val="1068065936"/>
      </c:lineChart>
      <c:catAx>
        <c:axId val="9597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068065936"/>
        <c:crosses val="autoZero"/>
        <c:auto val="1"/>
        <c:lblAlgn val="ctr"/>
        <c:lblOffset val="100"/>
        <c:noMultiLvlLbl val="0"/>
      </c:catAx>
      <c:valAx>
        <c:axId val="10680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9597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'First-order quadri'!$B$5</c:f>
              <c:strCache>
                <c:ptCount val="1"/>
                <c:pt idx="0">
                  <c:v>R17 (2,01%HE+31,36%CD+33,13%PM+33,51%SM)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'First-order quadri'!$A$6:$A$54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'First-order quadri'!$B$6:$B$54</c:f>
              <c:numCache>
                <c:formatCode>General</c:formatCode>
                <c:ptCount val="49"/>
                <c:pt idx="0">
                  <c:v>0</c:v>
                </c:pt>
                <c:pt idx="1">
                  <c:v>1.697060702758922</c:v>
                </c:pt>
                <c:pt idx="2">
                  <c:v>2.6415670590956055</c:v>
                </c:pt>
                <c:pt idx="3">
                  <c:v>3.5843850295398054</c:v>
                </c:pt>
                <c:pt idx="4">
                  <c:v>5.0772965898161662</c:v>
                </c:pt>
                <c:pt idx="5">
                  <c:v>7.385058113927097</c:v>
                </c:pt>
                <c:pt idx="6">
                  <c:v>11.187856235730791</c:v>
                </c:pt>
                <c:pt idx="7">
                  <c:v>15.322334855102758</c:v>
                </c:pt>
                <c:pt idx="8">
                  <c:v>19.032126202311872</c:v>
                </c:pt>
                <c:pt idx="9">
                  <c:v>23.602237492046239</c:v>
                </c:pt>
                <c:pt idx="10">
                  <c:v>28.426992306489069</c:v>
                </c:pt>
                <c:pt idx="11">
                  <c:v>37.568559772651469</c:v>
                </c:pt>
                <c:pt idx="12">
                  <c:v>46.733776285349279</c:v>
                </c:pt>
                <c:pt idx="13">
                  <c:v>52.351053615703663</c:v>
                </c:pt>
                <c:pt idx="14">
                  <c:v>57.240357169422239</c:v>
                </c:pt>
                <c:pt idx="15">
                  <c:v>61.001044618259257</c:v>
                </c:pt>
                <c:pt idx="16">
                  <c:v>64.96944428601401</c:v>
                </c:pt>
                <c:pt idx="17">
                  <c:v>68.323626632144141</c:v>
                </c:pt>
                <c:pt idx="18">
                  <c:v>71.698651811015964</c:v>
                </c:pt>
                <c:pt idx="19">
                  <c:v>74.452234541047389</c:v>
                </c:pt>
                <c:pt idx="20">
                  <c:v>76.573050992718137</c:v>
                </c:pt>
                <c:pt idx="21">
                  <c:v>78.715787350889585</c:v>
                </c:pt>
                <c:pt idx="22">
                  <c:v>81.233345377192421</c:v>
                </c:pt>
                <c:pt idx="23">
                  <c:v>82.968517024958928</c:v>
                </c:pt>
                <c:pt idx="24">
                  <c:v>84.934502668268593</c:v>
                </c:pt>
                <c:pt idx="25">
                  <c:v>86.19942391285646</c:v>
                </c:pt>
                <c:pt idx="26">
                  <c:v>87.496861140925432</c:v>
                </c:pt>
                <c:pt idx="27">
                  <c:v>90.052506824154577</c:v>
                </c:pt>
                <c:pt idx="28">
                  <c:v>91.249624820108423</c:v>
                </c:pt>
                <c:pt idx="29">
                  <c:v>91.865903136925951</c:v>
                </c:pt>
                <c:pt idx="30">
                  <c:v>92.429620254304353</c:v>
                </c:pt>
                <c:pt idx="31">
                  <c:v>92.879022002720973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2E2-474D-A5FD-744A2021DF86}"/>
            </c:ext>
          </c:extLst>
        </c:ser>
        <c:ser>
          <c:idx val="1"/>
          <c:order val="1"/>
          <c:tx>
            <c:strRef>
              <c:f>'First-order quadri'!$H$5</c:f>
              <c:strCache>
                <c:ptCount val="1"/>
                <c:pt idx="0">
                  <c:v>R17 (2,01%HE+31,36%CD+33,13%PM+33,51%SM)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'First-order quadri'!$A$6:$A$54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'First-order quadri'!$H$6:$H$54</c:f>
              <c:numCache>
                <c:formatCode>General</c:formatCode>
                <c:ptCount val="49"/>
                <c:pt idx="0">
                  <c:v>0</c:v>
                </c:pt>
                <c:pt idx="1">
                  <c:v>3.9709049122828239</c:v>
                </c:pt>
                <c:pt idx="2">
                  <c:v>7.8899985544011448</c:v>
                </c:pt>
                <c:pt idx="3">
                  <c:v>11.757956945493</c:v>
                </c:pt>
                <c:pt idx="4">
                  <c:v>15.575447284185532</c:v>
                </c:pt>
                <c:pt idx="5">
                  <c:v>19.343128063682482</c:v>
                </c:pt>
                <c:pt idx="6">
                  <c:v>23.061649185350252</c:v>
                </c:pt>
                <c:pt idx="7">
                  <c:v>26.731652070821724</c:v>
                </c:pt>
                <c:pt idx="8">
                  <c:v>30.35376977263757</c:v>
                </c:pt>
                <c:pt idx="9">
                  <c:v>33.928627083443857</c:v>
                </c:pt>
                <c:pt idx="10">
                  <c:v>37.456840643764743</c:v>
                </c:pt>
                <c:pt idx="11">
                  <c:v>40.939019048369296</c:v>
                </c:pt>
                <c:pt idx="12">
                  <c:v>44.375762951250081</c:v>
                </c:pt>
                <c:pt idx="13">
                  <c:v>47.767665169232394</c:v>
                </c:pt>
                <c:pt idx="14">
                  <c:v>51.115310784231404</c:v>
                </c:pt>
                <c:pt idx="15">
                  <c:v>54.419277244175028</c:v>
                </c:pt>
                <c:pt idx="16">
                  <c:v>57.680134462610255</c:v>
                </c:pt>
                <c:pt idx="17">
                  <c:v>60.898444917009492</c:v>
                </c:pt>
                <c:pt idx="18">
                  <c:v>64.074763745794556</c:v>
                </c:pt>
                <c:pt idx="19">
                  <c:v>67.209638844094513</c:v>
                </c:pt>
                <c:pt idx="20">
                  <c:v>70.303610958254055</c:v>
                </c:pt>
                <c:pt idx="21">
                  <c:v>73.357213779109145</c:v>
                </c:pt>
                <c:pt idx="22">
                  <c:v>76.370974034045076</c:v>
                </c:pt>
                <c:pt idx="23">
                  <c:v>79.345411577853739</c:v>
                </c:pt>
                <c:pt idx="24">
                  <c:v>82.28103948240539</c:v>
                </c:pt>
                <c:pt idx="25">
                  <c:v>85.178364125150182</c:v>
                </c:pt>
                <c:pt idx="26">
                  <c:v>88.037885276465346</c:v>
                </c:pt>
                <c:pt idx="27">
                  <c:v>90.860096185862176</c:v>
                </c:pt>
                <c:pt idx="28">
                  <c:v>93.645483667068731</c:v>
                </c:pt>
                <c:pt idx="29">
                  <c:v>96.394528182001977</c:v>
                </c:pt>
                <c:pt idx="30">
                  <c:v>99.107703923644536</c:v>
                </c:pt>
                <c:pt idx="31">
                  <c:v>101.78547889784008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2E2-474D-A5FD-744A2021DF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496560"/>
        <c:axId val="1372853840"/>
      </c:lineChart>
      <c:catAx>
        <c:axId val="13324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2853840"/>
        <c:crosses val="autoZero"/>
        <c:auto val="1"/>
        <c:lblAlgn val="ctr"/>
        <c:lblOffset val="100"/>
        <c:noMultiLvlLbl val="0"/>
      </c:catAx>
      <c:valAx>
        <c:axId val="13728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324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'First-order quadri'!$C$5</c:f>
              <c:strCache>
                <c:ptCount val="1"/>
                <c:pt idx="0">
                  <c:v>R21 (5,51%HE+2,48%CD+47,35%PM+44,66%SM)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'First-order quadri'!$A$6:$A$54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'First-order quadri'!$C$6:$C$54</c:f>
              <c:numCache>
                <c:formatCode>General</c:formatCode>
                <c:ptCount val="49"/>
                <c:pt idx="0">
                  <c:v>0</c:v>
                </c:pt>
                <c:pt idx="1">
                  <c:v>2.2008263284116847</c:v>
                </c:pt>
                <c:pt idx="2">
                  <c:v>3.9802178279785791</c:v>
                </c:pt>
                <c:pt idx="3">
                  <c:v>5.7596093275454736</c:v>
                </c:pt>
                <c:pt idx="4">
                  <c:v>7.4921747350185024</c:v>
                </c:pt>
                <c:pt idx="5">
                  <c:v>8.9437835899283371</c:v>
                </c:pt>
                <c:pt idx="6">
                  <c:v>10.442218536932037</c:v>
                </c:pt>
                <c:pt idx="7">
                  <c:v>12.362088312780529</c:v>
                </c:pt>
                <c:pt idx="8">
                  <c:v>15.124827746318601</c:v>
                </c:pt>
                <c:pt idx="9">
                  <c:v>18.777262929640123</c:v>
                </c:pt>
                <c:pt idx="10">
                  <c:v>23.13208949436963</c:v>
                </c:pt>
                <c:pt idx="11">
                  <c:v>27.767872611662327</c:v>
                </c:pt>
                <c:pt idx="12">
                  <c:v>31.27982951870225</c:v>
                </c:pt>
                <c:pt idx="13">
                  <c:v>35.213221254586962</c:v>
                </c:pt>
                <c:pt idx="14">
                  <c:v>39.989482648161257</c:v>
                </c:pt>
                <c:pt idx="15">
                  <c:v>45.42130933104967</c:v>
                </c:pt>
                <c:pt idx="16">
                  <c:v>51.109034345745229</c:v>
                </c:pt>
                <c:pt idx="17">
                  <c:v>56.653371334860225</c:v>
                </c:pt>
                <c:pt idx="18">
                  <c:v>62.580076392190051</c:v>
                </c:pt>
                <c:pt idx="19">
                  <c:v>68.220005398358751</c:v>
                </c:pt>
                <c:pt idx="20">
                  <c:v>71.725062393558943</c:v>
                </c:pt>
                <c:pt idx="21">
                  <c:v>75.167529085273415</c:v>
                </c:pt>
                <c:pt idx="22">
                  <c:v>79.939026838645191</c:v>
                </c:pt>
                <c:pt idx="23">
                  <c:v>85.221756494163941</c:v>
                </c:pt>
                <c:pt idx="24">
                  <c:v>89.822843613486725</c:v>
                </c:pt>
                <c:pt idx="25">
                  <c:v>94.210917440248267</c:v>
                </c:pt>
                <c:pt idx="26">
                  <c:v>98.556388608497556</c:v>
                </c:pt>
                <c:pt idx="27">
                  <c:v>102.98706509377135</c:v>
                </c:pt>
                <c:pt idx="28">
                  <c:v>106.56568840880018</c:v>
                </c:pt>
                <c:pt idx="29">
                  <c:v>109.80349045573104</c:v>
                </c:pt>
                <c:pt idx="30">
                  <c:v>113.04129250266189</c:v>
                </c:pt>
                <c:pt idx="31">
                  <c:v>116.32169720810498</c:v>
                </c:pt>
                <c:pt idx="32">
                  <c:v>119.90032052313381</c:v>
                </c:pt>
                <c:pt idx="33">
                  <c:v>123.01031459452791</c:v>
                </c:pt>
                <c:pt idx="34">
                  <c:v>126.03510334889752</c:v>
                </c:pt>
                <c:pt idx="35">
                  <c:v>128.33564690855891</c:v>
                </c:pt>
                <c:pt idx="36">
                  <c:v>130.46577983417131</c:v>
                </c:pt>
                <c:pt idx="37">
                  <c:v>132.51070744275921</c:v>
                </c:pt>
                <c:pt idx="38">
                  <c:v>134.42782707581037</c:v>
                </c:pt>
                <c:pt idx="39">
                  <c:v>136.43015202588603</c:v>
                </c:pt>
                <c:pt idx="40">
                  <c:v>138.21946368340045</c:v>
                </c:pt>
                <c:pt idx="41">
                  <c:v>140.26439129198835</c:v>
                </c:pt>
                <c:pt idx="42">
                  <c:v>142.26671624206401</c:v>
                </c:pt>
                <c:pt idx="43">
                  <c:v>143.97082258255392</c:v>
                </c:pt>
                <c:pt idx="44">
                  <c:v>144.99328638684787</c:v>
                </c:pt>
                <c:pt idx="45">
                  <c:v>146.14355816667856</c:v>
                </c:pt>
                <c:pt idx="46">
                  <c:v>147.20862462948475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3A-4730-BF45-39F551648461}"/>
            </c:ext>
          </c:extLst>
        </c:ser>
        <c:ser>
          <c:idx val="1"/>
          <c:order val="1"/>
          <c:tx>
            <c:strRef>
              <c:f>'First-order quadri'!$I$5</c:f>
              <c:strCache>
                <c:ptCount val="1"/>
                <c:pt idx="0">
                  <c:v>R21 (5,51%HE+2,48%CD+47,35%PM+44,66%SM)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'First-order quadri'!$A$6:$A$54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'First-order quadri'!$I$6:$I$54</c:f>
              <c:numCache>
                <c:formatCode>General</c:formatCode>
                <c:ptCount val="49"/>
                <c:pt idx="0">
                  <c:v>0</c:v>
                </c:pt>
                <c:pt idx="1">
                  <c:v>3.636297523243079</c:v>
                </c:pt>
                <c:pt idx="2">
                  <c:v>7.2637262151242838</c:v>
                </c:pt>
                <c:pt idx="3">
                  <c:v>10.882307706483241</c:v>
                </c:pt>
                <c:pt idx="4">
                  <c:v>14.492063575403231</c:v>
                </c:pt>
                <c:pt idx="5">
                  <c:v>18.093015347338483</c:v>
                </c:pt>
                <c:pt idx="6">
                  <c:v>21.685184495243604</c:v>
                </c:pt>
                <c:pt idx="7">
                  <c:v>25.268592439701543</c:v>
                </c:pt>
                <c:pt idx="8">
                  <c:v>28.843260549050203</c:v>
                </c:pt>
                <c:pt idx="9">
                  <c:v>32.409210139511394</c:v>
                </c:pt>
                <c:pt idx="10">
                  <c:v>35.966462475316966</c:v>
                </c:pt>
                <c:pt idx="11">
                  <c:v>39.515038768835922</c:v>
                </c:pt>
                <c:pt idx="12">
                  <c:v>43.054960180700718</c:v>
                </c:pt>
                <c:pt idx="13">
                  <c:v>46.586247819934052</c:v>
                </c:pt>
                <c:pt idx="14">
                  <c:v>50.108922744073844</c:v>
                </c:pt>
                <c:pt idx="15">
                  <c:v>53.623005959299356</c:v>
                </c:pt>
                <c:pt idx="16">
                  <c:v>57.128518420556325</c:v>
                </c:pt>
                <c:pt idx="17">
                  <c:v>60.625481031681964</c:v>
                </c:pt>
                <c:pt idx="18">
                  <c:v>64.113914645529889</c:v>
                </c:pt>
                <c:pt idx="19">
                  <c:v>67.593840064093612</c:v>
                </c:pt>
                <c:pt idx="20">
                  <c:v>71.065278038631575</c:v>
                </c:pt>
                <c:pt idx="21">
                  <c:v>74.528249269790336</c:v>
                </c:pt>
                <c:pt idx="22">
                  <c:v>77.98277440772803</c:v>
                </c:pt>
                <c:pt idx="23">
                  <c:v>81.428874052237745</c:v>
                </c:pt>
                <c:pt idx="24">
                  <c:v>84.866568752870208</c:v>
                </c:pt>
                <c:pt idx="25">
                  <c:v>88.295879009056321</c:v>
                </c:pt>
                <c:pt idx="26">
                  <c:v>91.716825270229549</c:v>
                </c:pt>
                <c:pt idx="27">
                  <c:v>95.129427935947518</c:v>
                </c:pt>
                <c:pt idx="28">
                  <c:v>98.533707356013934</c:v>
                </c:pt>
                <c:pt idx="29">
                  <c:v>101.92968383059996</c:v>
                </c:pt>
                <c:pt idx="30">
                  <c:v>105.31737761036533</c:v>
                </c:pt>
                <c:pt idx="31">
                  <c:v>108.69680889657873</c:v>
                </c:pt>
                <c:pt idx="32">
                  <c:v>112.06799784123849</c:v>
                </c:pt>
                <c:pt idx="33">
                  <c:v>115.43096454719299</c:v>
                </c:pt>
                <c:pt idx="34">
                  <c:v>118.78572906826005</c:v>
                </c:pt>
                <c:pt idx="35">
                  <c:v>122.13231140934703</c:v>
                </c:pt>
                <c:pt idx="36">
                  <c:v>125.47073152656949</c:v>
                </c:pt>
                <c:pt idx="37">
                  <c:v>128.80100932737105</c:v>
                </c:pt>
                <c:pt idx="38">
                  <c:v>132.1231646706411</c:v>
                </c:pt>
                <c:pt idx="39">
                  <c:v>135.43721736683423</c:v>
                </c:pt>
                <c:pt idx="40">
                  <c:v>138.74318717808757</c:v>
                </c:pt>
                <c:pt idx="41">
                  <c:v>142.04109381833891</c:v>
                </c:pt>
                <c:pt idx="42">
                  <c:v>145.33095695344437</c:v>
                </c:pt>
                <c:pt idx="43">
                  <c:v>148.61279620129557</c:v>
                </c:pt>
                <c:pt idx="44">
                  <c:v>151.88663113193678</c:v>
                </c:pt>
                <c:pt idx="45">
                  <c:v>155.152481267681</c:v>
                </c:pt>
                <c:pt idx="46">
                  <c:v>158.41036608322742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3A-4730-BF45-39F5516484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19488"/>
        <c:axId val="1463628768"/>
      </c:lineChart>
      <c:catAx>
        <c:axId val="1121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63628768"/>
        <c:crosses val="autoZero"/>
        <c:auto val="1"/>
        <c:lblAlgn val="ctr"/>
        <c:lblOffset val="100"/>
        <c:noMultiLvlLbl val="0"/>
      </c:catAx>
      <c:valAx>
        <c:axId val="14636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121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'BMP test cumul'!$A$26</c:f>
              <c:strCache>
                <c:ptCount val="1"/>
                <c:pt idx="0">
                  <c:v>R17 (2,01%HE+31,36%CM+33,13%PM+33,51%SM)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'BMP test cumul'!$B$25:$BN$25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cat>
          <c:val>
            <c:numRef>
              <c:f>'BMP test cumul'!$B$26:$BN$26</c:f>
              <c:numCache>
                <c:formatCode>General</c:formatCode>
                <c:ptCount val="65"/>
                <c:pt idx="0">
                  <c:v>0</c:v>
                </c:pt>
                <c:pt idx="1">
                  <c:v>1.697060702758922</c:v>
                </c:pt>
                <c:pt idx="2">
                  <c:v>2.6415670590956055</c:v>
                </c:pt>
                <c:pt idx="3">
                  <c:v>3.5843850295398054</c:v>
                </c:pt>
                <c:pt idx="4">
                  <c:v>5.0772965898161662</c:v>
                </c:pt>
                <c:pt idx="5">
                  <c:v>7.385058113927097</c:v>
                </c:pt>
                <c:pt idx="6">
                  <c:v>11.187856235730791</c:v>
                </c:pt>
                <c:pt idx="7">
                  <c:v>15.322334855102758</c:v>
                </c:pt>
                <c:pt idx="8">
                  <c:v>19.032126202311872</c:v>
                </c:pt>
                <c:pt idx="9">
                  <c:v>23.602237492046239</c:v>
                </c:pt>
                <c:pt idx="10">
                  <c:v>28.426992306489069</c:v>
                </c:pt>
                <c:pt idx="11">
                  <c:v>37.568559772651469</c:v>
                </c:pt>
                <c:pt idx="12">
                  <c:v>46.733776285349279</c:v>
                </c:pt>
                <c:pt idx="13">
                  <c:v>52.351053615703663</c:v>
                </c:pt>
                <c:pt idx="14">
                  <c:v>57.240357169422239</c:v>
                </c:pt>
                <c:pt idx="15">
                  <c:v>61.001044618259257</c:v>
                </c:pt>
                <c:pt idx="16">
                  <c:v>64.96944428601401</c:v>
                </c:pt>
                <c:pt idx="17">
                  <c:v>68.323626632144141</c:v>
                </c:pt>
                <c:pt idx="18">
                  <c:v>71.698651811015964</c:v>
                </c:pt>
                <c:pt idx="19">
                  <c:v>74.452234541047389</c:v>
                </c:pt>
                <c:pt idx="20">
                  <c:v>76.573050992718137</c:v>
                </c:pt>
                <c:pt idx="21">
                  <c:v>78.715787350889585</c:v>
                </c:pt>
                <c:pt idx="22">
                  <c:v>81.233345377192421</c:v>
                </c:pt>
                <c:pt idx="23">
                  <c:v>82.968517024958928</c:v>
                </c:pt>
                <c:pt idx="24">
                  <c:v>84.934502668268593</c:v>
                </c:pt>
                <c:pt idx="25">
                  <c:v>86.19942391285646</c:v>
                </c:pt>
                <c:pt idx="26">
                  <c:v>87.496861140925432</c:v>
                </c:pt>
                <c:pt idx="27">
                  <c:v>90.052506824154577</c:v>
                </c:pt>
                <c:pt idx="28">
                  <c:v>91.249624820108423</c:v>
                </c:pt>
                <c:pt idx="29">
                  <c:v>91.865903136925951</c:v>
                </c:pt>
                <c:pt idx="30">
                  <c:v>92.429620254304353</c:v>
                </c:pt>
                <c:pt idx="31">
                  <c:v>92.879022002720973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84-4FDD-AB33-5F439647B2C0}"/>
            </c:ext>
          </c:extLst>
        </c:ser>
        <c:ser>
          <c:idx val="1"/>
          <c:order val="1"/>
          <c:tx>
            <c:strRef>
              <c:f>'BMP test cumul'!$A$27</c:f>
              <c:strCache>
                <c:ptCount val="1"/>
                <c:pt idx="0">
                  <c:v>R21 (5,51%HE+2,48%CM+47,35%PM+44,66%SM)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'BMP test cumul'!$B$25:$BN$25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cat>
          <c:val>
            <c:numRef>
              <c:f>'BMP test cumul'!$B$27:$BN$27</c:f>
              <c:numCache>
                <c:formatCode>General</c:formatCode>
                <c:ptCount val="65"/>
                <c:pt idx="0">
                  <c:v>0</c:v>
                </c:pt>
                <c:pt idx="1">
                  <c:v>2.2008263284116847</c:v>
                </c:pt>
                <c:pt idx="2">
                  <c:v>3.9802178279785791</c:v>
                </c:pt>
                <c:pt idx="3">
                  <c:v>5.7596093275454736</c:v>
                </c:pt>
                <c:pt idx="4">
                  <c:v>7.4921747350185024</c:v>
                </c:pt>
                <c:pt idx="5">
                  <c:v>8.9437835899283371</c:v>
                </c:pt>
                <c:pt idx="6">
                  <c:v>10.442218536932037</c:v>
                </c:pt>
                <c:pt idx="7">
                  <c:v>12.362088312780529</c:v>
                </c:pt>
                <c:pt idx="8">
                  <c:v>15.124827746318601</c:v>
                </c:pt>
                <c:pt idx="9">
                  <c:v>18.777262929640123</c:v>
                </c:pt>
                <c:pt idx="10">
                  <c:v>23.13208949436963</c:v>
                </c:pt>
                <c:pt idx="11">
                  <c:v>27.767872611662327</c:v>
                </c:pt>
                <c:pt idx="12">
                  <c:v>31.27982951870225</c:v>
                </c:pt>
                <c:pt idx="13">
                  <c:v>35.213221254586962</c:v>
                </c:pt>
                <c:pt idx="14">
                  <c:v>39.989482648161257</c:v>
                </c:pt>
                <c:pt idx="15">
                  <c:v>45.42130933104967</c:v>
                </c:pt>
                <c:pt idx="16">
                  <c:v>51.109034345745229</c:v>
                </c:pt>
                <c:pt idx="17">
                  <c:v>56.653371334860225</c:v>
                </c:pt>
                <c:pt idx="18">
                  <c:v>62.580076392190051</c:v>
                </c:pt>
                <c:pt idx="19">
                  <c:v>68.220005398358751</c:v>
                </c:pt>
                <c:pt idx="20">
                  <c:v>71.725062393558943</c:v>
                </c:pt>
                <c:pt idx="21">
                  <c:v>75.167529085273415</c:v>
                </c:pt>
                <c:pt idx="22">
                  <c:v>79.939026838645191</c:v>
                </c:pt>
                <c:pt idx="23">
                  <c:v>85.221756494163941</c:v>
                </c:pt>
                <c:pt idx="24">
                  <c:v>89.822843613486725</c:v>
                </c:pt>
                <c:pt idx="25">
                  <c:v>94.210917440248267</c:v>
                </c:pt>
                <c:pt idx="26">
                  <c:v>98.556388608497556</c:v>
                </c:pt>
                <c:pt idx="27">
                  <c:v>102.98706509377135</c:v>
                </c:pt>
                <c:pt idx="28">
                  <c:v>106.56568840880018</c:v>
                </c:pt>
                <c:pt idx="29">
                  <c:v>109.80349045573104</c:v>
                </c:pt>
                <c:pt idx="30">
                  <c:v>113.04129250266189</c:v>
                </c:pt>
                <c:pt idx="31">
                  <c:v>116.32169720810498</c:v>
                </c:pt>
                <c:pt idx="32">
                  <c:v>119.90032052313381</c:v>
                </c:pt>
                <c:pt idx="33">
                  <c:v>123.01031459452791</c:v>
                </c:pt>
                <c:pt idx="34">
                  <c:v>126.03510334889752</c:v>
                </c:pt>
                <c:pt idx="35">
                  <c:v>128.33564690855891</c:v>
                </c:pt>
                <c:pt idx="36">
                  <c:v>130.46577983417131</c:v>
                </c:pt>
                <c:pt idx="37">
                  <c:v>132.51070744275921</c:v>
                </c:pt>
                <c:pt idx="38">
                  <c:v>134.42782707581037</c:v>
                </c:pt>
                <c:pt idx="39">
                  <c:v>136.43015202588603</c:v>
                </c:pt>
                <c:pt idx="40">
                  <c:v>138.21946368340045</c:v>
                </c:pt>
                <c:pt idx="41">
                  <c:v>140.26439129198835</c:v>
                </c:pt>
                <c:pt idx="42">
                  <c:v>142.26671624206401</c:v>
                </c:pt>
                <c:pt idx="43">
                  <c:v>143.97082258255392</c:v>
                </c:pt>
                <c:pt idx="44">
                  <c:v>144.99328638684787</c:v>
                </c:pt>
                <c:pt idx="45">
                  <c:v>146.14355816667856</c:v>
                </c:pt>
                <c:pt idx="46">
                  <c:v>147.20862462948475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84-4FDD-AB33-5F439647B2C0}"/>
            </c:ext>
          </c:extLst>
        </c:ser>
        <c:ser>
          <c:idx val="2"/>
          <c:order val="2"/>
          <c:tx>
            <c:strRef>
              <c:f>'BMP test cumul'!$A$28</c:f>
              <c:strCache>
                <c:ptCount val="1"/>
                <c:pt idx="0">
                  <c:v>R10 (32,39%HE+32,22%CM+33,13%PM+2,26%SM)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'BMP test cumul'!$B$25:$BN$25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cat>
          <c:val>
            <c:numRef>
              <c:f>'BMP test cumul'!$B$28:$BN$28</c:f>
              <c:numCache>
                <c:formatCode>General</c:formatCode>
                <c:ptCount val="65"/>
                <c:pt idx="0">
                  <c:v>0</c:v>
                </c:pt>
                <c:pt idx="1">
                  <c:v>2.3980928042047382E-2</c:v>
                </c:pt>
                <c:pt idx="2">
                  <c:v>1.7689575260166124</c:v>
                </c:pt>
                <c:pt idx="3">
                  <c:v>3.6336445866464184</c:v>
                </c:pt>
                <c:pt idx="4">
                  <c:v>5.7377525725867056</c:v>
                </c:pt>
                <c:pt idx="5">
                  <c:v>7.8506956372793262</c:v>
                </c:pt>
                <c:pt idx="6">
                  <c:v>10.605492610012332</c:v>
                </c:pt>
                <c:pt idx="7">
                  <c:v>13.208831089848196</c:v>
                </c:pt>
                <c:pt idx="8">
                  <c:v>15.882656022147732</c:v>
                </c:pt>
                <c:pt idx="9">
                  <c:v>18.954933297299746</c:v>
                </c:pt>
                <c:pt idx="10">
                  <c:v>22.426633803079223</c:v>
                </c:pt>
                <c:pt idx="11">
                  <c:v>26.499993463014842</c:v>
                </c:pt>
                <c:pt idx="12">
                  <c:v>29.518095200322879</c:v>
                </c:pt>
                <c:pt idx="13">
                  <c:v>32.352504970604379</c:v>
                </c:pt>
                <c:pt idx="14">
                  <c:v>38.606891200453205</c:v>
                </c:pt>
                <c:pt idx="15">
                  <c:v>46.080457617638089</c:v>
                </c:pt>
                <c:pt idx="16">
                  <c:v>54.912004765689844</c:v>
                </c:pt>
                <c:pt idx="17">
                  <c:v>62.759757399401259</c:v>
                </c:pt>
                <c:pt idx="18">
                  <c:v>66.945315277833203</c:v>
                </c:pt>
                <c:pt idx="19">
                  <c:v>71.045641345718934</c:v>
                </c:pt>
                <c:pt idx="20">
                  <c:v>74.640231971616714</c:v>
                </c:pt>
                <c:pt idx="21">
                  <c:v>81.390110777427438</c:v>
                </c:pt>
                <c:pt idx="22">
                  <c:v>84.486805880120244</c:v>
                </c:pt>
                <c:pt idx="23">
                  <c:v>86.800819803011564</c:v>
                </c:pt>
                <c:pt idx="24">
                  <c:v>88.332152546101412</c:v>
                </c:pt>
                <c:pt idx="25">
                  <c:v>90.578107235966527</c:v>
                </c:pt>
                <c:pt idx="26">
                  <c:v>92.007351129517048</c:v>
                </c:pt>
                <c:pt idx="27">
                  <c:v>93.198387707475817</c:v>
                </c:pt>
                <c:pt idx="28">
                  <c:v>93.981068887277289</c:v>
                </c:pt>
                <c:pt idx="29">
                  <c:v>95.171001080392017</c:v>
                </c:pt>
                <c:pt idx="30">
                  <c:v>96.304269835739376</c:v>
                </c:pt>
                <c:pt idx="31">
                  <c:v>97.494202028854104</c:v>
                </c:pt>
                <c:pt idx="32">
                  <c:v>98.570807346434094</c:v>
                </c:pt>
                <c:pt idx="33">
                  <c:v>99.704076101781453</c:v>
                </c:pt>
                <c:pt idx="34">
                  <c:v>100.89400829489618</c:v>
                </c:pt>
                <c:pt idx="35">
                  <c:v>103.10388236782353</c:v>
                </c:pt>
                <c:pt idx="36">
                  <c:v>104.407141436473</c:v>
                </c:pt>
                <c:pt idx="37">
                  <c:v>104.97224666590108</c:v>
                </c:pt>
                <c:pt idx="38">
                  <c:v>105.5575342249516</c:v>
                </c:pt>
                <c:pt idx="39">
                  <c:v>106.24373343211427</c:v>
                </c:pt>
                <c:pt idx="40">
                  <c:v>106.68774468380776</c:v>
                </c:pt>
                <c:pt idx="41">
                  <c:v>107.35376156134801</c:v>
                </c:pt>
                <c:pt idx="42">
                  <c:v>108.03996076851068</c:v>
                </c:pt>
                <c:pt idx="43">
                  <c:v>108.48397202020418</c:v>
                </c:pt>
                <c:pt idx="44">
                  <c:v>109.17017122736685</c:v>
                </c:pt>
                <c:pt idx="45">
                  <c:v>110.86424903373801</c:v>
                </c:pt>
                <c:pt idx="46">
                  <c:v>112.55832684010916</c:v>
                </c:pt>
                <c:pt idx="47">
                  <c:v>114.0829968658432</c:v>
                </c:pt>
                <c:pt idx="48">
                  <c:v>116.0594209732762</c:v>
                </c:pt>
                <c:pt idx="49">
                  <c:v>118.43112990219582</c:v>
                </c:pt>
                <c:pt idx="50">
                  <c:v>120.63343105047832</c:v>
                </c:pt>
                <c:pt idx="51">
                  <c:v>121.81739228377691</c:v>
                </c:pt>
                <c:pt idx="52">
                  <c:v>123.38327649555892</c:v>
                </c:pt>
                <c:pt idx="53">
                  <c:v>124.45266083531249</c:v>
                </c:pt>
                <c:pt idx="54">
                  <c:v>126.13312194063951</c:v>
                </c:pt>
                <c:pt idx="55">
                  <c:v>127.2323246711822</c:v>
                </c:pt>
                <c:pt idx="56">
                  <c:v>128.33152740172488</c:v>
                </c:pt>
                <c:pt idx="57">
                  <c:v>129.48307311943628</c:v>
                </c:pt>
                <c:pt idx="58">
                  <c:v>130.68696182431637</c:v>
                </c:pt>
                <c:pt idx="59">
                  <c:v>131.52444961901557</c:v>
                </c:pt>
                <c:pt idx="60">
                  <c:v>132.41428040088346</c:v>
                </c:pt>
                <c:pt idx="61">
                  <c:v>133.46114014425746</c:v>
                </c:pt>
                <c:pt idx="62">
                  <c:v>134.14159897745054</c:v>
                </c:pt>
                <c:pt idx="63">
                  <c:v>134.71737183630623</c:v>
                </c:pt>
                <c:pt idx="64">
                  <c:v>135.34548768233063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84-4FDD-AB33-5F439647B2C0}"/>
            </c:ext>
          </c:extLst>
        </c:ser>
        <c:ser>
          <c:idx val="3"/>
          <c:order val="3"/>
          <c:tx>
            <c:strRef>
              <c:f>'BMP test cumul'!$A$29</c:f>
              <c:strCache>
                <c:ptCount val="1"/>
                <c:pt idx="0">
                  <c:v>R3 (33,09%HE+33,28%CM+1,84%PM+31,79%SM)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'BMP test cumul'!$B$25:$BN$25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cat>
          <c:val>
            <c:numRef>
              <c:f>'BMP test cumul'!$B$29:$BN$29</c:f>
              <c:numCache>
                <c:formatCode>General</c:formatCode>
                <c:ptCount val="65"/>
                <c:pt idx="0">
                  <c:v>0</c:v>
                </c:pt>
                <c:pt idx="1">
                  <c:v>2.6350821251432373</c:v>
                </c:pt>
                <c:pt idx="2">
                  <c:v>5.6440926569734335</c:v>
                </c:pt>
                <c:pt idx="3">
                  <c:v>11.229556925114153</c:v>
                </c:pt>
                <c:pt idx="4">
                  <c:v>17.779133122987325</c:v>
                </c:pt>
                <c:pt idx="5">
                  <c:v>24.029851792676897</c:v>
                </c:pt>
                <c:pt idx="6">
                  <c:v>30.323873868791111</c:v>
                </c:pt>
                <c:pt idx="7">
                  <c:v>38.487578720792399</c:v>
                </c:pt>
                <c:pt idx="8">
                  <c:v>42.789865274685567</c:v>
                </c:pt>
                <c:pt idx="9">
                  <c:v>50.273986022635654</c:v>
                </c:pt>
                <c:pt idx="10">
                  <c:v>57.421172510570159</c:v>
                </c:pt>
                <c:pt idx="11">
                  <c:v>64.800445467749626</c:v>
                </c:pt>
                <c:pt idx="12">
                  <c:v>67.65103188405935</c:v>
                </c:pt>
                <c:pt idx="13">
                  <c:v>69.913402055733741</c:v>
                </c:pt>
                <c:pt idx="14">
                  <c:v>76.849001348271074</c:v>
                </c:pt>
                <c:pt idx="15">
                  <c:v>83.050543878057184</c:v>
                </c:pt>
                <c:pt idx="16">
                  <c:v>88.147692394556174</c:v>
                </c:pt>
                <c:pt idx="17">
                  <c:v>93.342605335479178</c:v>
                </c:pt>
                <c:pt idx="18">
                  <c:v>100.34756574285018</c:v>
                </c:pt>
                <c:pt idx="19">
                  <c:v>107.69854597709548</c:v>
                </c:pt>
                <c:pt idx="20">
                  <c:v>114.36272487288547</c:v>
                </c:pt>
                <c:pt idx="21">
                  <c:v>121.06993361863478</c:v>
                </c:pt>
                <c:pt idx="22">
                  <c:v>127.25580194499325</c:v>
                </c:pt>
                <c:pt idx="23">
                  <c:v>132.02421125473552</c:v>
                </c:pt>
                <c:pt idx="24">
                  <c:v>136.06191632351428</c:v>
                </c:pt>
                <c:pt idx="25">
                  <c:v>140.95956651224299</c:v>
                </c:pt>
                <c:pt idx="26">
                  <c:v>144.77145944942808</c:v>
                </c:pt>
                <c:pt idx="27">
                  <c:v>148.174397111665</c:v>
                </c:pt>
                <c:pt idx="28">
                  <c:v>150.80592300275913</c:v>
                </c:pt>
                <c:pt idx="29">
                  <c:v>153.11496656369684</c:v>
                </c:pt>
                <c:pt idx="30">
                  <c:v>155.50138586186696</c:v>
                </c:pt>
                <c:pt idx="31">
                  <c:v>158.11993237173434</c:v>
                </c:pt>
                <c:pt idx="32">
                  <c:v>160.62854526871632</c:v>
                </c:pt>
                <c:pt idx="33">
                  <c:v>163.12820530282701</c:v>
                </c:pt>
                <c:pt idx="34">
                  <c:v>165.70341930451812</c:v>
                </c:pt>
                <c:pt idx="35">
                  <c:v>168.40673921688213</c:v>
                </c:pt>
                <c:pt idx="36">
                  <c:v>170.27761749272614</c:v>
                </c:pt>
                <c:pt idx="37">
                  <c:v>173.64365995424723</c:v>
                </c:pt>
                <c:pt idx="38">
                  <c:v>175.43568179573592</c:v>
                </c:pt>
                <c:pt idx="39">
                  <c:v>178.81745550011783</c:v>
                </c:pt>
                <c:pt idx="40">
                  <c:v>182.79841797356946</c:v>
                </c:pt>
                <c:pt idx="41">
                  <c:v>187.51847414094433</c:v>
                </c:pt>
                <c:pt idx="42">
                  <c:v>190.12012999416598</c:v>
                </c:pt>
                <c:pt idx="43">
                  <c:v>191.41649778632205</c:v>
                </c:pt>
                <c:pt idx="44">
                  <c:v>193.58597167458501</c:v>
                </c:pt>
                <c:pt idx="45">
                  <c:v>196.49786500494744</c:v>
                </c:pt>
                <c:pt idx="46">
                  <c:v>199.76927439051985</c:v>
                </c:pt>
                <c:pt idx="47">
                  <c:v>202.16861486641346</c:v>
                </c:pt>
                <c:pt idx="48">
                  <c:v>204.84992803419527</c:v>
                </c:pt>
                <c:pt idx="49">
                  <c:v>207.80526911567043</c:v>
                </c:pt>
                <c:pt idx="50">
                  <c:v>211.65495358752156</c:v>
                </c:pt>
                <c:pt idx="51">
                  <c:v>214.22324137232485</c:v>
                </c:pt>
                <c:pt idx="52">
                  <c:v>217.02307433379281</c:v>
                </c:pt>
                <c:pt idx="53">
                  <c:v>218.69564512554322</c:v>
                </c:pt>
                <c:pt idx="54">
                  <c:v>221.49376108366502</c:v>
                </c:pt>
                <c:pt idx="55">
                  <c:v>222.93281359999028</c:v>
                </c:pt>
                <c:pt idx="56">
                  <c:v>224.19347819917729</c:v>
                </c:pt>
                <c:pt idx="57">
                  <c:v>225.81834539965669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84-4FDD-AB33-5F439647B2C0}"/>
            </c:ext>
          </c:extLst>
        </c:ser>
        <c:ser>
          <c:idx val="4"/>
          <c:order val="4"/>
          <c:tx>
            <c:strRef>
              <c:f>'BMP test cumul'!$A$30</c:f>
              <c:strCache>
                <c:ptCount val="1"/>
                <c:pt idx="0">
                  <c:v>R5 (33,56%HE+1,48%CM+32,66%PM+32,30%SM)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'BMP test cumul'!$B$25:$BN$25</c:f>
              <c:numCache>
                <c:formatCode>General</c:formatCode>
                <c:ptCount val="6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</c:numCache>
            </c:numRef>
          </c:cat>
          <c:val>
            <c:numRef>
              <c:f>'BMP test cumul'!$B$30:$BN$30</c:f>
              <c:numCache>
                <c:formatCode>General</c:formatCode>
                <c:ptCount val="65"/>
                <c:pt idx="0">
                  <c:v>0</c:v>
                </c:pt>
                <c:pt idx="1">
                  <c:v>0.51287157173929954</c:v>
                </c:pt>
                <c:pt idx="2">
                  <c:v>0.51287157173929954</c:v>
                </c:pt>
                <c:pt idx="3">
                  <c:v>0.73974561997173061</c:v>
                </c:pt>
                <c:pt idx="4">
                  <c:v>0.98702967233690486</c:v>
                </c:pt>
                <c:pt idx="5">
                  <c:v>1.3556561145245265</c:v>
                </c:pt>
                <c:pt idx="6">
                  <c:v>1.58003742716047</c:v>
                </c:pt>
                <c:pt idx="7">
                  <c:v>1.815103564207649</c:v>
                </c:pt>
                <c:pt idx="8">
                  <c:v>2.0501697012548279</c:v>
                </c:pt>
                <c:pt idx="9">
                  <c:v>2.2959206627132422</c:v>
                </c:pt>
                <c:pt idx="10">
                  <c:v>2.8252349270021426</c:v>
                </c:pt>
                <c:pt idx="11">
                  <c:v>4.1547231692555604</c:v>
                </c:pt>
                <c:pt idx="12">
                  <c:v>4.5500616724712701</c:v>
                </c:pt>
                <c:pt idx="13">
                  <c:v>6.3467154823697047</c:v>
                </c:pt>
                <c:pt idx="14">
                  <c:v>7.093038179361276</c:v>
                </c:pt>
                <c:pt idx="15">
                  <c:v>9.0305081444932149</c:v>
                </c:pt>
                <c:pt idx="16">
                  <c:v>10.495546199170656</c:v>
                </c:pt>
                <c:pt idx="17">
                  <c:v>11.915445844478837</c:v>
                </c:pt>
                <c:pt idx="18">
                  <c:v>13.474470563829479</c:v>
                </c:pt>
                <c:pt idx="19">
                  <c:v>15.379014183418143</c:v>
                </c:pt>
                <c:pt idx="20">
                  <c:v>17.305032778685465</c:v>
                </c:pt>
                <c:pt idx="21">
                  <c:v>19.292884090028103</c:v>
                </c:pt>
                <c:pt idx="22">
                  <c:v>21.321695845444481</c:v>
                </c:pt>
                <c:pt idx="23">
                  <c:v>22.899907607097663</c:v>
                </c:pt>
                <c:pt idx="24">
                  <c:v>24.650252709224731</c:v>
                </c:pt>
                <c:pt idx="25">
                  <c:v>25.911179019590719</c:v>
                </c:pt>
                <c:pt idx="26">
                  <c:v>27.258941471393033</c:v>
                </c:pt>
                <c:pt idx="27">
                  <c:v>28.628284225730198</c:v>
                </c:pt>
                <c:pt idx="28">
                  <c:v>29.385280044148985</c:v>
                </c:pt>
                <c:pt idx="29">
                  <c:v>29.890351577038242</c:v>
                </c:pt>
                <c:pt idx="30">
                  <c:v>30.362280259179833</c:v>
                </c:pt>
                <c:pt idx="31">
                  <c:v>30.965229698929296</c:v>
                </c:pt>
                <c:pt idx="32">
                  <c:v>31.489260065932683</c:v>
                </c:pt>
                <c:pt idx="33">
                  <c:v>31.950942785563829</c:v>
                </c:pt>
                <c:pt idx="34">
                  <c:v>32.304501635824323</c:v>
                </c:pt>
                <c:pt idx="35">
                  <c:v>32.687265282709397</c:v>
                </c:pt>
                <c:pt idx="36">
                  <c:v>33.006897182292818</c:v>
                </c:pt>
                <c:pt idx="37">
                  <c:v>33.124482914244503</c:v>
                </c:pt>
                <c:pt idx="38">
                  <c:v>33.266533734292231</c:v>
                </c:pt>
                <c:pt idx="39">
                  <c:v>33.525497364710432</c:v>
                </c:pt>
                <c:pt idx="40">
                  <c:v>33.654979179919529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84-4FDD-AB33-5F439647B2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37195631"/>
        <c:axId val="1115734687"/>
      </c:lineChart>
      <c:dateAx>
        <c:axId val="1037195631"/>
        <c:scaling>
          <c:orientation val="minMax"/>
          <c:max val="75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Retention Time (days)</a:t>
                </a:r>
                <a:endParaRPr lang="fr-BF" sz="11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F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115734687"/>
        <c:crosses val="autoZero"/>
        <c:auto val="0"/>
        <c:lblOffset val="100"/>
        <c:baseTimeUnit val="days"/>
        <c:majorUnit val="10"/>
        <c:majorTimeUnit val="days"/>
        <c:minorUnit val="5"/>
        <c:minorTimeUnit val="days"/>
      </c:dateAx>
      <c:valAx>
        <c:axId val="1115734687"/>
        <c:scaling>
          <c:orientation val="minMax"/>
          <c:max val="300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100" b="1" i="0" baseline="0">
                    <a:effectLst/>
                    <a:latin typeface="Arial" panose="020B0604020202020204" pitchFamily="34" charset="0"/>
                    <a:cs typeface="Arial" panose="020B0604020202020204" pitchFamily="34" charset="0"/>
                  </a:rPr>
                  <a:t>Cumulative methane yield (ml/g VS ad)</a:t>
                </a:r>
              </a:p>
              <a:p>
                <a:pPr>
                  <a:defRPr/>
                </a:pPr>
                <a:endParaRPr lang="fr-BF" sz="1100">
                  <a:effectLst/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BF"/>
            </a:p>
          </c:txPr>
        </c:title>
        <c:numFmt formatCode="General" sourceLinked="1"/>
        <c:majorTickMark val="out"/>
        <c:minorTickMark val="out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037195631"/>
        <c:crosses val="autoZero"/>
        <c:crossBetween val="between"/>
        <c:minorUnit val="2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101901658744878"/>
          <c:y val="5.1637486903357444E-3"/>
          <c:w val="0.26402948889324973"/>
          <c:h val="0.143345197109194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7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'First-order quadri'!$D$5</c:f>
              <c:strCache>
                <c:ptCount val="1"/>
                <c:pt idx="0">
                  <c:v>R10 (32,39%HE+32,22%CD+33,13%PM+2,26%SM)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'First-order quadri'!$A$6:$A$54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'First-order quadri'!$D$6:$D$54</c:f>
              <c:numCache>
                <c:formatCode>General</c:formatCode>
                <c:ptCount val="49"/>
                <c:pt idx="0">
                  <c:v>0</c:v>
                </c:pt>
                <c:pt idx="1">
                  <c:v>2.3980928042047382E-2</c:v>
                </c:pt>
                <c:pt idx="2">
                  <c:v>1.7689575260166124</c:v>
                </c:pt>
                <c:pt idx="3">
                  <c:v>3.6336445866464184</c:v>
                </c:pt>
                <c:pt idx="4">
                  <c:v>5.7377525725867056</c:v>
                </c:pt>
                <c:pt idx="5">
                  <c:v>7.8506956372793262</c:v>
                </c:pt>
                <c:pt idx="6">
                  <c:v>10.605492610012332</c:v>
                </c:pt>
                <c:pt idx="7">
                  <c:v>13.208831089848196</c:v>
                </c:pt>
                <c:pt idx="8">
                  <c:v>15.882656022147732</c:v>
                </c:pt>
                <c:pt idx="9">
                  <c:v>18.954933297299746</c:v>
                </c:pt>
                <c:pt idx="10">
                  <c:v>22.426633803079223</c:v>
                </c:pt>
                <c:pt idx="11">
                  <c:v>26.499993463014842</c:v>
                </c:pt>
                <c:pt idx="12">
                  <c:v>29.518095200322879</c:v>
                </c:pt>
                <c:pt idx="13">
                  <c:v>32.352504970604379</c:v>
                </c:pt>
                <c:pt idx="14">
                  <c:v>38.606891200453205</c:v>
                </c:pt>
                <c:pt idx="15">
                  <c:v>46.080457617638089</c:v>
                </c:pt>
                <c:pt idx="16">
                  <c:v>54.912004765689844</c:v>
                </c:pt>
                <c:pt idx="17">
                  <c:v>62.759757399401259</c:v>
                </c:pt>
                <c:pt idx="18">
                  <c:v>66.945315277833203</c:v>
                </c:pt>
                <c:pt idx="19">
                  <c:v>71.045641345718934</c:v>
                </c:pt>
                <c:pt idx="20">
                  <c:v>74.640231971616714</c:v>
                </c:pt>
                <c:pt idx="21">
                  <c:v>81.390110777427438</c:v>
                </c:pt>
                <c:pt idx="22">
                  <c:v>84.486805880120244</c:v>
                </c:pt>
                <c:pt idx="23">
                  <c:v>86.800819803011564</c:v>
                </c:pt>
                <c:pt idx="24">
                  <c:v>88.332152546101412</c:v>
                </c:pt>
                <c:pt idx="25">
                  <c:v>90.578107235966527</c:v>
                </c:pt>
                <c:pt idx="26">
                  <c:v>92.007351129517048</c:v>
                </c:pt>
                <c:pt idx="27">
                  <c:v>93.198387707475817</c:v>
                </c:pt>
                <c:pt idx="28">
                  <c:v>93.981068887277289</c:v>
                </c:pt>
                <c:pt idx="29">
                  <c:v>95.171001080392017</c:v>
                </c:pt>
                <c:pt idx="30">
                  <c:v>96.304269835739376</c:v>
                </c:pt>
                <c:pt idx="31">
                  <c:v>97.494202028854104</c:v>
                </c:pt>
                <c:pt idx="32">
                  <c:v>98.570807346434094</c:v>
                </c:pt>
                <c:pt idx="33">
                  <c:v>99.704076101781453</c:v>
                </c:pt>
                <c:pt idx="34">
                  <c:v>100.89400829489618</c:v>
                </c:pt>
                <c:pt idx="35">
                  <c:v>103.10388236782353</c:v>
                </c:pt>
                <c:pt idx="36">
                  <c:v>104.407141436473</c:v>
                </c:pt>
                <c:pt idx="37">
                  <c:v>104.97224666590108</c:v>
                </c:pt>
                <c:pt idx="38">
                  <c:v>105.5575342249516</c:v>
                </c:pt>
                <c:pt idx="39">
                  <c:v>106.24373343211427</c:v>
                </c:pt>
                <c:pt idx="40">
                  <c:v>106.68774468380776</c:v>
                </c:pt>
                <c:pt idx="41">
                  <c:v>107.35376156134801</c:v>
                </c:pt>
                <c:pt idx="42">
                  <c:v>108.03996076851068</c:v>
                </c:pt>
                <c:pt idx="43">
                  <c:v>108.48397202020418</c:v>
                </c:pt>
                <c:pt idx="44">
                  <c:v>109.17017122736685</c:v>
                </c:pt>
                <c:pt idx="45">
                  <c:v>110.86424903373801</c:v>
                </c:pt>
                <c:pt idx="46">
                  <c:v>112.55832684010916</c:v>
                </c:pt>
                <c:pt idx="47">
                  <c:v>114.0829968658432</c:v>
                </c:pt>
                <c:pt idx="48">
                  <c:v>116.0594209732762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0B-4E6B-8636-EC302D5FD81B}"/>
            </c:ext>
          </c:extLst>
        </c:ser>
        <c:ser>
          <c:idx val="1"/>
          <c:order val="1"/>
          <c:tx>
            <c:strRef>
              <c:f>'First-order quadri'!$J$5</c:f>
              <c:strCache>
                <c:ptCount val="1"/>
                <c:pt idx="0">
                  <c:v>R10 (32,39%HE+32,22%CD+33,13%PM+2,26%SM)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'First-order quadri'!$A$6:$A$54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'First-order quadri'!$J$6:$J$54</c:f>
              <c:numCache>
                <c:formatCode>General</c:formatCode>
                <c:ptCount val="49"/>
                <c:pt idx="0">
                  <c:v>0</c:v>
                </c:pt>
                <c:pt idx="1">
                  <c:v>4.2395820368328847</c:v>
                </c:pt>
                <c:pt idx="2">
                  <c:v>8.3736319640007721</c:v>
                </c:pt>
                <c:pt idx="3">
                  <c:v>12.404776697570782</c:v>
                </c:pt>
                <c:pt idx="4">
                  <c:v>16.335577764146592</c:v>
                </c:pt>
                <c:pt idx="5">
                  <c:v>20.168532928549691</c:v>
                </c:pt>
                <c:pt idx="6">
                  <c:v>23.906077780984173</c:v>
                </c:pt>
                <c:pt idx="7">
                  <c:v>27.550587284693687</c:v>
                </c:pt>
                <c:pt idx="8">
                  <c:v>31.104377285093879</c:v>
                </c:pt>
                <c:pt idx="9">
                  <c:v>34.569705981339482</c:v>
                </c:pt>
                <c:pt idx="10">
                  <c:v>37.948775361260935</c:v>
                </c:pt>
                <c:pt idx="11">
                  <c:v>41.243732600582348</c:v>
                </c:pt>
                <c:pt idx="12">
                  <c:v>44.45667142731012</c:v>
                </c:pt>
                <c:pt idx="13">
                  <c:v>47.589633452159013</c:v>
                </c:pt>
                <c:pt idx="14">
                  <c:v>50.644609465861009</c:v>
                </c:pt>
                <c:pt idx="15">
                  <c:v>53.623540704181622</c:v>
                </c:pt>
                <c:pt idx="16">
                  <c:v>56.528320081447141</c:v>
                </c:pt>
                <c:pt idx="17">
                  <c:v>59.360793393366848</c:v>
                </c:pt>
                <c:pt idx="18">
                  <c:v>62.122760489914441</c:v>
                </c:pt>
                <c:pt idx="19">
                  <c:v>64.815976419014021</c:v>
                </c:pt>
                <c:pt idx="20">
                  <c:v>67.44215254175721</c:v>
                </c:pt>
                <c:pt idx="21">
                  <c:v>70.002957619860368</c:v>
                </c:pt>
                <c:pt idx="22">
                  <c:v>72.500018876052522</c:v>
                </c:pt>
                <c:pt idx="23">
                  <c:v>74.934923028068056</c:v>
                </c:pt>
                <c:pt idx="24">
                  <c:v>77.309217296901295</c:v>
                </c:pt>
                <c:pt idx="25">
                  <c:v>79.624410389963302</c:v>
                </c:pt>
                <c:pt idx="26">
                  <c:v>81.881973459765931</c:v>
                </c:pt>
                <c:pt idx="27">
                  <c:v>84.083341038742304</c:v>
                </c:pt>
                <c:pt idx="28">
                  <c:v>86.229911950797486</c:v>
                </c:pt>
                <c:pt idx="29">
                  <c:v>88.32305020016878</c:v>
                </c:pt>
                <c:pt idx="30">
                  <c:v>90.364085838160548</c:v>
                </c:pt>
                <c:pt idx="31">
                  <c:v>92.354315808304122</c:v>
                </c:pt>
                <c:pt idx="32">
                  <c:v>94.295004770479679</c:v>
                </c:pt>
                <c:pt idx="33">
                  <c:v>96.18738590452439</c:v>
                </c:pt>
                <c:pt idx="34">
                  <c:v>98.032661693836786</c:v>
                </c:pt>
                <c:pt idx="35">
                  <c:v>99.832004689475625</c:v>
                </c:pt>
                <c:pt idx="36">
                  <c:v>101.58655825523888</c:v>
                </c:pt>
                <c:pt idx="37">
                  <c:v>103.29743729419579</c:v>
                </c:pt>
                <c:pt idx="38">
                  <c:v>104.96572895713449</c:v>
                </c:pt>
                <c:pt idx="39">
                  <c:v>106.59249333337442</c:v>
                </c:pt>
                <c:pt idx="40">
                  <c:v>108.17876412438333</c:v>
                </c:pt>
                <c:pt idx="41">
                  <c:v>109.72554930062628</c:v>
                </c:pt>
                <c:pt idx="42">
                  <c:v>111.2338317420644</c:v>
                </c:pt>
                <c:pt idx="43">
                  <c:v>112.70456986271034</c:v>
                </c:pt>
                <c:pt idx="44">
                  <c:v>114.13869821963712</c:v>
                </c:pt>
                <c:pt idx="45">
                  <c:v>115.53712810682748</c:v>
                </c:pt>
                <c:pt idx="46">
                  <c:v>116.90074813424121</c:v>
                </c:pt>
                <c:pt idx="47">
                  <c:v>118.23042479246803</c:v>
                </c:pt>
                <c:pt idx="48">
                  <c:v>119.52700300332529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70B-4E6B-8636-EC302D5FD8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806656"/>
        <c:axId val="1378036832"/>
      </c:lineChart>
      <c:catAx>
        <c:axId val="12568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8036832"/>
        <c:crosses val="autoZero"/>
        <c:auto val="1"/>
        <c:lblAlgn val="ctr"/>
        <c:lblOffset val="100"/>
        <c:noMultiLvlLbl val="0"/>
      </c:catAx>
      <c:valAx>
        <c:axId val="13780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2568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'First-order quadri'!$E$5</c:f>
              <c:strCache>
                <c:ptCount val="1"/>
                <c:pt idx="0">
                  <c:v>R3 (33,09%HE+33,28%CD+1,84%PM+31,79%SM)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'First-order quadri'!$A$6:$A$54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'First-order quadri'!$E$6:$E$54</c:f>
              <c:numCache>
                <c:formatCode>General</c:formatCode>
                <c:ptCount val="49"/>
                <c:pt idx="0">
                  <c:v>0</c:v>
                </c:pt>
                <c:pt idx="1">
                  <c:v>2.6350821251432373</c:v>
                </c:pt>
                <c:pt idx="2">
                  <c:v>5.6440926569734335</c:v>
                </c:pt>
                <c:pt idx="3">
                  <c:v>11.229556925114153</c:v>
                </c:pt>
                <c:pt idx="4">
                  <c:v>17.779133122987325</c:v>
                </c:pt>
                <c:pt idx="5">
                  <c:v>24.029851792676897</c:v>
                </c:pt>
                <c:pt idx="6">
                  <c:v>30.323873868791111</c:v>
                </c:pt>
                <c:pt idx="7">
                  <c:v>38.487578720792399</c:v>
                </c:pt>
                <c:pt idx="8">
                  <c:v>42.789865274685567</c:v>
                </c:pt>
                <c:pt idx="9">
                  <c:v>50.273986022635654</c:v>
                </c:pt>
                <c:pt idx="10">
                  <c:v>57.421172510570159</c:v>
                </c:pt>
                <c:pt idx="11">
                  <c:v>64.800445467749626</c:v>
                </c:pt>
                <c:pt idx="12">
                  <c:v>67.65103188405935</c:v>
                </c:pt>
                <c:pt idx="13">
                  <c:v>69.913402055733741</c:v>
                </c:pt>
                <c:pt idx="14">
                  <c:v>76.849001348271074</c:v>
                </c:pt>
                <c:pt idx="15">
                  <c:v>83.050543878057184</c:v>
                </c:pt>
                <c:pt idx="16">
                  <c:v>88.147692394556174</c:v>
                </c:pt>
                <c:pt idx="17">
                  <c:v>93.342605335479178</c:v>
                </c:pt>
                <c:pt idx="18">
                  <c:v>100.34756574285018</c:v>
                </c:pt>
                <c:pt idx="19">
                  <c:v>107.69854597709548</c:v>
                </c:pt>
                <c:pt idx="20">
                  <c:v>114.36272487288547</c:v>
                </c:pt>
                <c:pt idx="21">
                  <c:v>121.06993361863478</c:v>
                </c:pt>
                <c:pt idx="22">
                  <c:v>127.25580194499325</c:v>
                </c:pt>
                <c:pt idx="23">
                  <c:v>132.02421125473552</c:v>
                </c:pt>
                <c:pt idx="24">
                  <c:v>136.06191632351428</c:v>
                </c:pt>
                <c:pt idx="25">
                  <c:v>140.95956651224299</c:v>
                </c:pt>
                <c:pt idx="26">
                  <c:v>144.77145944942808</c:v>
                </c:pt>
                <c:pt idx="27">
                  <c:v>148.174397111665</c:v>
                </c:pt>
                <c:pt idx="28">
                  <c:v>150.80592300275913</c:v>
                </c:pt>
                <c:pt idx="29">
                  <c:v>153.11496656369684</c:v>
                </c:pt>
                <c:pt idx="30">
                  <c:v>155.50138586186696</c:v>
                </c:pt>
                <c:pt idx="31">
                  <c:v>158.11993237173434</c:v>
                </c:pt>
                <c:pt idx="32">
                  <c:v>160.62854526871632</c:v>
                </c:pt>
                <c:pt idx="33">
                  <c:v>163.12820530282701</c:v>
                </c:pt>
                <c:pt idx="34">
                  <c:v>165.70341930451812</c:v>
                </c:pt>
                <c:pt idx="35">
                  <c:v>168.40673921688213</c:v>
                </c:pt>
                <c:pt idx="36">
                  <c:v>170.27761749272614</c:v>
                </c:pt>
                <c:pt idx="37">
                  <c:v>173.64365995424723</c:v>
                </c:pt>
                <c:pt idx="38">
                  <c:v>175.43568179573592</c:v>
                </c:pt>
                <c:pt idx="39">
                  <c:v>178.81745550011783</c:v>
                </c:pt>
                <c:pt idx="40">
                  <c:v>182.79841797356946</c:v>
                </c:pt>
                <c:pt idx="41">
                  <c:v>187.51847414094433</c:v>
                </c:pt>
                <c:pt idx="42">
                  <c:v>190.12012999416598</c:v>
                </c:pt>
                <c:pt idx="43">
                  <c:v>191.41649778632205</c:v>
                </c:pt>
                <c:pt idx="44">
                  <c:v>193.58597167458501</c:v>
                </c:pt>
                <c:pt idx="45">
                  <c:v>196.49786500494744</c:v>
                </c:pt>
                <c:pt idx="46">
                  <c:v>199.76927439051985</c:v>
                </c:pt>
                <c:pt idx="47">
                  <c:v>202.16861486641346</c:v>
                </c:pt>
                <c:pt idx="48">
                  <c:v>204.84992803419527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9E-4A68-87C2-F7ADA723BE7E}"/>
            </c:ext>
          </c:extLst>
        </c:ser>
        <c:ser>
          <c:idx val="1"/>
          <c:order val="1"/>
          <c:tx>
            <c:strRef>
              <c:f>'First-order quadri'!$K$5</c:f>
              <c:strCache>
                <c:ptCount val="1"/>
                <c:pt idx="0">
                  <c:v>R3 (33,09%HE+33,28%CD+1,84%PM+31,79%SM)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'First-order quadri'!$A$6:$A$54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'First-order quadri'!$K$6:$K$54</c:f>
              <c:numCache>
                <c:formatCode>General</c:formatCode>
                <c:ptCount val="49"/>
                <c:pt idx="0">
                  <c:v>0</c:v>
                </c:pt>
                <c:pt idx="1">
                  <c:v>6.7246787047377579</c:v>
                </c:pt>
                <c:pt idx="2">
                  <c:v>13.311379748482528</c:v>
                </c:pt>
                <c:pt idx="3">
                  <c:v>19.762934171313546</c:v>
                </c:pt>
                <c:pt idx="4">
                  <c:v>26.082114925733624</c:v>
                </c:pt>
                <c:pt idx="5">
                  <c:v>32.271638068516019</c:v>
                </c:pt>
                <c:pt idx="6">
                  <c:v>38.334163928097205</c:v>
                </c:pt>
                <c:pt idx="7">
                  <c:v>44.272298248016384</c:v>
                </c:pt>
                <c:pt idx="8">
                  <c:v>50.088593306894346</c:v>
                </c:pt>
                <c:pt idx="9">
                  <c:v>55.785549015432281</c:v>
                </c:pt>
                <c:pt idx="10">
                  <c:v>61.365613990902034</c:v>
                </c:pt>
                <c:pt idx="11">
                  <c:v>66.831186609590233</c:v>
                </c:pt>
                <c:pt idx="12">
                  <c:v>72.18461603764797</c:v>
                </c:pt>
                <c:pt idx="13">
                  <c:v>77.428203240789628</c:v>
                </c:pt>
                <c:pt idx="14">
                  <c:v>82.564201973274251</c:v>
                </c:pt>
                <c:pt idx="15">
                  <c:v>87.594819746595491</c:v>
                </c:pt>
                <c:pt idx="16">
                  <c:v>92.522218778295127</c:v>
                </c:pt>
                <c:pt idx="17">
                  <c:v>97.348516921309297</c:v>
                </c:pt>
                <c:pt idx="18">
                  <c:v>102.07578857424618</c:v>
                </c:pt>
                <c:pt idx="19">
                  <c:v>106.70606557298623</c:v>
                </c:pt>
                <c:pt idx="20">
                  <c:v>111.24133806398889</c:v>
                </c:pt>
                <c:pt idx="21">
                  <c:v>115.68355535968034</c:v>
                </c:pt>
                <c:pt idx="22">
                  <c:v>120.03462677629057</c:v>
                </c:pt>
                <c:pt idx="23">
                  <c:v>124.29642245449945</c:v>
                </c:pt>
                <c:pt idx="24">
                  <c:v>128.47077416324478</c:v>
                </c:pt>
                <c:pt idx="25">
                  <c:v>132.55947608703772</c:v>
                </c:pt>
                <c:pt idx="26">
                  <c:v>136.56428559712398</c:v>
                </c:pt>
                <c:pt idx="27">
                  <c:v>140.48692400682216</c:v>
                </c:pt>
                <c:pt idx="28">
                  <c:v>144.32907731136436</c:v>
                </c:pt>
                <c:pt idx="29">
                  <c:v>148.09239691255598</c:v>
                </c:pt>
                <c:pt idx="30">
                  <c:v>151.7785003285675</c:v>
                </c:pt>
                <c:pt idx="31">
                  <c:v>155.38897188916249</c:v>
                </c:pt>
                <c:pt idx="32">
                  <c:v>158.92536341666064</c:v>
                </c:pt>
                <c:pt idx="33">
                  <c:v>162.389194892929</c:v>
                </c:pt>
                <c:pt idx="34">
                  <c:v>165.78195511268768</c:v>
                </c:pt>
                <c:pt idx="35">
                  <c:v>169.1051023234111</c:v>
                </c:pt>
                <c:pt idx="36">
                  <c:v>172.36006485209938</c:v>
                </c:pt>
                <c:pt idx="37">
                  <c:v>175.54824171918992</c:v>
                </c:pt>
                <c:pt idx="38">
                  <c:v>178.67100323987242</c:v>
                </c:pt>
                <c:pt idx="39">
                  <c:v>181.72969161306622</c:v>
                </c:pt>
                <c:pt idx="40">
                  <c:v>184.7256214983129</c:v>
                </c:pt>
                <c:pt idx="41">
                  <c:v>187.66008058083199</c:v>
                </c:pt>
                <c:pt idx="42">
                  <c:v>190.53433012498303</c:v>
                </c:pt>
                <c:pt idx="43">
                  <c:v>193.3496055163715</c:v>
                </c:pt>
                <c:pt idx="44">
                  <c:v>196.10711679283196</c:v>
                </c:pt>
                <c:pt idx="45">
                  <c:v>198.80804916451592</c:v>
                </c:pt>
                <c:pt idx="46">
                  <c:v>201.45356352330916</c:v>
                </c:pt>
                <c:pt idx="47">
                  <c:v>204.04479694179625</c:v>
                </c:pt>
                <c:pt idx="48">
                  <c:v>206.58286316198763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89E-4A68-87C2-F7ADA723BE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777056"/>
        <c:axId val="1068065936"/>
      </c:lineChart>
      <c:catAx>
        <c:axId val="9597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068065936"/>
        <c:crosses val="autoZero"/>
        <c:auto val="1"/>
        <c:lblAlgn val="ctr"/>
        <c:lblOffset val="100"/>
        <c:noMultiLvlLbl val="0"/>
      </c:catAx>
      <c:valAx>
        <c:axId val="10680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9597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'First-order quadri'!$F$5</c:f>
              <c:strCache>
                <c:ptCount val="1"/>
                <c:pt idx="0">
                  <c:v>R5 (33,56%HE+1,48%CD+32,66%PM+32,30%SM)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'First-order quadri'!$A$6:$A$54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'First-order quadri'!$F$6:$F$54</c:f>
              <c:numCache>
                <c:formatCode>General</c:formatCode>
                <c:ptCount val="49"/>
                <c:pt idx="0">
                  <c:v>0</c:v>
                </c:pt>
                <c:pt idx="1">
                  <c:v>0.51287157173929954</c:v>
                </c:pt>
                <c:pt idx="2">
                  <c:v>0.51287157173929954</c:v>
                </c:pt>
                <c:pt idx="3">
                  <c:v>0.73974561997173061</c:v>
                </c:pt>
                <c:pt idx="4">
                  <c:v>0.98702967233690486</c:v>
                </c:pt>
                <c:pt idx="5">
                  <c:v>1.3556561145245265</c:v>
                </c:pt>
                <c:pt idx="6">
                  <c:v>1.58003742716047</c:v>
                </c:pt>
                <c:pt idx="7">
                  <c:v>1.815103564207649</c:v>
                </c:pt>
                <c:pt idx="8">
                  <c:v>2.0501697012548279</c:v>
                </c:pt>
                <c:pt idx="9">
                  <c:v>2.2959206627132422</c:v>
                </c:pt>
                <c:pt idx="10">
                  <c:v>2.8252349270021426</c:v>
                </c:pt>
                <c:pt idx="11">
                  <c:v>4.1547231692555604</c:v>
                </c:pt>
                <c:pt idx="12">
                  <c:v>4.5500616724712701</c:v>
                </c:pt>
                <c:pt idx="13">
                  <c:v>6.3467154823697047</c:v>
                </c:pt>
                <c:pt idx="14">
                  <c:v>7.093038179361276</c:v>
                </c:pt>
                <c:pt idx="15">
                  <c:v>9.0305081444932149</c:v>
                </c:pt>
                <c:pt idx="16">
                  <c:v>10.495546199170656</c:v>
                </c:pt>
                <c:pt idx="17">
                  <c:v>11.915445844478837</c:v>
                </c:pt>
                <c:pt idx="18">
                  <c:v>13.474470563829479</c:v>
                </c:pt>
                <c:pt idx="19">
                  <c:v>15.379014183418143</c:v>
                </c:pt>
                <c:pt idx="20">
                  <c:v>17.305032778685465</c:v>
                </c:pt>
                <c:pt idx="21">
                  <c:v>19.292884090028103</c:v>
                </c:pt>
                <c:pt idx="22">
                  <c:v>21.321695845444481</c:v>
                </c:pt>
                <c:pt idx="23">
                  <c:v>22.899907607097663</c:v>
                </c:pt>
                <c:pt idx="24">
                  <c:v>24.650252709224731</c:v>
                </c:pt>
                <c:pt idx="25">
                  <c:v>25.911179019590719</c:v>
                </c:pt>
                <c:pt idx="26">
                  <c:v>27.258941471393033</c:v>
                </c:pt>
                <c:pt idx="27">
                  <c:v>28.628284225730198</c:v>
                </c:pt>
                <c:pt idx="28">
                  <c:v>29.385280044148985</c:v>
                </c:pt>
                <c:pt idx="29">
                  <c:v>29.890351577038242</c:v>
                </c:pt>
                <c:pt idx="30">
                  <c:v>30.362280259179833</c:v>
                </c:pt>
                <c:pt idx="31">
                  <c:v>30.965229698929296</c:v>
                </c:pt>
                <c:pt idx="32">
                  <c:v>31.489260065932683</c:v>
                </c:pt>
                <c:pt idx="33">
                  <c:v>31.950942785563829</c:v>
                </c:pt>
                <c:pt idx="34">
                  <c:v>32.304501635824323</c:v>
                </c:pt>
                <c:pt idx="35">
                  <c:v>32.687265282709397</c:v>
                </c:pt>
                <c:pt idx="36">
                  <c:v>33.006897182292818</c:v>
                </c:pt>
                <c:pt idx="37">
                  <c:v>33.124482914244503</c:v>
                </c:pt>
                <c:pt idx="38">
                  <c:v>33.266533734292231</c:v>
                </c:pt>
                <c:pt idx="39">
                  <c:v>33.525497364710432</c:v>
                </c:pt>
                <c:pt idx="40">
                  <c:v>33.654979179919529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2E-44AF-8E65-629D8E112152}"/>
            </c:ext>
          </c:extLst>
        </c:ser>
        <c:ser>
          <c:idx val="1"/>
          <c:order val="1"/>
          <c:tx>
            <c:strRef>
              <c:f>'First-order quadri'!$L$5</c:f>
              <c:strCache>
                <c:ptCount val="1"/>
                <c:pt idx="0">
                  <c:v>R5 (33,56%HE+1,48%CD+32,66%PM+32,30%SM)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'First-order quadri'!$A$6:$A$54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'First-order quadri'!$L$6:$L$54</c:f>
              <c:numCache>
                <c:formatCode>General</c:formatCode>
                <c:ptCount val="49"/>
                <c:pt idx="0">
                  <c:v>0</c:v>
                </c:pt>
                <c:pt idx="1">
                  <c:v>0.90758308202353044</c:v>
                </c:pt>
                <c:pt idx="2">
                  <c:v>1.8151290181037789</c:v>
                </c:pt>
                <c:pt idx="3">
                  <c:v>2.7226378097597421</c:v>
                </c:pt>
                <c:pt idx="4">
                  <c:v>3.6301094585079547</c:v>
                </c:pt>
                <c:pt idx="5">
                  <c:v>4.5375439658747982</c:v>
                </c:pt>
                <c:pt idx="6">
                  <c:v>5.4449413333743468</c:v>
                </c:pt>
                <c:pt idx="7">
                  <c:v>6.3523015625305188</c:v>
                </c:pt>
                <c:pt idx="8">
                  <c:v>7.2596246548647736</c:v>
                </c:pt>
                <c:pt idx="9">
                  <c:v>8.1669106118911845</c:v>
                </c:pt>
                <c:pt idx="10">
                  <c:v>9.0741594351361314</c:v>
                </c:pt>
                <c:pt idx="11">
                  <c:v>9.9813711261161515</c:v>
                </c:pt>
                <c:pt idx="12">
                  <c:v>10.888545686350241</c:v>
                </c:pt>
                <c:pt idx="13">
                  <c:v>11.795683117359856</c:v>
                </c:pt>
                <c:pt idx="14">
                  <c:v>12.702783420663994</c:v>
                </c:pt>
                <c:pt idx="15">
                  <c:v>13.609846597781653</c:v>
                </c:pt>
                <c:pt idx="16">
                  <c:v>14.516872650231829</c:v>
                </c:pt>
                <c:pt idx="17">
                  <c:v>15.423861579535979</c:v>
                </c:pt>
                <c:pt idx="18">
                  <c:v>16.330813387213098</c:v>
                </c:pt>
                <c:pt idx="19">
                  <c:v>17.237728074782186</c:v>
                </c:pt>
                <c:pt idx="20">
                  <c:v>18.14460564376224</c:v>
                </c:pt>
                <c:pt idx="21">
                  <c:v>19.051446095672254</c:v>
                </c:pt>
                <c:pt idx="22">
                  <c:v>19.958249432033686</c:v>
                </c:pt>
                <c:pt idx="23">
                  <c:v>20.865015654360608</c:v>
                </c:pt>
                <c:pt idx="24">
                  <c:v>21.771744764176944</c:v>
                </c:pt>
                <c:pt idx="25">
                  <c:v>22.678436762999226</c:v>
                </c:pt>
                <c:pt idx="26">
                  <c:v>23.585091652346453</c:v>
                </c:pt>
                <c:pt idx="27">
                  <c:v>24.491709433737615</c:v>
                </c:pt>
                <c:pt idx="28">
                  <c:v>25.398290108691715</c:v>
                </c:pt>
                <c:pt idx="29">
                  <c:v>26.304833678730208</c:v>
                </c:pt>
                <c:pt idx="30">
                  <c:v>27.211340145367171</c:v>
                </c:pt>
                <c:pt idx="31">
                  <c:v>28.117809510121596</c:v>
                </c:pt>
                <c:pt idx="32">
                  <c:v>29.024241774514941</c:v>
                </c:pt>
                <c:pt idx="33">
                  <c:v>29.930636940063742</c:v>
                </c:pt>
                <c:pt idx="34">
                  <c:v>30.836995008286998</c:v>
                </c:pt>
                <c:pt idx="35">
                  <c:v>31.743315980703699</c:v>
                </c:pt>
                <c:pt idx="36">
                  <c:v>32.649599858830385</c:v>
                </c:pt>
                <c:pt idx="37">
                  <c:v>33.555846644186055</c:v>
                </c:pt>
                <c:pt idx="38">
                  <c:v>34.46205633828724</c:v>
                </c:pt>
                <c:pt idx="39">
                  <c:v>35.368228942655392</c:v>
                </c:pt>
                <c:pt idx="40">
                  <c:v>36.274364458809515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2E-44AF-8E65-629D8E112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469728"/>
        <c:axId val="1372832624"/>
      </c:lineChart>
      <c:catAx>
        <c:axId val="13524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2832624"/>
        <c:crosses val="autoZero"/>
        <c:auto val="1"/>
        <c:lblAlgn val="ctr"/>
        <c:lblOffset val="100"/>
        <c:noMultiLvlLbl val="0"/>
      </c:catAx>
      <c:valAx>
        <c:axId val="13728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524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Richard mono'!$B$5</c:f>
              <c:strCache>
                <c:ptCount val="1"/>
                <c:pt idx="0">
                  <c:v>R9 (100%HE)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mono'!$A$6:$A$54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'Modified Richard mono'!$B$6:$B$54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1.9042225660276599</c:v>
                </c:pt>
                <c:pt idx="4">
                  <c:v>5.8486835956563841</c:v>
                </c:pt>
                <c:pt idx="5">
                  <c:v>11.357327447379259</c:v>
                </c:pt>
                <c:pt idx="6">
                  <c:v>16.865971299102132</c:v>
                </c:pt>
                <c:pt idx="7">
                  <c:v>21.422503867811177</c:v>
                </c:pt>
                <c:pt idx="8">
                  <c:v>25.502980795013304</c:v>
                </c:pt>
                <c:pt idx="9">
                  <c:v>31.215648493096285</c:v>
                </c:pt>
                <c:pt idx="10">
                  <c:v>42.776999786835653</c:v>
                </c:pt>
                <c:pt idx="11">
                  <c:v>46.993492611611188</c:v>
                </c:pt>
                <c:pt idx="12">
                  <c:v>57.126676980829806</c:v>
                </c:pt>
                <c:pt idx="13">
                  <c:v>63.519424166779807</c:v>
                </c:pt>
                <c:pt idx="14">
                  <c:v>75.42081520445268</c:v>
                </c:pt>
                <c:pt idx="15">
                  <c:v>82.833681622203216</c:v>
                </c:pt>
                <c:pt idx="16">
                  <c:v>89.236011015594556</c:v>
                </c:pt>
                <c:pt idx="17">
                  <c:v>96.693669429874575</c:v>
                </c:pt>
                <c:pt idx="18">
                  <c:v>104.14866969264962</c:v>
                </c:pt>
                <c:pt idx="19">
                  <c:v>108.6473767477725</c:v>
                </c:pt>
                <c:pt idx="20">
                  <c:v>112.50341136644924</c:v>
                </c:pt>
                <c:pt idx="21">
                  <c:v>117.77332534530747</c:v>
                </c:pt>
                <c:pt idx="22">
                  <c:v>121.91671900369603</c:v>
                </c:pt>
                <c:pt idx="23">
                  <c:v>126.19377052203261</c:v>
                </c:pt>
                <c:pt idx="24">
                  <c:v>130.67399913685472</c:v>
                </c:pt>
                <c:pt idx="25">
                  <c:v>134.627142032286</c:v>
                </c:pt>
                <c:pt idx="26">
                  <c:v>139.37091350680353</c:v>
                </c:pt>
                <c:pt idx="27">
                  <c:v>143.91037173943423</c:v>
                </c:pt>
                <c:pt idx="28">
                  <c:v>146.66155854708919</c:v>
                </c:pt>
                <c:pt idx="29">
                  <c:v>148.58738931244767</c:v>
                </c:pt>
                <c:pt idx="30">
                  <c:v>150.78833875857163</c:v>
                </c:pt>
                <c:pt idx="31">
                  <c:v>154.28406522808939</c:v>
                </c:pt>
                <c:pt idx="32">
                  <c:v>156.9730855892569</c:v>
                </c:pt>
                <c:pt idx="33">
                  <c:v>158.31759576984064</c:v>
                </c:pt>
                <c:pt idx="34">
                  <c:v>160.46881205877463</c:v>
                </c:pt>
                <c:pt idx="35">
                  <c:v>162.75447936576703</c:v>
                </c:pt>
                <c:pt idx="36">
                  <c:v>163.42673445605891</c:v>
                </c:pt>
                <c:pt idx="37">
                  <c:v>163.56118547411728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48C-4E6E-A0C3-813A4A57B997}"/>
            </c:ext>
          </c:extLst>
        </c:ser>
        <c:ser>
          <c:idx val="1"/>
          <c:order val="1"/>
          <c:tx>
            <c:strRef>
              <c:f>'Modified Richard mono'!$G$5</c:f>
              <c:strCache>
                <c:ptCount val="1"/>
                <c:pt idx="0">
                  <c:v>R9 (100%HE)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mono'!$A$6:$A$54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'Modified Richard mono'!$G$6:$G$54</c:f>
              <c:numCache>
                <c:formatCode>General</c:formatCode>
                <c:ptCount val="49"/>
                <c:pt idx="0">
                  <c:v>1.1412735138308796</c:v>
                </c:pt>
                <c:pt idx="1">
                  <c:v>2.0388628324390217</c:v>
                </c:pt>
                <c:pt idx="2">
                  <c:v>3.4127826650690865</c:v>
                </c:pt>
                <c:pt idx="3">
                  <c:v>5.389167616528292</c:v>
                </c:pt>
                <c:pt idx="4">
                  <c:v>8.0784705611076202</c:v>
                </c:pt>
                <c:pt idx="5">
                  <c:v>11.560573988349788</c:v>
                </c:pt>
                <c:pt idx="6">
                  <c:v>15.873890429578534</c:v>
                </c:pt>
                <c:pt idx="7">
                  <c:v>21.010261622461087</c:v>
                </c:pt>
                <c:pt idx="8">
                  <c:v>26.916004590549218</c:v>
                </c:pt>
                <c:pt idx="9">
                  <c:v>33.498182905156575</c:v>
                </c:pt>
                <c:pt idx="10">
                  <c:v>40.634399326917787</c:v>
                </c:pt>
                <c:pt idx="11">
                  <c:v>48.184173836298015</c:v>
                </c:pt>
                <c:pt idx="12">
                  <c:v>56.000178581094048</c:v>
                </c:pt>
                <c:pt idx="13">
                  <c:v>63.938062993176651</c:v>
                </c:pt>
                <c:pt idx="14">
                  <c:v>71.864138728030241</c:v>
                </c:pt>
                <c:pt idx="15">
                  <c:v>79.660676419378206</c:v>
                </c:pt>
                <c:pt idx="16">
                  <c:v>87.228927286505865</c:v>
                </c:pt>
                <c:pt idx="17">
                  <c:v>94.490206140931093</c:v>
                </c:pt>
                <c:pt idx="18">
                  <c:v>101.385474528584</c:v>
                </c:pt>
                <c:pt idx="19">
                  <c:v>107.87387467016504</c:v>
                </c:pt>
                <c:pt idx="20">
                  <c:v>113.93061976065209</c:v>
                </c:pt>
                <c:pt idx="21">
                  <c:v>119.54457235596342</c:v>
                </c:pt>
                <c:pt idx="22">
                  <c:v>124.71576064681977</c:v>
                </c:pt>
                <c:pt idx="23">
                  <c:v>129.45300541803161</c:v>
                </c:pt>
                <c:pt idx="24">
                  <c:v>133.77176522856251</c:v>
                </c:pt>
                <c:pt idx="25">
                  <c:v>137.69225622856666</c:v>
                </c:pt>
                <c:pt idx="26">
                  <c:v>141.23786571054745</c:v>
                </c:pt>
                <c:pt idx="27">
                  <c:v>144.43385317240401</c:v>
                </c:pt>
                <c:pt idx="28">
                  <c:v>147.30631698565452</c:v>
                </c:pt>
                <c:pt idx="29">
                  <c:v>149.88139632807744</c:v>
                </c:pt>
                <c:pt idx="30">
                  <c:v>152.18467474345383</c:v>
                </c:pt>
                <c:pt idx="31">
                  <c:v>154.24075180647165</c:v>
                </c:pt>
                <c:pt idx="32">
                  <c:v>156.0729515749702</c:v>
                </c:pt>
                <c:pt idx="33">
                  <c:v>157.70313984276541</c:v>
                </c:pt>
                <c:pt idx="34">
                  <c:v>159.15162600108192</c:v>
                </c:pt>
                <c:pt idx="35">
                  <c:v>160.43712914342885</c:v>
                </c:pt>
                <c:pt idx="36">
                  <c:v>161.57679164770673</c:v>
                </c:pt>
                <c:pt idx="37">
                  <c:v>162.58622670065307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48C-4E6E-A0C3-813A4A57B9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496560"/>
        <c:axId val="1372853840"/>
      </c:lineChart>
      <c:catAx>
        <c:axId val="13324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2853840"/>
        <c:crosses val="autoZero"/>
        <c:auto val="1"/>
        <c:lblAlgn val="ctr"/>
        <c:lblOffset val="100"/>
        <c:noMultiLvlLbl val="0"/>
      </c:catAx>
      <c:valAx>
        <c:axId val="13728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324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Richard mono'!$C$5</c:f>
              <c:strCache>
                <c:ptCount val="1"/>
                <c:pt idx="0">
                  <c:v>R2 (100%CM)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mono'!$A$6:$A$54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'Modified Richard mono'!$C$6:$C$54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1.1033249450371619E-2</c:v>
                </c:pt>
                <c:pt idx="4">
                  <c:v>2.2066498900743237E-2</c:v>
                </c:pt>
                <c:pt idx="5">
                  <c:v>7.7232746152601325E-2</c:v>
                </c:pt>
                <c:pt idx="6">
                  <c:v>1.0598260420316739</c:v>
                </c:pt>
                <c:pt idx="7">
                  <c:v>1.9441600083228394</c:v>
                </c:pt>
                <c:pt idx="8">
                  <c:v>2.63197531543819</c:v>
                </c:pt>
                <c:pt idx="9">
                  <c:v>3.1232719633777264</c:v>
                </c:pt>
                <c:pt idx="10">
                  <c:v>3.319790622553541</c:v>
                </c:pt>
                <c:pt idx="11">
                  <c:v>3.8110872704930774</c:v>
                </c:pt>
                <c:pt idx="12">
                  <c:v>4.1058652592567988</c:v>
                </c:pt>
                <c:pt idx="13">
                  <c:v>4.681116058186519</c:v>
                </c:pt>
                <c:pt idx="14">
                  <c:v>5.2563668571162392</c:v>
                </c:pt>
                <c:pt idx="15">
                  <c:v>5.7165674962600157</c:v>
                </c:pt>
                <c:pt idx="16">
                  <c:v>6.1767681354037922</c:v>
                </c:pt>
                <c:pt idx="17">
                  <c:v>6.4068684549756805</c:v>
                </c:pt>
                <c:pt idx="18">
                  <c:v>6.867069094119457</c:v>
                </c:pt>
                <c:pt idx="19">
                  <c:v>7.2122195734772889</c:v>
                </c:pt>
                <c:pt idx="20">
                  <c:v>7.3306177537861048</c:v>
                </c:pt>
                <c:pt idx="21">
                  <c:v>7.4884819941978584</c:v>
                </c:pt>
                <c:pt idx="22">
                  <c:v>7.8436765351243052</c:v>
                </c:pt>
                <c:pt idx="23">
                  <c:v>10.330038321609429</c:v>
                </c:pt>
                <c:pt idx="24">
                  <c:v>11.119359523668198</c:v>
                </c:pt>
                <c:pt idx="25">
                  <c:v>11.280064508766024</c:v>
                </c:pt>
                <c:pt idx="26">
                  <c:v>11.422913384408536</c:v>
                </c:pt>
                <c:pt idx="27">
                  <c:v>11.601474478961677</c:v>
                </c:pt>
                <c:pt idx="28">
                  <c:v>12.708553265191149</c:v>
                </c:pt>
                <c:pt idx="29">
                  <c:v>13.083531563752745</c:v>
                </c:pt>
                <c:pt idx="30">
                  <c:v>13.42371073990995</c:v>
                </c:pt>
                <c:pt idx="31">
                  <c:v>13.9096809915631</c:v>
                </c:pt>
                <c:pt idx="32">
                  <c:v>14.201263142554989</c:v>
                </c:pt>
                <c:pt idx="33">
                  <c:v>14.541442318712194</c:v>
                </c:pt>
                <c:pt idx="34">
                  <c:v>14.8816214948694</c:v>
                </c:pt>
                <c:pt idx="35">
                  <c:v>15.221800671026605</c:v>
                </c:pt>
                <c:pt idx="36">
                  <c:v>15.560331200714215</c:v>
                </c:pt>
                <c:pt idx="37">
                  <c:v>15.823632723804577</c:v>
                </c:pt>
                <c:pt idx="38">
                  <c:v>16.086934246894941</c:v>
                </c:pt>
                <c:pt idx="39">
                  <c:v>16.31262126668668</c:v>
                </c:pt>
                <c:pt idx="40">
                  <c:v>16.613537293075666</c:v>
                </c:pt>
                <c:pt idx="41">
                  <c:v>16.770539164564862</c:v>
                </c:pt>
                <c:pt idx="42">
                  <c:v>17.006041971798656</c:v>
                </c:pt>
                <c:pt idx="43">
                  <c:v>17.084542907543252</c:v>
                </c:pt>
                <c:pt idx="44">
                  <c:v>17.241544779032449</c:v>
                </c:pt>
                <c:pt idx="45">
                  <c:v>17.320045714777045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A6-4359-A36C-8C3F61DDD635}"/>
            </c:ext>
          </c:extLst>
        </c:ser>
        <c:ser>
          <c:idx val="1"/>
          <c:order val="1"/>
          <c:tx>
            <c:strRef>
              <c:f>'Modified Richard mono'!$H$5</c:f>
              <c:strCache>
                <c:ptCount val="1"/>
                <c:pt idx="0">
                  <c:v>R2 (100%CM)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mono'!$A$6:$A$54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'Modified Richard mono'!$H$6:$H$54</c:f>
              <c:numCache>
                <c:formatCode>General</c:formatCode>
                <c:ptCount val="49"/>
                <c:pt idx="0">
                  <c:v>0.27840676947990206</c:v>
                </c:pt>
                <c:pt idx="1">
                  <c:v>0.38416582208100852</c:v>
                </c:pt>
                <c:pt idx="2">
                  <c:v>0.51743806602869613</c:v>
                </c:pt>
                <c:pt idx="3">
                  <c:v>0.6815223120309577</c:v>
                </c:pt>
                <c:pt idx="4">
                  <c:v>0.87924120736821887</c:v>
                </c:pt>
                <c:pt idx="5">
                  <c:v>1.1127903087111655</c:v>
                </c:pt>
                <c:pt idx="6">
                  <c:v>1.3836228899319145</c:v>
                </c:pt>
                <c:pt idx="7">
                  <c:v>1.6923772745549344</c:v>
                </c:pt>
                <c:pt idx="8">
                  <c:v>2.0388490992701729</c:v>
                </c:pt>
                <c:pt idx="9">
                  <c:v>2.4220068823505887</c:v>
                </c:pt>
                <c:pt idx="10">
                  <c:v>2.8400460015203612</c:v>
                </c:pt>
                <c:pt idx="11">
                  <c:v>3.2904739032676402</c:v>
                </c:pt>
                <c:pt idx="12">
                  <c:v>3.7702181184727999</c:v>
                </c:pt>
                <c:pt idx="13">
                  <c:v>4.2757483597208097</c:v>
                </c:pt>
                <c:pt idx="14">
                  <c:v>4.8032044476853155</c:v>
                </c:pt>
                <c:pt idx="15">
                  <c:v>5.3485228398996147</c:v>
                </c:pt>
                <c:pt idx="16">
                  <c:v>5.9075558944404296</c:v>
                </c:pt>
                <c:pt idx="17">
                  <c:v>6.4761794968553019</c:v>
                </c:pt>
                <c:pt idx="18">
                  <c:v>7.0503861536592511</c:v>
                </c:pt>
                <c:pt idx="19">
                  <c:v>7.6263619973600001</c:v>
                </c:pt>
                <c:pt idx="20">
                  <c:v>8.200547286863836</c:v>
                </c:pt>
                <c:pt idx="21">
                  <c:v>8.7696808909797479</c:v>
                </c:pt>
                <c:pt idx="22">
                  <c:v>9.3308299080596875</c:v>
                </c:pt>
                <c:pt idx="23">
                  <c:v>9.881406018472882</c:v>
                </c:pt>
                <c:pt idx="24">
                  <c:v>10.419170417619533</c:v>
                </c:pt>
                <c:pt idx="25">
                  <c:v>10.942229270868843</c:v>
                </c:pt>
                <c:pt idx="26">
                  <c:v>11.449021604354833</c:v>
                </c:pt>
                <c:pt idx="27">
                  <c:v>11.93830143108303</c:v>
                </c:pt>
                <c:pt idx="28">
                  <c:v>12.409115740328579</c:v>
                </c:pt>
                <c:pt idx="29">
                  <c:v>12.860779774648906</c:v>
                </c:pt>
                <c:pt idx="30">
                  <c:v>13.292850802468321</c:v>
                </c:pt>
                <c:pt idx="31">
                  <c:v>13.705101379839327</c:v>
                </c:pt>
                <c:pt idx="32">
                  <c:v>14.097492892551626</c:v>
                </c:pt>
                <c:pt idx="33">
                  <c:v>14.470149985904744</c:v>
                </c:pt>
                <c:pt idx="34">
                  <c:v>14.823336327595868</c:v>
                </c:pt>
                <c:pt idx="35">
                  <c:v>15.157432010638205</c:v>
                </c:pt>
                <c:pt idx="36">
                  <c:v>15.472912787794284</c:v>
                </c:pt>
                <c:pt idx="37">
                  <c:v>15.770331235263505</c:v>
                </c:pt>
                <c:pt idx="38">
                  <c:v>16.050299869303728</c:v>
                </c:pt>
                <c:pt idx="39">
                  <c:v>16.313476182790918</c:v>
                </c:pt>
                <c:pt idx="40">
                  <c:v>16.560549526897134</c:v>
                </c:pt>
                <c:pt idx="41">
                  <c:v>16.792229733725542</c:v>
                </c:pt>
                <c:pt idx="42">
                  <c:v>17.009237356658172</c:v>
                </c:pt>
                <c:pt idx="43">
                  <c:v>17.212295394172742</c:v>
                </c:pt>
                <c:pt idx="44">
                  <c:v>17.402122358440803</c:v>
                </c:pt>
                <c:pt idx="45">
                  <c:v>17.579426550337995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A6-4359-A36C-8C3F61DDD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19488"/>
        <c:axId val="1463628768"/>
      </c:lineChart>
      <c:catAx>
        <c:axId val="1121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63628768"/>
        <c:crosses val="autoZero"/>
        <c:auto val="1"/>
        <c:lblAlgn val="ctr"/>
        <c:lblOffset val="100"/>
        <c:noMultiLvlLbl val="0"/>
      </c:catAx>
      <c:valAx>
        <c:axId val="14636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121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Richard mono'!$D$5</c:f>
              <c:strCache>
                <c:ptCount val="1"/>
                <c:pt idx="0">
                  <c:v>R13 (100%SM)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mono'!$A$6:$A$54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'Modified Richard mono'!$D$6:$D$54</c:f>
              <c:numCache>
                <c:formatCode>General</c:formatCode>
                <c:ptCount val="49"/>
                <c:pt idx="0">
                  <c:v>0</c:v>
                </c:pt>
                <c:pt idx="1">
                  <c:v>1.2717620256378441</c:v>
                </c:pt>
                <c:pt idx="2">
                  <c:v>2.2043875111055966</c:v>
                </c:pt>
                <c:pt idx="3">
                  <c:v>3.0522288615308262</c:v>
                </c:pt>
                <c:pt idx="4">
                  <c:v>4.2392067521261474</c:v>
                </c:pt>
                <c:pt idx="5">
                  <c:v>5.2566163726364223</c:v>
                </c:pt>
                <c:pt idx="6">
                  <c:v>5.8518744892913102</c:v>
                </c:pt>
                <c:pt idx="7">
                  <c:v>7.8777117834213204</c:v>
                </c:pt>
                <c:pt idx="8">
                  <c:v>9.0782079577205863</c:v>
                </c:pt>
                <c:pt idx="9">
                  <c:v>10.128642110232443</c:v>
                </c:pt>
                <c:pt idx="10">
                  <c:v>10.953983230063187</c:v>
                </c:pt>
                <c:pt idx="11">
                  <c:v>11.854355360787636</c:v>
                </c:pt>
                <c:pt idx="12">
                  <c:v>12.529634458830973</c:v>
                </c:pt>
                <c:pt idx="13">
                  <c:v>13.054851535086902</c:v>
                </c:pt>
                <c:pt idx="14">
                  <c:v>14.079201750921685</c:v>
                </c:pt>
                <c:pt idx="15">
                  <c:v>14.98973527610816</c:v>
                </c:pt>
                <c:pt idx="16">
                  <c:v>15.900268801294635</c:v>
                </c:pt>
                <c:pt idx="17">
                  <c:v>16.469352254536179</c:v>
                </c:pt>
                <c:pt idx="18">
                  <c:v>16.981527362453573</c:v>
                </c:pt>
                <c:pt idx="19">
                  <c:v>17.436794125046809</c:v>
                </c:pt>
                <c:pt idx="20">
                  <c:v>17.914243574657593</c:v>
                </c:pt>
                <c:pt idx="21">
                  <c:v>18.523518972065901</c:v>
                </c:pt>
                <c:pt idx="22">
                  <c:v>19.077405696982545</c:v>
                </c:pt>
                <c:pt idx="23">
                  <c:v>19.40973773193253</c:v>
                </c:pt>
                <c:pt idx="24">
                  <c:v>19.852847111865845</c:v>
                </c:pt>
                <c:pt idx="25">
                  <c:v>20.129790474324167</c:v>
                </c:pt>
                <c:pt idx="26">
                  <c:v>20.462122509274153</c:v>
                </c:pt>
                <c:pt idx="27">
                  <c:v>20.861819145903191</c:v>
                </c:pt>
                <c:pt idx="28">
                  <c:v>21.217105045128999</c:v>
                </c:pt>
                <c:pt idx="29">
                  <c:v>21.483569469548357</c:v>
                </c:pt>
                <c:pt idx="30">
                  <c:v>21.674322432552</c:v>
                </c:pt>
                <c:pt idx="31">
                  <c:v>22.284731914163658</c:v>
                </c:pt>
                <c:pt idx="32">
                  <c:v>22.704388432771673</c:v>
                </c:pt>
                <c:pt idx="33">
                  <c:v>23.124044951379688</c:v>
                </c:pt>
                <c:pt idx="34">
                  <c:v>23.505550877386973</c:v>
                </c:pt>
                <c:pt idx="35">
                  <c:v>23.84890621079353</c:v>
                </c:pt>
                <c:pt idx="36">
                  <c:v>24.154088269915292</c:v>
                </c:pt>
                <c:pt idx="37">
                  <c:v>24.357542975996466</c:v>
                </c:pt>
                <c:pt idx="38">
                  <c:v>24.560997682077641</c:v>
                </c:pt>
                <c:pt idx="39">
                  <c:v>24.744106917550699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02-4983-9E3A-724182F7C3D3}"/>
            </c:ext>
          </c:extLst>
        </c:ser>
        <c:ser>
          <c:idx val="1"/>
          <c:order val="1"/>
          <c:tx>
            <c:strRef>
              <c:f>'Modified Richard mono'!$I$5</c:f>
              <c:strCache>
                <c:ptCount val="1"/>
                <c:pt idx="0">
                  <c:v>R13 (100%SM)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mono'!$A$6:$A$54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'Modified Richard mono'!$I$6:$I$54</c:f>
              <c:numCache>
                <c:formatCode>General</c:formatCode>
                <c:ptCount val="49"/>
                <c:pt idx="0">
                  <c:v>1.624408168928666</c:v>
                </c:pt>
                <c:pt idx="1">
                  <c:v>2.1646730922591657</c:v>
                </c:pt>
                <c:pt idx="2">
                  <c:v>2.7985072322199254</c:v>
                </c:pt>
                <c:pt idx="3">
                  <c:v>3.5211496333506451</c:v>
                </c:pt>
                <c:pt idx="4">
                  <c:v>4.3242201237657429</c:v>
                </c:pt>
                <c:pt idx="5">
                  <c:v>5.1964560221660472</c:v>
                </c:pt>
                <c:pt idx="6">
                  <c:v>6.1245887800764098</c:v>
                </c:pt>
                <c:pt idx="7">
                  <c:v>7.0942468160034373</c:v>
                </c:pt>
                <c:pt idx="8">
                  <c:v>8.0907942185336061</c:v>
                </c:pt>
                <c:pt idx="9">
                  <c:v>9.100044424081787</c:v>
                </c:pt>
                <c:pt idx="10">
                  <c:v>10.108816845286203</c:v>
                </c:pt>
                <c:pt idx="11">
                  <c:v>11.105328631185598</c:v>
                </c:pt>
                <c:pt idx="12">
                  <c:v>12.079431454456705</c:v>
                </c:pt>
                <c:pt idx="13">
                  <c:v>13.022714318278183</c:v>
                </c:pt>
                <c:pt idx="14">
                  <c:v>13.928498762292262</c:v>
                </c:pt>
                <c:pt idx="15">
                  <c:v>14.791753890964017</c:v>
                </c:pt>
                <c:pt idx="16">
                  <c:v>15.608956772680523</c:v>
                </c:pt>
                <c:pt idx="17">
                  <c:v>16.377920210037345</c:v>
                </c:pt>
                <c:pt idx="18">
                  <c:v>17.097605626465342</c:v>
                </c:pt>
                <c:pt idx="19">
                  <c:v>17.767934522601941</c:v>
                </c:pt>
                <c:pt idx="20">
                  <c:v>18.389608041808671</c:v>
                </c:pt>
                <c:pt idx="21">
                  <c:v>18.963940859968385</c:v>
                </c:pt>
                <c:pt idx="22">
                  <c:v>19.492712950508018</c:v>
                </c:pt>
                <c:pt idx="23">
                  <c:v>19.978040751013292</c:v>
                </c:pt>
                <c:pt idx="24">
                  <c:v>20.422267800351072</c:v>
                </c:pt>
                <c:pt idx="25">
                  <c:v>20.827873931410725</c:v>
                </c:pt>
                <c:pt idx="26">
                  <c:v>21.19740149527841</c:v>
                </c:pt>
                <c:pt idx="27">
                  <c:v>21.533396767737649</c:v>
                </c:pt>
                <c:pt idx="28">
                  <c:v>21.838364568667387</c:v>
                </c:pt>
                <c:pt idx="29">
                  <c:v>22.114734146012452</c:v>
                </c:pt>
                <c:pt idx="30">
                  <c:v>22.364834487277644</c:v>
                </c:pt>
                <c:pt idx="31">
                  <c:v>22.590877385675217</c:v>
                </c:pt>
                <c:pt idx="32">
                  <c:v>22.794946777922732</c:v>
                </c:pt>
                <c:pt idx="33">
                  <c:v>22.978993066603454</c:v>
                </c:pt>
                <c:pt idx="34">
                  <c:v>23.144831330646081</c:v>
                </c:pt>
                <c:pt idx="35">
                  <c:v>23.294142504256641</c:v>
                </c:pt>
                <c:pt idx="36">
                  <c:v>23.428476764218647</c:v>
                </c:pt>
                <c:pt idx="37">
                  <c:v>23.549258505704401</c:v>
                </c:pt>
                <c:pt idx="38">
                  <c:v>23.657792408029501</c:v>
                </c:pt>
                <c:pt idx="39">
                  <c:v>23.755270194546714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02-4983-9E3A-724182F7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806656"/>
        <c:axId val="1378036832"/>
      </c:lineChart>
      <c:catAx>
        <c:axId val="12568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8036832"/>
        <c:crosses val="autoZero"/>
        <c:auto val="1"/>
        <c:lblAlgn val="ctr"/>
        <c:lblOffset val="100"/>
        <c:noMultiLvlLbl val="0"/>
      </c:catAx>
      <c:valAx>
        <c:axId val="13780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2568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Richard mono'!$E$5</c:f>
              <c:strCache>
                <c:ptCount val="1"/>
                <c:pt idx="0">
                  <c:v>R29 (100%PM)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mono'!$A$6:$A$54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'Modified Richard mono'!$E$6:$E$54</c:f>
              <c:numCache>
                <c:formatCode>General</c:formatCode>
                <c:ptCount val="49"/>
                <c:pt idx="0">
                  <c:v>0</c:v>
                </c:pt>
                <c:pt idx="1">
                  <c:v>6.1078630079155003</c:v>
                </c:pt>
                <c:pt idx="2">
                  <c:v>8.8529699777651629</c:v>
                </c:pt>
                <c:pt idx="3">
                  <c:v>15.029460659926904</c:v>
                </c:pt>
                <c:pt idx="4">
                  <c:v>18.25496134950026</c:v>
                </c:pt>
                <c:pt idx="5">
                  <c:v>23.539292266460862</c:v>
                </c:pt>
                <c:pt idx="6">
                  <c:v>29.098133880406429</c:v>
                </c:pt>
                <c:pt idx="7">
                  <c:v>34.039326426135823</c:v>
                </c:pt>
                <c:pt idx="8">
                  <c:v>38.568752926387766</c:v>
                </c:pt>
                <c:pt idx="9">
                  <c:v>43.304062449378435</c:v>
                </c:pt>
                <c:pt idx="10">
                  <c:v>52.362915449882323</c:v>
                </c:pt>
                <c:pt idx="11">
                  <c:v>57.235480321365472</c:v>
                </c:pt>
                <c:pt idx="12">
                  <c:v>66.019822624884398</c:v>
                </c:pt>
                <c:pt idx="13">
                  <c:v>72.19631330704614</c:v>
                </c:pt>
                <c:pt idx="14">
                  <c:v>83.838402327247948</c:v>
                </c:pt>
                <c:pt idx="15">
                  <c:v>99.192461759688001</c:v>
                </c:pt>
                <c:pt idx="16">
                  <c:v>112.696313381968</c:v>
                </c:pt>
                <c:pt idx="17">
                  <c:v>124.04987015993589</c:v>
                </c:pt>
                <c:pt idx="18">
                  <c:v>135.05937976281385</c:v>
                </c:pt>
                <c:pt idx="19">
                  <c:v>146.32692474700926</c:v>
                </c:pt>
                <c:pt idx="20">
                  <c:v>160.43285892569662</c:v>
                </c:pt>
                <c:pt idx="21">
                  <c:v>174.42739971712845</c:v>
                </c:pt>
                <c:pt idx="22">
                  <c:v>189.24046119537991</c:v>
                </c:pt>
                <c:pt idx="23">
                  <c:v>201.31036314062186</c:v>
                </c:pt>
                <c:pt idx="24">
                  <c:v>213.74601969026506</c:v>
                </c:pt>
                <c:pt idx="25">
                  <c:v>221.2439890804911</c:v>
                </c:pt>
                <c:pt idx="26">
                  <c:v>225.1617126863454</c:v>
                </c:pt>
                <c:pt idx="27">
                  <c:v>229.17737938234606</c:v>
                </c:pt>
                <c:pt idx="28">
                  <c:v>232.16464363180998</c:v>
                </c:pt>
                <c:pt idx="29">
                  <c:v>234.66219243054209</c:v>
                </c:pt>
                <c:pt idx="30">
                  <c:v>237.06179813912786</c:v>
                </c:pt>
                <c:pt idx="31">
                  <c:v>238.67785912654276</c:v>
                </c:pt>
                <c:pt idx="32">
                  <c:v>241.17540792527487</c:v>
                </c:pt>
                <c:pt idx="33">
                  <c:v>242.84044045776295</c:v>
                </c:pt>
                <c:pt idx="34">
                  <c:v>244.26061526488513</c:v>
                </c:pt>
                <c:pt idx="35">
                  <c:v>246.17050552273912</c:v>
                </c:pt>
                <c:pt idx="36">
                  <c:v>247.29685105942224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F19-4FB0-98AA-C4D3045C4A5F}"/>
            </c:ext>
          </c:extLst>
        </c:ser>
        <c:ser>
          <c:idx val="1"/>
          <c:order val="1"/>
          <c:tx>
            <c:strRef>
              <c:f>'Modified Richard mono'!$J$5</c:f>
              <c:strCache>
                <c:ptCount val="1"/>
                <c:pt idx="0">
                  <c:v>R29 (100%PM)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mono'!$A$6:$A$54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'Modified Richard mono'!$J$6:$J$54</c:f>
              <c:numCache>
                <c:formatCode>General</c:formatCode>
                <c:ptCount val="49"/>
                <c:pt idx="0">
                  <c:v>1.1531494318702658</c:v>
                </c:pt>
                <c:pt idx="1">
                  <c:v>2.1063174003837513</c:v>
                </c:pt>
                <c:pt idx="2">
                  <c:v>3.6012822288775559</c:v>
                </c:pt>
                <c:pt idx="3">
                  <c:v>5.8054349525315798</c:v>
                </c:pt>
                <c:pt idx="4">
                  <c:v>8.8809682833050925</c:v>
                </c:pt>
                <c:pt idx="5">
                  <c:v>12.966714371113488</c:v>
                </c:pt>
                <c:pt idx="6">
                  <c:v>18.16209431722249</c:v>
                </c:pt>
                <c:pt idx="7">
                  <c:v>24.515838871731038</c:v>
                </c:pt>
                <c:pt idx="8">
                  <c:v>32.020925439402404</c:v>
                </c:pt>
                <c:pt idx="9">
                  <c:v>40.615844449198356</c:v>
                </c:pt>
                <c:pt idx="10">
                  <c:v>50.191218003838848</c:v>
                </c:pt>
                <c:pt idx="11">
                  <c:v>60.600136881416908</c:v>
                </c:pt>
                <c:pt idx="12">
                  <c:v>71.670380862486084</c:v>
                </c:pt>
                <c:pt idx="13">
                  <c:v>83.216848308673065</c:v>
                </c:pt>
                <c:pt idx="14">
                  <c:v>95.052901309697006</c:v>
                </c:pt>
                <c:pt idx="15">
                  <c:v>106.99979401886611</c:v>
                </c:pt>
                <c:pt idx="16">
                  <c:v>118.89378987430024</c:v>
                </c:pt>
                <c:pt idx="17">
                  <c:v>130.59092726185963</c:v>
                </c:pt>
                <c:pt idx="18">
                  <c:v>141.9696396418488</c:v>
                </c:pt>
                <c:pt idx="19">
                  <c:v>152.93157882366071</c:v>
                </c:pt>
                <c:pt idx="20">
                  <c:v>163.40104760938135</c:v>
                </c:pt>
                <c:pt idx="21">
                  <c:v>173.32344387577817</c:v>
                </c:pt>
                <c:pt idx="22">
                  <c:v>182.66307594248408</c:v>
                </c:pt>
                <c:pt idx="23">
                  <c:v>191.40064714347724</c:v>
                </c:pt>
                <c:pt idx="24">
                  <c:v>199.53064024797149</c:v>
                </c:pt>
                <c:pt idx="25">
                  <c:v>207.05876838528195</c:v>
                </c:pt>
                <c:pt idx="26">
                  <c:v>213.99960355425674</c:v>
                </c:pt>
                <c:pt idx="27">
                  <c:v>220.37444855852479</c:v>
                </c:pt>
                <c:pt idx="28">
                  <c:v>226.20948368221676</c:v>
                </c:pt>
                <c:pt idx="29">
                  <c:v>231.534194261246</c:v>
                </c:pt>
                <c:pt idx="30">
                  <c:v>236.38006842119904</c:v>
                </c:pt>
                <c:pt idx="31">
                  <c:v>240.7795435761731</c:v>
                </c:pt>
                <c:pt idx="32">
                  <c:v>244.76517462192257</c:v>
                </c:pt>
                <c:pt idx="33">
                  <c:v>248.36899457061125</c:v>
                </c:pt>
                <c:pt idx="34">
                  <c:v>251.62203833627015</c:v>
                </c:pt>
                <c:pt idx="35">
                  <c:v>254.55400237583657</c:v>
                </c:pt>
                <c:pt idx="36">
                  <c:v>257.19301500732882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F19-4FB0-98AA-C4D3045C4A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777056"/>
        <c:axId val="1068065936"/>
      </c:lineChart>
      <c:catAx>
        <c:axId val="9597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068065936"/>
        <c:crosses val="autoZero"/>
        <c:auto val="1"/>
        <c:lblAlgn val="ctr"/>
        <c:lblOffset val="100"/>
        <c:noMultiLvlLbl val="0"/>
      </c:catAx>
      <c:valAx>
        <c:axId val="10680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9597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mono'!$A$6:$A$54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'Modified Richard mono'!#REF!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'Modified Richard mono'!#REF!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B845-4D7B-9633-B04FCD700615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mono'!$A$6:$A$54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'Modified Richard mono'!#REF!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'Modified Richard mono'!#REF!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B845-4D7B-9633-B04FCD700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469728"/>
        <c:axId val="1372832624"/>
      </c:lineChart>
      <c:catAx>
        <c:axId val="13524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2832624"/>
        <c:crosses val="autoZero"/>
        <c:auto val="1"/>
        <c:lblAlgn val="ctr"/>
        <c:lblOffset val="100"/>
        <c:noMultiLvlLbl val="0"/>
      </c:catAx>
      <c:valAx>
        <c:axId val="13728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524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mono'!$A$6:$A$54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'Modified Richard mono'!#REF!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'Modified Richard mono'!#REF!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5E0-457D-984D-83A2463C80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mono'!$A$6:$A$54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'Modified Richard mono'!#REF!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'Modified Richard mono'!#REF!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05E0-457D-984D-83A2463C8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629424"/>
        <c:axId val="1359759984"/>
      </c:lineChart>
      <c:catAx>
        <c:axId val="137762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59759984"/>
        <c:crosses val="autoZero"/>
        <c:auto val="1"/>
        <c:lblAlgn val="ctr"/>
        <c:lblOffset val="100"/>
        <c:noMultiLvlLbl val="0"/>
      </c:catAx>
      <c:valAx>
        <c:axId val="13597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76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Richard co'!$B$5</c:f>
              <c:strCache>
                <c:ptCount val="1"/>
                <c:pt idx="0">
                  <c:v>R27 (72,59%HE+27,41%CM)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co'!$B$6:$B$54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0.85489623052067143</c:v>
                </c:pt>
                <c:pt idx="4">
                  <c:v>1.1179412245270319</c:v>
                </c:pt>
                <c:pt idx="5">
                  <c:v>1.4467474670349825</c:v>
                </c:pt>
                <c:pt idx="6">
                  <c:v>4.3402424011049474</c:v>
                </c:pt>
                <c:pt idx="7">
                  <c:v>6.5761248501590117</c:v>
                </c:pt>
                <c:pt idx="8">
                  <c:v>10.456038511752828</c:v>
                </c:pt>
                <c:pt idx="9">
                  <c:v>10.587561008756008</c:v>
                </c:pt>
                <c:pt idx="10">
                  <c:v>10.784844754260778</c:v>
                </c:pt>
                <c:pt idx="11">
                  <c:v>11.245173493771908</c:v>
                </c:pt>
                <c:pt idx="12">
                  <c:v>18.018582089435689</c:v>
                </c:pt>
                <c:pt idx="13">
                  <c:v>25.186558176109013</c:v>
                </c:pt>
                <c:pt idx="14">
                  <c:v>33.340952990306185</c:v>
                </c:pt>
                <c:pt idx="15">
                  <c:v>39.127942858446119</c:v>
                </c:pt>
                <c:pt idx="16">
                  <c:v>46.752181241251449</c:v>
                </c:pt>
                <c:pt idx="17">
                  <c:v>52.967592966364485</c:v>
                </c:pt>
                <c:pt idx="18">
                  <c:v>60.094598411160767</c:v>
                </c:pt>
                <c:pt idx="19">
                  <c:v>67.170332374074462</c:v>
                </c:pt>
                <c:pt idx="20">
                  <c:v>73.469461389839083</c:v>
                </c:pt>
                <c:pt idx="21">
                  <c:v>79.596011528459471</c:v>
                </c:pt>
                <c:pt idx="22">
                  <c:v>84.945956719930791</c:v>
                </c:pt>
                <c:pt idx="23">
                  <c:v>88.656402578531868</c:v>
                </c:pt>
                <c:pt idx="24">
                  <c:v>92.6257167528493</c:v>
                </c:pt>
                <c:pt idx="25">
                  <c:v>94.955531594296488</c:v>
                </c:pt>
                <c:pt idx="26">
                  <c:v>96.958438683367547</c:v>
                </c:pt>
                <c:pt idx="27">
                  <c:v>98.961345772438605</c:v>
                </c:pt>
                <c:pt idx="28">
                  <c:v>99.522159757378503</c:v>
                </c:pt>
                <c:pt idx="29">
                  <c:v>100.033355784099</c:v>
                </c:pt>
                <c:pt idx="30">
                  <c:v>100.48065230747945</c:v>
                </c:pt>
                <c:pt idx="31">
                  <c:v>100.60845131415957</c:v>
                </c:pt>
                <c:pt idx="32">
                  <c:v>101.63084336760056</c:v>
                </c:pt>
                <c:pt idx="33">
                  <c:v>102.78103442772169</c:v>
                </c:pt>
                <c:pt idx="34">
                  <c:v>104.12292399786301</c:v>
                </c:pt>
                <c:pt idx="35">
                  <c:v>106.55110512478539</c:v>
                </c:pt>
                <c:pt idx="36">
                  <c:v>107.89299469492671</c:v>
                </c:pt>
                <c:pt idx="37">
                  <c:v>109.49048227842827</c:v>
                </c:pt>
                <c:pt idx="38">
                  <c:v>111.79086439867052</c:v>
                </c:pt>
                <c:pt idx="39">
                  <c:v>114.98583956567364</c:v>
                </c:pt>
                <c:pt idx="40">
                  <c:v>116.19993012913483</c:v>
                </c:pt>
                <c:pt idx="41">
                  <c:v>117.6057192026162</c:v>
                </c:pt>
                <c:pt idx="42">
                  <c:v>118.50031224937707</c:v>
                </c:pt>
                <c:pt idx="43">
                  <c:v>119.20320678611776</c:v>
                </c:pt>
                <c:pt idx="44">
                  <c:v>122.46208145646095</c:v>
                </c:pt>
                <c:pt idx="45">
                  <c:v>124.50686556334296</c:v>
                </c:pt>
                <c:pt idx="46">
                  <c:v>126.8072476835852</c:v>
                </c:pt>
                <c:pt idx="47">
                  <c:v>128.08523775038645</c:v>
                </c:pt>
                <c:pt idx="48">
                  <c:v>129.49102682386783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04-4A38-899C-C4F25505A4D6}"/>
            </c:ext>
          </c:extLst>
        </c:ser>
        <c:ser>
          <c:idx val="1"/>
          <c:order val="1"/>
          <c:tx>
            <c:strRef>
              <c:f>'Modified Richard co'!$I$5</c:f>
              <c:strCache>
                <c:ptCount val="1"/>
                <c:pt idx="0">
                  <c:v>R27 (72,59%HE+27,41%CM)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co'!$I$6:$I$54</c:f>
              <c:numCache>
                <c:formatCode>General</c:formatCode>
                <c:ptCount val="49"/>
                <c:pt idx="0">
                  <c:v>0.18719245268380705</c:v>
                </c:pt>
                <c:pt idx="1">
                  <c:v>0.37629960772628307</c:v>
                </c:pt>
                <c:pt idx="2">
                  <c:v>0.70387215131854175</c:v>
                </c:pt>
                <c:pt idx="3">
                  <c:v>1.2335903296156292</c:v>
                </c:pt>
                <c:pt idx="4">
                  <c:v>2.038565061563459</c:v>
                </c:pt>
                <c:pt idx="5">
                  <c:v>3.1950763211604554</c:v>
                </c:pt>
                <c:pt idx="6">
                  <c:v>4.7747101171133286</c:v>
                </c:pt>
                <c:pt idx="7">
                  <c:v>6.8362926531239925</c:v>
                </c:pt>
                <c:pt idx="8">
                  <c:v>9.4190544260135596</c:v>
                </c:pt>
                <c:pt idx="9">
                  <c:v>12.538120935779759</c:v>
                </c:pt>
                <c:pt idx="10">
                  <c:v>16.182872364782245</c:v>
                </c:pt>
                <c:pt idx="11">
                  <c:v>20.318129751702219</c:v>
                </c:pt>
                <c:pt idx="12">
                  <c:v>24.887660573761419</c:v>
                </c:pt>
                <c:pt idx="13">
                  <c:v>29.8192295490365</c:v>
                </c:pt>
                <c:pt idx="14">
                  <c:v>35.030355402865027</c:v>
                </c:pt>
                <c:pt idx="15">
                  <c:v>40.4340264725613</c:v>
                </c:pt>
                <c:pt idx="16">
                  <c:v>45.943812331736694</c:v>
                </c:pt>
                <c:pt idx="17">
                  <c:v>51.478023196357633</c:v>
                </c:pt>
                <c:pt idx="18">
                  <c:v>56.962767940416462</c:v>
                </c:pt>
                <c:pt idx="19">
                  <c:v>62.333918991264056</c:v>
                </c:pt>
                <c:pt idx="20">
                  <c:v>67.538099191131323</c:v>
                </c:pt>
                <c:pt idx="21">
                  <c:v>72.53286475116127</c:v>
                </c:pt>
                <c:pt idx="22">
                  <c:v>77.286278950915971</c:v>
                </c:pt>
                <c:pt idx="23">
                  <c:v>81.776064628562949</c:v>
                </c:pt>
                <c:pt idx="24">
                  <c:v>85.988500487543291</c:v>
                </c:pt>
                <c:pt idx="25">
                  <c:v>89.917195478276113</c:v>
                </c:pt>
                <c:pt idx="26">
                  <c:v>93.561843190790185</c:v>
                </c:pt>
                <c:pt idx="27">
                  <c:v>96.927028215513275</c:v>
                </c:pt>
                <c:pt idx="28">
                  <c:v>100.02113085695993</c:v>
                </c:pt>
                <c:pt idx="29">
                  <c:v>102.85535616526633</c:v>
                </c:pt>
                <c:pt idx="30">
                  <c:v>105.44289788572837</c:v>
                </c:pt>
                <c:pt idx="31">
                  <c:v>107.79823704777374</c:v>
                </c:pt>
                <c:pt idx="32">
                  <c:v>109.93656774674376</c:v>
                </c:pt>
                <c:pt idx="33">
                  <c:v>111.8733384043189</c:v>
                </c:pt>
                <c:pt idx="34">
                  <c:v>113.6238946801632</c:v>
                </c:pt>
                <c:pt idx="35">
                  <c:v>115.20320961285002</c:v>
                </c:pt>
                <c:pt idx="36">
                  <c:v>116.62568698225002</c:v>
                </c:pt>
                <c:pt idx="37">
                  <c:v>117.90502491758377</c:v>
                </c:pt>
                <c:pt idx="38">
                  <c:v>119.05412813932058</c:v>
                </c:pt>
                <c:pt idx="39">
                  <c:v>120.08505871867011</c:v>
                </c:pt>
                <c:pt idx="40">
                  <c:v>121.00901673243753</c:v>
                </c:pt>
                <c:pt idx="41">
                  <c:v>121.83634360070695</c:v>
                </c:pt>
                <c:pt idx="42">
                  <c:v>122.57654217383387</c:v>
                </c:pt>
                <c:pt idx="43">
                  <c:v>123.23830876230045</c:v>
                </c:pt>
                <c:pt idx="44">
                  <c:v>123.82957327408192</c:v>
                </c:pt>
                <c:pt idx="45">
                  <c:v>124.35754444521392</c:v>
                </c:pt>
                <c:pt idx="46">
                  <c:v>124.82875783267359</c:v>
                </c:pt>
                <c:pt idx="47">
                  <c:v>125.2491247995905</c:v>
                </c:pt>
                <c:pt idx="48">
                  <c:v>125.62398117732866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04-4A38-899C-C4F25505A4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496560"/>
        <c:axId val="1372853840"/>
      </c:lineChart>
      <c:catAx>
        <c:axId val="13324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2853840"/>
        <c:crosses val="autoZero"/>
        <c:auto val="1"/>
        <c:lblAlgn val="ctr"/>
        <c:lblOffset val="100"/>
        <c:noMultiLvlLbl val="0"/>
      </c:catAx>
      <c:valAx>
        <c:axId val="13728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324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Gompertz_mono'!$G$5</c:f>
              <c:strCache>
                <c:ptCount val="1"/>
                <c:pt idx="0">
                  <c:v>R9 (100%HE)_m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Gompertz_mono'!$A$7:$A$43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'Modified Gompertz_mono'!$G$7:$G$43</c:f>
              <c:numCache>
                <c:formatCode>General</c:formatCode>
                <c:ptCount val="37"/>
                <c:pt idx="0">
                  <c:v>1.9545930017646087</c:v>
                </c:pt>
                <c:pt idx="1">
                  <c:v>3.3255801958757427</c:v>
                </c:pt>
                <c:pt idx="2">
                  <c:v>5.3115161759401408</c:v>
                </c:pt>
                <c:pt idx="3">
                  <c:v>8.0237345801330537</c:v>
                </c:pt>
                <c:pt idx="4">
                  <c:v>11.540373120982613</c:v>
                </c:pt>
                <c:pt idx="5">
                  <c:v>15.895868130115979</c:v>
                </c:pt>
                <c:pt idx="6">
                  <c:v>21.076763121585774</c:v>
                </c:pt>
                <c:pt idx="7">
                  <c:v>27.023848477440222</c:v>
                </c:pt>
                <c:pt idx="8">
                  <c:v>33.639402764942574</c:v>
                </c:pt>
                <c:pt idx="9">
                  <c:v>40.797637318867004</c:v>
                </c:pt>
                <c:pt idx="10">
                  <c:v>48.356347851825056</c:v>
                </c:pt>
                <c:pt idx="11">
                  <c:v>56.168090296523395</c:v>
                </c:pt>
                <c:pt idx="12">
                  <c:v>64.089717303699786</c:v>
                </c:pt>
                <c:pt idx="13">
                  <c:v>71.989660655588096</c:v>
                </c:pt>
                <c:pt idx="14">
                  <c:v>79.752809555086401</c:v>
                </c:pt>
                <c:pt idx="15">
                  <c:v>87.283164666032988</c:v>
                </c:pt>
                <c:pt idx="16">
                  <c:v>94.504639284591647</c:v>
                </c:pt>
                <c:pt idx="17">
                  <c:v>101.36045544331279</c:v>
                </c:pt>
                <c:pt idx="18">
                  <c:v>107.81157758471947</c:v>
                </c:pt>
                <c:pt idx="19">
                  <c:v>113.8345723791942</c:v>
                </c:pt>
                <c:pt idx="20">
                  <c:v>119.41920665736164</c:v>
                </c:pt>
                <c:pt idx="21">
                  <c:v>124.56601468766365</c:v>
                </c:pt>
                <c:pt idx="22">
                  <c:v>129.28399226389431</c:v>
                </c:pt>
                <c:pt idx="23">
                  <c:v>133.58851371069167</c:v>
                </c:pt>
                <c:pt idx="24">
                  <c:v>137.49952052453474</c:v>
                </c:pt>
                <c:pt idx="25">
                  <c:v>141.03999617215629</c:v>
                </c:pt>
                <c:pt idx="26">
                  <c:v>144.23471862676647</c:v>
                </c:pt>
                <c:pt idx="27">
                  <c:v>147.10926819914906</c:v>
                </c:pt>
                <c:pt idx="28">
                  <c:v>149.68926084394755</c:v>
                </c:pt>
                <c:pt idx="29">
                  <c:v>151.99977441691576</c:v>
                </c:pt>
                <c:pt idx="30">
                  <c:v>154.0649357346152</c:v>
                </c:pt>
                <c:pt idx="31">
                  <c:v>155.90763853321329</c:v>
                </c:pt>
                <c:pt idx="32">
                  <c:v>157.54936566296135</c:v>
                </c:pt>
                <c:pt idx="33">
                  <c:v>159.01009248918447</c:v>
                </c:pt>
                <c:pt idx="34">
                  <c:v>160.30825211022054</c:v>
                </c:pt>
                <c:pt idx="35">
                  <c:v>161.46074641417115</c:v>
                </c:pt>
                <c:pt idx="36">
                  <c:v>162.48299005541028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4D-4594-A8DC-1A5966BC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145024"/>
        <c:axId val="2029121312"/>
      </c:lineChart>
      <c:scatterChart>
        <c:scatterStyle val="lineMarker"/>
        <c:varyColors val="0"/>
        <c:ser>
          <c:idx val="0"/>
          <c:order val="0"/>
          <c:tx>
            <c:strRef>
              <c:f>'Modified Gompertz_mono'!$B$5</c:f>
              <c:strCache>
                <c:ptCount val="1"/>
                <c:pt idx="0">
                  <c:v>R9 (100%HE)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Gompertz_mono'!$A$7:$A$43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'Modified Gompertz_mono'!$B$7:$B$43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1.9042225660276599</c:v>
                </c:pt>
                <c:pt idx="3">
                  <c:v>5.8486835956563841</c:v>
                </c:pt>
                <c:pt idx="4">
                  <c:v>11.357327447379259</c:v>
                </c:pt>
                <c:pt idx="5">
                  <c:v>16.865971299102132</c:v>
                </c:pt>
                <c:pt idx="6">
                  <c:v>21.422503867811177</c:v>
                </c:pt>
                <c:pt idx="7">
                  <c:v>25.502980795013304</c:v>
                </c:pt>
                <c:pt idx="8">
                  <c:v>31.215648493096285</c:v>
                </c:pt>
                <c:pt idx="9">
                  <c:v>42.776999786835653</c:v>
                </c:pt>
                <c:pt idx="10">
                  <c:v>46.993492611611188</c:v>
                </c:pt>
                <c:pt idx="11">
                  <c:v>57.126676980829806</c:v>
                </c:pt>
                <c:pt idx="12">
                  <c:v>63.519424166779807</c:v>
                </c:pt>
                <c:pt idx="13">
                  <c:v>75.42081520445268</c:v>
                </c:pt>
                <c:pt idx="14">
                  <c:v>82.833681622203216</c:v>
                </c:pt>
                <c:pt idx="15">
                  <c:v>89.236011015594556</c:v>
                </c:pt>
                <c:pt idx="16">
                  <c:v>96.693669429874575</c:v>
                </c:pt>
                <c:pt idx="17">
                  <c:v>104.14866969264962</c:v>
                </c:pt>
                <c:pt idx="18">
                  <c:v>108.6473767477725</c:v>
                </c:pt>
                <c:pt idx="19">
                  <c:v>112.50341136644924</c:v>
                </c:pt>
                <c:pt idx="20">
                  <c:v>117.77332534530747</c:v>
                </c:pt>
                <c:pt idx="21">
                  <c:v>121.91671900369603</c:v>
                </c:pt>
                <c:pt idx="22">
                  <c:v>126.19377052203261</c:v>
                </c:pt>
                <c:pt idx="23">
                  <c:v>130.67399913685472</c:v>
                </c:pt>
                <c:pt idx="24">
                  <c:v>134.627142032286</c:v>
                </c:pt>
                <c:pt idx="25">
                  <c:v>139.37091350680353</c:v>
                </c:pt>
                <c:pt idx="26">
                  <c:v>143.91037173943423</c:v>
                </c:pt>
                <c:pt idx="27">
                  <c:v>146.66155854708919</c:v>
                </c:pt>
                <c:pt idx="28">
                  <c:v>148.58738931244767</c:v>
                </c:pt>
                <c:pt idx="29">
                  <c:v>150.78833875857163</c:v>
                </c:pt>
                <c:pt idx="30">
                  <c:v>154.28406522808939</c:v>
                </c:pt>
                <c:pt idx="31">
                  <c:v>156.9730855892569</c:v>
                </c:pt>
                <c:pt idx="32">
                  <c:v>158.31759576984064</c:v>
                </c:pt>
                <c:pt idx="33">
                  <c:v>160.46881205877463</c:v>
                </c:pt>
                <c:pt idx="34">
                  <c:v>162.75447936576703</c:v>
                </c:pt>
                <c:pt idx="35">
                  <c:v>163.42673445605891</c:v>
                </c:pt>
                <c:pt idx="36">
                  <c:v>163.56118547411728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4D-4594-A8DC-1A5966BCA1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145024"/>
        <c:axId val="2029121312"/>
      </c:scatterChart>
      <c:catAx>
        <c:axId val="15831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29121312"/>
        <c:crosses val="autoZero"/>
        <c:auto val="1"/>
        <c:lblAlgn val="ctr"/>
        <c:lblOffset val="100"/>
        <c:noMultiLvlLbl val="0"/>
      </c:catAx>
      <c:valAx>
        <c:axId val="20291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5831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Richard co'!$C$5</c:f>
              <c:strCache>
                <c:ptCount val="1"/>
                <c:pt idx="0">
                  <c:v>R6 (26,66%HE+73,34%CM)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co'!$C$6:$C$54</c:f>
              <c:numCache>
                <c:formatCode>General</c:formatCode>
                <c:ptCount val="49"/>
                <c:pt idx="0">
                  <c:v>0</c:v>
                </c:pt>
                <c:pt idx="1">
                  <c:v>0.93890361523125199</c:v>
                </c:pt>
                <c:pt idx="2">
                  <c:v>1.0432262391458356</c:v>
                </c:pt>
                <c:pt idx="3">
                  <c:v>1.2518714869750027</c:v>
                </c:pt>
                <c:pt idx="4">
                  <c:v>1.5648393587187535</c:v>
                </c:pt>
                <c:pt idx="5">
                  <c:v>1.9821298543770878</c:v>
                </c:pt>
                <c:pt idx="6">
                  <c:v>3.0253560935229231</c:v>
                </c:pt>
                <c:pt idx="7">
                  <c:v>5.2161311957291776</c:v>
                </c:pt>
                <c:pt idx="8">
                  <c:v>7.5112289218500159</c:v>
                </c:pt>
                <c:pt idx="9">
                  <c:v>9.0760682805687694</c:v>
                </c:pt>
                <c:pt idx="10">
                  <c:v>11.788456502347941</c:v>
                </c:pt>
                <c:pt idx="11">
                  <c:v>13.353295861066695</c:v>
                </c:pt>
                <c:pt idx="12">
                  <c:v>14.083554228468779</c:v>
                </c:pt>
                <c:pt idx="13">
                  <c:v>15.126780467614616</c:v>
                </c:pt>
                <c:pt idx="14">
                  <c:v>17.317555569820868</c:v>
                </c:pt>
                <c:pt idx="15">
                  <c:v>19.612653295941705</c:v>
                </c:pt>
                <c:pt idx="16">
                  <c:v>21.177492654660458</c:v>
                </c:pt>
                <c:pt idx="17">
                  <c:v>23.88988087643963</c:v>
                </c:pt>
                <c:pt idx="18">
                  <c:v>25.454720235158383</c:v>
                </c:pt>
                <c:pt idx="19">
                  <c:v>26.18497860256047</c:v>
                </c:pt>
                <c:pt idx="20">
                  <c:v>27.228204841706305</c:v>
                </c:pt>
                <c:pt idx="21">
                  <c:v>29.418979943912561</c:v>
                </c:pt>
                <c:pt idx="22">
                  <c:v>31.714077670033397</c:v>
                </c:pt>
                <c:pt idx="23">
                  <c:v>33.278917028752147</c:v>
                </c:pt>
                <c:pt idx="24">
                  <c:v>35.991305250531319</c:v>
                </c:pt>
                <c:pt idx="25">
                  <c:v>37.556144609250069</c:v>
                </c:pt>
                <c:pt idx="26">
                  <c:v>38.286402976652155</c:v>
                </c:pt>
                <c:pt idx="27">
                  <c:v>39.329629215797993</c:v>
                </c:pt>
                <c:pt idx="28">
                  <c:v>41.520404318004246</c:v>
                </c:pt>
                <c:pt idx="29">
                  <c:v>43.815502044125083</c:v>
                </c:pt>
                <c:pt idx="30">
                  <c:v>45.38034140284384</c:v>
                </c:pt>
                <c:pt idx="31">
                  <c:v>48.7143670969106</c:v>
                </c:pt>
                <c:pt idx="32">
                  <c:v>50.63784345887219</c:v>
                </c:pt>
                <c:pt idx="33">
                  <c:v>51.535465761120932</c:v>
                </c:pt>
                <c:pt idx="34">
                  <c:v>52.817783335761995</c:v>
                </c:pt>
                <c:pt idx="35">
                  <c:v>53.843637395474843</c:v>
                </c:pt>
                <c:pt idx="36">
                  <c:v>55.767113757436434</c:v>
                </c:pt>
                <c:pt idx="37">
                  <c:v>57.43412660446981</c:v>
                </c:pt>
                <c:pt idx="38">
                  <c:v>58.908791815307033</c:v>
                </c:pt>
                <c:pt idx="39">
                  <c:v>60.699962016896265</c:v>
                </c:pt>
                <c:pt idx="40">
                  <c:v>61.416430097531958</c:v>
                </c:pt>
                <c:pt idx="41">
                  <c:v>61.655252791077189</c:v>
                </c:pt>
                <c:pt idx="42">
                  <c:v>62.610543565258112</c:v>
                </c:pt>
                <c:pt idx="43">
                  <c:v>63.088188952348574</c:v>
                </c:pt>
                <c:pt idx="44">
                  <c:v>63.804657032984267</c:v>
                </c:pt>
                <c:pt idx="45">
                  <c:v>64.401713766847351</c:v>
                </c:pt>
                <c:pt idx="46">
                  <c:v>65.357004541028275</c:v>
                </c:pt>
                <c:pt idx="47">
                  <c:v>65.715238581346128</c:v>
                </c:pt>
                <c:pt idx="48">
                  <c:v>66.670529355527052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5C-436E-9128-5FE0EDA14D00}"/>
            </c:ext>
          </c:extLst>
        </c:ser>
        <c:ser>
          <c:idx val="1"/>
          <c:order val="1"/>
          <c:tx>
            <c:strRef>
              <c:f>'Modified Richard co'!$J$5</c:f>
              <c:strCache>
                <c:ptCount val="1"/>
                <c:pt idx="0">
                  <c:v>R6 (26,66%HE+73,34%CM)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co'!$J$6:$J$54</c:f>
              <c:numCache>
                <c:formatCode>General</c:formatCode>
                <c:ptCount val="49"/>
                <c:pt idx="0">
                  <c:v>1.1458785722863101</c:v>
                </c:pt>
                <c:pt idx="1">
                  <c:v>1.5305666826894495</c:v>
                </c:pt>
                <c:pt idx="2">
                  <c:v>2.0048605643671964</c:v>
                </c:pt>
                <c:pt idx="3">
                  <c:v>2.5785590956354012</c:v>
                </c:pt>
                <c:pt idx="4">
                  <c:v>3.260189867035642</c:v>
                </c:pt>
                <c:pt idx="5">
                  <c:v>4.0566157060398185</c:v>
                </c:pt>
                <c:pt idx="6">
                  <c:v>4.9727193120549975</c:v>
                </c:pt>
                <c:pt idx="7">
                  <c:v>6.0111834602729548</c:v>
                </c:pt>
                <c:pt idx="8">
                  <c:v>7.1723755926223669</c:v>
                </c:pt>
                <c:pt idx="9">
                  <c:v>8.4543371626605452</c:v>
                </c:pt>
                <c:pt idx="10">
                  <c:v>9.8528706861320092</c:v>
                </c:pt>
                <c:pt idx="11">
                  <c:v>11.361711639368265</c:v>
                </c:pt>
                <c:pt idx="12">
                  <c:v>12.972768421270334</c:v>
                </c:pt>
                <c:pt idx="13">
                  <c:v>14.676411568717064</c:v>
                </c:pt>
                <c:pt idx="14">
                  <c:v>16.46179310641568</c:v>
                </c:pt>
                <c:pt idx="15">
                  <c:v>18.317178006314229</c:v>
                </c:pt>
                <c:pt idx="16">
                  <c:v>20.230271851633081</c:v>
                </c:pt>
                <c:pt idx="17">
                  <c:v>22.188531562999035</c:v>
                </c:pt>
                <c:pt idx="18">
                  <c:v>24.179449100712372</c:v>
                </c:pt>
                <c:pt idx="19">
                  <c:v>26.190801119848146</c:v>
                </c:pt>
                <c:pt idx="20">
                  <c:v>28.210860407315714</c:v>
                </c:pt>
                <c:pt idx="21">
                  <c:v>30.228567427614259</c:v>
                </c:pt>
                <c:pt idx="22">
                  <c:v>32.233662366983573</c:v>
                </c:pt>
                <c:pt idx="23">
                  <c:v>34.216779667363824</c:v>
                </c:pt>
                <c:pt idx="24">
                  <c:v>36.16950819560163</c:v>
                </c:pt>
                <c:pt idx="25">
                  <c:v>38.084420940808229</c:v>
                </c:pt>
                <c:pt idx="26">
                  <c:v>39.955078531056479</c:v>
                </c:pt>
                <c:pt idx="27">
                  <c:v>41.776010974271728</c:v>
                </c:pt>
                <c:pt idx="28">
                  <c:v>43.542681922070962</c:v>
                </c:pt>
                <c:pt idx="29">
                  <c:v>45.251439490013162</c:v>
                </c:pt>
                <c:pt idx="30">
                  <c:v>46.899457296499662</c:v>
                </c:pt>
                <c:pt idx="31">
                  <c:v>48.484668950058129</c:v>
                </c:pt>
                <c:pt idx="32">
                  <c:v>50.005698756741644</c:v>
                </c:pt>
                <c:pt idx="33">
                  <c:v>51.461790963009477</c:v>
                </c:pt>
                <c:pt idx="34">
                  <c:v>52.852739414413094</c:v>
                </c:pt>
                <c:pt idx="35">
                  <c:v>54.178819109716507</c:v>
                </c:pt>
                <c:pt idx="36">
                  <c:v>55.440720771573602</c:v>
                </c:pt>
                <c:pt idx="37">
                  <c:v>56.639489242186201</c:v>
                </c:pt>
                <c:pt idx="38">
                  <c:v>57.776466245955248</c:v>
                </c:pt>
                <c:pt idx="39">
                  <c:v>58.853237839392186</c:v>
                </c:pt>
                <c:pt idx="40">
                  <c:v>59.871586688196977</c:v>
                </c:pt>
                <c:pt idx="41">
                  <c:v>60.833449168484258</c:v>
                </c:pt>
                <c:pt idx="42">
                  <c:v>61.740877179087626</c:v>
                </c:pt>
                <c:pt idx="43">
                  <c:v>62.596004470175806</c:v>
                </c:pt>
                <c:pt idx="44">
                  <c:v>63.401017235574514</c:v>
                </c:pt>
                <c:pt idx="45">
                  <c:v>64.15812867820577</c:v>
                </c:pt>
                <c:pt idx="46">
                  <c:v>64.869557235986207</c:v>
                </c:pt>
                <c:pt idx="47">
                  <c:v>65.537508146287465</c:v>
                </c:pt>
                <c:pt idx="48">
                  <c:v>66.164158027592151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5C-436E-9128-5FE0EDA14D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19488"/>
        <c:axId val="1463628768"/>
      </c:lineChart>
      <c:catAx>
        <c:axId val="1121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63628768"/>
        <c:crosses val="autoZero"/>
        <c:auto val="1"/>
        <c:lblAlgn val="ctr"/>
        <c:lblOffset val="100"/>
        <c:noMultiLvlLbl val="0"/>
      </c:catAx>
      <c:valAx>
        <c:axId val="14636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121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Richard co'!$D$5</c:f>
              <c:strCache>
                <c:ptCount val="1"/>
                <c:pt idx="0">
                  <c:v>R4 (27,20%HE+72,80%PM)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co'!$D$6:$D$54</c:f>
              <c:numCache>
                <c:formatCode>General</c:formatCode>
                <c:ptCount val="49"/>
                <c:pt idx="0">
                  <c:v>0</c:v>
                </c:pt>
                <c:pt idx="1">
                  <c:v>3.0131666060493707</c:v>
                </c:pt>
                <c:pt idx="2">
                  <c:v>4.5199261918718445</c:v>
                </c:pt>
                <c:pt idx="3">
                  <c:v>9.1535900448772125</c:v>
                </c:pt>
                <c:pt idx="4">
                  <c:v>11.266727198534602</c:v>
                </c:pt>
                <c:pt idx="5">
                  <c:v>14.72010720722289</c:v>
                </c:pt>
                <c:pt idx="6">
                  <c:v>17.94287405984349</c:v>
                </c:pt>
                <c:pt idx="7">
                  <c:v>23.170751967636324</c:v>
                </c:pt>
                <c:pt idx="8">
                  <c:v>29.060066437106865</c:v>
                </c:pt>
                <c:pt idx="9">
                  <c:v>37.657907333674189</c:v>
                </c:pt>
                <c:pt idx="10">
                  <c:v>43.802820107752396</c:v>
                </c:pt>
                <c:pt idx="11">
                  <c:v>57.83111135114526</c:v>
                </c:pt>
                <c:pt idx="12">
                  <c:v>71.22729949041252</c:v>
                </c:pt>
                <c:pt idx="13">
                  <c:v>86.549676876281836</c:v>
                </c:pt>
                <c:pt idx="14">
                  <c:v>102.58638741535211</c:v>
                </c:pt>
                <c:pt idx="15">
                  <c:v>119.4150014147438</c:v>
                </c:pt>
                <c:pt idx="16">
                  <c:v>133.24727793918171</c:v>
                </c:pt>
                <c:pt idx="17">
                  <c:v>144.48847938859646</c:v>
                </c:pt>
                <c:pt idx="18">
                  <c:v>155.28560096600745</c:v>
                </c:pt>
                <c:pt idx="19">
                  <c:v>167.3219083465701</c:v>
                </c:pt>
                <c:pt idx="20">
                  <c:v>180.10403298801884</c:v>
                </c:pt>
                <c:pt idx="21">
                  <c:v>192.13192580303371</c:v>
                </c:pt>
                <c:pt idx="22">
                  <c:v>202.37381532834166</c:v>
                </c:pt>
                <c:pt idx="23">
                  <c:v>210.77869707444904</c:v>
                </c:pt>
                <c:pt idx="24">
                  <c:v>218.90928278719662</c:v>
                </c:pt>
                <c:pt idx="25">
                  <c:v>225.24880001784746</c:v>
                </c:pt>
                <c:pt idx="26">
                  <c:v>231.95844061073626</c:v>
                </c:pt>
                <c:pt idx="27">
                  <c:v>237.06490080350522</c:v>
                </c:pt>
                <c:pt idx="28">
                  <c:v>240.95805938393121</c:v>
                </c:pt>
                <c:pt idx="29">
                  <c:v>245.01591898233156</c:v>
                </c:pt>
                <c:pt idx="30">
                  <c:v>247.90412458912149</c:v>
                </c:pt>
                <c:pt idx="31">
                  <c:v>250.07869042171512</c:v>
                </c:pt>
                <c:pt idx="32">
                  <c:v>251.61220386014872</c:v>
                </c:pt>
                <c:pt idx="33">
                  <c:v>253.34870694023647</c:v>
                </c:pt>
                <c:pt idx="34">
                  <c:v>255.25961246827021</c:v>
                </c:pt>
                <c:pt idx="35">
                  <c:v>257.80748650564851</c:v>
                </c:pt>
                <c:pt idx="36">
                  <c:v>259.39990777900999</c:v>
                </c:pt>
                <c:pt idx="37">
                  <c:v>260.99232905237147</c:v>
                </c:pt>
                <c:pt idx="38">
                  <c:v>262.90323458040524</c:v>
                </c:pt>
                <c:pt idx="39">
                  <c:v>265.04295517996923</c:v>
                </c:pt>
                <c:pt idx="40">
                  <c:v>266.3267875397076</c:v>
                </c:pt>
                <c:pt idx="41">
                  <c:v>267.7532679394169</c:v>
                </c:pt>
                <c:pt idx="42">
                  <c:v>269.60769245903901</c:v>
                </c:pt>
                <c:pt idx="43">
                  <c:v>270.3209326588937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F7-426B-A9F2-A7E861AF7321}"/>
            </c:ext>
          </c:extLst>
        </c:ser>
        <c:ser>
          <c:idx val="1"/>
          <c:order val="1"/>
          <c:tx>
            <c:strRef>
              <c:f>'Modified Richard co'!$K$5</c:f>
              <c:strCache>
                <c:ptCount val="1"/>
                <c:pt idx="0">
                  <c:v>R4 (27,20%HE+72,80%PM)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co'!$K$6:$K$54</c:f>
              <c:numCache>
                <c:formatCode>General</c:formatCode>
                <c:ptCount val="49"/>
                <c:pt idx="0">
                  <c:v>0.21156180885640058</c:v>
                </c:pt>
                <c:pt idx="1">
                  <c:v>0.54764824509366294</c:v>
                </c:pt>
                <c:pt idx="2">
                  <c:v>1.2498808096923271</c:v>
                </c:pt>
                <c:pt idx="3">
                  <c:v>2.5570653446562721</c:v>
                </c:pt>
                <c:pt idx="4">
                  <c:v>4.7575806292837362</c:v>
                </c:pt>
                <c:pt idx="5">
                  <c:v>8.1516833933979331</c:v>
                </c:pt>
                <c:pt idx="6">
                  <c:v>13.003407786534737</c:v>
                </c:pt>
                <c:pt idx="7">
                  <c:v>19.495128867632179</c:v>
                </c:pt>
                <c:pt idx="8">
                  <c:v>27.696406968361281</c:v>
                </c:pt>
                <c:pt idx="9">
                  <c:v>37.55328589222254</c:v>
                </c:pt>
                <c:pt idx="10">
                  <c:v>48.897802549292258</c:v>
                </c:pt>
                <c:pt idx="11">
                  <c:v>61.472630614575849</c:v>
                </c:pt>
                <c:pt idx="12">
                  <c:v>74.963631404880189</c:v>
                </c:pt>
                <c:pt idx="13">
                  <c:v>89.033379823074142</c:v>
                </c:pt>
                <c:pt idx="14">
                  <c:v>103.35052577591992</c:v>
                </c:pt>
                <c:pt idx="15">
                  <c:v>117.61212546214306</c:v>
                </c:pt>
                <c:pt idx="16">
                  <c:v>131.55810719165149</c:v>
                </c:pt>
                <c:pt idx="17">
                  <c:v>144.97847419083178</c:v>
                </c:pt>
                <c:pt idx="18">
                  <c:v>157.71464095849169</c:v>
                </c:pt>
                <c:pt idx="19">
                  <c:v>169.65656752677756</c:v>
                </c:pt>
                <c:pt idx="20">
                  <c:v>180.73727270448921</c:v>
                </c:pt>
                <c:pt idx="21">
                  <c:v>190.92603733317333</c:v>
                </c:pt>
                <c:pt idx="22">
                  <c:v>200.22127480435711</c:v>
                </c:pt>
                <c:pt idx="23">
                  <c:v>208.64372558720638</c:v>
                </c:pt>
                <c:pt idx="24">
                  <c:v>216.23036425247588</c:v>
                </c:pt>
                <c:pt idx="25">
                  <c:v>223.02920410714248</c:v>
                </c:pt>
                <c:pt idx="26">
                  <c:v>229.0950432714921</c:v>
                </c:pt>
                <c:pt idx="27">
                  <c:v>234.48610665855236</c:v>
                </c:pt>
                <c:pt idx="28">
                  <c:v>239.26148850670495</c:v>
                </c:pt>
                <c:pt idx="29">
                  <c:v>243.47927821990447</c:v>
                </c:pt>
                <c:pt idx="30">
                  <c:v>247.19524862736773</c:v>
                </c:pt>
                <c:pt idx="31">
                  <c:v>250.46199303604391</c:v>
                </c:pt>
                <c:pt idx="32">
                  <c:v>253.32841038730112</c:v>
                </c:pt>
                <c:pt idx="33">
                  <c:v>255.83945298050159</c:v>
                </c:pt>
                <c:pt idx="34">
                  <c:v>258.03606642201095</c:v>
                </c:pt>
                <c:pt idx="35">
                  <c:v>259.95526549963301</c:v>
                </c:pt>
                <c:pt idx="36">
                  <c:v>261.63030197253181</c:v>
                </c:pt>
                <c:pt idx="37">
                  <c:v>263.0908906323541</c:v>
                </c:pt>
                <c:pt idx="38">
                  <c:v>264.36346848020617</c:v>
                </c:pt>
                <c:pt idx="39">
                  <c:v>265.47146865280627</c:v>
                </c:pt>
                <c:pt idx="40">
                  <c:v>266.43559605463213</c:v>
                </c:pt>
                <c:pt idx="41">
                  <c:v>267.27409574776158</c:v>
                </c:pt>
                <c:pt idx="42">
                  <c:v>268.00300824774365</c:v>
                </c:pt>
                <c:pt idx="43">
                  <c:v>268.63640817303053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F7-426B-A9F2-A7E861AF73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806656"/>
        <c:axId val="1378036832"/>
      </c:lineChart>
      <c:catAx>
        <c:axId val="12568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8036832"/>
        <c:crosses val="autoZero"/>
        <c:auto val="1"/>
        <c:lblAlgn val="ctr"/>
        <c:lblOffset val="100"/>
        <c:noMultiLvlLbl val="0"/>
      </c:catAx>
      <c:valAx>
        <c:axId val="13780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2568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Richard co'!$E$5</c:f>
              <c:strCache>
                <c:ptCount val="1"/>
                <c:pt idx="0">
                  <c:v>R20 (71,94%HE+28,06%PM)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co'!$E$6:$E$54</c:f>
              <c:numCache>
                <c:formatCode>General</c:formatCode>
                <c:ptCount val="49"/>
                <c:pt idx="0">
                  <c:v>0</c:v>
                </c:pt>
                <c:pt idx="1">
                  <c:v>1.2518518827367182</c:v>
                </c:pt>
                <c:pt idx="2">
                  <c:v>1.996632816154325</c:v>
                </c:pt>
                <c:pt idx="3">
                  <c:v>3.3033795521015517</c:v>
                </c:pt>
                <c:pt idx="4">
                  <c:v>4.7697092477656122</c:v>
                </c:pt>
                <c:pt idx="5">
                  <c:v>5.4386799384141931</c:v>
                </c:pt>
                <c:pt idx="6">
                  <c:v>6.2776006014502901</c:v>
                </c:pt>
                <c:pt idx="7">
                  <c:v>7.9104050970829132</c:v>
                </c:pt>
                <c:pt idx="8">
                  <c:v>9.3863119935042576</c:v>
                </c:pt>
                <c:pt idx="9">
                  <c:v>11.366388011770301</c:v>
                </c:pt>
                <c:pt idx="10">
                  <c:v>15.486433082325965</c:v>
                </c:pt>
                <c:pt idx="11">
                  <c:v>18.510149011581014</c:v>
                </c:pt>
                <c:pt idx="12">
                  <c:v>21.469030158433966</c:v>
                </c:pt>
                <c:pt idx="13">
                  <c:v>21.685263108946639</c:v>
                </c:pt>
                <c:pt idx="14">
                  <c:v>24.470198420176139</c:v>
                </c:pt>
                <c:pt idx="15">
                  <c:v>31.118823406247984</c:v>
                </c:pt>
                <c:pt idx="16">
                  <c:v>36.483290277095804</c:v>
                </c:pt>
                <c:pt idx="17">
                  <c:v>42.56885542487651</c:v>
                </c:pt>
                <c:pt idx="18">
                  <c:v>47.793935119156025</c:v>
                </c:pt>
                <c:pt idx="19">
                  <c:v>48.8884389173679</c:v>
                </c:pt>
                <c:pt idx="20">
                  <c:v>53.287866788756418</c:v>
                </c:pt>
                <c:pt idx="21">
                  <c:v>60.391540446118192</c:v>
                </c:pt>
                <c:pt idx="22">
                  <c:v>66.825453600917982</c:v>
                </c:pt>
                <c:pt idx="23">
                  <c:v>71.447842450229601</c:v>
                </c:pt>
                <c:pt idx="24">
                  <c:v>74.712626526829737</c:v>
                </c:pt>
                <c:pt idx="25">
                  <c:v>77.146984806306776</c:v>
                </c:pt>
                <c:pt idx="26">
                  <c:v>79.611244779779227</c:v>
                </c:pt>
                <c:pt idx="27">
                  <c:v>82.079892597215007</c:v>
                </c:pt>
                <c:pt idx="28">
                  <c:v>84.940135011772412</c:v>
                </c:pt>
                <c:pt idx="29">
                  <c:v>86.853550904547618</c:v>
                </c:pt>
                <c:pt idx="30">
                  <c:v>89.259879636786934</c:v>
                </c:pt>
                <c:pt idx="31">
                  <c:v>91.776536317640108</c:v>
                </c:pt>
                <c:pt idx="32">
                  <c:v>93.45922182344782</c:v>
                </c:pt>
                <c:pt idx="33">
                  <c:v>94.744590983605733</c:v>
                </c:pt>
                <c:pt idx="34">
                  <c:v>95.777852181006821</c:v>
                </c:pt>
                <c:pt idx="35">
                  <c:v>97.71558257979747</c:v>
                </c:pt>
                <c:pt idx="36">
                  <c:v>100.06859023219447</c:v>
                </c:pt>
                <c:pt idx="37">
                  <c:v>102.08545393424903</c:v>
                </c:pt>
                <c:pt idx="38">
                  <c:v>104.83062952871219</c:v>
                </c:pt>
                <c:pt idx="39">
                  <c:v>107.89790797283514</c:v>
                </c:pt>
                <c:pt idx="40">
                  <c:v>109.20601201518168</c:v>
                </c:pt>
                <c:pt idx="41">
                  <c:v>111.64179195610285</c:v>
                </c:pt>
                <c:pt idx="42">
                  <c:v>114.57374929239684</c:v>
                </c:pt>
                <c:pt idx="43">
                  <c:v>115.74653222691444</c:v>
                </c:pt>
                <c:pt idx="44">
                  <c:v>118.00188402406366</c:v>
                </c:pt>
                <c:pt idx="45">
                  <c:v>119.98659360555497</c:v>
                </c:pt>
                <c:pt idx="46">
                  <c:v>122.46748058241911</c:v>
                </c:pt>
                <c:pt idx="47">
                  <c:v>123.77558462476566</c:v>
                </c:pt>
                <c:pt idx="48">
                  <c:v>125.76029420625697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A8-43D3-9BCB-95F136D721DB}"/>
            </c:ext>
          </c:extLst>
        </c:ser>
        <c:ser>
          <c:idx val="1"/>
          <c:order val="1"/>
          <c:tx>
            <c:strRef>
              <c:f>'Modified Richard co'!$L$5</c:f>
              <c:strCache>
                <c:ptCount val="1"/>
                <c:pt idx="0">
                  <c:v>R20 (71,94%HE+28,06%PM)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co'!$L$6:$L$54</c:f>
              <c:numCache>
                <c:formatCode>General</c:formatCode>
                <c:ptCount val="49"/>
                <c:pt idx="0">
                  <c:v>5.1147171468981476</c:v>
                </c:pt>
                <c:pt idx="1">
                  <c:v>6.1011321029503662</c:v>
                </c:pt>
                <c:pt idx="2">
                  <c:v>7.214759623349992</c:v>
                </c:pt>
                <c:pt idx="3">
                  <c:v>8.4613998974719937</c:v>
                </c:pt>
                <c:pt idx="4">
                  <c:v>9.8457452312522697</c:v>
                </c:pt>
                <c:pt idx="5">
                  <c:v>11.371279982616286</c:v>
                </c:pt>
                <c:pt idx="6">
                  <c:v>13.04020935229396</c:v>
                </c:pt>
                <c:pt idx="7">
                  <c:v>14.853417871969246</c:v>
                </c:pt>
                <c:pt idx="8">
                  <c:v>16.81045730370521</c:v>
                </c:pt>
                <c:pt idx="9">
                  <c:v>18.909562656476581</c:v>
                </c:pt>
                <c:pt idx="10">
                  <c:v>21.147694181324347</c:v>
                </c:pt>
                <c:pt idx="11">
                  <c:v>23.520602540388445</c:v>
                </c:pt>
                <c:pt idx="12">
                  <c:v>26.022913860748051</c:v>
                </c:pt>
                <c:pt idx="13">
                  <c:v>28.648231095587406</c:v>
                </c:pt>
                <c:pt idx="14">
                  <c:v>31.389247977387729</c:v>
                </c:pt>
                <c:pt idx="15">
                  <c:v>34.237871873662606</c:v>
                </c:pt>
                <c:pt idx="16">
                  <c:v>37.185352010614466</c:v>
                </c:pt>
                <c:pt idx="17">
                  <c:v>40.222409767666235</c:v>
                </c:pt>
                <c:pt idx="18">
                  <c:v>43.339368081844967</c:v>
                </c:pt>
                <c:pt idx="19">
                  <c:v>46.526277369761331</c:v>
                </c:pt>
                <c:pt idx="20">
                  <c:v>49.773035781711684</c:v>
                </c:pt>
                <c:pt idx="21">
                  <c:v>53.069502012847764</c:v>
                </c:pt>
                <c:pt idx="22">
                  <c:v>56.405599304051343</c:v>
                </c:pt>
                <c:pt idx="23">
                  <c:v>59.771409647794002</c:v>
                </c:pt>
                <c:pt idx="24">
                  <c:v>63.157257561682876</c:v>
                </c:pt>
                <c:pt idx="25">
                  <c:v>66.553783130108641</c:v>
                </c:pt>
                <c:pt idx="26">
                  <c:v>69.952004264701927</c:v>
                </c:pt>
                <c:pt idx="27">
                  <c:v>73.343368391271596</c:v>
                </c:pt>
                <c:pt idx="28">
                  <c:v>76.719793947151828</c:v>
                </c:pt>
                <c:pt idx="29">
                  <c:v>80.073702243873129</c:v>
                </c:pt>
                <c:pt idx="30">
                  <c:v>83.398040341450823</c:v>
                </c:pt>
                <c:pt idx="31">
                  <c:v>86.68629568545883</c:v>
                </c:pt>
                <c:pt idx="32">
                  <c:v>89.932503282554734</c:v>
                </c:pt>
                <c:pt idx="33">
                  <c:v>93.131246244074703</c:v>
                </c:pt>
                <c:pt idx="34">
                  <c:v>96.27765050197678</c:v>
                </c:pt>
                <c:pt idx="35">
                  <c:v>99.367374499189239</c:v>
                </c:pt>
                <c:pt idx="36">
                  <c:v>102.3965946330395</c:v>
                </c:pt>
                <c:pt idx="37">
                  <c:v>105.36198716035037</c:v>
                </c:pt>
                <c:pt idx="38">
                  <c:v>108.26070727123243</c:v>
                </c:pt>
                <c:pt idx="39">
                  <c:v>111.09036593231694</c:v>
                </c:pt>
                <c:pt idx="40">
                  <c:v>113.84900507558027</c:v>
                </c:pt>
                <c:pt idx="41">
                  <c:v>116.53507165187823</c:v>
                </c:pt>
                <c:pt idx="42">
                  <c:v>119.14739097938347</c:v>
                </c:pt>
                <c:pt idx="43">
                  <c:v>121.6851397996199</c:v>
                </c:pt>
                <c:pt idx="44">
                  <c:v>124.14781936781334</c:v>
                </c:pt>
                <c:pt idx="45">
                  <c:v>126.53522887862303</c:v>
                </c:pt>
                <c:pt idx="46">
                  <c:v>128.84743945338752</c:v>
                </c:pt>
                <c:pt idx="47">
                  <c:v>131.08476890013353</c:v>
                </c:pt>
                <c:pt idx="48">
                  <c:v>133.24775739322729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A8-43D3-9BCB-95F136D721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777056"/>
        <c:axId val="1068065936"/>
      </c:lineChart>
      <c:catAx>
        <c:axId val="9597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068065936"/>
        <c:crosses val="autoZero"/>
        <c:auto val="1"/>
        <c:lblAlgn val="ctr"/>
        <c:lblOffset val="100"/>
        <c:noMultiLvlLbl val="0"/>
      </c:catAx>
      <c:valAx>
        <c:axId val="10680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9597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Richard co'!$F$5</c:f>
              <c:strCache>
                <c:ptCount val="1"/>
                <c:pt idx="0">
                  <c:v>R26 (26,57%HE+73,43%SM)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co'!$F$6:$F$54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2.1532879871534915E-2</c:v>
                </c:pt>
                <c:pt idx="7">
                  <c:v>0.34990929791244235</c:v>
                </c:pt>
                <c:pt idx="8">
                  <c:v>0.51678911691683793</c:v>
                </c:pt>
                <c:pt idx="9">
                  <c:v>0.63791156619422185</c:v>
                </c:pt>
                <c:pt idx="10">
                  <c:v>1.009353743978199</c:v>
                </c:pt>
                <c:pt idx="11">
                  <c:v>1.0981768734482804</c:v>
                </c:pt>
                <c:pt idx="12">
                  <c:v>1.3027392322278621</c:v>
                </c:pt>
                <c:pt idx="13">
                  <c:v>1.6526485301403044</c:v>
                </c:pt>
                <c:pt idx="14">
                  <c:v>1.9164263085666071</c:v>
                </c:pt>
                <c:pt idx="15">
                  <c:v>2.1236802773301307</c:v>
                </c:pt>
                <c:pt idx="16">
                  <c:v>5.7470005504437047</c:v>
                </c:pt>
                <c:pt idx="17">
                  <c:v>9.786794418168034</c:v>
                </c:pt>
                <c:pt idx="18">
                  <c:v>13.993177723736666</c:v>
                </c:pt>
                <c:pt idx="19">
                  <c:v>18.142836186531685</c:v>
                </c:pt>
                <c:pt idx="20">
                  <c:v>21.960521972303102</c:v>
                </c:pt>
                <c:pt idx="21">
                  <c:v>25.335577522043049</c:v>
                </c:pt>
                <c:pt idx="22">
                  <c:v>28.489317953767262</c:v>
                </c:pt>
                <c:pt idx="23">
                  <c:v>31.145099369956075</c:v>
                </c:pt>
                <c:pt idx="24">
                  <c:v>33.579565668129149</c:v>
                </c:pt>
                <c:pt idx="25">
                  <c:v>37.618566571916304</c:v>
                </c:pt>
                <c:pt idx="26">
                  <c:v>40.495663106120851</c:v>
                </c:pt>
                <c:pt idx="27">
                  <c:v>43.649403537845068</c:v>
                </c:pt>
                <c:pt idx="28">
                  <c:v>44.866636686931606</c:v>
                </c:pt>
                <c:pt idx="29">
                  <c:v>46.360513733537815</c:v>
                </c:pt>
                <c:pt idx="30">
                  <c:v>48.020377118655823</c:v>
                </c:pt>
                <c:pt idx="31">
                  <c:v>50.487555971364031</c:v>
                </c:pt>
                <c:pt idx="32">
                  <c:v>52.89990862734539</c:v>
                </c:pt>
                <c:pt idx="33">
                  <c:v>56.13465423422948</c:v>
                </c:pt>
                <c:pt idx="34">
                  <c:v>58.327702103303437</c:v>
                </c:pt>
                <c:pt idx="35">
                  <c:v>62.418446696117982</c:v>
                </c:pt>
                <c:pt idx="36">
                  <c:v>65.061697048398145</c:v>
                </c:pt>
                <c:pt idx="37">
                  <c:v>67.453209271889733</c:v>
                </c:pt>
                <c:pt idx="38">
                  <c:v>70.725804946141366</c:v>
                </c:pt>
                <c:pt idx="39">
                  <c:v>74.376007813575882</c:v>
                </c:pt>
                <c:pt idx="40">
                  <c:v>75.949371118504558</c:v>
                </c:pt>
                <c:pt idx="41">
                  <c:v>78.781425067376162</c:v>
                </c:pt>
                <c:pt idx="42">
                  <c:v>81.298806355262045</c:v>
                </c:pt>
                <c:pt idx="43">
                  <c:v>82.746300595796427</c:v>
                </c:pt>
                <c:pt idx="44">
                  <c:v>85.200747351485163</c:v>
                </c:pt>
                <c:pt idx="45">
                  <c:v>87.151717849596722</c:v>
                </c:pt>
                <c:pt idx="46">
                  <c:v>89.812324060445548</c:v>
                </c:pt>
                <c:pt idx="47">
                  <c:v>91.308915054048015</c:v>
                </c:pt>
                <c:pt idx="48">
                  <c:v>93.138081824006576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40-4791-AD9F-4F5CD423ADAA}"/>
            </c:ext>
          </c:extLst>
        </c:ser>
        <c:ser>
          <c:idx val="1"/>
          <c:order val="1"/>
          <c:tx>
            <c:strRef>
              <c:f>'Modified Richard co'!$M$5</c:f>
              <c:strCache>
                <c:ptCount val="1"/>
                <c:pt idx="0">
                  <c:v>R26 (26,57%HE+73,43%SM)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co'!$M$6:$M$54</c:f>
              <c:numCache>
                <c:formatCode>General</c:formatCode>
                <c:ptCount val="49"/>
                <c:pt idx="0">
                  <c:v>0.36477362363555427</c:v>
                </c:pt>
                <c:pt idx="1">
                  <c:v>0.50036319799704432</c:v>
                </c:pt>
                <c:pt idx="2">
                  <c:v>0.67526327495767868</c:v>
                </c:pt>
                <c:pt idx="3">
                  <c:v>0.89730387907035236</c:v>
                </c:pt>
                <c:pt idx="4">
                  <c:v>1.1749543689734756</c:v>
                </c:pt>
                <c:pt idx="5">
                  <c:v>1.5171835649407404</c:v>
                </c:pt>
                <c:pt idx="6">
                  <c:v>1.9332874466185839</c:v>
                </c:pt>
                <c:pt idx="7">
                  <c:v>2.4326906466605434</c:v>
                </c:pt>
                <c:pt idx="8">
                  <c:v>3.0247296003011144</c:v>
                </c:pt>
                <c:pt idx="9">
                  <c:v>3.7184262878241281</c:v>
                </c:pt>
                <c:pt idx="10">
                  <c:v>4.5222619695428108</c:v>
                </c:pt>
                <c:pt idx="11">
                  <c:v>5.4439601634677492</c:v>
                </c:pt>
                <c:pt idx="12">
                  <c:v>6.4902874086199382</c:v>
                </c:pt>
                <c:pt idx="13">
                  <c:v>7.6668791869450956</c:v>
                </c:pt>
                <c:pt idx="14">
                  <c:v>8.9780968655775535</c:v>
                </c:pt>
                <c:pt idx="15">
                  <c:v>10.426919802310893</c:v>
                </c:pt>
                <c:pt idx="16">
                  <c:v>12.014874962745049</c:v>
                </c:pt>
                <c:pt idx="17">
                  <c:v>13.742004647569011</c:v>
                </c:pt>
                <c:pt idx="18">
                  <c:v>15.606871322555509</c:v>
                </c:pt>
                <c:pt idx="19">
                  <c:v>17.606597157303838</c:v>
                </c:pt>
                <c:pt idx="20">
                  <c:v>19.736934760565831</c:v>
                </c:pt>
                <c:pt idx="21">
                  <c:v>21.992364774062832</c:v>
                </c:pt>
                <c:pt idx="22">
                  <c:v>24.366215454857379</c:v>
                </c:pt>
                <c:pt idx="23">
                  <c:v>26.850799122066796</c:v>
                </c:pt>
                <c:pt idx="24">
                  <c:v>29.437560337206289</c:v>
                </c:pt>
                <c:pt idx="25">
                  <c:v>32.117230889888489</c:v>
                </c:pt>
                <c:pt idx="26">
                  <c:v>34.87998702865891</c:v>
                </c:pt>
                <c:pt idx="27">
                  <c:v>37.715604866188322</c:v>
                </c:pt>
                <c:pt idx="28">
                  <c:v>40.613610456489418</c:v>
                </c:pt>
                <c:pt idx="29">
                  <c:v>43.563421651155274</c:v>
                </c:pt>
                <c:pt idx="30">
                  <c:v>46.554479458859646</c:v>
                </c:pt>
                <c:pt idx="31">
                  <c:v>49.576367230862168</c:v>
                </c:pt>
                <c:pt idx="32">
                  <c:v>52.618916554418746</c:v>
                </c:pt>
                <c:pt idx="33">
                  <c:v>55.672299241240708</c:v>
                </c:pt>
                <c:pt idx="34">
                  <c:v>58.72710524015671</c:v>
                </c:pt>
                <c:pt idx="35">
                  <c:v>61.774406677468427</c:v>
                </c:pt>
                <c:pt idx="36">
                  <c:v>64.805808534263733</c:v>
                </c:pt>
                <c:pt idx="37">
                  <c:v>67.813486709394766</c:v>
                </c:pt>
                <c:pt idx="38">
                  <c:v>70.790214394415116</c:v>
                </c:pt>
                <c:pt idx="39">
                  <c:v>73.729377808461507</c:v>
                </c:pt>
                <c:pt idx="40">
                  <c:v>76.62498241347356</c:v>
                </c:pt>
                <c:pt idx="41">
                  <c:v>79.471650760745305</c:v>
                </c:pt>
                <c:pt idx="42">
                  <c:v>82.264613115656715</c:v>
                </c:pt>
                <c:pt idx="43">
                  <c:v>84.999691975291242</c:v>
                </c:pt>
                <c:pt idx="44">
                  <c:v>87.673281540213679</c:v>
                </c:pt>
                <c:pt idx="45">
                  <c:v>90.282323132461386</c:v>
                </c:pt>
                <c:pt idx="46">
                  <c:v>92.824277471741468</c:v>
                </c:pt>
                <c:pt idx="47">
                  <c:v>95.297094635610975</c:v>
                </c:pt>
                <c:pt idx="48">
                  <c:v>97.699182440063993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40-4791-AD9F-4F5CD423A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469728"/>
        <c:axId val="1372832624"/>
      </c:lineChart>
      <c:catAx>
        <c:axId val="13524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2832624"/>
        <c:crosses val="autoZero"/>
        <c:auto val="1"/>
        <c:lblAlgn val="ctr"/>
        <c:lblOffset val="100"/>
        <c:noMultiLvlLbl val="0"/>
      </c:catAx>
      <c:valAx>
        <c:axId val="13728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524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Richard co'!$G$5</c:f>
              <c:strCache>
                <c:ptCount val="1"/>
                <c:pt idx="0">
                  <c:v>R7 (73,72%HE+26,28%SM)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co'!$G$6:$G$54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0.57965083464673983</c:v>
                </c:pt>
                <c:pt idx="5">
                  <c:v>1.6230223370108714</c:v>
                </c:pt>
                <c:pt idx="6">
                  <c:v>3.7097653417391347</c:v>
                </c:pt>
                <c:pt idx="7">
                  <c:v>6.9558100157608784</c:v>
                </c:pt>
                <c:pt idx="8">
                  <c:v>14.259410532309801</c:v>
                </c:pt>
                <c:pt idx="9">
                  <c:v>20.635569713423937</c:v>
                </c:pt>
                <c:pt idx="10">
                  <c:v>25.968357392173942</c:v>
                </c:pt>
                <c:pt idx="11">
                  <c:v>33.851608743369603</c:v>
                </c:pt>
                <c:pt idx="12">
                  <c:v>40.92334892605983</c:v>
                </c:pt>
                <c:pt idx="13">
                  <c:v>46.835787439456574</c:v>
                </c:pt>
                <c:pt idx="14">
                  <c:v>50.54555278119571</c:v>
                </c:pt>
                <c:pt idx="15">
                  <c:v>53.211946620570714</c:v>
                </c:pt>
                <c:pt idx="16">
                  <c:v>57.153572296168548</c:v>
                </c:pt>
                <c:pt idx="17">
                  <c:v>60.051826469402243</c:v>
                </c:pt>
                <c:pt idx="18">
                  <c:v>62.02263930720116</c:v>
                </c:pt>
                <c:pt idx="19">
                  <c:v>63.761591811141379</c:v>
                </c:pt>
                <c:pt idx="20">
                  <c:v>65.268683981222907</c:v>
                </c:pt>
                <c:pt idx="21">
                  <c:v>67.007636485163133</c:v>
                </c:pt>
                <c:pt idx="22">
                  <c:v>68.514728655244653</c:v>
                </c:pt>
                <c:pt idx="23">
                  <c:v>70.48554149304357</c:v>
                </c:pt>
                <c:pt idx="24">
                  <c:v>72.688214664701178</c:v>
                </c:pt>
                <c:pt idx="25">
                  <c:v>75.122748170217491</c:v>
                </c:pt>
                <c:pt idx="26">
                  <c:v>76.861700674157717</c:v>
                </c:pt>
                <c:pt idx="27">
                  <c:v>79.395155455320307</c:v>
                </c:pt>
                <c:pt idx="28">
                  <c:v>82.210105212167633</c:v>
                </c:pt>
                <c:pt idx="29">
                  <c:v>84.321317529803125</c:v>
                </c:pt>
                <c:pt idx="30">
                  <c:v>86.995519798808076</c:v>
                </c:pt>
                <c:pt idx="31">
                  <c:v>89.528974579970665</c:v>
                </c:pt>
                <c:pt idx="32">
                  <c:v>91.921681873290893</c:v>
                </c:pt>
                <c:pt idx="33">
                  <c:v>93.047661776029827</c:v>
                </c:pt>
                <c:pt idx="34">
                  <c:v>95.632599991549213</c:v>
                </c:pt>
                <c:pt idx="35">
                  <c:v>97.809390067776064</c:v>
                </c:pt>
                <c:pt idx="36">
                  <c:v>100.39432828329545</c:v>
                </c:pt>
                <c:pt idx="37">
                  <c:v>102.97926649881484</c:v>
                </c:pt>
                <c:pt idx="38">
                  <c:v>105.97235285362676</c:v>
                </c:pt>
                <c:pt idx="39">
                  <c:v>108.55729106914615</c:v>
                </c:pt>
                <c:pt idx="40">
                  <c:v>111.14222928466553</c:v>
                </c:pt>
                <c:pt idx="41">
                  <c:v>113.59111812042075</c:v>
                </c:pt>
                <c:pt idx="42">
                  <c:v>118.48889579193117</c:v>
                </c:pt>
                <c:pt idx="43">
                  <c:v>122.29827842532816</c:v>
                </c:pt>
                <c:pt idx="44">
                  <c:v>125.69951291943262</c:v>
                </c:pt>
                <c:pt idx="45">
                  <c:v>127.7402536158953</c:v>
                </c:pt>
                <c:pt idx="46">
                  <c:v>129.10074741353708</c:v>
                </c:pt>
                <c:pt idx="47">
                  <c:v>132.22988314811317</c:v>
                </c:pt>
                <c:pt idx="48">
                  <c:v>137.55205658268653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B8-487B-BE87-7AA4486D9153}"/>
            </c:ext>
          </c:extLst>
        </c:ser>
        <c:ser>
          <c:idx val="1"/>
          <c:order val="1"/>
          <c:tx>
            <c:strRef>
              <c:f>'Modified Richard co'!$N$5</c:f>
              <c:strCache>
                <c:ptCount val="1"/>
                <c:pt idx="0">
                  <c:v>R7 (73,72%HE+26,28%SM)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co'!$A$6:$A$54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co'!$N$6:$N$54</c:f>
              <c:numCache>
                <c:formatCode>General</c:formatCode>
                <c:ptCount val="49"/>
                <c:pt idx="0">
                  <c:v>9.9384776089336775</c:v>
                </c:pt>
                <c:pt idx="1">
                  <c:v>11.236409000514781</c:v>
                </c:pt>
                <c:pt idx="2">
                  <c:v>12.642352738795054</c:v>
                </c:pt>
                <c:pt idx="3">
                  <c:v>14.158076350689353</c:v>
                </c:pt>
                <c:pt idx="4">
                  <c:v>15.784708993516988</c:v>
                </c:pt>
                <c:pt idx="5">
                  <c:v>17.522728519413004</c:v>
                </c:pt>
                <c:pt idx="6">
                  <c:v>19.371957697935645</c:v>
                </c:pt>
                <c:pt idx="7">
                  <c:v>21.331569251662849</c:v>
                </c:pt>
                <c:pt idx="8">
                  <c:v>23.400099190727254</c:v>
                </c:pt>
                <c:pt idx="9">
                  <c:v>25.575467791305627</c:v>
                </c:pt>
                <c:pt idx="10">
                  <c:v>27.855007453081257</c:v>
                </c:pt>
                <c:pt idx="11">
                  <c:v>30.23549658762747</c:v>
                </c:pt>
                <c:pt idx="12">
                  <c:v>32.713198638126002</c:v>
                </c:pt>
                <c:pt idx="13">
                  <c:v>35.283905304349332</c:v>
                </c:pt>
                <c:pt idx="14">
                  <c:v>37.942983044798623</c:v>
                </c:pt>
                <c:pt idx="15">
                  <c:v>40.685421948649228</c:v>
                </c:pt>
                <c:pt idx="16">
                  <c:v>43.505886108145788</c:v>
                </c:pt>
                <c:pt idx="17">
                  <c:v>46.398764672339858</c:v>
                </c:pt>
                <c:pt idx="18">
                  <c:v>49.358222831618022</c:v>
                </c:pt>
                <c:pt idx="19">
                  <c:v>52.378252052508387</c:v>
                </c:pt>
                <c:pt idx="20">
                  <c:v>55.452718962621041</c:v>
                </c:pt>
                <c:pt idx="21">
                  <c:v>58.575412365332625</c:v>
                </c:pt>
                <c:pt idx="22">
                  <c:v>61.740087948323762</c:v>
                </c:pt>
                <c:pt idx="23">
                  <c:v>64.940510330153543</c:v>
                </c:pt>
                <c:pt idx="24">
                  <c:v>68.170492163393874</c:v>
                </c:pt>
                <c:pt idx="25">
                  <c:v>71.423930095216562</c:v>
                </c:pt>
                <c:pt idx="26">
                  <c:v>74.694837443647188</c:v>
                </c:pt>
                <c:pt idx="27">
                  <c:v>77.977373515548479</c:v>
                </c:pt>
                <c:pt idx="28">
                  <c:v>81.26586955128947</c:v>
                </c:pt>
                <c:pt idx="29">
                  <c:v>84.554851322264042</c:v>
                </c:pt>
                <c:pt idx="30">
                  <c:v>87.839058453493095</c:v>
                </c:pt>
                <c:pt idx="31">
                  <c:v>91.113460582359707</c:v>
                </c:pt>
                <c:pt idx="32">
                  <c:v>94.373270487109579</c:v>
                </c:pt>
                <c:pt idx="33">
                  <c:v>97.613954346781725</c:v>
                </c:pt>
                <c:pt idx="34">
                  <c:v>100.83123931087583</c:v>
                </c:pt>
                <c:pt idx="35">
                  <c:v>104.02111857094313</c:v>
                </c:pt>
                <c:pt idx="36">
                  <c:v>107.17985412783619</c:v>
                </c:pt>
                <c:pt idx="37">
                  <c:v>110.30397746505972</c:v>
                </c:pt>
                <c:pt idx="38">
                  <c:v>113.3902883262602</c:v>
                </c:pt>
                <c:pt idx="39">
                  <c:v>116.43585180416524</c:v>
                </c:pt>
                <c:pt idx="40">
                  <c:v>119.43799392901656</c:v>
                </c:pt>
                <c:pt idx="41">
                  <c:v>122.39429595921339</c:v>
                </c:pt>
                <c:pt idx="42">
                  <c:v>125.3025875422652</c:v>
                </c:pt>
                <c:pt idx="43">
                  <c:v>128.16093892896259</c:v>
                </c:pt>
                <c:pt idx="44">
                  <c:v>130.96765239668835</c:v>
                </c:pt>
                <c:pt idx="45">
                  <c:v>133.72125303137682</c:v>
                </c:pt>
                <c:pt idx="46">
                  <c:v>136.42047901320805</c:v>
                </c:pt>
                <c:pt idx="47">
                  <c:v>139.06427152253943</c:v>
                </c:pt>
                <c:pt idx="48">
                  <c:v>141.65176439299717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B8-487B-BE87-7AA4486D91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629424"/>
        <c:axId val="1359759984"/>
      </c:lineChart>
      <c:catAx>
        <c:axId val="137762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59759984"/>
        <c:crosses val="autoZero"/>
        <c:auto val="1"/>
        <c:lblAlgn val="ctr"/>
        <c:lblOffset val="100"/>
        <c:noMultiLvlLbl val="0"/>
      </c:catAx>
      <c:valAx>
        <c:axId val="13597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76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Richard tri'!$B$5</c:f>
              <c:strCache>
                <c:ptCount val="1"/>
                <c:pt idx="0">
                  <c:v>R8 (46,6%HE+47,4%CD+6,0%PM)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tri'!$A$6:$A$54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tri'!$B$6:$B$54</c:f>
              <c:numCache>
                <c:formatCode>General</c:formatCode>
                <c:ptCount val="49"/>
                <c:pt idx="0">
                  <c:v>0</c:v>
                </c:pt>
                <c:pt idx="1">
                  <c:v>0.59739286766246502</c:v>
                </c:pt>
                <c:pt idx="2">
                  <c:v>1.1028791402999354</c:v>
                </c:pt>
                <c:pt idx="3">
                  <c:v>1.7462253054748977</c:v>
                </c:pt>
                <c:pt idx="4">
                  <c:v>2.366594821893611</c:v>
                </c:pt>
                <c:pt idx="5">
                  <c:v>3.1018475820935678</c:v>
                </c:pt>
                <c:pt idx="6">
                  <c:v>3.9290069373185195</c:v>
                </c:pt>
                <c:pt idx="7">
                  <c:v>5.0089094288622062</c:v>
                </c:pt>
                <c:pt idx="8">
                  <c:v>6.065835271649644</c:v>
                </c:pt>
                <c:pt idx="9">
                  <c:v>7.2835976557308229</c:v>
                </c:pt>
                <c:pt idx="10">
                  <c:v>8.5243366885682494</c:v>
                </c:pt>
                <c:pt idx="11">
                  <c:v>10.109725452749407</c:v>
                </c:pt>
                <c:pt idx="12">
                  <c:v>11.649160919418067</c:v>
                </c:pt>
                <c:pt idx="13">
                  <c:v>13.303479629867971</c:v>
                </c:pt>
                <c:pt idx="14">
                  <c:v>15.003751637830371</c:v>
                </c:pt>
                <c:pt idx="15">
                  <c:v>16.681046997036521</c:v>
                </c:pt>
                <c:pt idx="16">
                  <c:v>18.220482463705181</c:v>
                </c:pt>
                <c:pt idx="17">
                  <c:v>19.897777822911333</c:v>
                </c:pt>
                <c:pt idx="18">
                  <c:v>21.437213289579994</c:v>
                </c:pt>
                <c:pt idx="19">
                  <c:v>22.861765512467411</c:v>
                </c:pt>
                <c:pt idx="20">
                  <c:v>22.898528150477407</c:v>
                </c:pt>
                <c:pt idx="21">
                  <c:v>24.460940265902316</c:v>
                </c:pt>
                <c:pt idx="22">
                  <c:v>28.272864565363129</c:v>
                </c:pt>
                <c:pt idx="23">
                  <c:v>31.812508557719596</c:v>
                </c:pt>
                <c:pt idx="24">
                  <c:v>35.624432857180409</c:v>
                </c:pt>
                <c:pt idx="25">
                  <c:v>38.917487337070376</c:v>
                </c:pt>
                <c:pt idx="26">
                  <c:v>42.132135757915343</c:v>
                </c:pt>
                <c:pt idx="27">
                  <c:v>44.641129647355314</c:v>
                </c:pt>
                <c:pt idx="28">
                  <c:v>47.542153832020283</c:v>
                </c:pt>
                <c:pt idx="29">
                  <c:v>49.087462148829289</c:v>
                </c:pt>
                <c:pt idx="30">
                  <c:v>50.721073798027376</c:v>
                </c:pt>
                <c:pt idx="31">
                  <c:v>52.310533781030927</c:v>
                </c:pt>
                <c:pt idx="32">
                  <c:v>53.944145430229014</c:v>
                </c:pt>
                <c:pt idx="33">
                  <c:v>55.577757079427101</c:v>
                </c:pt>
                <c:pt idx="34">
                  <c:v>57.167217062430652</c:v>
                </c:pt>
                <c:pt idx="35">
                  <c:v>58.800828711628739</c:v>
                </c:pt>
                <c:pt idx="36">
                  <c:v>60.390288694632289</c:v>
                </c:pt>
                <c:pt idx="37">
                  <c:v>62.001824510733108</c:v>
                </c:pt>
                <c:pt idx="38">
                  <c:v>63.613360326833927</c:v>
                </c:pt>
                <c:pt idx="39">
                  <c:v>65.246971976032015</c:v>
                </c:pt>
                <c:pt idx="40">
                  <c:v>66.968886957619191</c:v>
                </c:pt>
                <c:pt idx="41">
                  <c:v>68.514195274428189</c:v>
                </c:pt>
                <c:pt idx="42">
                  <c:v>70.147806923626277</c:v>
                </c:pt>
                <c:pt idx="43">
                  <c:v>71.693115240435276</c:v>
                </c:pt>
                <c:pt idx="44">
                  <c:v>73.238423557244275</c:v>
                </c:pt>
                <c:pt idx="45">
                  <c:v>74.827883540247825</c:v>
                </c:pt>
                <c:pt idx="46">
                  <c:v>76.461495189445913</c:v>
                </c:pt>
                <c:pt idx="47">
                  <c:v>78.050955172449463</c:v>
                </c:pt>
                <c:pt idx="48">
                  <c:v>79.640415155453013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82-4437-97C3-D4B492F8BB19}"/>
            </c:ext>
          </c:extLst>
        </c:ser>
        <c:ser>
          <c:idx val="1"/>
          <c:order val="1"/>
          <c:tx>
            <c:strRef>
              <c:f>'Modified Richard tri'!$G$5</c:f>
              <c:strCache>
                <c:ptCount val="1"/>
                <c:pt idx="0">
                  <c:v>R8 (46,6%HE+47,4%CD+6,0%PM)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tri'!$A$6:$A$54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tri'!$G$6:$G$54</c:f>
              <c:numCache>
                <c:formatCode>General</c:formatCode>
                <c:ptCount val="49"/>
                <c:pt idx="0">
                  <c:v>4.0306430960401407</c:v>
                </c:pt>
                <c:pt idx="1">
                  <c:v>4.5699454287964052</c:v>
                </c:pt>
                <c:pt idx="2">
                  <c:v>5.1599192549280675</c:v>
                </c:pt>
                <c:pt idx="3">
                  <c:v>5.8026817223569491</c:v>
                </c:pt>
                <c:pt idx="4">
                  <c:v>6.5001807386879333</c:v>
                </c:pt>
                <c:pt idx="5">
                  <c:v>7.2541752760405682</c:v>
                </c:pt>
                <c:pt idx="6">
                  <c:v>8.0662177073194901</c:v>
                </c:pt>
                <c:pt idx="7">
                  <c:v>8.937638392775753</c:v>
                </c:pt>
                <c:pt idx="8">
                  <c:v>9.8695326875312492</c:v>
                </c:pt>
                <c:pt idx="9">
                  <c:v>10.862750491584601</c:v>
                </c:pt>
                <c:pt idx="10">
                  <c:v>11.91788841502092</c:v>
                </c:pt>
                <c:pt idx="11">
                  <c:v>13.03528458386365</c:v>
                </c:pt>
                <c:pt idx="12">
                  <c:v>14.215016067253709</c:v>
                </c:pt>
                <c:pt idx="13">
                  <c:v>15.456898865308617</c:v>
                </c:pt>
                <c:pt idx="14">
                  <c:v>16.760490359697577</c:v>
                </c:pt>
                <c:pt idx="15">
                  <c:v>18.125094096284858</c:v>
                </c:pt>
                <c:pt idx="16">
                  <c:v>19.549766741315455</c:v>
                </c:pt>
                <c:pt idx="17">
                  <c:v>21.033327029857844</c:v>
                </c:pt>
                <c:pt idx="18">
                  <c:v>22.574366507504312</c:v>
                </c:pt>
                <c:pt idx="19">
                  <c:v>24.17126185353899</c:v>
                </c:pt>
                <c:pt idx="20">
                  <c:v>25.822188565808837</c:v>
                </c:pt>
                <c:pt idx="21">
                  <c:v>27.525135783911722</c:v>
                </c:pt>
                <c:pt idx="22">
                  <c:v>29.277922027787611</c:v>
                </c:pt>
                <c:pt idx="23">
                  <c:v>31.078211632903486</c:v>
                </c:pt>
                <c:pt idx="24">
                  <c:v>32.92353167045745</c:v>
                </c:pt>
                <c:pt idx="25">
                  <c:v>34.811289151008943</c:v>
                </c:pt>
                <c:pt idx="26">
                  <c:v>36.73878832208468</c:v>
                </c:pt>
                <c:pt idx="27">
                  <c:v>38.703247884218179</c:v>
                </c:pt>
                <c:pt idx="28">
                  <c:v>40.701817965171536</c:v>
                </c:pt>
                <c:pt idx="29">
                  <c:v>42.73159670810832</c:v>
                </c:pt>
                <c:pt idx="30">
                  <c:v>44.789646346187084</c:v>
                </c:pt>
                <c:pt idx="31">
                  <c:v>46.873008652787462</c:v>
                </c:pt>
                <c:pt idx="32">
                  <c:v>48.978719673284886</c:v>
                </c:pt>
                <c:pt idx="33">
                  <c:v>51.103823660465636</c:v>
                </c:pt>
                <c:pt idx="34">
                  <c:v>53.245386151403082</c:v>
                </c:pt>
                <c:pt idx="35">
                  <c:v>55.400506138383555</c:v>
                </c:pt>
                <c:pt idx="36">
                  <c:v>57.566327300460408</c:v>
                </c:pt>
                <c:pt idx="37">
                  <c:v>59.740048275000667</c:v>
                </c:pt>
                <c:pt idx="38">
                  <c:v>61.918931960460462</c:v>
                </c:pt>
                <c:pt idx="39">
                  <c:v>64.100313852117921</c:v>
                </c:pt>
                <c:pt idx="40">
                  <c:v>66.281609422082113</c:v>
                </c:pt>
                <c:pt idx="41">
                  <c:v>68.460320563032965</c:v>
                </c:pt>
                <c:pt idx="42">
                  <c:v>70.634041122431469</c:v>
                </c:pt>
                <c:pt idx="43">
                  <c:v>72.800461559899901</c:v>
                </c:pt>
                <c:pt idx="44">
                  <c:v>74.957372765522891</c:v>
                </c:pt>
                <c:pt idx="45">
                  <c:v>77.102669080824597</c:v>
                </c:pt>
                <c:pt idx="46">
                  <c:v>79.234350567325052</c:v>
                </c:pt>
                <c:pt idx="47">
                  <c:v>81.350524569790863</c:v>
                </c:pt>
                <c:pt idx="48">
                  <c:v>83.449406622871564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82-4437-97C3-D4B492F8BB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496560"/>
        <c:axId val="1372853840"/>
      </c:lineChart>
      <c:catAx>
        <c:axId val="13324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2853840"/>
        <c:crosses val="autoZero"/>
        <c:auto val="1"/>
        <c:lblAlgn val="ctr"/>
        <c:lblOffset val="100"/>
        <c:noMultiLvlLbl val="0"/>
      </c:catAx>
      <c:valAx>
        <c:axId val="13728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324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Richard tri'!$C$5</c:f>
              <c:strCache>
                <c:ptCount val="1"/>
                <c:pt idx="0">
                  <c:v>R1 (0,04%HE+27,80%CD+72,15%SM)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tri'!$A$6:$A$54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tri'!$C$6:$C$54</c:f>
              <c:numCache>
                <c:formatCode>General</c:formatCode>
                <c:ptCount val="49"/>
                <c:pt idx="0">
                  <c:v>0</c:v>
                </c:pt>
                <c:pt idx="1">
                  <c:v>0.24133412480307526</c:v>
                </c:pt>
                <c:pt idx="2">
                  <c:v>0.58885526451950354</c:v>
                </c:pt>
                <c:pt idx="3">
                  <c:v>0.97498986420442391</c:v>
                </c:pt>
                <c:pt idx="4">
                  <c:v>1.2259773539996222</c:v>
                </c:pt>
                <c:pt idx="5">
                  <c:v>1.6603787786451576</c:v>
                </c:pt>
                <c:pt idx="6">
                  <c:v>2.114086933274939</c:v>
                </c:pt>
                <c:pt idx="7">
                  <c:v>2.5002215329598592</c:v>
                </c:pt>
                <c:pt idx="8">
                  <c:v>2.9249695926132717</c:v>
                </c:pt>
                <c:pt idx="9">
                  <c:v>3.4365979371957911</c:v>
                </c:pt>
                <c:pt idx="10">
                  <c:v>4.6680410914172903</c:v>
                </c:pt>
                <c:pt idx="11">
                  <c:v>5.0695986417069099</c:v>
                </c:pt>
                <c:pt idx="12">
                  <c:v>6.033336762401996</c:v>
                </c:pt>
                <c:pt idx="13">
                  <c:v>7.3450914266814191</c:v>
                </c:pt>
                <c:pt idx="14">
                  <c:v>8.8977806211346149</c:v>
                </c:pt>
                <c:pt idx="15">
                  <c:v>9.8481334901533817</c:v>
                </c:pt>
                <c:pt idx="16">
                  <c:v>11.045318999546868</c:v>
                </c:pt>
                <c:pt idx="17">
                  <c:v>11.957460340037144</c:v>
                </c:pt>
                <c:pt idx="18">
                  <c:v>13.168898057875792</c:v>
                </c:pt>
                <c:pt idx="19">
                  <c:v>14.323326941933797</c:v>
                </c:pt>
                <c:pt idx="20">
                  <c:v>15.255060103313435</c:v>
                </c:pt>
                <c:pt idx="21">
                  <c:v>16.448843216331095</c:v>
                </c:pt>
                <c:pt idx="22">
                  <c:v>17.6280679987022</c:v>
                </c:pt>
                <c:pt idx="23">
                  <c:v>18.576637881158636</c:v>
                </c:pt>
                <c:pt idx="24">
                  <c:v>19.685734974492313</c:v>
                </c:pt>
                <c:pt idx="25">
                  <c:v>20.634304856948749</c:v>
                </c:pt>
                <c:pt idx="26">
                  <c:v>21.612061505019227</c:v>
                </c:pt>
                <c:pt idx="27">
                  <c:v>22.717466437450568</c:v>
                </c:pt>
                <c:pt idx="28">
                  <c:v>23.489735636820409</c:v>
                </c:pt>
                <c:pt idx="29">
                  <c:v>24.36014153825009</c:v>
                </c:pt>
                <c:pt idx="30">
                  <c:v>25.155512448177213</c:v>
                </c:pt>
                <c:pt idx="31">
                  <c:v>25.980897354705359</c:v>
                </c:pt>
                <c:pt idx="32">
                  <c:v>26.821289259534016</c:v>
                </c:pt>
                <c:pt idx="33">
                  <c:v>27.720587488429832</c:v>
                </c:pt>
                <c:pt idx="34">
                  <c:v>28.440026071546484</c:v>
                </c:pt>
                <c:pt idx="35">
                  <c:v>29.414265819516952</c:v>
                </c:pt>
                <c:pt idx="36">
                  <c:v>29.968833060669372</c:v>
                </c:pt>
                <c:pt idx="37">
                  <c:v>30.478435390377001</c:v>
                </c:pt>
                <c:pt idx="38">
                  <c:v>31.062979239159283</c:v>
                </c:pt>
                <c:pt idx="39">
                  <c:v>31.857359341350588</c:v>
                </c:pt>
                <c:pt idx="40">
                  <c:v>32.142137113834266</c:v>
                </c:pt>
                <c:pt idx="41">
                  <c:v>32.606774532097106</c:v>
                </c:pt>
                <c:pt idx="42">
                  <c:v>32.8086749763768</c:v>
                </c:pt>
                <c:pt idx="43">
                  <c:v>32.916355213325971</c:v>
                </c:pt>
                <c:pt idx="44">
                  <c:v>33.091335598368374</c:v>
                </c:pt>
                <c:pt idx="45">
                  <c:v>33.219205879745516</c:v>
                </c:pt>
                <c:pt idx="46">
                  <c:v>33.407646294406568</c:v>
                </c:pt>
                <c:pt idx="47">
                  <c:v>33.51532653135574</c:v>
                </c:pt>
                <c:pt idx="48">
                  <c:v>33.703766946016792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7A-47D5-941E-A76E5A9138E2}"/>
            </c:ext>
          </c:extLst>
        </c:ser>
        <c:ser>
          <c:idx val="1"/>
          <c:order val="1"/>
          <c:tx>
            <c:strRef>
              <c:f>'Modified Richard tri'!$H$5</c:f>
              <c:strCache>
                <c:ptCount val="1"/>
                <c:pt idx="0">
                  <c:v>R1 (0,04%HE+27,80%CD+72,15%SM)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tri'!$A$6:$A$54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tri'!$H$6:$H$54</c:f>
              <c:numCache>
                <c:formatCode>General</c:formatCode>
                <c:ptCount val="49"/>
                <c:pt idx="0">
                  <c:v>0.37130243363092819</c:v>
                </c:pt>
                <c:pt idx="1">
                  <c:v>0.52039327206098196</c:v>
                </c:pt>
                <c:pt idx="2">
                  <c:v>0.71404350142652884</c:v>
                </c:pt>
                <c:pt idx="3">
                  <c:v>0.96002254837836143</c:v>
                </c:pt>
                <c:pt idx="4">
                  <c:v>1.2658657326767251</c:v>
                </c:pt>
                <c:pt idx="5">
                  <c:v>1.6384610118458243</c:v>
                </c:pt>
                <c:pt idx="6">
                  <c:v>2.0836420558692375</c:v>
                </c:pt>
                <c:pt idx="7">
                  <c:v>2.6058237015473078</c:v>
                </c:pt>
                <c:pt idx="8">
                  <c:v>3.2077114767370807</c:v>
                </c:pt>
                <c:pt idx="9">
                  <c:v>3.8901086717561819</c:v>
                </c:pt>
                <c:pt idx="10">
                  <c:v>4.6518338528371332</c:v>
                </c:pt>
                <c:pt idx="11">
                  <c:v>5.4897504722588408</c:v>
                </c:pt>
                <c:pt idx="12">
                  <c:v>6.3988999216946949</c:v>
                </c:pt>
                <c:pt idx="13">
                  <c:v>7.3727212059396336</c:v>
                </c:pt>
                <c:pt idx="14">
                  <c:v>8.4033350716811519</c:v>
                </c:pt>
                <c:pt idx="15">
                  <c:v>9.4818680720841417</c:v>
                </c:pt>
                <c:pt idx="16">
                  <c:v>10.598792407089206</c:v>
                </c:pt>
                <c:pt idx="17">
                  <c:v>11.744259881811063</c:v>
                </c:pt>
                <c:pt idx="18">
                  <c:v>12.908412262570188</c:v>
                </c:pt>
                <c:pt idx="19">
                  <c:v>14.081654969192352</c:v>
                </c:pt>
                <c:pt idx="20">
                  <c:v>15.254885803750058</c:v>
                </c:pt>
                <c:pt idx="21">
                  <c:v>16.419674808199019</c:v>
                </c:pt>
                <c:pt idx="22">
                  <c:v>17.568395059267097</c:v>
                </c:pt>
                <c:pt idx="23">
                  <c:v>18.694307094730636</c:v>
                </c:pt>
                <c:pt idx="24">
                  <c:v>19.79160169232755</c:v>
                </c:pt>
                <c:pt idx="25">
                  <c:v>20.855406952660502</c:v>
                </c:pt>
                <c:pt idx="26">
                  <c:v>21.881766187688129</c:v>
                </c:pt>
                <c:pt idx="27">
                  <c:v>22.867593129842756</c:v>
                </c:pt>
                <c:pt idx="28">
                  <c:v>23.810610599811515</c:v>
                </c:pt>
                <c:pt idx="29">
                  <c:v>24.70927813810118</c:v>
                </c:pt>
                <c:pt idx="30">
                  <c:v>25.562713330706032</c:v>
                </c:pt>
                <c:pt idx="31">
                  <c:v>26.370610732546108</c:v>
                </c:pt>
                <c:pt idx="32">
                  <c:v>27.133161480007047</c:v>
                </c:pt>
                <c:pt idx="33">
                  <c:v>27.850975930573018</c:v>
                </c:pt>
                <c:pt idx="34">
                  <c:v>28.525010999946904</c:v>
                </c:pt>
                <c:pt idx="35">
                  <c:v>29.156503297894115</c:v>
                </c:pt>
                <c:pt idx="36">
                  <c:v>29.746908695750481</c:v>
                </c:pt>
                <c:pt idx="37">
                  <c:v>30.297848586459583</c:v>
                </c:pt>
                <c:pt idx="38">
                  <c:v>30.811062813203741</c:v>
                </c:pt>
                <c:pt idx="39">
                  <c:v>31.288369033893598</c:v>
                </c:pt>
                <c:pt idx="40">
                  <c:v>31.731628143980707</c:v>
                </c:pt>
                <c:pt idx="41">
                  <c:v>32.142715287467155</c:v>
                </c:pt>
                <c:pt idx="42">
                  <c:v>32.523495934736658</c:v>
                </c:pt>
                <c:pt idx="43">
                  <c:v>32.875806486307411</c:v>
                </c:pt>
                <c:pt idx="44">
                  <c:v>33.201438865565564</c:v>
                </c:pt>
                <c:pt idx="45">
                  <c:v>33.50212858417202</c:v>
                </c:pt>
                <c:pt idx="46">
                  <c:v>33.779545795618269</c:v>
                </c:pt>
                <c:pt idx="47">
                  <c:v>34.035288891008072</c:v>
                </c:pt>
                <c:pt idx="48">
                  <c:v>34.270880233239318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7A-47D5-941E-A76E5A9138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19488"/>
        <c:axId val="1463628768"/>
      </c:lineChart>
      <c:catAx>
        <c:axId val="1121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63628768"/>
        <c:crosses val="autoZero"/>
        <c:auto val="1"/>
        <c:lblAlgn val="ctr"/>
        <c:lblOffset val="100"/>
        <c:noMultiLvlLbl val="0"/>
      </c:catAx>
      <c:valAx>
        <c:axId val="14636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121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Richard tri'!$D$5</c:f>
              <c:strCache>
                <c:ptCount val="1"/>
                <c:pt idx="0">
                  <c:v>R14 (6,45%HE+47,09%CD+46,46%SM)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tri'!$A$6:$A$54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tri'!$D$6:$D$54</c:f>
              <c:numCache>
                <c:formatCode>General</c:formatCode>
                <c:ptCount val="49"/>
                <c:pt idx="0">
                  <c:v>0</c:v>
                </c:pt>
                <c:pt idx="1">
                  <c:v>2.5877052046264754E-2</c:v>
                </c:pt>
                <c:pt idx="2">
                  <c:v>8.8721321301479153E-2</c:v>
                </c:pt>
                <c:pt idx="3">
                  <c:v>0.17004919916116837</c:v>
                </c:pt>
                <c:pt idx="4">
                  <c:v>0.35118856348502159</c:v>
                </c:pt>
                <c:pt idx="5">
                  <c:v>0.47040783898388416</c:v>
                </c:pt>
                <c:pt idx="6">
                  <c:v>0.57206768630849569</c:v>
                </c:pt>
                <c:pt idx="7">
                  <c:v>1.8228650328286848</c:v>
                </c:pt>
                <c:pt idx="8">
                  <c:v>2.6322044923417485</c:v>
                </c:pt>
                <c:pt idx="9">
                  <c:v>3.9075272770289997</c:v>
                </c:pt>
                <c:pt idx="10">
                  <c:v>6.8368557776876804</c:v>
                </c:pt>
                <c:pt idx="11">
                  <c:v>11.317005249283309</c:v>
                </c:pt>
                <c:pt idx="12">
                  <c:v>15.538684559056112</c:v>
                </c:pt>
                <c:pt idx="13">
                  <c:v>19.544972067309896</c:v>
                </c:pt>
                <c:pt idx="14">
                  <c:v>24.564427028962591</c:v>
                </c:pt>
                <c:pt idx="15">
                  <c:v>29.329732372303756</c:v>
                </c:pt>
                <c:pt idx="16">
                  <c:v>34.267905665118271</c:v>
                </c:pt>
                <c:pt idx="17">
                  <c:v>38.931735997220869</c:v>
                </c:pt>
                <c:pt idx="18">
                  <c:v>44.419704227975487</c:v>
                </c:pt>
                <c:pt idx="19">
                  <c:v>49.679007115781999</c:v>
                </c:pt>
                <c:pt idx="20">
                  <c:v>54.633422879657701</c:v>
                </c:pt>
                <c:pt idx="21">
                  <c:v>59.130507957637178</c:v>
                </c:pt>
                <c:pt idx="22">
                  <c:v>64.161145502495572</c:v>
                </c:pt>
                <c:pt idx="23">
                  <c:v>68.546497166460995</c:v>
                </c:pt>
                <c:pt idx="24">
                  <c:v>71.81557749778068</c:v>
                </c:pt>
                <c:pt idx="25">
                  <c:v>73.091316163661531</c:v>
                </c:pt>
                <c:pt idx="26">
                  <c:v>77.556401494244511</c:v>
                </c:pt>
                <c:pt idx="27">
                  <c:v>81.392027533802107</c:v>
                </c:pt>
                <c:pt idx="28">
                  <c:v>84.366594666520243</c:v>
                </c:pt>
                <c:pt idx="29">
                  <c:v>87.262883716798427</c:v>
                </c:pt>
                <c:pt idx="30">
                  <c:v>90.00261660219671</c:v>
                </c:pt>
                <c:pt idx="31">
                  <c:v>92.350959075395238</c:v>
                </c:pt>
                <c:pt idx="32">
                  <c:v>94.542745383713864</c:v>
                </c:pt>
                <c:pt idx="33">
                  <c:v>96.65625360959254</c:v>
                </c:pt>
                <c:pt idx="34">
                  <c:v>98.300093340831509</c:v>
                </c:pt>
                <c:pt idx="35">
                  <c:v>100.33097983624818</c:v>
                </c:pt>
                <c:pt idx="36">
                  <c:v>101.75260038303985</c:v>
                </c:pt>
                <c:pt idx="37">
                  <c:v>103.17422092983152</c:v>
                </c:pt>
                <c:pt idx="38">
                  <c:v>104.66353769313707</c:v>
                </c:pt>
                <c:pt idx="39">
                  <c:v>107.10060148763708</c:v>
                </c:pt>
                <c:pt idx="40">
                  <c:v>107.91295608580374</c:v>
                </c:pt>
                <c:pt idx="41">
                  <c:v>109.33457663259541</c:v>
                </c:pt>
                <c:pt idx="42">
                  <c:v>110.75619717938709</c:v>
                </c:pt>
                <c:pt idx="43">
                  <c:v>111.50085556103987</c:v>
                </c:pt>
                <c:pt idx="44">
                  <c:v>112.71938745828987</c:v>
                </c:pt>
                <c:pt idx="45">
                  <c:v>113.73483070599821</c:v>
                </c:pt>
                <c:pt idx="46">
                  <c:v>114.7709986998543</c:v>
                </c:pt>
                <c:pt idx="47">
                  <c:v>115.40421247387748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50-4ECE-A83E-D1E80A6C1015}"/>
            </c:ext>
          </c:extLst>
        </c:ser>
        <c:ser>
          <c:idx val="1"/>
          <c:order val="1"/>
          <c:tx>
            <c:strRef>
              <c:f>'Modified Richard tri'!$I$5</c:f>
              <c:strCache>
                <c:ptCount val="1"/>
                <c:pt idx="0">
                  <c:v>R14 (6,45%HE+47,09%CD+46,46%SM)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tri'!$A$6:$A$54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tri'!$I$6:$I$54</c:f>
              <c:numCache>
                <c:formatCode>General</c:formatCode>
                <c:ptCount val="49"/>
                <c:pt idx="0">
                  <c:v>4.3364067283187153E-2</c:v>
                </c:pt>
                <c:pt idx="1">
                  <c:v>0.10195071289560907</c:v>
                </c:pt>
                <c:pt idx="2">
                  <c:v>0.21859434312171391</c:v>
                </c:pt>
                <c:pt idx="3">
                  <c:v>0.43167452670572343</c:v>
                </c:pt>
                <c:pt idx="4">
                  <c:v>0.79208498761859014</c:v>
                </c:pt>
                <c:pt idx="5">
                  <c:v>1.3611589630817793</c:v>
                </c:pt>
                <c:pt idx="6">
                  <c:v>2.2061148439217297</c:v>
                </c:pt>
                <c:pt idx="7">
                  <c:v>3.3936297707998868</c:v>
                </c:pt>
                <c:pt idx="8">
                  <c:v>4.9826581913547576</c:v>
                </c:pt>
                <c:pt idx="9">
                  <c:v>7.0177864747904861</c:v>
                </c:pt>
                <c:pt idx="10">
                  <c:v>9.5242358522036401</c:v>
                </c:pt>
                <c:pt idx="11">
                  <c:v>12.505200114966325</c:v>
                </c:pt>
                <c:pt idx="12">
                  <c:v>15.941692717870286</c:v>
                </c:pt>
                <c:pt idx="13">
                  <c:v>19.794626634371365</c:v>
                </c:pt>
                <c:pt idx="14">
                  <c:v>24.008549325389467</c:v>
                </c:pt>
                <c:pt idx="15">
                  <c:v>28.516329426443878</c:v>
                </c:pt>
                <c:pt idx="16">
                  <c:v>33.244116524886202</c:v>
                </c:pt>
                <c:pt idx="17">
                  <c:v>38.116020539477518</c:v>
                </c:pt>
                <c:pt idx="18">
                  <c:v>43.058128810440635</c:v>
                </c:pt>
                <c:pt idx="19">
                  <c:v>48.001653175126194</c:v>
                </c:pt>
                <c:pt idx="20">
                  <c:v>52.885147727304627</c:v>
                </c:pt>
                <c:pt idx="21">
                  <c:v>57.655847417348731</c:v>
                </c:pt>
                <c:pt idx="22">
                  <c:v>62.270246415065834</c:v>
                </c:pt>
                <c:pt idx="23">
                  <c:v>66.694068552990373</c:v>
                </c:pt>
                <c:pt idx="24">
                  <c:v>70.901788710601338</c:v>
                </c:pt>
                <c:pt idx="25">
                  <c:v>74.875852653072357</c:v>
                </c:pt>
                <c:pt idx="26">
                  <c:v>78.605721423495623</c:v>
                </c:pt>
                <c:pt idx="27">
                  <c:v>82.086840907756311</c:v>
                </c:pt>
                <c:pt idx="28">
                  <c:v>85.319611756575128</c:v>
                </c:pt>
                <c:pt idx="29">
                  <c:v>88.30841192501579</c:v>
                </c:pt>
                <c:pt idx="30">
                  <c:v>91.06070488661058</c:v>
                </c:pt>
                <c:pt idx="31">
                  <c:v>93.586251429721358</c:v>
                </c:pt>
                <c:pt idx="32">
                  <c:v>95.896431645057135</c:v>
                </c:pt>
                <c:pt idx="33">
                  <c:v>98.003675768184422</c:v>
                </c:pt>
                <c:pt idx="34">
                  <c:v>99.920997341748929</c:v>
                </c:pt>
                <c:pt idx="35">
                  <c:v>101.66161909612767</c:v>
                </c:pt>
                <c:pt idx="36">
                  <c:v>103.23868046174663</c:v>
                </c:pt>
                <c:pt idx="37">
                  <c:v>104.66501525283714</c:v>
                </c:pt>
                <c:pt idx="38">
                  <c:v>105.95298842905864</c:v>
                </c:pt>
                <c:pt idx="39">
                  <c:v>107.11438166213263</c:v>
                </c:pt>
                <c:pt idx="40">
                  <c:v>108.16031849928849</c:v>
                </c:pt>
                <c:pt idx="41">
                  <c:v>109.10122107769047</c:v>
                </c:pt>
                <c:pt idx="42">
                  <c:v>109.9467915050261</c:v>
                </c:pt>
                <c:pt idx="43">
                  <c:v>110.70601211880764</c:v>
                </c:pt>
                <c:pt idx="44">
                  <c:v>111.38715983679464</c:v>
                </c:pt>
                <c:pt idx="45">
                  <c:v>111.99783069598909</c:v>
                </c:pt>
                <c:pt idx="46">
                  <c:v>112.54497144311171</c:v>
                </c:pt>
                <c:pt idx="47">
                  <c:v>113.03491569216889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50-4ECE-A83E-D1E80A6C10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806656"/>
        <c:axId val="1378036832"/>
      </c:lineChart>
      <c:catAx>
        <c:axId val="12568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8036832"/>
        <c:crosses val="autoZero"/>
        <c:auto val="1"/>
        <c:lblAlgn val="ctr"/>
        <c:lblOffset val="100"/>
        <c:noMultiLvlLbl val="0"/>
      </c:catAx>
      <c:valAx>
        <c:axId val="13780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2568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Richard tri'!$E$5</c:f>
              <c:strCache>
                <c:ptCount val="1"/>
                <c:pt idx="0">
                  <c:v>R16 (47,87%HE+4,81%CD+47,32%SM)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tri'!$A$6:$A$54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tri'!$E$6:$E$54</c:f>
              <c:numCache>
                <c:formatCode>General</c:formatCode>
                <c:ptCount val="49"/>
                <c:pt idx="0">
                  <c:v>0</c:v>
                </c:pt>
                <c:pt idx="1">
                  <c:v>2.1705377453598325</c:v>
                </c:pt>
                <c:pt idx="2">
                  <c:v>3.5517890378615435</c:v>
                </c:pt>
                <c:pt idx="3">
                  <c:v>4.5383971039341944</c:v>
                </c:pt>
                <c:pt idx="4">
                  <c:v>5.5250051700068452</c:v>
                </c:pt>
                <c:pt idx="5">
                  <c:v>7.3666735600091267</c:v>
                </c:pt>
                <c:pt idx="6">
                  <c:v>10.458045500370099</c:v>
                </c:pt>
                <c:pt idx="7">
                  <c:v>14.075608409303154</c:v>
                </c:pt>
                <c:pt idx="8">
                  <c:v>14.930668733232785</c:v>
                </c:pt>
                <c:pt idx="9">
                  <c:v>18.877100997523389</c:v>
                </c:pt>
                <c:pt idx="10">
                  <c:v>20.718769387525672</c:v>
                </c:pt>
                <c:pt idx="11">
                  <c:v>24.270558425387215</c:v>
                </c:pt>
                <c:pt idx="12">
                  <c:v>27.361930365748186</c:v>
                </c:pt>
                <c:pt idx="13">
                  <c:v>32.294970696111442</c:v>
                </c:pt>
                <c:pt idx="14">
                  <c:v>36.872606078753591</c:v>
                </c:pt>
                <c:pt idx="15">
                  <c:v>41.228742975138864</c:v>
                </c:pt>
                <c:pt idx="16">
                  <c:v>45.653737276708263</c:v>
                </c:pt>
                <c:pt idx="17">
                  <c:v>49.837368252737512</c:v>
                </c:pt>
                <c:pt idx="18">
                  <c:v>54.664634763540491</c:v>
                </c:pt>
                <c:pt idx="19">
                  <c:v>59.527417199122652</c:v>
                </c:pt>
                <c:pt idx="20">
                  <c:v>64.30777959342376</c:v>
                </c:pt>
                <c:pt idx="21">
                  <c:v>70.242022565659624</c:v>
                </c:pt>
                <c:pt idx="22">
                  <c:v>75.269645083803894</c:v>
                </c:pt>
                <c:pt idx="23">
                  <c:v>79.80274735426184</c:v>
                </c:pt>
                <c:pt idx="24">
                  <c:v>84.88384646201655</c:v>
                </c:pt>
                <c:pt idx="25">
                  <c:v>88.899553821371072</c:v>
                </c:pt>
                <c:pt idx="26">
                  <c:v>95.291904311772157</c:v>
                </c:pt>
                <c:pt idx="27">
                  <c:v>99.791222841952433</c:v>
                </c:pt>
                <c:pt idx="28">
                  <c:v>103.79970662338577</c:v>
                </c:pt>
                <c:pt idx="29">
                  <c:v>107.31735565607217</c:v>
                </c:pt>
                <c:pt idx="30">
                  <c:v>111.24403364604768</c:v>
                </c:pt>
                <c:pt idx="31">
                  <c:v>114.48619163301525</c:v>
                </c:pt>
                <c:pt idx="32">
                  <c:v>117.94940584636697</c:v>
                </c:pt>
                <c:pt idx="33">
                  <c:v>121.33893465092397</c:v>
                </c:pt>
                <c:pt idx="34">
                  <c:v>124.36003641150739</c:v>
                </c:pt>
                <c:pt idx="35">
                  <c:v>128.48641930401158</c:v>
                </c:pt>
                <c:pt idx="36">
                  <c:v>131.1390940206214</c:v>
                </c:pt>
                <c:pt idx="37">
                  <c:v>133.57071251084707</c:v>
                </c:pt>
                <c:pt idx="38">
                  <c:v>136.2233872274569</c:v>
                </c:pt>
                <c:pt idx="39">
                  <c:v>139.68660144080863</c:v>
                </c:pt>
                <c:pt idx="40">
                  <c:v>141.16030961670299</c:v>
                </c:pt>
                <c:pt idx="41">
                  <c:v>143.44455728933923</c:v>
                </c:pt>
                <c:pt idx="42">
                  <c:v>145.63414906421568</c:v>
                </c:pt>
                <c:pt idx="43">
                  <c:v>146.76212058460658</c:v>
                </c:pt>
                <c:pt idx="44">
                  <c:v>148.61995602995628</c:v>
                </c:pt>
                <c:pt idx="45">
                  <c:v>150.01333261396857</c:v>
                </c:pt>
                <c:pt idx="46">
                  <c:v>151.73846552750757</c:v>
                </c:pt>
                <c:pt idx="47">
                  <c:v>152.86643704789847</c:v>
                </c:pt>
                <c:pt idx="48">
                  <c:v>154.32616489781608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90-4BB7-89BA-38360D762678}"/>
            </c:ext>
          </c:extLst>
        </c:ser>
        <c:ser>
          <c:idx val="1"/>
          <c:order val="1"/>
          <c:tx>
            <c:strRef>
              <c:f>'Modified Richard tri'!$J$5</c:f>
              <c:strCache>
                <c:ptCount val="1"/>
                <c:pt idx="0">
                  <c:v>R16 (47,87%HE+4,81%CD+47,32%SM)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tri'!$A$6:$A$54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tri'!$J$6:$J$54</c:f>
              <c:numCache>
                <c:formatCode>General</c:formatCode>
                <c:ptCount val="49"/>
                <c:pt idx="0">
                  <c:v>1.6502009051298292</c:v>
                </c:pt>
                <c:pt idx="1">
                  <c:v>2.3441775589473242</c:v>
                </c:pt>
                <c:pt idx="2">
                  <c:v>3.2428752955353861</c:v>
                </c:pt>
                <c:pt idx="3">
                  <c:v>4.3774942065074578</c:v>
                </c:pt>
                <c:pt idx="4">
                  <c:v>5.7767073624247338</c:v>
                </c:pt>
                <c:pt idx="5">
                  <c:v>7.4651369184243084</c:v>
                </c:pt>
                <c:pt idx="6">
                  <c:v>9.462041703925701</c:v>
                </c:pt>
                <c:pt idx="7">
                  <c:v>11.780311497932619</c:v>
                </c:pt>
                <c:pt idx="8">
                  <c:v>14.425827273671841</c:v>
                </c:pt>
                <c:pt idx="9">
                  <c:v>17.397208813104623</c:v>
                </c:pt>
                <c:pt idx="10">
                  <c:v>20.685936232642224</c:v>
                </c:pt>
                <c:pt idx="11">
                  <c:v>24.276803694078531</c:v>
                </c:pt>
                <c:pt idx="12">
                  <c:v>28.148643813115665</c:v>
                </c:pt>
                <c:pt idx="13">
                  <c:v>32.275250435607859</c:v>
                </c:pt>
                <c:pt idx="14">
                  <c:v>36.62642477772075</c:v>
                </c:pt>
                <c:pt idx="15">
                  <c:v>41.169073884342026</c:v>
                </c:pt>
                <c:pt idx="16">
                  <c:v>45.868299107314144</c:v>
                </c:pt>
                <c:pt idx="17">
                  <c:v>50.688423917974312</c:v>
                </c:pt>
                <c:pt idx="18">
                  <c:v>55.593923182301609</c:v>
                </c:pt>
                <c:pt idx="19">
                  <c:v>60.550228674713431</c:v>
                </c:pt>
                <c:pt idx="20">
                  <c:v>65.524397129289994</c:v>
                </c:pt>
                <c:pt idx="21">
                  <c:v>70.485636932799451</c:v>
                </c:pt>
                <c:pt idx="22">
                  <c:v>75.405697332770799</c:v>
                </c:pt>
                <c:pt idx="23">
                  <c:v>80.259129830719061</c:v>
                </c:pt>
                <c:pt idx="24">
                  <c:v>85.023435237441419</c:v>
                </c:pt>
                <c:pt idx="25">
                  <c:v>89.679112115641004</c:v>
                </c:pt>
                <c:pt idx="26">
                  <c:v>94.209623154314883</c:v>
                </c:pt>
                <c:pt idx="27">
                  <c:v>98.601295856559929</c:v>
                </c:pt>
                <c:pt idx="28">
                  <c:v>102.84317295317258</c:v>
                </c:pt>
                <c:pt idx="29">
                  <c:v>106.92682653540038</c:v>
                </c:pt>
                <c:pt idx="30">
                  <c:v>110.84614816764002</c:v>
                </c:pt>
                <c:pt idx="31">
                  <c:v>114.5971254059136</c:v>
                </c:pt>
                <c:pt idx="32">
                  <c:v>118.1776133122827</c:v>
                </c:pt>
                <c:pt idx="33">
                  <c:v>121.58710783667921</c:v>
                </c:pt>
                <c:pt idx="34">
                  <c:v>124.8265263735107</c:v>
                </c:pt>
                <c:pt idx="35">
                  <c:v>127.8979993548719</c:v>
                </c:pt>
                <c:pt idx="36">
                  <c:v>130.80467563416465</c:v>
                </c:pt>
                <c:pt idx="37">
                  <c:v>133.55054334329151</c:v>
                </c:pt>
                <c:pt idx="38">
                  <c:v>136.14026712510099</c:v>
                </c:pt>
                <c:pt idx="39">
                  <c:v>138.57904203388205</c:v>
                </c:pt>
                <c:pt idx="40">
                  <c:v>140.87246379876945</c:v>
                </c:pt>
                <c:pt idx="41">
                  <c:v>143.02641493259918</c:v>
                </c:pt>
                <c:pt idx="42">
                  <c:v>145.04696574771981</c:v>
                </c:pt>
                <c:pt idx="43">
                  <c:v>146.94028930220674</c:v>
                </c:pt>
                <c:pt idx="44">
                  <c:v>148.7125891146525</c:v>
                </c:pt>
                <c:pt idx="45">
                  <c:v>150.37003847883685</c:v>
                </c:pt>
                <c:pt idx="46">
                  <c:v>151.91873020758698</c:v>
                </c:pt>
                <c:pt idx="47">
                  <c:v>153.36463565933349</c:v>
                </c:pt>
                <c:pt idx="48">
                  <c:v>154.71357193569202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90-4BB7-89BA-38360D7626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777056"/>
        <c:axId val="1068065936"/>
      </c:lineChart>
      <c:catAx>
        <c:axId val="9597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068065936"/>
        <c:crosses val="autoZero"/>
        <c:auto val="1"/>
        <c:lblAlgn val="ctr"/>
        <c:lblOffset val="100"/>
        <c:noMultiLvlLbl val="0"/>
      </c:catAx>
      <c:valAx>
        <c:axId val="10680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9597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Richard quadri'!$B$5</c:f>
              <c:strCache>
                <c:ptCount val="1"/>
                <c:pt idx="0">
                  <c:v>R17 (2,01%HE+31,36%CD+33,13%PM+33,51%SM)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quadri'!$A$6:$A$54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quadri'!$B$6:$B$54</c:f>
              <c:numCache>
                <c:formatCode>General</c:formatCode>
                <c:ptCount val="49"/>
                <c:pt idx="0">
                  <c:v>0</c:v>
                </c:pt>
                <c:pt idx="1">
                  <c:v>1.697060702758922</c:v>
                </c:pt>
                <c:pt idx="2">
                  <c:v>2.6415670590956055</c:v>
                </c:pt>
                <c:pt idx="3">
                  <c:v>3.5843850295398054</c:v>
                </c:pt>
                <c:pt idx="4">
                  <c:v>5.0772965898161662</c:v>
                </c:pt>
                <c:pt idx="5">
                  <c:v>7.385058113927097</c:v>
                </c:pt>
                <c:pt idx="6">
                  <c:v>11.187856235730791</c:v>
                </c:pt>
                <c:pt idx="7">
                  <c:v>15.322334855102758</c:v>
                </c:pt>
                <c:pt idx="8">
                  <c:v>19.032126202311872</c:v>
                </c:pt>
                <c:pt idx="9">
                  <c:v>23.602237492046239</c:v>
                </c:pt>
                <c:pt idx="10">
                  <c:v>28.426992306489069</c:v>
                </c:pt>
                <c:pt idx="11">
                  <c:v>37.568559772651469</c:v>
                </c:pt>
                <c:pt idx="12">
                  <c:v>46.733776285349279</c:v>
                </c:pt>
                <c:pt idx="13">
                  <c:v>52.351053615703663</c:v>
                </c:pt>
                <c:pt idx="14">
                  <c:v>57.240357169422239</c:v>
                </c:pt>
                <c:pt idx="15">
                  <c:v>61.001044618259257</c:v>
                </c:pt>
                <c:pt idx="16">
                  <c:v>64.96944428601401</c:v>
                </c:pt>
                <c:pt idx="17">
                  <c:v>68.323626632144141</c:v>
                </c:pt>
                <c:pt idx="18">
                  <c:v>71.698651811015964</c:v>
                </c:pt>
                <c:pt idx="19">
                  <c:v>74.452234541047389</c:v>
                </c:pt>
                <c:pt idx="20">
                  <c:v>76.573050992718137</c:v>
                </c:pt>
                <c:pt idx="21">
                  <c:v>78.715787350889585</c:v>
                </c:pt>
                <c:pt idx="22">
                  <c:v>81.233345377192421</c:v>
                </c:pt>
                <c:pt idx="23">
                  <c:v>82.968517024958928</c:v>
                </c:pt>
                <c:pt idx="24">
                  <c:v>84.934502668268593</c:v>
                </c:pt>
                <c:pt idx="25">
                  <c:v>86.19942391285646</c:v>
                </c:pt>
                <c:pt idx="26">
                  <c:v>87.496861140925432</c:v>
                </c:pt>
                <c:pt idx="27">
                  <c:v>90.052506824154577</c:v>
                </c:pt>
                <c:pt idx="28">
                  <c:v>91.249624820108423</c:v>
                </c:pt>
                <c:pt idx="29">
                  <c:v>91.865903136925951</c:v>
                </c:pt>
                <c:pt idx="30">
                  <c:v>92.429620254304353</c:v>
                </c:pt>
                <c:pt idx="31">
                  <c:v>92.879022002720973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2E-456A-A498-DA434DD3BF32}"/>
            </c:ext>
          </c:extLst>
        </c:ser>
        <c:ser>
          <c:idx val="1"/>
          <c:order val="1"/>
          <c:tx>
            <c:strRef>
              <c:f>'Modified Richard quadri'!$H$5</c:f>
              <c:strCache>
                <c:ptCount val="1"/>
                <c:pt idx="0">
                  <c:v>R17 (2,01%HE+31,36%CD+33,13%PM+33,51%SM)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quadri'!$A$6:$A$54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quadri'!$H$6:$H$54</c:f>
              <c:numCache>
                <c:formatCode>General</c:formatCode>
                <c:ptCount val="49"/>
                <c:pt idx="0">
                  <c:v>0.23312049281167307</c:v>
                </c:pt>
                <c:pt idx="1">
                  <c:v>0.59039352753567986</c:v>
                </c:pt>
                <c:pt idx="2">
                  <c:v>1.3001172783269745</c:v>
                </c:pt>
                <c:pt idx="3">
                  <c:v>2.539484580452565</c:v>
                </c:pt>
                <c:pt idx="4">
                  <c:v>4.4769618960701365</c:v>
                </c:pt>
                <c:pt idx="5">
                  <c:v>7.2319545460687831</c:v>
                </c:pt>
                <c:pt idx="6">
                  <c:v>10.845011393064297</c:v>
                </c:pt>
                <c:pt idx="7">
                  <c:v>15.267977885042416</c:v>
                </c:pt>
                <c:pt idx="8">
                  <c:v>20.374554098781665</c:v>
                </c:pt>
                <c:pt idx="9">
                  <c:v>25.98477029812922</c:v>
                </c:pt>
                <c:pt idx="10">
                  <c:v>31.894422801563614</c:v>
                </c:pt>
                <c:pt idx="11">
                  <c:v>37.901884964183765</c:v>
                </c:pt>
                <c:pt idx="12">
                  <c:v>43.82788691419006</c:v>
                </c:pt>
                <c:pt idx="13">
                  <c:v>49.527010998169025</c:v>
                </c:pt>
                <c:pt idx="14">
                  <c:v>54.891821874023478</c:v>
                </c:pt>
                <c:pt idx="15">
                  <c:v>59.85158072659133</c:v>
                </c:pt>
                <c:pt idx="16">
                  <c:v>64.36765350915185</c:v>
                </c:pt>
                <c:pt idx="17">
                  <c:v>68.427393199777399</c:v>
                </c:pt>
                <c:pt idx="18">
                  <c:v>72.037767827141536</c:v>
                </c:pt>
                <c:pt idx="19">
                  <c:v>75.219511945915386</c:v>
                </c:pt>
                <c:pt idx="20">
                  <c:v>78.002187385187071</c:v>
                </c:pt>
                <c:pt idx="21">
                  <c:v>80.420269341025403</c:v>
                </c:pt>
                <c:pt idx="22">
                  <c:v>82.510211303625596</c:v>
                </c:pt>
                <c:pt idx="23">
                  <c:v>84.308359778050814</c:v>
                </c:pt>
                <c:pt idx="24">
                  <c:v>85.849560287803968</c:v>
                </c:pt>
                <c:pt idx="25">
                  <c:v>87.166298029893497</c:v>
                </c:pt>
                <c:pt idx="26">
                  <c:v>88.288234404777469</c:v>
                </c:pt>
                <c:pt idx="27">
                  <c:v>89.242024634017696</c:v>
                </c:pt>
                <c:pt idx="28">
                  <c:v>90.051326109119941</c:v>
                </c:pt>
                <c:pt idx="29">
                  <c:v>90.736929098578585</c:v>
                </c:pt>
                <c:pt idx="30">
                  <c:v>91.316959829521949</c:v>
                </c:pt>
                <c:pt idx="31">
                  <c:v>91.807120595368687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2E-456A-A498-DA434DD3BF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496560"/>
        <c:axId val="1372853840"/>
      </c:lineChart>
      <c:catAx>
        <c:axId val="13324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2853840"/>
        <c:crosses val="autoZero"/>
        <c:auto val="1"/>
        <c:lblAlgn val="ctr"/>
        <c:lblOffset val="100"/>
        <c:noMultiLvlLbl val="0"/>
      </c:catAx>
      <c:valAx>
        <c:axId val="13728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324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Gompertz_mono'!$H$5</c:f>
              <c:strCache>
                <c:ptCount val="1"/>
                <c:pt idx="0">
                  <c:v>R2 (100%CM)_m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Gompertz_mono'!$A$7:$A$51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'Modified Gompertz_mono'!$H$7:$H$51</c:f>
              <c:numCache>
                <c:formatCode>General</c:formatCode>
                <c:ptCount val="45"/>
                <c:pt idx="0">
                  <c:v>0.3751559337689756</c:v>
                </c:pt>
                <c:pt idx="1">
                  <c:v>0.50712924901325496</c:v>
                </c:pt>
                <c:pt idx="2">
                  <c:v>0.67001269812379816</c:v>
                </c:pt>
                <c:pt idx="3">
                  <c:v>0.86668260365812555</c:v>
                </c:pt>
                <c:pt idx="4">
                  <c:v>1.0993793642309917</c:v>
                </c:pt>
                <c:pt idx="5">
                  <c:v>1.3695892066801836</c:v>
                </c:pt>
                <c:pt idx="6">
                  <c:v>1.6779697454574989</c:v>
                </c:pt>
                <c:pt idx="7">
                  <c:v>2.0243217753683163</c:v>
                </c:pt>
                <c:pt idx="8">
                  <c:v>2.4076055383631862</c:v>
                </c:pt>
                <c:pt idx="9">
                  <c:v>2.8259963314996006</c:v>
                </c:pt>
                <c:pt idx="10">
                  <c:v>3.276971987996335</c:v>
                </c:pt>
                <c:pt idx="11">
                  <c:v>3.7574235093693504</c:v>
                </c:pt>
                <c:pt idx="12">
                  <c:v>4.2637798551867219</c:v>
                </c:pt>
                <c:pt idx="13">
                  <c:v>4.7921384191326508</c:v>
                </c:pt>
                <c:pt idx="14">
                  <c:v>5.3383938062329337</c:v>
                </c:pt>
                <c:pt idx="15">
                  <c:v>5.8983589459499726</c:v>
                </c:pt>
                <c:pt idx="16">
                  <c:v>6.4678741259511305</c:v>
                </c:pt>
                <c:pt idx="17">
                  <c:v>7.0429010504078633</c:v>
                </c:pt>
                <c:pt idx="18">
                  <c:v>7.619600400661958</c:v>
                </c:pt>
                <c:pt idx="19">
                  <c:v>8.19439253592863</c:v>
                </c:pt>
                <c:pt idx="20">
                  <c:v>8.7640018865224842</c:v>
                </c:pt>
                <c:pt idx="21">
                  <c:v>9.325486260423677</c:v>
                </c:pt>
                <c:pt idx="22">
                  <c:v>9.8762527247590359</c:v>
                </c:pt>
                <c:pt idx="23">
                  <c:v>10.414061968137483</c:v>
                </c:pt>
                <c:pt idx="24">
                  <c:v>10.937023134606171</c:v>
                </c:pt>
                <c:pt idx="25">
                  <c:v>11.443581082904553</c:v>
                </c:pt>
                <c:pt idx="26">
                  <c:v>11.932497900769171</c:v>
                </c:pt>
                <c:pt idx="27">
                  <c:v>12.402830323873388</c:v>
                </c:pt>
                <c:pt idx="28">
                  <c:v>12.853904497783104</c:v>
                </c:pt>
                <c:pt idx="29">
                  <c:v>13.285289298768978</c:v>
                </c:pt>
                <c:pt idx="30">
                  <c:v>13.696769209984943</c:v>
                </c:pt>
                <c:pt idx="31">
                  <c:v>14.088317543445482</c:v>
                </c:pt>
                <c:pt idx="32">
                  <c:v>14.460070611721331</c:v>
                </c:pt>
                <c:pt idx="33">
                  <c:v>14.812303289686129</c:v>
                </c:pt>
                <c:pt idx="34">
                  <c:v>15.145406267127107</c:v>
                </c:pt>
                <c:pt idx="35">
                  <c:v>15.459865177139369</c:v>
                </c:pt>
                <c:pt idx="36">
                  <c:v>15.756241691457532</c:v>
                </c:pt>
                <c:pt idx="37">
                  <c:v>16.035156600105623</c:v>
                </c:pt>
                <c:pt idx="38">
                  <c:v>16.297274836511519</c:v>
                </c:pt>
                <c:pt idx="39">
                  <c:v>16.54329236799488</c:v>
                </c:pt>
                <c:pt idx="40">
                  <c:v>16.773924842826382</c:v>
                </c:pt>
                <c:pt idx="41">
                  <c:v>16.989897866576374</c:v>
                </c:pt>
                <c:pt idx="42">
                  <c:v>17.191938770158096</c:v>
                </c:pt>
                <c:pt idx="43">
                  <c:v>17.380769728021285</c:v>
                </c:pt>
                <c:pt idx="44">
                  <c:v>17.557102085823555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B-401F-8528-FD0492D3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299920"/>
        <c:axId val="201220976"/>
      </c:lineChart>
      <c:scatterChart>
        <c:scatterStyle val="lineMarker"/>
        <c:varyColors val="0"/>
        <c:ser>
          <c:idx val="0"/>
          <c:order val="0"/>
          <c:tx>
            <c:strRef>
              <c:f>'Modified Gompertz_mono'!$C$5</c:f>
              <c:strCache>
                <c:ptCount val="1"/>
                <c:pt idx="0">
                  <c:v>R2 (100%CM)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Gompertz_mono'!$A$7:$A$51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'Modified Gompertz_mono'!$C$7:$C$51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1.1033249450371619E-2</c:v>
                </c:pt>
                <c:pt idx="3">
                  <c:v>2.2066498900743237E-2</c:v>
                </c:pt>
                <c:pt idx="4">
                  <c:v>7.7232746152601325E-2</c:v>
                </c:pt>
                <c:pt idx="5">
                  <c:v>1.0598260420316739</c:v>
                </c:pt>
                <c:pt idx="6">
                  <c:v>1.9441600083228394</c:v>
                </c:pt>
                <c:pt idx="7">
                  <c:v>2.63197531543819</c:v>
                </c:pt>
                <c:pt idx="8">
                  <c:v>3.1232719633777264</c:v>
                </c:pt>
                <c:pt idx="9">
                  <c:v>3.319790622553541</c:v>
                </c:pt>
                <c:pt idx="10">
                  <c:v>3.8110872704930774</c:v>
                </c:pt>
                <c:pt idx="11">
                  <c:v>4.1058652592567988</c:v>
                </c:pt>
                <c:pt idx="12">
                  <c:v>4.681116058186519</c:v>
                </c:pt>
                <c:pt idx="13">
                  <c:v>5.2563668571162392</c:v>
                </c:pt>
                <c:pt idx="14">
                  <c:v>5.7165674962600157</c:v>
                </c:pt>
                <c:pt idx="15">
                  <c:v>6.1767681354037922</c:v>
                </c:pt>
                <c:pt idx="16">
                  <c:v>6.4068684549756805</c:v>
                </c:pt>
                <c:pt idx="17">
                  <c:v>6.867069094119457</c:v>
                </c:pt>
                <c:pt idx="18">
                  <c:v>7.2122195734772889</c:v>
                </c:pt>
                <c:pt idx="19">
                  <c:v>7.3306177537861048</c:v>
                </c:pt>
                <c:pt idx="20">
                  <c:v>7.4884819941978584</c:v>
                </c:pt>
                <c:pt idx="21">
                  <c:v>7.8436765351243052</c:v>
                </c:pt>
                <c:pt idx="22">
                  <c:v>10.330038321609429</c:v>
                </c:pt>
                <c:pt idx="23">
                  <c:v>11.119359523668198</c:v>
                </c:pt>
                <c:pt idx="24">
                  <c:v>11.280064508766024</c:v>
                </c:pt>
                <c:pt idx="25">
                  <c:v>11.422913384408536</c:v>
                </c:pt>
                <c:pt idx="26">
                  <c:v>11.601474478961677</c:v>
                </c:pt>
                <c:pt idx="27">
                  <c:v>12.708553265191149</c:v>
                </c:pt>
                <c:pt idx="28">
                  <c:v>13.083531563752745</c:v>
                </c:pt>
                <c:pt idx="29">
                  <c:v>13.42371073990995</c:v>
                </c:pt>
                <c:pt idx="30">
                  <c:v>13.9096809915631</c:v>
                </c:pt>
                <c:pt idx="31">
                  <c:v>14.201263142554989</c:v>
                </c:pt>
                <c:pt idx="32">
                  <c:v>14.541442318712194</c:v>
                </c:pt>
                <c:pt idx="33">
                  <c:v>14.8816214948694</c:v>
                </c:pt>
                <c:pt idx="34">
                  <c:v>15.221800671026605</c:v>
                </c:pt>
                <c:pt idx="35">
                  <c:v>15.560331200714215</c:v>
                </c:pt>
                <c:pt idx="36">
                  <c:v>15.823632723804577</c:v>
                </c:pt>
                <c:pt idx="37">
                  <c:v>16.086934246894941</c:v>
                </c:pt>
                <c:pt idx="38">
                  <c:v>16.31262126668668</c:v>
                </c:pt>
                <c:pt idx="39">
                  <c:v>16.613537293075666</c:v>
                </c:pt>
                <c:pt idx="40">
                  <c:v>16.770539164564862</c:v>
                </c:pt>
                <c:pt idx="41">
                  <c:v>17.006041971798656</c:v>
                </c:pt>
                <c:pt idx="42">
                  <c:v>17.084542907543252</c:v>
                </c:pt>
                <c:pt idx="43">
                  <c:v>17.241544779032449</c:v>
                </c:pt>
                <c:pt idx="44">
                  <c:v>17.320045714777045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76B-401F-8528-FD0492D377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299920"/>
        <c:axId val="201220976"/>
      </c:scatterChart>
      <c:dateAx>
        <c:axId val="1588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1220976"/>
        <c:crosses val="autoZero"/>
        <c:auto val="0"/>
        <c:lblOffset val="100"/>
        <c:baseTimeUnit val="days"/>
        <c:majorUnit val="5"/>
        <c:majorTimeUnit val="days"/>
      </c:dateAx>
      <c:valAx>
        <c:axId val="20122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588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Richard quadri'!$C$5</c:f>
              <c:strCache>
                <c:ptCount val="1"/>
                <c:pt idx="0">
                  <c:v>R21 (5,51%HE+2,48%CD+47,35%PM+44,66%SM)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quadri'!$A$6:$A$54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quadri'!$C$6:$C$54</c:f>
              <c:numCache>
                <c:formatCode>General</c:formatCode>
                <c:ptCount val="49"/>
                <c:pt idx="0">
                  <c:v>0</c:v>
                </c:pt>
                <c:pt idx="1">
                  <c:v>2.2008263284116847</c:v>
                </c:pt>
                <c:pt idx="2">
                  <c:v>3.9802178279785791</c:v>
                </c:pt>
                <c:pt idx="3">
                  <c:v>5.7596093275454736</c:v>
                </c:pt>
                <c:pt idx="4">
                  <c:v>7.4921747350185024</c:v>
                </c:pt>
                <c:pt idx="5">
                  <c:v>8.9437835899283371</c:v>
                </c:pt>
                <c:pt idx="6">
                  <c:v>10.442218536932037</c:v>
                </c:pt>
                <c:pt idx="7">
                  <c:v>12.362088312780529</c:v>
                </c:pt>
                <c:pt idx="8">
                  <c:v>15.124827746318601</c:v>
                </c:pt>
                <c:pt idx="9">
                  <c:v>18.777262929640123</c:v>
                </c:pt>
                <c:pt idx="10">
                  <c:v>23.13208949436963</c:v>
                </c:pt>
                <c:pt idx="11">
                  <c:v>27.767872611662327</c:v>
                </c:pt>
                <c:pt idx="12">
                  <c:v>31.27982951870225</c:v>
                </c:pt>
                <c:pt idx="13">
                  <c:v>35.213221254586962</c:v>
                </c:pt>
                <c:pt idx="14">
                  <c:v>39.989482648161257</c:v>
                </c:pt>
                <c:pt idx="15">
                  <c:v>45.42130933104967</c:v>
                </c:pt>
                <c:pt idx="16">
                  <c:v>51.109034345745229</c:v>
                </c:pt>
                <c:pt idx="17">
                  <c:v>56.653371334860225</c:v>
                </c:pt>
                <c:pt idx="18">
                  <c:v>62.580076392190051</c:v>
                </c:pt>
                <c:pt idx="19">
                  <c:v>68.220005398358751</c:v>
                </c:pt>
                <c:pt idx="20">
                  <c:v>71.725062393558943</c:v>
                </c:pt>
                <c:pt idx="21">
                  <c:v>75.167529085273415</c:v>
                </c:pt>
                <c:pt idx="22">
                  <c:v>79.939026838645191</c:v>
                </c:pt>
                <c:pt idx="23">
                  <c:v>85.221756494163941</c:v>
                </c:pt>
                <c:pt idx="24">
                  <c:v>89.822843613486725</c:v>
                </c:pt>
                <c:pt idx="25">
                  <c:v>94.210917440248267</c:v>
                </c:pt>
                <c:pt idx="26">
                  <c:v>98.556388608497556</c:v>
                </c:pt>
                <c:pt idx="27">
                  <c:v>102.98706509377135</c:v>
                </c:pt>
                <c:pt idx="28">
                  <c:v>106.56568840880018</c:v>
                </c:pt>
                <c:pt idx="29">
                  <c:v>109.80349045573104</c:v>
                </c:pt>
                <c:pt idx="30">
                  <c:v>113.04129250266189</c:v>
                </c:pt>
                <c:pt idx="31">
                  <c:v>116.32169720810498</c:v>
                </c:pt>
                <c:pt idx="32">
                  <c:v>119.90032052313381</c:v>
                </c:pt>
                <c:pt idx="33">
                  <c:v>123.01031459452791</c:v>
                </c:pt>
                <c:pt idx="34">
                  <c:v>126.03510334889752</c:v>
                </c:pt>
                <c:pt idx="35">
                  <c:v>128.33564690855891</c:v>
                </c:pt>
                <c:pt idx="36">
                  <c:v>130.46577983417131</c:v>
                </c:pt>
                <c:pt idx="37">
                  <c:v>132.51070744275921</c:v>
                </c:pt>
                <c:pt idx="38">
                  <c:v>134.42782707581037</c:v>
                </c:pt>
                <c:pt idx="39">
                  <c:v>136.43015202588603</c:v>
                </c:pt>
                <c:pt idx="40">
                  <c:v>138.21946368340045</c:v>
                </c:pt>
                <c:pt idx="41">
                  <c:v>140.26439129198835</c:v>
                </c:pt>
                <c:pt idx="42">
                  <c:v>142.26671624206401</c:v>
                </c:pt>
                <c:pt idx="43">
                  <c:v>143.97082258255392</c:v>
                </c:pt>
                <c:pt idx="44">
                  <c:v>144.99328638684787</c:v>
                </c:pt>
                <c:pt idx="45">
                  <c:v>146.14355816667856</c:v>
                </c:pt>
                <c:pt idx="46">
                  <c:v>147.20862462948475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B2-4F49-9CE3-2BFFCEF236D5}"/>
            </c:ext>
          </c:extLst>
        </c:ser>
        <c:ser>
          <c:idx val="1"/>
          <c:order val="1"/>
          <c:tx>
            <c:strRef>
              <c:f>'Modified Richard quadri'!$I$5</c:f>
              <c:strCache>
                <c:ptCount val="1"/>
                <c:pt idx="0">
                  <c:v>R21 (5,51%HE+2,48%CD+47,35%PM+44,66%SM)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quadri'!$A$6:$A$54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quadri'!$I$6:$I$54</c:f>
              <c:numCache>
                <c:formatCode>General</c:formatCode>
                <c:ptCount val="49"/>
                <c:pt idx="0">
                  <c:v>1.7232745295596137</c:v>
                </c:pt>
                <c:pt idx="1">
                  <c:v>2.4920823062145887</c:v>
                </c:pt>
                <c:pt idx="2">
                  <c:v>3.499329289357914</c:v>
                </c:pt>
                <c:pt idx="3">
                  <c:v>4.7819206375429761</c:v>
                </c:pt>
                <c:pt idx="4">
                  <c:v>6.3727454923679785</c:v>
                </c:pt>
                <c:pt idx="5">
                  <c:v>8.29858064193205</c:v>
                </c:pt>
                <c:pt idx="6">
                  <c:v>10.578379792525253</c:v>
                </c:pt>
                <c:pt idx="7">
                  <c:v>13.222088935032163</c:v>
                </c:pt>
                <c:pt idx="8">
                  <c:v>16.230060026440594</c:v>
                </c:pt>
                <c:pt idx="9">
                  <c:v>19.593066917771008</c:v>
                </c:pt>
                <c:pt idx="10">
                  <c:v>23.292868855887651</c:v>
                </c:pt>
                <c:pt idx="11">
                  <c:v>27.303224038794632</c:v>
                </c:pt>
                <c:pt idx="12">
                  <c:v>31.59123090324395</c:v>
                </c:pt>
                <c:pt idx="13">
                  <c:v>36.118867203393471</c:v>
                </c:pt>
                <c:pt idx="14">
                  <c:v>40.844603488239144</c:v>
                </c:pt>
                <c:pt idx="15">
                  <c:v>45.724984220638447</c:v>
                </c:pt>
                <c:pt idx="16">
                  <c:v>50.716092258350571</c:v>
                </c:pt>
                <c:pt idx="17">
                  <c:v>55.774836973541504</c:v>
                </c:pt>
                <c:pt idx="18">
                  <c:v>60.860029990796761</c:v>
                </c:pt>
                <c:pt idx="19">
                  <c:v>65.933233389626466</c:v>
                </c:pt>
                <c:pt idx="20">
                  <c:v>70.959382146588837</c:v>
                </c:pt>
                <c:pt idx="21">
                  <c:v>75.907195213279095</c:v>
                </c:pt>
                <c:pt idx="22">
                  <c:v>80.749398099491714</c:v>
                </c:pt>
                <c:pt idx="23">
                  <c:v>85.462784653432735</c:v>
                </c:pt>
                <c:pt idx="24">
                  <c:v>90.028147573552047</c:v>
                </c:pt>
                <c:pt idx="25">
                  <c:v>94.430106767991461</c:v>
                </c:pt>
                <c:pt idx="26">
                  <c:v>98.656862678149096</c:v>
                </c:pt>
                <c:pt idx="27">
                  <c:v>102.69989869505899</c:v>
                </c:pt>
                <c:pt idx="28">
                  <c:v>106.55365330220771</c:v>
                </c:pt>
                <c:pt idx="29">
                  <c:v>110.21517894241575</c:v>
                </c:pt>
                <c:pt idx="30">
                  <c:v>113.6838010897613</c:v>
                </c:pt>
                <c:pt idx="31">
                  <c:v>116.9607877794252</c:v>
                </c:pt>
                <c:pt idx="32">
                  <c:v>120.04903700539241</c:v>
                </c:pt>
                <c:pt idx="33">
                  <c:v>122.95278697931603</c:v>
                </c:pt>
                <c:pt idx="34">
                  <c:v>125.67735225503247</c:v>
                </c:pt>
                <c:pt idx="35">
                  <c:v>128.2288871381781</c:v>
                </c:pt>
                <c:pt idx="36">
                  <c:v>130.61417657847389</c:v>
                </c:pt>
                <c:pt idx="37">
                  <c:v>132.84045383618491</c:v>
                </c:pt>
                <c:pt idx="38">
                  <c:v>134.91524357377429</c:v>
                </c:pt>
                <c:pt idx="39">
                  <c:v>136.84622860068077</c:v>
                </c:pt>
                <c:pt idx="40">
                  <c:v>138.64113824918297</c:v>
                </c:pt>
                <c:pt idx="41">
                  <c:v>140.30765624332355</c:v>
                </c:pt>
                <c:pt idx="42">
                  <c:v>141.85334590750369</c:v>
                </c:pt>
                <c:pt idx="43">
                  <c:v>143.28559061853878</c:v>
                </c:pt>
                <c:pt idx="44">
                  <c:v>144.61154751251169</c:v>
                </c:pt>
                <c:pt idx="45">
                  <c:v>145.83811259729137</c:v>
                </c:pt>
                <c:pt idx="46">
                  <c:v>146.97189557944486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B2-4F49-9CE3-2BFFCEF236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19488"/>
        <c:axId val="1463628768"/>
      </c:lineChart>
      <c:catAx>
        <c:axId val="1121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63628768"/>
        <c:crosses val="autoZero"/>
        <c:auto val="1"/>
        <c:lblAlgn val="ctr"/>
        <c:lblOffset val="100"/>
        <c:noMultiLvlLbl val="0"/>
      </c:catAx>
      <c:valAx>
        <c:axId val="14636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121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6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Richard quadri'!$D$5</c:f>
              <c:strCache>
                <c:ptCount val="1"/>
                <c:pt idx="0">
                  <c:v>R10 (32,39%HE+32,22%CD+33,13%PM+2,26%SM)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quadri'!$A$6:$A$54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quadri'!$D$6:$D$54</c:f>
              <c:numCache>
                <c:formatCode>General</c:formatCode>
                <c:ptCount val="49"/>
                <c:pt idx="0">
                  <c:v>0</c:v>
                </c:pt>
                <c:pt idx="1">
                  <c:v>2.3980928042047382E-2</c:v>
                </c:pt>
                <c:pt idx="2">
                  <c:v>1.7689575260166124</c:v>
                </c:pt>
                <c:pt idx="3">
                  <c:v>3.6336445866464184</c:v>
                </c:pt>
                <c:pt idx="4">
                  <c:v>5.7377525725867056</c:v>
                </c:pt>
                <c:pt idx="5">
                  <c:v>7.8506956372793262</c:v>
                </c:pt>
                <c:pt idx="6">
                  <c:v>10.605492610012332</c:v>
                </c:pt>
                <c:pt idx="7">
                  <c:v>13.208831089848196</c:v>
                </c:pt>
                <c:pt idx="8">
                  <c:v>15.882656022147732</c:v>
                </c:pt>
                <c:pt idx="9">
                  <c:v>18.954933297299746</c:v>
                </c:pt>
                <c:pt idx="10">
                  <c:v>22.426633803079223</c:v>
                </c:pt>
                <c:pt idx="11">
                  <c:v>26.499993463014842</c:v>
                </c:pt>
                <c:pt idx="12">
                  <c:v>29.518095200322879</c:v>
                </c:pt>
                <c:pt idx="13">
                  <c:v>32.352504970604379</c:v>
                </c:pt>
                <c:pt idx="14">
                  <c:v>38.606891200453205</c:v>
                </c:pt>
                <c:pt idx="15">
                  <c:v>46.080457617638089</c:v>
                </c:pt>
                <c:pt idx="16">
                  <c:v>54.912004765689844</c:v>
                </c:pt>
                <c:pt idx="17">
                  <c:v>62.759757399401259</c:v>
                </c:pt>
                <c:pt idx="18">
                  <c:v>66.945315277833203</c:v>
                </c:pt>
                <c:pt idx="19">
                  <c:v>71.045641345718934</c:v>
                </c:pt>
                <c:pt idx="20">
                  <c:v>74.640231971616714</c:v>
                </c:pt>
                <c:pt idx="21">
                  <c:v>81.390110777427438</c:v>
                </c:pt>
                <c:pt idx="22">
                  <c:v>84.486805880120244</c:v>
                </c:pt>
                <c:pt idx="23">
                  <c:v>86.800819803011564</c:v>
                </c:pt>
                <c:pt idx="24">
                  <c:v>88.332152546101412</c:v>
                </c:pt>
                <c:pt idx="25">
                  <c:v>90.578107235966527</c:v>
                </c:pt>
                <c:pt idx="26">
                  <c:v>92.007351129517048</c:v>
                </c:pt>
                <c:pt idx="27">
                  <c:v>93.198387707475817</c:v>
                </c:pt>
                <c:pt idx="28">
                  <c:v>93.981068887277289</c:v>
                </c:pt>
                <c:pt idx="29">
                  <c:v>95.171001080392017</c:v>
                </c:pt>
                <c:pt idx="30">
                  <c:v>96.304269835739376</c:v>
                </c:pt>
                <c:pt idx="31">
                  <c:v>97.494202028854104</c:v>
                </c:pt>
                <c:pt idx="32">
                  <c:v>98.570807346434094</c:v>
                </c:pt>
                <c:pt idx="33">
                  <c:v>99.704076101781453</c:v>
                </c:pt>
                <c:pt idx="34">
                  <c:v>100.89400829489618</c:v>
                </c:pt>
                <c:pt idx="35">
                  <c:v>103.10388236782353</c:v>
                </c:pt>
                <c:pt idx="36">
                  <c:v>104.407141436473</c:v>
                </c:pt>
                <c:pt idx="37">
                  <c:v>104.97224666590108</c:v>
                </c:pt>
                <c:pt idx="38">
                  <c:v>105.5575342249516</c:v>
                </c:pt>
                <c:pt idx="39">
                  <c:v>106.24373343211427</c:v>
                </c:pt>
                <c:pt idx="40">
                  <c:v>106.68774468380776</c:v>
                </c:pt>
                <c:pt idx="41">
                  <c:v>107.35376156134801</c:v>
                </c:pt>
                <c:pt idx="42">
                  <c:v>108.03996076851068</c:v>
                </c:pt>
                <c:pt idx="43">
                  <c:v>108.48397202020418</c:v>
                </c:pt>
                <c:pt idx="44">
                  <c:v>109.17017122736685</c:v>
                </c:pt>
                <c:pt idx="45">
                  <c:v>110.86424903373801</c:v>
                </c:pt>
                <c:pt idx="46">
                  <c:v>112.55832684010916</c:v>
                </c:pt>
                <c:pt idx="47">
                  <c:v>114.0829968658432</c:v>
                </c:pt>
                <c:pt idx="48">
                  <c:v>116.0594209732762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C7-4BDD-A06A-68EB28B66307}"/>
            </c:ext>
          </c:extLst>
        </c:ser>
        <c:ser>
          <c:idx val="1"/>
          <c:order val="1"/>
          <c:tx>
            <c:strRef>
              <c:f>'Modified Richard quadri'!$J$5</c:f>
              <c:strCache>
                <c:ptCount val="1"/>
                <c:pt idx="0">
                  <c:v>R10 (32,39%HE+32,22%CD+33,13%PM+2,26%SM)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quadri'!$A$6:$A$54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quadri'!$J$6:$J$54</c:f>
              <c:numCache>
                <c:formatCode>General</c:formatCode>
                <c:ptCount val="49"/>
                <c:pt idx="0">
                  <c:v>2.4768129206242482</c:v>
                </c:pt>
                <c:pt idx="1">
                  <c:v>3.4970727726232584</c:v>
                </c:pt>
                <c:pt idx="2">
                  <c:v>4.7908336605155508</c:v>
                </c:pt>
                <c:pt idx="3">
                  <c:v>6.3848919841369476</c:v>
                </c:pt>
                <c:pt idx="4">
                  <c:v>8.2980237158333772</c:v>
                </c:pt>
                <c:pt idx="5">
                  <c:v>10.53966820424017</c:v>
                </c:pt>
                <c:pt idx="6">
                  <c:v>13.109327046769081</c:v>
                </c:pt>
                <c:pt idx="7">
                  <c:v>15.996673107657216</c:v>
                </c:pt>
                <c:pt idx="8">
                  <c:v>19.182288032986854</c:v>
                </c:pt>
                <c:pt idx="9">
                  <c:v>22.638894243870503</c:v>
                </c:pt>
                <c:pt idx="10">
                  <c:v>26.33292139206732</c:v>
                </c:pt>
                <c:pt idx="11">
                  <c:v>30.226244888058233</c:v>
                </c:pt>
                <c:pt idx="12">
                  <c:v>34.277949772286959</c:v>
                </c:pt>
                <c:pt idx="13">
                  <c:v>38.446000294303829</c:v>
                </c:pt>
                <c:pt idx="14">
                  <c:v>42.68872786068021</c:v>
                </c:pt>
                <c:pt idx="15">
                  <c:v>46.96608247775449</c:v>
                </c:pt>
                <c:pt idx="16">
                  <c:v>51.240621947838477</c:v>
                </c:pt>
                <c:pt idx="17">
                  <c:v>55.47823687484739</c:v>
                </c:pt>
                <c:pt idx="18">
                  <c:v>59.648627241515598</c:v>
                </c:pt>
                <c:pt idx="19">
                  <c:v>63.725558092775223</c:v>
                </c:pt>
                <c:pt idx="20">
                  <c:v>67.686928424129277</c:v>
                </c:pt>
                <c:pt idx="21">
                  <c:v>71.514689742174241</c:v>
                </c:pt>
                <c:pt idx="22">
                  <c:v>75.194650017400022</c:v>
                </c:pt>
                <c:pt idx="23">
                  <c:v>78.71619589697778</c:v>
                </c:pt>
                <c:pt idx="24">
                  <c:v>82.071961947327509</c:v>
                </c:pt>
                <c:pt idx="25">
                  <c:v>85.25747103027625</c:v>
                </c:pt>
                <c:pt idx="26">
                  <c:v>88.27076518157493</c:v>
                </c:pt>
                <c:pt idx="27">
                  <c:v>91.112041891782269</c:v>
                </c:pt>
                <c:pt idx="28">
                  <c:v>93.783306690570186</c:v>
                </c:pt>
                <c:pt idx="29">
                  <c:v>96.28804950773241</c:v>
                </c:pt>
                <c:pt idx="30">
                  <c:v>98.630949454888267</c:v>
                </c:pt>
                <c:pt idx="31">
                  <c:v>100.81761041735071</c:v>
                </c:pt>
                <c:pt idx="32">
                  <c:v>102.85432811500499</c:v>
                </c:pt>
                <c:pt idx="33">
                  <c:v>104.74788801491474</c:v>
                </c:pt>
                <c:pt idx="34">
                  <c:v>106.50539258361104</c:v>
                </c:pt>
                <c:pt idx="35">
                  <c:v>108.13411578274307</c:v>
                </c:pt>
                <c:pt idx="36">
                  <c:v>109.64138237093897</c:v>
                </c:pt>
                <c:pt idx="37">
                  <c:v>111.03446942090444</c:v>
                </c:pt>
                <c:pt idx="38">
                  <c:v>112.32052744389316</c:v>
                </c:pt>
                <c:pt idx="39">
                  <c:v>113.50651859457989</c:v>
                </c:pt>
                <c:pt idx="40">
                  <c:v>114.59916957479471</c:v>
                </c:pt>
                <c:pt idx="41">
                  <c:v>115.60493704056205</c:v>
                </c:pt>
                <c:pt idx="42">
                  <c:v>116.52998352357739</c:v>
                </c:pt>
                <c:pt idx="43">
                  <c:v>117.38016209218542</c:v>
                </c:pt>
                <c:pt idx="44">
                  <c:v>118.16100818805944</c:v>
                </c:pt>
                <c:pt idx="45">
                  <c:v>118.8777372764449</c:v>
                </c:pt>
                <c:pt idx="46">
                  <c:v>119.5352471354163</c:v>
                </c:pt>
                <c:pt idx="47">
                  <c:v>120.13812378158738</c:v>
                </c:pt>
                <c:pt idx="48">
                  <c:v>120.69065018357553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C7-4BDD-A06A-68EB28B663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806656"/>
        <c:axId val="1378036832"/>
      </c:lineChart>
      <c:catAx>
        <c:axId val="12568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8036832"/>
        <c:crosses val="autoZero"/>
        <c:auto val="1"/>
        <c:lblAlgn val="ctr"/>
        <c:lblOffset val="100"/>
        <c:noMultiLvlLbl val="0"/>
      </c:catAx>
      <c:valAx>
        <c:axId val="13780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2568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6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Richard quadri'!$E$5</c:f>
              <c:strCache>
                <c:ptCount val="1"/>
                <c:pt idx="0">
                  <c:v>R3 (33,09%HE+33,28%CD+1,84%PM+31,79%SM)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quadri'!$A$6:$A$54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quadri'!$E$6:$E$54</c:f>
              <c:numCache>
                <c:formatCode>General</c:formatCode>
                <c:ptCount val="49"/>
                <c:pt idx="0">
                  <c:v>0</c:v>
                </c:pt>
                <c:pt idx="1">
                  <c:v>2.6350821251432373</c:v>
                </c:pt>
                <c:pt idx="2">
                  <c:v>5.6440926569734335</c:v>
                </c:pt>
                <c:pt idx="3">
                  <c:v>11.229556925114153</c:v>
                </c:pt>
                <c:pt idx="4">
                  <c:v>17.779133122987325</c:v>
                </c:pt>
                <c:pt idx="5">
                  <c:v>24.029851792676897</c:v>
                </c:pt>
                <c:pt idx="6">
                  <c:v>30.323873868791111</c:v>
                </c:pt>
                <c:pt idx="7">
                  <c:v>38.487578720792399</c:v>
                </c:pt>
                <c:pt idx="8">
                  <c:v>42.789865274685567</c:v>
                </c:pt>
                <c:pt idx="9">
                  <c:v>50.273986022635654</c:v>
                </c:pt>
                <c:pt idx="10">
                  <c:v>57.421172510570159</c:v>
                </c:pt>
                <c:pt idx="11">
                  <c:v>64.800445467749626</c:v>
                </c:pt>
                <c:pt idx="12">
                  <c:v>67.65103188405935</c:v>
                </c:pt>
                <c:pt idx="13">
                  <c:v>69.913402055733741</c:v>
                </c:pt>
                <c:pt idx="14">
                  <c:v>76.849001348271074</c:v>
                </c:pt>
                <c:pt idx="15">
                  <c:v>83.050543878057184</c:v>
                </c:pt>
                <c:pt idx="16">
                  <c:v>88.147692394556174</c:v>
                </c:pt>
                <c:pt idx="17">
                  <c:v>93.342605335479178</c:v>
                </c:pt>
                <c:pt idx="18">
                  <c:v>100.34756574285018</c:v>
                </c:pt>
                <c:pt idx="19">
                  <c:v>107.69854597709548</c:v>
                </c:pt>
                <c:pt idx="20">
                  <c:v>114.36272487288547</c:v>
                </c:pt>
                <c:pt idx="21">
                  <c:v>121.06993361863478</c:v>
                </c:pt>
                <c:pt idx="22">
                  <c:v>127.25580194499325</c:v>
                </c:pt>
                <c:pt idx="23">
                  <c:v>132.02421125473552</c:v>
                </c:pt>
                <c:pt idx="24">
                  <c:v>136.06191632351428</c:v>
                </c:pt>
                <c:pt idx="25">
                  <c:v>140.95956651224299</c:v>
                </c:pt>
                <c:pt idx="26">
                  <c:v>144.77145944942808</c:v>
                </c:pt>
                <c:pt idx="27">
                  <c:v>148.174397111665</c:v>
                </c:pt>
                <c:pt idx="28">
                  <c:v>150.80592300275913</c:v>
                </c:pt>
                <c:pt idx="29">
                  <c:v>153.11496656369684</c:v>
                </c:pt>
                <c:pt idx="30">
                  <c:v>155.50138586186696</c:v>
                </c:pt>
                <c:pt idx="31">
                  <c:v>158.11993237173434</c:v>
                </c:pt>
                <c:pt idx="32">
                  <c:v>160.62854526871632</c:v>
                </c:pt>
                <c:pt idx="33">
                  <c:v>163.12820530282701</c:v>
                </c:pt>
                <c:pt idx="34">
                  <c:v>165.70341930451812</c:v>
                </c:pt>
                <c:pt idx="35">
                  <c:v>168.40673921688213</c:v>
                </c:pt>
                <c:pt idx="36">
                  <c:v>170.27761749272614</c:v>
                </c:pt>
                <c:pt idx="37">
                  <c:v>173.64365995424723</c:v>
                </c:pt>
                <c:pt idx="38">
                  <c:v>175.43568179573592</c:v>
                </c:pt>
                <c:pt idx="39">
                  <c:v>178.81745550011783</c:v>
                </c:pt>
                <c:pt idx="40">
                  <c:v>182.79841797356946</c:v>
                </c:pt>
                <c:pt idx="41">
                  <c:v>187.51847414094433</c:v>
                </c:pt>
                <c:pt idx="42">
                  <c:v>190.12012999416598</c:v>
                </c:pt>
                <c:pt idx="43">
                  <c:v>191.41649778632205</c:v>
                </c:pt>
                <c:pt idx="44">
                  <c:v>193.58597167458501</c:v>
                </c:pt>
                <c:pt idx="45">
                  <c:v>196.49786500494744</c:v>
                </c:pt>
                <c:pt idx="46">
                  <c:v>199.76927439051985</c:v>
                </c:pt>
                <c:pt idx="47">
                  <c:v>202.16861486641346</c:v>
                </c:pt>
                <c:pt idx="48">
                  <c:v>204.84992803419527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1B-4EB7-8A4F-4C7456418CF3}"/>
            </c:ext>
          </c:extLst>
        </c:ser>
        <c:ser>
          <c:idx val="1"/>
          <c:order val="1"/>
          <c:tx>
            <c:strRef>
              <c:f>'Modified Richard quadri'!$K$5</c:f>
              <c:strCache>
                <c:ptCount val="1"/>
                <c:pt idx="0">
                  <c:v>R3 (33,09%HE+33,28%CD+1,84%PM+31,79%SM)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quadri'!$A$6:$A$54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quadri'!$K$6:$K$54</c:f>
              <c:numCache>
                <c:formatCode>General</c:formatCode>
                <c:ptCount val="49"/>
                <c:pt idx="0">
                  <c:v>12.340098190971526</c:v>
                </c:pt>
                <c:pt idx="1">
                  <c:v>14.976031537345971</c:v>
                </c:pt>
                <c:pt idx="2">
                  <c:v>17.943403355557706</c:v>
                </c:pt>
                <c:pt idx="3">
                  <c:v>21.242803339410905</c:v>
                </c:pt>
                <c:pt idx="4">
                  <c:v>24.869228997440509</c:v>
                </c:pt>
                <c:pt idx="5">
                  <c:v>28.812306412277572</c:v>
                </c:pt>
                <c:pt idx="6">
                  <c:v>33.056689121437117</c:v>
                </c:pt>
                <c:pt idx="7">
                  <c:v>37.582600066182962</c:v>
                </c:pt>
                <c:pt idx="8">
                  <c:v>42.366478246835612</c:v>
                </c:pt>
                <c:pt idx="9">
                  <c:v>47.381691498432524</c:v>
                </c:pt>
                <c:pt idx="10">
                  <c:v>52.59927898984661</c:v>
                </c:pt>
                <c:pt idx="11">
                  <c:v>57.988691092540847</c:v>
                </c:pt>
                <c:pt idx="12">
                  <c:v>63.518499425758563</c:v>
                </c:pt>
                <c:pt idx="13">
                  <c:v>69.157055624723014</c:v>
                </c:pt>
                <c:pt idx="14">
                  <c:v>74.873083174440836</c:v>
                </c:pt>
                <c:pt idx="15">
                  <c:v>80.636192141336764</c:v>
                </c:pt>
                <c:pt idx="16">
                  <c:v>86.417311543534169</c:v>
                </c:pt>
                <c:pt idx="17">
                  <c:v>92.189038280604933</c:v>
                </c:pt>
                <c:pt idx="18">
                  <c:v>97.925904934022739</c:v>
                </c:pt>
                <c:pt idx="19">
                  <c:v>103.60457128609627</c:v>
                </c:pt>
                <c:pt idx="20">
                  <c:v>109.20394628214125</c:v>
                </c:pt>
                <c:pt idx="21">
                  <c:v>114.70524826037258</c:v>
                </c:pt>
                <c:pt idx="22">
                  <c:v>120.09201189988028</c:v>
                </c:pt>
                <c:pt idx="23">
                  <c:v>125.35005043641181</c:v>
                </c:pt>
                <c:pt idx="24">
                  <c:v>130.46738147156549</c:v>
                </c:pt>
                <c:pt idx="25">
                  <c:v>135.43412420288084</c:v>
                </c:pt>
                <c:pt idx="26">
                  <c:v>140.2423752328701</c:v>
                </c:pt>
                <c:pt idx="27">
                  <c:v>144.8860693411622</c:v>
                </c:pt>
                <c:pt idx="28">
                  <c:v>149.3608307638616</c:v>
                </c:pt>
                <c:pt idx="29">
                  <c:v>153.66381971919037</c:v>
                </c:pt>
                <c:pt idx="30">
                  <c:v>157.79357807796973</c:v>
                </c:pt>
                <c:pt idx="31">
                  <c:v>161.74987739530172</c:v>
                </c:pt>
                <c:pt idx="32">
                  <c:v>165.53357177313674</c:v>
                </c:pt>
                <c:pt idx="33">
                  <c:v>169.14645745365229</c:v>
                </c:pt>
                <c:pt idx="34">
                  <c:v>172.59114051517756</c:v>
                </c:pt>
                <c:pt idx="35">
                  <c:v>175.87091359449511</c:v>
                </c:pt>
                <c:pt idx="36">
                  <c:v>178.98964216350774</c:v>
                </c:pt>
                <c:pt idx="37">
                  <c:v>181.95166059598532</c:v>
                </c:pt>
                <c:pt idx="38">
                  <c:v>184.76167803668218</c:v>
                </c:pt>
                <c:pt idx="39">
                  <c:v>187.42469381016301</c:v>
                </c:pt>
                <c:pt idx="40">
                  <c:v>189.94592208676787</c:v>
                </c:pt>
                <c:pt idx="41">
                  <c:v>192.33072527992289</c:v>
                </c:pt>
                <c:pt idx="42">
                  <c:v>194.58455568145445</c:v>
                </c:pt>
                <c:pt idx="43">
                  <c:v>196.71290474038832</c:v>
                </c:pt>
                <c:pt idx="44">
                  <c:v>198.72125937478648</c:v>
                </c:pt>
                <c:pt idx="45">
                  <c:v>200.61506474598406</c:v>
                </c:pt>
                <c:pt idx="46">
                  <c:v>202.39969282954709</c:v>
                </c:pt>
                <c:pt idx="47">
                  <c:v>204.0804162843346</c:v>
                </c:pt>
                <c:pt idx="48">
                  <c:v>205.66238697475626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1B-4EB7-8A4F-4C7456418C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777056"/>
        <c:axId val="1068065936"/>
      </c:lineChart>
      <c:catAx>
        <c:axId val="9597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068065936"/>
        <c:crosses val="autoZero"/>
        <c:auto val="1"/>
        <c:lblAlgn val="ctr"/>
        <c:lblOffset val="100"/>
        <c:noMultiLvlLbl val="0"/>
      </c:catAx>
      <c:valAx>
        <c:axId val="10680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9597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6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Richard quadri'!$F$5</c:f>
              <c:strCache>
                <c:ptCount val="1"/>
                <c:pt idx="0">
                  <c:v>R5 (33,56%HE+1,48%CD+32,66%PM+32,30%SM)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quadri'!$A$6:$A$54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quadri'!$F$6:$F$54</c:f>
              <c:numCache>
                <c:formatCode>General</c:formatCode>
                <c:ptCount val="49"/>
                <c:pt idx="0">
                  <c:v>0</c:v>
                </c:pt>
                <c:pt idx="1">
                  <c:v>0.51287157173929954</c:v>
                </c:pt>
                <c:pt idx="2">
                  <c:v>0.51287157173929954</c:v>
                </c:pt>
                <c:pt idx="3">
                  <c:v>0.73974561997173061</c:v>
                </c:pt>
                <c:pt idx="4">
                  <c:v>0.98702967233690486</c:v>
                </c:pt>
                <c:pt idx="5">
                  <c:v>1.3556561145245265</c:v>
                </c:pt>
                <c:pt idx="6">
                  <c:v>1.58003742716047</c:v>
                </c:pt>
                <c:pt idx="7">
                  <c:v>1.815103564207649</c:v>
                </c:pt>
                <c:pt idx="8">
                  <c:v>2.0501697012548279</c:v>
                </c:pt>
                <c:pt idx="9">
                  <c:v>2.2959206627132422</c:v>
                </c:pt>
                <c:pt idx="10">
                  <c:v>2.8252349270021426</c:v>
                </c:pt>
                <c:pt idx="11">
                  <c:v>4.1547231692555604</c:v>
                </c:pt>
                <c:pt idx="12">
                  <c:v>4.5500616724712701</c:v>
                </c:pt>
                <c:pt idx="13">
                  <c:v>6.3467154823697047</c:v>
                </c:pt>
                <c:pt idx="14">
                  <c:v>7.093038179361276</c:v>
                </c:pt>
                <c:pt idx="15">
                  <c:v>9.0305081444932149</c:v>
                </c:pt>
                <c:pt idx="16">
                  <c:v>10.495546199170656</c:v>
                </c:pt>
                <c:pt idx="17">
                  <c:v>11.915445844478837</c:v>
                </c:pt>
                <c:pt idx="18">
                  <c:v>13.474470563829479</c:v>
                </c:pt>
                <c:pt idx="19">
                  <c:v>15.379014183418143</c:v>
                </c:pt>
                <c:pt idx="20">
                  <c:v>17.305032778685465</c:v>
                </c:pt>
                <c:pt idx="21">
                  <c:v>19.292884090028103</c:v>
                </c:pt>
                <c:pt idx="22">
                  <c:v>21.321695845444481</c:v>
                </c:pt>
                <c:pt idx="23">
                  <c:v>22.899907607097663</c:v>
                </c:pt>
                <c:pt idx="24">
                  <c:v>24.650252709224731</c:v>
                </c:pt>
                <c:pt idx="25">
                  <c:v>25.911179019590719</c:v>
                </c:pt>
                <c:pt idx="26">
                  <c:v>27.258941471393033</c:v>
                </c:pt>
                <c:pt idx="27">
                  <c:v>28.628284225730198</c:v>
                </c:pt>
                <c:pt idx="28">
                  <c:v>29.385280044148985</c:v>
                </c:pt>
                <c:pt idx="29">
                  <c:v>29.890351577038242</c:v>
                </c:pt>
                <c:pt idx="30">
                  <c:v>30.362280259179833</c:v>
                </c:pt>
                <c:pt idx="31">
                  <c:v>30.965229698929296</c:v>
                </c:pt>
                <c:pt idx="32">
                  <c:v>31.489260065932683</c:v>
                </c:pt>
                <c:pt idx="33">
                  <c:v>31.950942785563829</c:v>
                </c:pt>
                <c:pt idx="34">
                  <c:v>32.304501635824323</c:v>
                </c:pt>
                <c:pt idx="35">
                  <c:v>32.687265282709397</c:v>
                </c:pt>
                <c:pt idx="36">
                  <c:v>33.006897182292818</c:v>
                </c:pt>
                <c:pt idx="37">
                  <c:v>33.124482914244503</c:v>
                </c:pt>
                <c:pt idx="38">
                  <c:v>33.266533734292231</c:v>
                </c:pt>
                <c:pt idx="39">
                  <c:v>33.525497364710432</c:v>
                </c:pt>
                <c:pt idx="40">
                  <c:v>33.654979179919529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004-49A4-AAB5-B381303D2987}"/>
            </c:ext>
          </c:extLst>
        </c:ser>
        <c:ser>
          <c:idx val="1"/>
          <c:order val="1"/>
          <c:tx>
            <c:strRef>
              <c:f>'Modified Richard quadri'!$L$5</c:f>
              <c:strCache>
                <c:ptCount val="1"/>
                <c:pt idx="0">
                  <c:v>R5 (33,56%HE+1,48%CD+32,66%PM+32,30%SM)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quadri'!$A$6:$A$54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quadri'!$L$6:$L$54</c:f>
              <c:numCache>
                <c:formatCode>General</c:formatCode>
                <c:ptCount val="49"/>
                <c:pt idx="0">
                  <c:v>1.2390603927251716E-3</c:v>
                </c:pt>
                <c:pt idx="1">
                  <c:v>4.2726499545763449E-3</c:v>
                </c:pt>
                <c:pt idx="2">
                  <c:v>1.28247469473666E-2</c:v>
                </c:pt>
                <c:pt idx="3">
                  <c:v>3.3954220724377246E-2</c:v>
                </c:pt>
                <c:pt idx="4">
                  <c:v>8.0288493178692161E-2</c:v>
                </c:pt>
                <c:pt idx="5">
                  <c:v>0.17154932231157338</c:v>
                </c:pt>
                <c:pt idx="6">
                  <c:v>0.33479927364513579</c:v>
                </c:pt>
                <c:pt idx="7">
                  <c:v>0.60275356470502628</c:v>
                </c:pt>
                <c:pt idx="8">
                  <c:v>1.010125905811164</c:v>
                </c:pt>
                <c:pt idx="9">
                  <c:v>1.5887113341187353</c:v>
                </c:pt>
                <c:pt idx="10">
                  <c:v>2.3623905266060987</c:v>
                </c:pt>
                <c:pt idx="11">
                  <c:v>3.3432613656763555</c:v>
                </c:pt>
                <c:pt idx="12">
                  <c:v>4.5297083374862757</c:v>
                </c:pt>
                <c:pt idx="13">
                  <c:v>5.9066292469460882</c:v>
                </c:pt>
                <c:pt idx="14">
                  <c:v>7.4474990649126278</c:v>
                </c:pt>
                <c:pt idx="15">
                  <c:v>9.1176207338963859</c:v>
                </c:pt>
                <c:pt idx="16">
                  <c:v>10.877828067733915</c:v>
                </c:pt>
                <c:pt idx="17">
                  <c:v>12.688011285867212</c:v>
                </c:pt>
                <c:pt idx="18">
                  <c:v>14.510039879783681</c:v>
                </c:pt>
                <c:pt idx="19">
                  <c:v>16.309877185413654</c:v>
                </c:pt>
                <c:pt idx="20">
                  <c:v>18.058862564416955</c:v>
                </c:pt>
                <c:pt idx="21">
                  <c:v>19.734258315421293</c:v>
                </c:pt>
                <c:pt idx="22">
                  <c:v>21.319220203971419</c:v>
                </c:pt>
                <c:pt idx="23">
                  <c:v>22.802365849065495</c:v>
                </c:pt>
                <c:pt idx="24">
                  <c:v>24.177100620062845</c:v>
                </c:pt>
                <c:pt idx="25">
                  <c:v>25.440830898602584</c:v>
                </c:pt>
                <c:pt idx="26">
                  <c:v>26.594160325665147</c:v>
                </c:pt>
                <c:pt idx="27">
                  <c:v>27.640132632199546</c:v>
                </c:pt>
                <c:pt idx="28">
                  <c:v>28.583558134534325</c:v>
                </c:pt>
                <c:pt idx="29">
                  <c:v>29.430440947890421</c:v>
                </c:pt>
                <c:pt idx="30">
                  <c:v>30.187510061191329</c:v>
                </c:pt>
                <c:pt idx="31">
                  <c:v>30.861848606788818</c:v>
                </c:pt>
                <c:pt idx="32">
                  <c:v>31.460610746591698</c:v>
                </c:pt>
                <c:pt idx="33">
                  <c:v>31.990813450287096</c:v>
                </c:pt>
                <c:pt idx="34">
                  <c:v>32.459190119583631</c:v>
                </c:pt>
                <c:pt idx="35">
                  <c:v>32.872093791905435</c:v>
                </c:pt>
                <c:pt idx="36">
                  <c:v>33.235439019163287</c:v>
                </c:pt>
                <c:pt idx="37">
                  <c:v>33.554673112593775</c:v>
                </c:pt>
                <c:pt idx="38">
                  <c:v>33.834769053133748</c:v>
                </c:pt>
                <c:pt idx="39">
                  <c:v>34.08023386179633</c:v>
                </c:pt>
                <c:pt idx="40">
                  <c:v>34.295127543041716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004-49A4-AAB5-B381303D2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469728"/>
        <c:axId val="1372832624"/>
      </c:lineChart>
      <c:catAx>
        <c:axId val="13524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2832624"/>
        <c:crosses val="autoZero"/>
        <c:auto val="1"/>
        <c:lblAlgn val="ctr"/>
        <c:lblOffset val="100"/>
        <c:noMultiLvlLbl val="0"/>
      </c:catAx>
      <c:valAx>
        <c:axId val="13728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524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6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quadri'!$A$6:$A$54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quadri'!#REF!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'Modified Richard quadri'!#REF!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D7FE-4606-BBEA-7A98C0CC4A93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Richard quadri'!$A$6:$A$54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Richard quadri'!#REF!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'Modified Richard quadri'!#REF!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1-D7FE-4606-BBEA-7A98C0CC4A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629424"/>
        <c:axId val="1359759984"/>
      </c:lineChart>
      <c:catAx>
        <c:axId val="137762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59759984"/>
        <c:crosses val="autoZero"/>
        <c:auto val="1"/>
        <c:lblAlgn val="ctr"/>
        <c:lblOffset val="100"/>
        <c:noMultiLvlLbl val="0"/>
      </c:catAx>
      <c:valAx>
        <c:axId val="13597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76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6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Logistic model'!$B$5</c:f>
              <c:strCache>
                <c:ptCount val="1"/>
                <c:pt idx="0">
                  <c:v>R1 (100% HE)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 model'!$A$6:$A$54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Logistic model'!$B$6:$B$54</c:f>
              <c:numCache>
                <c:formatCode>General</c:formatCode>
                <c:ptCount val="49"/>
                <c:pt idx="0">
                  <c:v>0</c:v>
                </c:pt>
                <c:pt idx="1">
                  <c:v>5.8532519442238895</c:v>
                </c:pt>
                <c:pt idx="2">
                  <c:v>18.977691679074752</c:v>
                </c:pt>
                <c:pt idx="3">
                  <c:v>36.17111325607641</c:v>
                </c:pt>
                <c:pt idx="4">
                  <c:v>60.504571900033653</c:v>
                </c:pt>
                <c:pt idx="5">
                  <c:v>84.048852605606527</c:v>
                </c:pt>
                <c:pt idx="6">
                  <c:v>110.43543866288996</c:v>
                </c:pt>
                <c:pt idx="7">
                  <c:v>145.09111772461347</c:v>
                </c:pt>
                <c:pt idx="8">
                  <c:v>177.75870072418104</c:v>
                </c:pt>
                <c:pt idx="9">
                  <c:v>198.9066659378783</c:v>
                </c:pt>
                <c:pt idx="10">
                  <c:v>221.04176737359577</c:v>
                </c:pt>
                <c:pt idx="11">
                  <c:v>241.06214598887996</c:v>
                </c:pt>
                <c:pt idx="12">
                  <c:v>264.20561904137134</c:v>
                </c:pt>
                <c:pt idx="13">
                  <c:v>278.40628078398277</c:v>
                </c:pt>
                <c:pt idx="14">
                  <c:v>290.469586203125</c:v>
                </c:pt>
                <c:pt idx="15">
                  <c:v>304.73290144228662</c:v>
                </c:pt>
                <c:pt idx="16">
                  <c:v>316.97940400103215</c:v>
                </c:pt>
                <c:pt idx="17">
                  <c:v>321.67137836460159</c:v>
                </c:pt>
                <c:pt idx="18">
                  <c:v>323.14581799889453</c:v>
                </c:pt>
                <c:pt idx="19">
                  <c:v>325.18575909931405</c:v>
                </c:pt>
                <c:pt idx="20">
                  <c:v>326.91543588240091</c:v>
                </c:pt>
                <c:pt idx="21">
                  <c:v>328.48573615822352</c:v>
                </c:pt>
                <c:pt idx="22">
                  <c:v>330.24566994899027</c:v>
                </c:pt>
                <c:pt idx="23">
                  <c:v>332.74249587946974</c:v>
                </c:pt>
                <c:pt idx="24">
                  <c:v>333.68794048496608</c:v>
                </c:pt>
                <c:pt idx="25">
                  <c:v>335.44010285311197</c:v>
                </c:pt>
                <c:pt idx="26">
                  <c:v>336.38084381546139</c:v>
                </c:pt>
                <c:pt idx="27">
                  <c:v>337.70107638199863</c:v>
                </c:pt>
                <c:pt idx="28">
                  <c:v>339.23968989653298</c:v>
                </c:pt>
                <c:pt idx="29">
                  <c:v>340.36870362259219</c:v>
                </c:pt>
                <c:pt idx="30">
                  <c:v>341.87416006357438</c:v>
                </c:pt>
                <c:pt idx="31">
                  <c:v>342.42392994835745</c:v>
                </c:pt>
                <c:pt idx="32">
                  <c:v>344.36592556265168</c:v>
                </c:pt>
                <c:pt idx="33">
                  <c:v>344.85303777718144</c:v>
                </c:pt>
                <c:pt idx="34">
                  <c:v>345.73625001694086</c:v>
                </c:pt>
                <c:pt idx="35">
                  <c:v>345.82234624037801</c:v>
                </c:pt>
                <c:pt idx="36">
                  <c:v>346.12453943979187</c:v>
                </c:pt>
                <c:pt idx="37">
                  <c:v>346.22982753633795</c:v>
                </c:pt>
                <c:pt idx="38">
                  <c:v>346.29417868308036</c:v>
                </c:pt>
                <c:pt idx="39">
                  <c:v>346.3850227089431</c:v>
                </c:pt>
                <c:pt idx="40">
                  <c:v>346.44937385568551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A8-4149-AF26-E593C4F20D86}"/>
            </c:ext>
          </c:extLst>
        </c:ser>
        <c:ser>
          <c:idx val="1"/>
          <c:order val="1"/>
          <c:tx>
            <c:strRef>
              <c:f>'Modified Logistic model'!$I$5</c:f>
              <c:strCache>
                <c:ptCount val="1"/>
                <c:pt idx="0">
                  <c:v>R1 (100% HE)_model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 model'!$A$6:$A$54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Logistic model'!$I$6:$I$54</c:f>
              <c:numCache>
                <c:formatCode>General</c:formatCode>
                <c:ptCount val="49"/>
                <c:pt idx="0">
                  <c:v>19.864275872000306</c:v>
                </c:pt>
                <c:pt idx="1">
                  <c:v>27.067148819061817</c:v>
                </c:pt>
                <c:pt idx="2">
                  <c:v>36.589200714176428</c:v>
                </c:pt>
                <c:pt idx="3">
                  <c:v>48.947669217387876</c:v>
                </c:pt>
                <c:pt idx="4">
                  <c:v>64.609985103905856</c:v>
                </c:pt>
                <c:pt idx="5">
                  <c:v>83.871070337233917</c:v>
                </c:pt>
                <c:pt idx="6">
                  <c:v>106.7003067433532</c:v>
                </c:pt>
                <c:pt idx="7">
                  <c:v>132.60538926662747</c:v>
                </c:pt>
                <c:pt idx="8">
                  <c:v>160.5871242030681</c:v>
                </c:pt>
                <c:pt idx="9">
                  <c:v>189.24799302347222</c:v>
                </c:pt>
                <c:pt idx="10">
                  <c:v>217.05050500096434</c:v>
                </c:pt>
                <c:pt idx="11">
                  <c:v>242.63328509140149</c:v>
                </c:pt>
                <c:pt idx="12">
                  <c:v>265.05492765718878</c:v>
                </c:pt>
                <c:pt idx="13">
                  <c:v>283.88277618469272</c:v>
                </c:pt>
                <c:pt idx="14">
                  <c:v>299.13290851026994</c:v>
                </c:pt>
                <c:pt idx="15">
                  <c:v>311.1284224755687</c:v>
                </c:pt>
                <c:pt idx="16">
                  <c:v>320.3482244562457</c:v>
                </c:pt>
                <c:pt idx="17">
                  <c:v>327.30943937293392</c:v>
                </c:pt>
                <c:pt idx="18">
                  <c:v>332.494960323523</c:v>
                </c:pt>
                <c:pt idx="19">
                  <c:v>336.31906663592054</c:v>
                </c:pt>
                <c:pt idx="20">
                  <c:v>339.11831050454032</c:v>
                </c:pt>
                <c:pt idx="21">
                  <c:v>341.15623063464926</c:v>
                </c:pt>
                <c:pt idx="22">
                  <c:v>342.63401476925253</c:v>
                </c:pt>
                <c:pt idx="23">
                  <c:v>343.70254063634809</c:v>
                </c:pt>
                <c:pt idx="24">
                  <c:v>344.47354181288142</c:v>
                </c:pt>
                <c:pt idx="25">
                  <c:v>345.02902707021957</c:v>
                </c:pt>
                <c:pt idx="26">
                  <c:v>345.42880592857762</c:v>
                </c:pt>
                <c:pt idx="27">
                  <c:v>345.7162998398735</c:v>
                </c:pt>
                <c:pt idx="28">
                  <c:v>345.92293016373731</c:v>
                </c:pt>
                <c:pt idx="29">
                  <c:v>346.07138163029521</c:v>
                </c:pt>
                <c:pt idx="30">
                  <c:v>346.1780042174957</c:v>
                </c:pt>
                <c:pt idx="31">
                  <c:v>346.25456804685405</c:v>
                </c:pt>
                <c:pt idx="32">
                  <c:v>346.30953899608932</c:v>
                </c:pt>
                <c:pt idx="33">
                  <c:v>346.34900255709249</c:v>
                </c:pt>
                <c:pt idx="34">
                  <c:v>346.37733120744548</c:v>
                </c:pt>
                <c:pt idx="35">
                  <c:v>346.39766561411699</c:v>
                </c:pt>
                <c:pt idx="36">
                  <c:v>346.41226114525483</c:v>
                </c:pt>
                <c:pt idx="37">
                  <c:v>346.42273715614698</c:v>
                </c:pt>
                <c:pt idx="38">
                  <c:v>346.43025620845862</c:v>
                </c:pt>
                <c:pt idx="39">
                  <c:v>346.43565285411398</c:v>
                </c:pt>
                <c:pt idx="40">
                  <c:v>346.43952614513773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A8-4149-AF26-E593C4F20D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2496560"/>
        <c:axId val="1372853840"/>
      </c:lineChart>
      <c:catAx>
        <c:axId val="1332496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2853840"/>
        <c:crosses val="autoZero"/>
        <c:auto val="1"/>
        <c:lblAlgn val="ctr"/>
        <c:lblOffset val="100"/>
        <c:noMultiLvlLbl val="0"/>
      </c:catAx>
      <c:valAx>
        <c:axId val="137285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32496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6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Logistic model'!$C$5</c:f>
              <c:strCache>
                <c:ptCount val="1"/>
                <c:pt idx="0">
                  <c:v>R2 (100% CM)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 model'!$A$6:$A$54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Logistic model'!$C$6:$C$54</c:f>
              <c:numCache>
                <c:formatCode>General</c:formatCode>
                <c:ptCount val="49"/>
                <c:pt idx="0">
                  <c:v>0</c:v>
                </c:pt>
                <c:pt idx="1">
                  <c:v>2.2139110986734902</c:v>
                </c:pt>
                <c:pt idx="2">
                  <c:v>3.2333544806460845</c:v>
                </c:pt>
                <c:pt idx="3">
                  <c:v>3.1220673525337799</c:v>
                </c:pt>
                <c:pt idx="4">
                  <c:v>4.4575240401835652</c:v>
                </c:pt>
                <c:pt idx="5">
                  <c:v>6.2967527287886531</c:v>
                </c:pt>
                <c:pt idx="6">
                  <c:v>7.8389349845517806</c:v>
                </c:pt>
                <c:pt idx="7">
                  <c:v>10.802948895983594</c:v>
                </c:pt>
                <c:pt idx="8">
                  <c:v>14.50846229321041</c:v>
                </c:pt>
                <c:pt idx="9">
                  <c:v>16.092403097174099</c:v>
                </c:pt>
                <c:pt idx="10">
                  <c:v>17.12674471214893</c:v>
                </c:pt>
                <c:pt idx="11">
                  <c:v>17.629615516820444</c:v>
                </c:pt>
                <c:pt idx="12">
                  <c:v>18.819406067053595</c:v>
                </c:pt>
                <c:pt idx="13">
                  <c:v>20.436642674950164</c:v>
                </c:pt>
                <c:pt idx="14">
                  <c:v>22.338148095948807</c:v>
                </c:pt>
                <c:pt idx="15">
                  <c:v>26.720496197806206</c:v>
                </c:pt>
                <c:pt idx="16">
                  <c:v>29.263423542471891</c:v>
                </c:pt>
                <c:pt idx="17">
                  <c:v>31.257582345456228</c:v>
                </c:pt>
                <c:pt idx="18">
                  <c:v>31.972638731006686</c:v>
                </c:pt>
                <c:pt idx="19">
                  <c:v>33.097982258426718</c:v>
                </c:pt>
                <c:pt idx="20">
                  <c:v>34.023090548062811</c:v>
                </c:pt>
                <c:pt idx="21">
                  <c:v>34.830030021553767</c:v>
                </c:pt>
                <c:pt idx="22">
                  <c:v>36.466013951727895</c:v>
                </c:pt>
                <c:pt idx="23">
                  <c:v>38.389951068078091</c:v>
                </c:pt>
                <c:pt idx="24">
                  <c:v>42.171378654790274</c:v>
                </c:pt>
                <c:pt idx="25">
                  <c:v>44.108802629764853</c:v>
                </c:pt>
                <c:pt idx="26">
                  <c:v>44.924686183138348</c:v>
                </c:pt>
                <c:pt idx="27">
                  <c:v>45.896978512995233</c:v>
                </c:pt>
                <c:pt idx="28">
                  <c:v>46.919994109710842</c:v>
                </c:pt>
                <c:pt idx="29">
                  <c:v>49.132677721620666</c:v>
                </c:pt>
                <c:pt idx="30">
                  <c:v>49.946260674826682</c:v>
                </c:pt>
                <c:pt idx="31">
                  <c:v>50.549170113989113</c:v>
                </c:pt>
                <c:pt idx="32">
                  <c:v>52.627845298682502</c:v>
                </c:pt>
                <c:pt idx="33">
                  <c:v>53.172870985978207</c:v>
                </c:pt>
                <c:pt idx="34">
                  <c:v>53.875132282454736</c:v>
                </c:pt>
                <c:pt idx="35">
                  <c:v>54.440153287721103</c:v>
                </c:pt>
                <c:pt idx="36">
                  <c:v>55.570286290335233</c:v>
                </c:pt>
                <c:pt idx="37">
                  <c:v>56.328644469488587</c:v>
                </c:pt>
                <c:pt idx="38">
                  <c:v>57.050892860600563</c:v>
                </c:pt>
                <c:pt idx="39">
                  <c:v>57.683819668396552</c:v>
                </c:pt>
                <c:pt idx="40">
                  <c:v>58.205609876868387</c:v>
                </c:pt>
                <c:pt idx="41">
                  <c:v>59.154809329740814</c:v>
                </c:pt>
                <c:pt idx="42">
                  <c:v>60.353733722258482</c:v>
                </c:pt>
                <c:pt idx="43">
                  <c:v>61.636091168261608</c:v>
                </c:pt>
                <c:pt idx="44">
                  <c:v>61.84886960498703</c:v>
                </c:pt>
                <c:pt idx="45">
                  <c:v>62.107372926623036</c:v>
                </c:pt>
                <c:pt idx="46">
                  <c:v>63.109781616914866</c:v>
                </c:pt>
                <c:pt idx="47">
                  <c:v>63.544565238954497</c:v>
                </c:pt>
                <c:pt idx="48">
                  <c:v>63.988924731207952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63-4605-A73A-68126A4FACBC}"/>
            </c:ext>
          </c:extLst>
        </c:ser>
        <c:ser>
          <c:idx val="1"/>
          <c:order val="1"/>
          <c:tx>
            <c:strRef>
              <c:f>'Modified Logistic model'!$J$5</c:f>
              <c:strCache>
                <c:ptCount val="1"/>
                <c:pt idx="0">
                  <c:v>R2 (100% CM)_model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 model'!$A$6:$A$54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Logistic model'!$J$6:$J$54</c:f>
              <c:numCache>
                <c:formatCode>General</c:formatCode>
                <c:ptCount val="49"/>
                <c:pt idx="0">
                  <c:v>5.3076361129166028</c:v>
                </c:pt>
                <c:pt idx="1">
                  <c:v>5.9498655391240387</c:v>
                </c:pt>
                <c:pt idx="2">
                  <c:v>6.6609843818475509</c:v>
                </c:pt>
                <c:pt idx="3">
                  <c:v>7.4461909325178217</c:v>
                </c:pt>
                <c:pt idx="4">
                  <c:v>8.3105406352132007</c:v>
                </c:pt>
                <c:pt idx="5">
                  <c:v>9.2587941431896752</c:v>
                </c:pt>
                <c:pt idx="6">
                  <c:v>10.295239328475651</c:v>
                </c:pt>
                <c:pt idx="7">
                  <c:v>11.423489498945122</c:v>
                </c:pt>
                <c:pt idx="8">
                  <c:v>12.646262572111068</c:v>
                </c:pt>
                <c:pt idx="9">
                  <c:v>13.96514888313432</c:v>
                </c:pt>
                <c:pt idx="10">
                  <c:v>15.38037846928149</c:v>
                </c:pt>
                <c:pt idx="11">
                  <c:v>16.890601754830175</c:v>
                </c:pt>
                <c:pt idx="12">
                  <c:v>18.492700122204891</c:v>
                </c:pt>
                <c:pt idx="13">
                  <c:v>20.181644377279131</c:v>
                </c:pt>
                <c:pt idx="14">
                  <c:v>21.950419067694543</c:v>
                </c:pt>
                <c:pt idx="15">
                  <c:v>23.790028553131226</c:v>
                </c:pt>
                <c:pt idx="16">
                  <c:v>25.689596430586501</c:v>
                </c:pt>
                <c:pt idx="17">
                  <c:v>27.636563488551133</c:v>
                </c:pt>
                <c:pt idx="18">
                  <c:v>29.616981300153942</c:v>
                </c:pt>
                <c:pt idx="19">
                  <c:v>31.61588975036625</c:v>
                </c:pt>
                <c:pt idx="20">
                  <c:v>33.617758385520176</c:v>
                </c:pt>
                <c:pt idx="21">
                  <c:v>35.606964711763069</c:v>
                </c:pt>
                <c:pt idx="22">
                  <c:v>37.568278520574381</c:v>
                </c:pt>
                <c:pt idx="23">
                  <c:v>39.487320650176279</c:v>
                </c:pt>
                <c:pt idx="24">
                  <c:v>41.350967413460978</c:v>
                </c:pt>
                <c:pt idx="25">
                  <c:v>43.147677767584582</c:v>
                </c:pt>
                <c:pt idx="26">
                  <c:v>44.867728227240676</c:v>
                </c:pt>
                <c:pt idx="27">
                  <c:v>46.503349329914649</c:v>
                </c:pt>
                <c:pt idx="28">
                  <c:v>48.048765931329598</c:v>
                </c:pt>
                <c:pt idx="29">
                  <c:v>49.500150736938721</c:v>
                </c:pt>
                <c:pt idx="30">
                  <c:v>50.855505610164549</c:v>
                </c:pt>
                <c:pt idx="31">
                  <c:v>52.114488092178583</c:v>
                </c:pt>
                <c:pt idx="32">
                  <c:v>53.278201334300626</c:v>
                </c:pt>
                <c:pt idx="33">
                  <c:v>54.348964655735436</c:v>
                </c:pt>
                <c:pt idx="34">
                  <c:v>55.330079706866506</c:v>
                </c:pt>
                <c:pt idx="35">
                  <c:v>56.225604276140729</c:v>
                </c:pt>
                <c:pt idx="36">
                  <c:v>57.040142600919417</c:v>
                </c:pt>
                <c:pt idx="37">
                  <c:v>57.778657995437456</c:v>
                </c:pt>
                <c:pt idx="38">
                  <c:v>58.446310934525386</c:v>
                </c:pt>
                <c:pt idx="39">
                  <c:v>59.048323557540805</c:v>
                </c:pt>
                <c:pt idx="40">
                  <c:v>59.589869918327516</c:v>
                </c:pt>
                <c:pt idx="41">
                  <c:v>60.075990174496084</c:v>
                </c:pt>
                <c:pt idx="42">
                  <c:v>60.511526214759378</c:v>
                </c:pt>
                <c:pt idx="43">
                  <c:v>60.901075880994945</c:v>
                </c:pt>
                <c:pt idx="44">
                  <c:v>61.248962864691904</c:v>
                </c:pt>
                <c:pt idx="45">
                  <c:v>61.559219465677188</c:v>
                </c:pt>
                <c:pt idx="46">
                  <c:v>61.83557962734163</c:v>
                </c:pt>
                <c:pt idx="47">
                  <c:v>62.081479954074275</c:v>
                </c:pt>
                <c:pt idx="48">
                  <c:v>62.300066734021208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63-4605-A73A-68126A4FA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19488"/>
        <c:axId val="1463628768"/>
      </c:lineChart>
      <c:catAx>
        <c:axId val="1121194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463628768"/>
        <c:crosses val="autoZero"/>
        <c:auto val="1"/>
        <c:lblAlgn val="ctr"/>
        <c:lblOffset val="100"/>
        <c:noMultiLvlLbl val="0"/>
      </c:catAx>
      <c:valAx>
        <c:axId val="1463628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121194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6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Logistic model'!$D$5</c:f>
              <c:strCache>
                <c:ptCount val="1"/>
                <c:pt idx="0">
                  <c:v>R3 (100% PM)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 model'!$A$6:$A$54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Logistic model'!$D$6:$D$54</c:f>
              <c:numCache>
                <c:formatCode>General</c:formatCode>
                <c:ptCount val="49"/>
                <c:pt idx="0">
                  <c:v>0</c:v>
                </c:pt>
                <c:pt idx="1">
                  <c:v>4.2439961302703999</c:v>
                </c:pt>
                <c:pt idx="2">
                  <c:v>10.745032261730447</c:v>
                </c:pt>
                <c:pt idx="3">
                  <c:v>29.553088156873958</c:v>
                </c:pt>
                <c:pt idx="4">
                  <c:v>50.067069132726687</c:v>
                </c:pt>
                <c:pt idx="5">
                  <c:v>84.015897501240943</c:v>
                </c:pt>
                <c:pt idx="6">
                  <c:v>115.36423176925965</c:v>
                </c:pt>
                <c:pt idx="7">
                  <c:v>152.41976559428269</c:v>
                </c:pt>
                <c:pt idx="8">
                  <c:v>179.35235360714796</c:v>
                </c:pt>
                <c:pt idx="9">
                  <c:v>194.30956243746689</c:v>
                </c:pt>
                <c:pt idx="10">
                  <c:v>200.31903738963581</c:v>
                </c:pt>
                <c:pt idx="11">
                  <c:v>209.94848653303558</c:v>
                </c:pt>
                <c:pt idx="12">
                  <c:v>215.24598929337157</c:v>
                </c:pt>
                <c:pt idx="13">
                  <c:v>219.27402918007317</c:v>
                </c:pt>
                <c:pt idx="14">
                  <c:v>222.62620286694835</c:v>
                </c:pt>
                <c:pt idx="15">
                  <c:v>226.64775993197964</c:v>
                </c:pt>
                <c:pt idx="16">
                  <c:v>230.22860729915891</c:v>
                </c:pt>
                <c:pt idx="17">
                  <c:v>233.12726617556666</c:v>
                </c:pt>
                <c:pt idx="18">
                  <c:v>234.94029392926868</c:v>
                </c:pt>
                <c:pt idx="19">
                  <c:v>237.16496935945756</c:v>
                </c:pt>
                <c:pt idx="20">
                  <c:v>239.18986681917156</c:v>
                </c:pt>
                <c:pt idx="21">
                  <c:v>241.07252179505622</c:v>
                </c:pt>
                <c:pt idx="22">
                  <c:v>243.79957746527748</c:v>
                </c:pt>
                <c:pt idx="23">
                  <c:v>245.83730437447403</c:v>
                </c:pt>
                <c:pt idx="24">
                  <c:v>247.37327135899147</c:v>
                </c:pt>
                <c:pt idx="25">
                  <c:v>248.73449895664589</c:v>
                </c:pt>
                <c:pt idx="26">
                  <c:v>249.90399009820106</c:v>
                </c:pt>
                <c:pt idx="27">
                  <c:v>251.25556156027903</c:v>
                </c:pt>
                <c:pt idx="28">
                  <c:v>252.26365847757725</c:v>
                </c:pt>
                <c:pt idx="29">
                  <c:v>253.98483896384232</c:v>
                </c:pt>
                <c:pt idx="30">
                  <c:v>255.48762866285801</c:v>
                </c:pt>
                <c:pt idx="31">
                  <c:v>255.55571521000456</c:v>
                </c:pt>
                <c:pt idx="32">
                  <c:v>257.69635709781363</c:v>
                </c:pt>
                <c:pt idx="33">
                  <c:v>258.09758880976648</c:v>
                </c:pt>
                <c:pt idx="34">
                  <c:v>258.69705894810579</c:v>
                </c:pt>
                <c:pt idx="35">
                  <c:v>259.30618522202155</c:v>
                </c:pt>
                <c:pt idx="36">
                  <c:v>260.44647966590406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99-4933-AFA1-18E23A5D16A6}"/>
            </c:ext>
          </c:extLst>
        </c:ser>
        <c:ser>
          <c:idx val="1"/>
          <c:order val="1"/>
          <c:tx>
            <c:strRef>
              <c:f>'Modified Logistic model'!$K$5</c:f>
              <c:strCache>
                <c:ptCount val="1"/>
                <c:pt idx="0">
                  <c:v>R3 (100% PM)_model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 model'!$A$6:$A$54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Logistic model'!$K$6:$K$54</c:f>
              <c:numCache>
                <c:formatCode>General</c:formatCode>
                <c:ptCount val="49"/>
                <c:pt idx="0">
                  <c:v>16.392919295356322</c:v>
                </c:pt>
                <c:pt idx="1">
                  <c:v>23.441820355247643</c:v>
                </c:pt>
                <c:pt idx="2">
                  <c:v>33.110512129444579</c:v>
                </c:pt>
                <c:pt idx="3">
                  <c:v>45.993209400383499</c:v>
                </c:pt>
                <c:pt idx="4">
                  <c:v>62.510074586007406</c:v>
                </c:pt>
                <c:pt idx="5">
                  <c:v>82.671819018615381</c:v>
                </c:pt>
                <c:pt idx="6">
                  <c:v>105.85863268963516</c:v>
                </c:pt>
                <c:pt idx="7">
                  <c:v>130.76510000560395</c:v>
                </c:pt>
                <c:pt idx="8">
                  <c:v>155.63198681901505</c:v>
                </c:pt>
                <c:pt idx="9">
                  <c:v>178.71101956749331</c:v>
                </c:pt>
                <c:pt idx="10">
                  <c:v>198.72369228064704</c:v>
                </c:pt>
                <c:pt idx="11">
                  <c:v>215.08021274794544</c:v>
                </c:pt>
                <c:pt idx="12">
                  <c:v>227.81402475580043</c:v>
                </c:pt>
                <c:pt idx="13">
                  <c:v>237.35729595919557</c:v>
                </c:pt>
                <c:pt idx="14">
                  <c:v>244.30738070642514</c:v>
                </c:pt>
                <c:pt idx="15">
                  <c:v>249.2639792151241</c:v>
                </c:pt>
                <c:pt idx="16">
                  <c:v>252.74629910159467</c:v>
                </c:pt>
                <c:pt idx="17">
                  <c:v>255.16716442880127</c:v>
                </c:pt>
                <c:pt idx="18">
                  <c:v>256.83779901603174</c:v>
                </c:pt>
                <c:pt idx="19">
                  <c:v>257.98486290866509</c:v>
                </c:pt>
                <c:pt idx="20">
                  <c:v>258.76969868764274</c:v>
                </c:pt>
                <c:pt idx="21">
                  <c:v>259.30541251252879</c:v>
                </c:pt>
                <c:pt idx="22">
                  <c:v>259.67048468156145</c:v>
                </c:pt>
                <c:pt idx="23">
                  <c:v>259.91899353431143</c:v>
                </c:pt>
                <c:pt idx="24">
                  <c:v>260.0880284191129</c:v>
                </c:pt>
                <c:pt idx="25">
                  <c:v>260.202946201999</c:v>
                </c:pt>
                <c:pt idx="26">
                  <c:v>260.28104531865995</c:v>
                </c:pt>
                <c:pt idx="27">
                  <c:v>260.33410952704429</c:v>
                </c:pt>
                <c:pt idx="28">
                  <c:v>260.37015801538996</c:v>
                </c:pt>
                <c:pt idx="29">
                  <c:v>260.39464440385433</c:v>
                </c:pt>
                <c:pt idx="30">
                  <c:v>260.41127585013311</c:v>
                </c:pt>
                <c:pt idx="31">
                  <c:v>260.42257155394771</c:v>
                </c:pt>
                <c:pt idx="32">
                  <c:v>260.43024307764205</c:v>
                </c:pt>
                <c:pt idx="33">
                  <c:v>260.43545310274402</c:v>
                </c:pt>
                <c:pt idx="34">
                  <c:v>260.43899137386489</c:v>
                </c:pt>
                <c:pt idx="35">
                  <c:v>260.44139428504775</c:v>
                </c:pt>
                <c:pt idx="36">
                  <c:v>260.44302613848373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99-4933-AFA1-18E23A5D16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56806656"/>
        <c:axId val="1378036832"/>
      </c:lineChart>
      <c:catAx>
        <c:axId val="1256806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8036832"/>
        <c:crosses val="autoZero"/>
        <c:auto val="1"/>
        <c:lblAlgn val="ctr"/>
        <c:lblOffset val="100"/>
        <c:noMultiLvlLbl val="0"/>
      </c:catAx>
      <c:valAx>
        <c:axId val="137803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25680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6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Logistic model'!$E$5</c:f>
              <c:strCache>
                <c:ptCount val="1"/>
                <c:pt idx="0">
                  <c:v>R4 (100% SM)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 model'!$A$6:$A$54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Logistic model'!$E$6:$E$54</c:f>
              <c:numCache>
                <c:formatCode>General</c:formatCode>
                <c:ptCount val="49"/>
                <c:pt idx="0">
                  <c:v>0</c:v>
                </c:pt>
                <c:pt idx="1">
                  <c:v>2.1462081849463037</c:v>
                </c:pt>
                <c:pt idx="2">
                  <c:v>7.5499921610895804</c:v>
                </c:pt>
                <c:pt idx="3">
                  <c:v>11.556734099368594</c:v>
                </c:pt>
                <c:pt idx="4">
                  <c:v>14.965353484055761</c:v>
                </c:pt>
                <c:pt idx="5">
                  <c:v>19.345033140702395</c:v>
                </c:pt>
                <c:pt idx="6">
                  <c:v>22.815976576212904</c:v>
                </c:pt>
                <c:pt idx="7">
                  <c:v>26.369331567388642</c:v>
                </c:pt>
                <c:pt idx="8">
                  <c:v>34.267106703186045</c:v>
                </c:pt>
                <c:pt idx="9">
                  <c:v>39.09944148708108</c:v>
                </c:pt>
                <c:pt idx="10">
                  <c:v>44.885147690383839</c:v>
                </c:pt>
                <c:pt idx="11">
                  <c:v>48.91524740663489</c:v>
                </c:pt>
                <c:pt idx="12">
                  <c:v>53.829656269668348</c:v>
                </c:pt>
                <c:pt idx="13">
                  <c:v>57.708551179028447</c:v>
                </c:pt>
                <c:pt idx="14">
                  <c:v>60.262567769887063</c:v>
                </c:pt>
                <c:pt idx="15">
                  <c:v>64.753647217696638</c:v>
                </c:pt>
                <c:pt idx="16">
                  <c:v>68.506194706478922</c:v>
                </c:pt>
                <c:pt idx="17">
                  <c:v>71.782860499562432</c:v>
                </c:pt>
                <c:pt idx="18">
                  <c:v>73.914559749739794</c:v>
                </c:pt>
                <c:pt idx="19">
                  <c:v>76.454753606904944</c:v>
                </c:pt>
                <c:pt idx="20">
                  <c:v>78.342954334181442</c:v>
                </c:pt>
                <c:pt idx="21">
                  <c:v>80.642006065343352</c:v>
                </c:pt>
                <c:pt idx="22">
                  <c:v>83.102216402357072</c:v>
                </c:pt>
                <c:pt idx="23">
                  <c:v>86.799697330701065</c:v>
                </c:pt>
                <c:pt idx="24">
                  <c:v>88.865447527913332</c:v>
                </c:pt>
                <c:pt idx="25">
                  <c:v>91.315119507524116</c:v>
                </c:pt>
                <c:pt idx="26">
                  <c:v>92.893385780062687</c:v>
                </c:pt>
                <c:pt idx="27">
                  <c:v>94.402954944320228</c:v>
                </c:pt>
                <c:pt idx="28">
                  <c:v>96.158200822939435</c:v>
                </c:pt>
                <c:pt idx="29">
                  <c:v>97.554958817851528</c:v>
                </c:pt>
                <c:pt idx="30">
                  <c:v>98.724208938223853</c:v>
                </c:pt>
                <c:pt idx="31">
                  <c:v>99.418263064216362</c:v>
                </c:pt>
                <c:pt idx="32">
                  <c:v>101.66245956271075</c:v>
                </c:pt>
                <c:pt idx="33">
                  <c:v>102.77092052649103</c:v>
                </c:pt>
                <c:pt idx="34">
                  <c:v>104.36311934726996</c:v>
                </c:pt>
                <c:pt idx="35">
                  <c:v>105.72413567085081</c:v>
                </c:pt>
                <c:pt idx="36">
                  <c:v>107.00560895468139</c:v>
                </c:pt>
                <c:pt idx="37">
                  <c:v>107.90779036044991</c:v>
                </c:pt>
                <c:pt idx="38">
                  <c:v>108.51729271753263</c:v>
                </c:pt>
                <c:pt idx="39">
                  <c:v>109.15328795373564</c:v>
                </c:pt>
                <c:pt idx="40">
                  <c:v>109.71244189104193</c:v>
                </c:pt>
                <c:pt idx="41">
                  <c:v>110.49532878226715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75-43B4-A7C0-2412E27E3962}"/>
            </c:ext>
          </c:extLst>
        </c:ser>
        <c:ser>
          <c:idx val="1"/>
          <c:order val="1"/>
          <c:tx>
            <c:strRef>
              <c:f>'Modified Logistic model'!$L$5</c:f>
              <c:strCache>
                <c:ptCount val="1"/>
                <c:pt idx="0">
                  <c:v>R4 (100% SM)_model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 model'!$A$6:$A$54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Logistic model'!$L$6:$L$54</c:f>
              <c:numCache>
                <c:formatCode>General</c:formatCode>
                <c:ptCount val="49"/>
                <c:pt idx="0">
                  <c:v>11.523042136640962</c:v>
                </c:pt>
                <c:pt idx="1">
                  <c:v>13.236412224174185</c:v>
                </c:pt>
                <c:pt idx="2">
                  <c:v>15.165507450666786</c:v>
                </c:pt>
                <c:pt idx="3">
                  <c:v>17.325668165147533</c:v>
                </c:pt>
                <c:pt idx="4">
                  <c:v>19.729839143457912</c:v>
                </c:pt>
                <c:pt idx="5">
                  <c:v>22.387458935099716</c:v>
                </c:pt>
                <c:pt idx="6">
                  <c:v>25.303264414176169</c:v>
                </c:pt>
                <c:pt idx="7">
                  <c:v>28.476094869786735</c:v>
                </c:pt>
                <c:pt idx="8">
                  <c:v>31.897810154309497</c:v>
                </c:pt>
                <c:pt idx="9">
                  <c:v>35.552460101624973</c:v>
                </c:pt>
                <c:pt idx="10">
                  <c:v>39.41584962538883</c:v>
                </c:pt>
                <c:pt idx="11">
                  <c:v>43.455628201037911</c:v>
                </c:pt>
                <c:pt idx="12">
                  <c:v>47.631989681100919</c:v>
                </c:pt>
                <c:pt idx="13">
                  <c:v>51.899000371423199</c:v>
                </c:pt>
                <c:pt idx="14">
                  <c:v>56.206489156286374</c:v>
                </c:pt>
                <c:pt idx="15">
                  <c:v>60.502348831574743</c:v>
                </c:pt>
                <c:pt idx="16">
                  <c:v>64.735031195240367</c:v>
                </c:pt>
                <c:pt idx="17">
                  <c:v>68.855985823225424</c:v>
                </c:pt>
                <c:pt idx="18">
                  <c:v>72.821802018076284</c:v>
                </c:pt>
                <c:pt idx="19">
                  <c:v>76.595862733136755</c:v>
                </c:pt>
                <c:pt idx="20">
                  <c:v>80.14939615736499</c:v>
                </c:pt>
                <c:pt idx="21">
                  <c:v>83.461897283393753</c:v>
                </c:pt>
                <c:pt idx="22">
                  <c:v>86.520970350095396</c:v>
                </c:pt>
                <c:pt idx="23">
                  <c:v>89.32170051514106</c:v>
                </c:pt>
                <c:pt idx="24">
                  <c:v>91.865693650455398</c:v>
                </c:pt>
                <c:pt idx="25">
                  <c:v>94.159927899509952</c:v>
                </c:pt>
                <c:pt idx="26">
                  <c:v>96.215545539171842</c:v>
                </c:pt>
                <c:pt idx="27">
                  <c:v>98.046686720219768</c:v>
                </c:pt>
                <c:pt idx="28">
                  <c:v>99.66943542172811</c:v>
                </c:pt>
                <c:pt idx="29">
                  <c:v>101.10091823163179</c:v>
                </c:pt>
                <c:pt idx="30">
                  <c:v>102.35857185315807</c:v>
                </c:pt>
                <c:pt idx="31">
                  <c:v>103.45957695904318</c:v>
                </c:pt>
                <c:pt idx="32">
                  <c:v>104.42044409596269</c:v>
                </c:pt>
                <c:pt idx="33">
                  <c:v>105.25673083066792</c:v>
                </c:pt>
                <c:pt idx="34">
                  <c:v>105.9828669241941</c:v>
                </c:pt>
                <c:pt idx="35">
                  <c:v>106.61206471716996</c:v>
                </c:pt>
                <c:pt idx="36">
                  <c:v>107.15629399447722</c:v>
                </c:pt>
                <c:pt idx="37">
                  <c:v>107.6263035209101</c:v>
                </c:pt>
                <c:pt idx="38">
                  <c:v>108.03167461085664</c:v>
                </c:pt>
                <c:pt idx="39">
                  <c:v>108.38089514384795</c:v>
                </c:pt>
                <c:pt idx="40">
                  <c:v>108.6814451604881</c:v>
                </c:pt>
                <c:pt idx="41">
                  <c:v>108.93988748234548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75-43B4-A7C0-2412E27E39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59777056"/>
        <c:axId val="1068065936"/>
      </c:lineChart>
      <c:catAx>
        <c:axId val="959777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068065936"/>
        <c:crosses val="autoZero"/>
        <c:auto val="1"/>
        <c:lblAlgn val="ctr"/>
        <c:lblOffset val="100"/>
        <c:noMultiLvlLbl val="0"/>
      </c:catAx>
      <c:valAx>
        <c:axId val="1068065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959777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6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Logistic model'!$F$5</c:f>
              <c:strCache>
                <c:ptCount val="1"/>
                <c:pt idx="0">
                  <c:v>R5 (100% PoM)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 model'!$A$6:$A$54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Logistic model'!$F$6:$F$54</c:f>
              <c:numCache>
                <c:formatCode>General</c:formatCode>
                <c:ptCount val="49"/>
                <c:pt idx="0">
                  <c:v>0</c:v>
                </c:pt>
                <c:pt idx="1">
                  <c:v>3.3243193982364034</c:v>
                </c:pt>
                <c:pt idx="2">
                  <c:v>10.955823408057443</c:v>
                </c:pt>
                <c:pt idx="3">
                  <c:v>17.36075268100663</c:v>
                </c:pt>
                <c:pt idx="4">
                  <c:v>38.856705187518763</c:v>
                </c:pt>
                <c:pt idx="5">
                  <c:v>50.096931685011192</c:v>
                </c:pt>
                <c:pt idx="6">
                  <c:v>65.074240787277802</c:v>
                </c:pt>
                <c:pt idx="7">
                  <c:v>80.02794995301295</c:v>
                </c:pt>
                <c:pt idx="8">
                  <c:v>91.648369813797444</c:v>
                </c:pt>
                <c:pt idx="9">
                  <c:v>100.98993359073746</c:v>
                </c:pt>
                <c:pt idx="10">
                  <c:v>111.5986718199474</c:v>
                </c:pt>
                <c:pt idx="11">
                  <c:v>120.57659144519397</c:v>
                </c:pt>
                <c:pt idx="12">
                  <c:v>128.65918809968264</c:v>
                </c:pt>
                <c:pt idx="13">
                  <c:v>132.7359461619005</c:v>
                </c:pt>
                <c:pt idx="14">
                  <c:v>135.79670804243347</c:v>
                </c:pt>
                <c:pt idx="15">
                  <c:v>139.93200590397441</c:v>
                </c:pt>
                <c:pt idx="16">
                  <c:v>143.59568107609439</c:v>
                </c:pt>
                <c:pt idx="17">
                  <c:v>146.28327934555691</c:v>
                </c:pt>
                <c:pt idx="18">
                  <c:v>148.15640791299072</c:v>
                </c:pt>
                <c:pt idx="19">
                  <c:v>150.70224888474519</c:v>
                </c:pt>
                <c:pt idx="20">
                  <c:v>152.49038169799562</c:v>
                </c:pt>
                <c:pt idx="21">
                  <c:v>154.41518459101673</c:v>
                </c:pt>
                <c:pt idx="22">
                  <c:v>156.82805015850764</c:v>
                </c:pt>
                <c:pt idx="23">
                  <c:v>160.25145425698307</c:v>
                </c:pt>
                <c:pt idx="24">
                  <c:v>161.82250703017792</c:v>
                </c:pt>
                <c:pt idx="25">
                  <c:v>164.10021794065432</c:v>
                </c:pt>
                <c:pt idx="26">
                  <c:v>165.35087882030584</c:v>
                </c:pt>
                <c:pt idx="27">
                  <c:v>166.74312762466002</c:v>
                </c:pt>
                <c:pt idx="28">
                  <c:v>167.80067267604784</c:v>
                </c:pt>
                <c:pt idx="29">
                  <c:v>168.54400219761527</c:v>
                </c:pt>
                <c:pt idx="30">
                  <c:v>169.33074241731629</c:v>
                </c:pt>
                <c:pt idx="31">
                  <c:v>169.61850488954147</c:v>
                </c:pt>
                <c:pt idx="32">
                  <c:v>170.575107846484</c:v>
                </c:pt>
                <c:pt idx="33">
                  <c:v>171.21573019820448</c:v>
                </c:pt>
                <c:pt idx="34">
                  <c:v>173.47845835730647</c:v>
                </c:pt>
                <c:pt idx="35">
                  <c:v>173.87276889017855</c:v>
                </c:pt>
                <c:pt idx="36">
                  <c:v>174.70106106430805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D6-491D-9B01-09651492A46D}"/>
            </c:ext>
          </c:extLst>
        </c:ser>
        <c:ser>
          <c:idx val="1"/>
          <c:order val="1"/>
          <c:tx>
            <c:strRef>
              <c:f>'Modified Logistic model'!$M$5</c:f>
              <c:strCache>
                <c:ptCount val="1"/>
                <c:pt idx="0">
                  <c:v>R5 (100% PoM)_model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 model'!$A$6:$A$54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Logistic model'!$M$6:$M$54</c:f>
              <c:numCache>
                <c:formatCode>General</c:formatCode>
                <c:ptCount val="49"/>
                <c:pt idx="0">
                  <c:v>18.022103767066309</c:v>
                </c:pt>
                <c:pt idx="1">
                  <c:v>22.459221317199848</c:v>
                </c:pt>
                <c:pt idx="2">
                  <c:v>27.794976602660572</c:v>
                </c:pt>
                <c:pt idx="3">
                  <c:v>34.114322027486701</c:v>
                </c:pt>
                <c:pt idx="4">
                  <c:v>41.464880619680791</c:v>
                </c:pt>
                <c:pt idx="5">
                  <c:v>49.837792917705805</c:v>
                </c:pt>
                <c:pt idx="6">
                  <c:v>59.150824289602149</c:v>
                </c:pt>
                <c:pt idx="7">
                  <c:v>69.23912387073328</c:v>
                </c:pt>
                <c:pt idx="8">
                  <c:v>79.858879512162602</c:v>
                </c:pt>
                <c:pt idx="9">
                  <c:v>90.706529190774518</c:v>
                </c:pt>
                <c:pt idx="10">
                  <c:v>101.45149484202555</c:v>
                </c:pt>
                <c:pt idx="11">
                  <c:v>111.77547466167967</c:v>
                </c:pt>
                <c:pt idx="12">
                  <c:v>121.40872235682974</c:v>
                </c:pt>
                <c:pt idx="13">
                  <c:v>130.15495559832638</c:v>
                </c:pt>
                <c:pt idx="14">
                  <c:v>137.9008628310925</c:v>
                </c:pt>
                <c:pt idx="15">
                  <c:v>144.6112536755069</c:v>
                </c:pt>
                <c:pt idx="16">
                  <c:v>150.3144143053859</c:v>
                </c:pt>
                <c:pt idx="17">
                  <c:v>155.08325213808854</c:v>
                </c:pt>
                <c:pt idx="18">
                  <c:v>159.01684307355626</c:v>
                </c:pt>
                <c:pt idx="19">
                  <c:v>162.22515536816098</c:v>
                </c:pt>
                <c:pt idx="20">
                  <c:v>164.81797450210789</c:v>
                </c:pt>
                <c:pt idx="21">
                  <c:v>166.89785761152353</c:v>
                </c:pt>
                <c:pt idx="22">
                  <c:v>168.55635051283556</c:v>
                </c:pt>
                <c:pt idx="23">
                  <c:v>169.87254537572761</c:v>
                </c:pt>
                <c:pt idx="24">
                  <c:v>170.91314744649341</c:v>
                </c:pt>
                <c:pt idx="25">
                  <c:v>171.73340533395495</c:v>
                </c:pt>
                <c:pt idx="26">
                  <c:v>172.37845338143325</c:v>
                </c:pt>
                <c:pt idx="27">
                  <c:v>172.88477699167379</c:v>
                </c:pt>
                <c:pt idx="28">
                  <c:v>173.28163200512466</c:v>
                </c:pt>
                <c:pt idx="29">
                  <c:v>173.59233096103929</c:v>
                </c:pt>
                <c:pt idx="30">
                  <c:v>173.83536076102081</c:v>
                </c:pt>
                <c:pt idx="31">
                  <c:v>174.0253266368299</c:v>
                </c:pt>
                <c:pt idx="32">
                  <c:v>174.1737335987124</c:v>
                </c:pt>
                <c:pt idx="33">
                  <c:v>174.2896240067349</c:v>
                </c:pt>
                <c:pt idx="34">
                  <c:v>174.3800921912925</c:v>
                </c:pt>
                <c:pt idx="35">
                  <c:v>174.45069649786507</c:v>
                </c:pt>
                <c:pt idx="36">
                  <c:v>174.50578719464249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D6-491D-9B01-09651492A4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2469728"/>
        <c:axId val="1372832624"/>
      </c:lineChart>
      <c:catAx>
        <c:axId val="135246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2832624"/>
        <c:crosses val="autoZero"/>
        <c:auto val="1"/>
        <c:lblAlgn val="ctr"/>
        <c:lblOffset val="100"/>
        <c:noMultiLvlLbl val="0"/>
      </c:catAx>
      <c:valAx>
        <c:axId val="137283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5246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Gompertz_mono'!$I$5</c:f>
              <c:strCache>
                <c:ptCount val="1"/>
                <c:pt idx="0">
                  <c:v>R13 (100%SM)_m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Gompertz_mono'!$A$6:$A$45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'Modified Gompertz_mono'!$I$6:$I$45</c:f>
              <c:numCache>
                <c:formatCode>General</c:formatCode>
                <c:ptCount val="40"/>
                <c:pt idx="0">
                  <c:v>1.6230980185349935</c:v>
                </c:pt>
                <c:pt idx="1">
                  <c:v>2.1635351808919414</c:v>
                </c:pt>
                <c:pt idx="2">
                  <c:v>2.7976018458430798</c:v>
                </c:pt>
                <c:pt idx="3">
                  <c:v>3.520512915123434</c:v>
                </c:pt>
                <c:pt idx="4">
                  <c:v>4.3238627321883829</c:v>
                </c:pt>
                <c:pt idx="5">
                  <c:v>5.1963652380993635</c:v>
                </c:pt>
                <c:pt idx="6">
                  <c:v>6.124733035668271</c:v>
                </c:pt>
                <c:pt idx="7">
                  <c:v>7.0945814903126188</c:v>
                </c:pt>
                <c:pt idx="8">
                  <c:v>8.0912676625531255</c:v>
                </c:pt>
                <c:pt idx="9">
                  <c:v>9.1006034344223536</c:v>
                </c:pt>
                <c:pt idx="10">
                  <c:v>10.109411104667661</c:v>
                </c:pt>
                <c:pt idx="11">
                  <c:v>11.105913907619952</c:v>
                </c:pt>
                <c:pt idx="12">
                  <c:v>12.079971563331277</c:v>
                </c:pt>
                <c:pt idx="13">
                  <c:v>13.02318199170333</c:v>
                </c:pt>
                <c:pt idx="14">
                  <c:v>13.928875644056305</c:v>
                </c:pt>
                <c:pt idx="15">
                  <c:v>14.792029897542818</c:v>
                </c:pt>
                <c:pt idx="16">
                  <c:v>15.609129047517579</c:v>
                </c:pt>
                <c:pt idx="17">
                  <c:v>16.377991864830705</c:v>
                </c:pt>
                <c:pt idx="18">
                  <c:v>17.097584421068781</c:v>
                </c:pt>
                <c:pt idx="19">
                  <c:v>17.767831592752337</c:v>
                </c:pt>
                <c:pt idx="20">
                  <c:v>18.389436745772969</c:v>
                </c:pt>
                <c:pt idx="21">
                  <c:v>18.963715783898241</c:v>
                </c:pt>
                <c:pt idx="22">
                  <c:v>19.492449088455594</c:v>
                </c:pt>
                <c:pt idx="23">
                  <c:v>19.977752858461756</c:v>
                </c:pt>
                <c:pt idx="24">
                  <c:v>20.421969909127419</c:v>
                </c:pt>
                <c:pt idx="25">
                  <c:v>20.827579007321987</c:v>
                </c:pt>
                <c:pt idx="26">
                  <c:v>21.197121217043783</c:v>
                </c:pt>
                <c:pt idx="27">
                  <c:v>21.533141405185741</c:v>
                </c:pt>
                <c:pt idx="28">
                  <c:v>21.838142939453693</c:v>
                </c:pt>
                <c:pt idx="29">
                  <c:v>22.114553632076387</c:v>
                </c:pt>
                <c:pt idx="30">
                  <c:v>22.364701094824657</c:v>
                </c:pt>
                <c:pt idx="31">
                  <c:v>22.59079583517595</c:v>
                </c:pt>
                <c:pt idx="32">
                  <c:v>22.794920613023351</c:v>
                </c:pt>
                <c:pt idx="33">
                  <c:v>22.979024773322024</c:v>
                </c:pt>
                <c:pt idx="34">
                  <c:v>23.144922460148315</c:v>
                </c:pt>
                <c:pt idx="35">
                  <c:v>23.294293794296351</c:v>
                </c:pt>
                <c:pt idx="36">
                  <c:v>23.428688255707375</c:v>
                </c:pt>
                <c:pt idx="37">
                  <c:v>23.549529652081716</c:v>
                </c:pt>
                <c:pt idx="38">
                  <c:v>23.658122175927858</c:v>
                </c:pt>
                <c:pt idx="39">
                  <c:v>23.755657155024462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05B-4A0E-9FA0-A9084BBA6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827904"/>
        <c:axId val="1664768096"/>
      </c:lineChart>
      <c:scatterChart>
        <c:scatterStyle val="lineMarker"/>
        <c:varyColors val="0"/>
        <c:ser>
          <c:idx val="0"/>
          <c:order val="0"/>
          <c:tx>
            <c:strRef>
              <c:f>'Modified Gompertz_mono'!$D$5</c:f>
              <c:strCache>
                <c:ptCount val="1"/>
                <c:pt idx="0">
                  <c:v>R13 (100%SM)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Gompertz_mono'!$A$6:$A$45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'Modified Gompertz_mono'!$D$6:$D$45</c:f>
              <c:numCache>
                <c:formatCode>General</c:formatCode>
                <c:ptCount val="40"/>
                <c:pt idx="0">
                  <c:v>0</c:v>
                </c:pt>
                <c:pt idx="1">
                  <c:v>1.2717620256378441</c:v>
                </c:pt>
                <c:pt idx="2">
                  <c:v>2.2043875111055966</c:v>
                </c:pt>
                <c:pt idx="3">
                  <c:v>3.0522288615308262</c:v>
                </c:pt>
                <c:pt idx="4">
                  <c:v>4.2392067521261474</c:v>
                </c:pt>
                <c:pt idx="5">
                  <c:v>5.2566163726364223</c:v>
                </c:pt>
                <c:pt idx="6">
                  <c:v>5.8518744892913102</c:v>
                </c:pt>
                <c:pt idx="7">
                  <c:v>7.8777117834213204</c:v>
                </c:pt>
                <c:pt idx="8">
                  <c:v>9.0782079577205863</c:v>
                </c:pt>
                <c:pt idx="9">
                  <c:v>10.128642110232443</c:v>
                </c:pt>
                <c:pt idx="10">
                  <c:v>10.953983230063187</c:v>
                </c:pt>
                <c:pt idx="11">
                  <c:v>11.854355360787636</c:v>
                </c:pt>
                <c:pt idx="12">
                  <c:v>12.529634458830973</c:v>
                </c:pt>
                <c:pt idx="13">
                  <c:v>13.054851535086902</c:v>
                </c:pt>
                <c:pt idx="14">
                  <c:v>14.079201750921685</c:v>
                </c:pt>
                <c:pt idx="15">
                  <c:v>14.98973527610816</c:v>
                </c:pt>
                <c:pt idx="16">
                  <c:v>15.900268801294635</c:v>
                </c:pt>
                <c:pt idx="17">
                  <c:v>16.469352254536179</c:v>
                </c:pt>
                <c:pt idx="18">
                  <c:v>16.981527362453573</c:v>
                </c:pt>
                <c:pt idx="19">
                  <c:v>17.436794125046809</c:v>
                </c:pt>
                <c:pt idx="20">
                  <c:v>17.914243574657593</c:v>
                </c:pt>
                <c:pt idx="21">
                  <c:v>18.523518972065901</c:v>
                </c:pt>
                <c:pt idx="22">
                  <c:v>19.077405696982545</c:v>
                </c:pt>
                <c:pt idx="23">
                  <c:v>19.40973773193253</c:v>
                </c:pt>
                <c:pt idx="24">
                  <c:v>19.852847111865845</c:v>
                </c:pt>
                <c:pt idx="25">
                  <c:v>20.129790474324167</c:v>
                </c:pt>
                <c:pt idx="26">
                  <c:v>20.462122509274153</c:v>
                </c:pt>
                <c:pt idx="27">
                  <c:v>20.861819145903191</c:v>
                </c:pt>
                <c:pt idx="28">
                  <c:v>21.217105045128999</c:v>
                </c:pt>
                <c:pt idx="29">
                  <c:v>21.483569469548357</c:v>
                </c:pt>
                <c:pt idx="30">
                  <c:v>21.674322432552</c:v>
                </c:pt>
                <c:pt idx="31">
                  <c:v>22.284731914163658</c:v>
                </c:pt>
                <c:pt idx="32">
                  <c:v>22.704388432771673</c:v>
                </c:pt>
                <c:pt idx="33">
                  <c:v>23.124044951379688</c:v>
                </c:pt>
                <c:pt idx="34">
                  <c:v>23.505550877386973</c:v>
                </c:pt>
                <c:pt idx="35">
                  <c:v>23.84890621079353</c:v>
                </c:pt>
                <c:pt idx="36">
                  <c:v>24.154088269915292</c:v>
                </c:pt>
                <c:pt idx="37">
                  <c:v>24.357542975996466</c:v>
                </c:pt>
                <c:pt idx="38">
                  <c:v>24.560997682077641</c:v>
                </c:pt>
                <c:pt idx="39">
                  <c:v>24.744106917550699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5B-4A0E-9FA0-A9084BBA66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827904"/>
        <c:axId val="1664768096"/>
      </c:scatterChart>
      <c:catAx>
        <c:axId val="20318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664768096"/>
        <c:crosses val="autoZero"/>
        <c:auto val="1"/>
        <c:lblAlgn val="ctr"/>
        <c:lblOffset val="100"/>
        <c:noMultiLvlLbl val="0"/>
      </c:catAx>
      <c:valAx>
        <c:axId val="16647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318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7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'Modified Logistic model'!$G$5</c:f>
              <c:strCache>
                <c:ptCount val="1"/>
                <c:pt idx="0">
                  <c:v>R6 (100% Cellulose)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 model'!$A$6:$A$54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Logistic model'!$G$6:$G$54</c:f>
              <c:numCache>
                <c:formatCode>General</c:formatCode>
                <c:ptCount val="49"/>
                <c:pt idx="0">
                  <c:v>0</c:v>
                </c:pt>
                <c:pt idx="1">
                  <c:v>0.42036166713333956</c:v>
                </c:pt>
                <c:pt idx="2">
                  <c:v>6.3070772660283616</c:v>
                </c:pt>
                <c:pt idx="3">
                  <c:v>26.447659941649452</c:v>
                </c:pt>
                <c:pt idx="4">
                  <c:v>63.537933398969869</c:v>
                </c:pt>
                <c:pt idx="5">
                  <c:v>107.00225287593652</c:v>
                </c:pt>
                <c:pt idx="6">
                  <c:v>145.65248181488343</c:v>
                </c:pt>
                <c:pt idx="7">
                  <c:v>185.41499480671388</c:v>
                </c:pt>
                <c:pt idx="8">
                  <c:v>231.67380247992423</c:v>
                </c:pt>
                <c:pt idx="9">
                  <c:v>258.78891426769439</c:v>
                </c:pt>
                <c:pt idx="10">
                  <c:v>280.36736388913721</c:v>
                </c:pt>
                <c:pt idx="11">
                  <c:v>299.16071548552236</c:v>
                </c:pt>
                <c:pt idx="12">
                  <c:v>316.06142210004907</c:v>
                </c:pt>
                <c:pt idx="13">
                  <c:v>329.4289706508626</c:v>
                </c:pt>
                <c:pt idx="14">
                  <c:v>335.80037756480453</c:v>
                </c:pt>
                <c:pt idx="15">
                  <c:v>343.49357587742946</c:v>
                </c:pt>
                <c:pt idx="16">
                  <c:v>348.31431197214351</c:v>
                </c:pt>
                <c:pt idx="17">
                  <c:v>351.7185136595711</c:v>
                </c:pt>
                <c:pt idx="18">
                  <c:v>353.57400143698237</c:v>
                </c:pt>
                <c:pt idx="19">
                  <c:v>355.73833192354596</c:v>
                </c:pt>
                <c:pt idx="20">
                  <c:v>357.10078723980632</c:v>
                </c:pt>
                <c:pt idx="21">
                  <c:v>358.77493122114197</c:v>
                </c:pt>
                <c:pt idx="22">
                  <c:v>361.002661102334</c:v>
                </c:pt>
                <c:pt idx="23">
                  <c:v>363.67577314589391</c:v>
                </c:pt>
                <c:pt idx="24">
                  <c:v>364.40650760866458</c:v>
                </c:pt>
                <c:pt idx="25">
                  <c:v>365.8603673590473</c:v>
                </c:pt>
                <c:pt idx="26">
                  <c:v>366.84490527152758</c:v>
                </c:pt>
                <c:pt idx="27">
                  <c:v>367.95102302271454</c:v>
                </c:pt>
                <c:pt idx="28">
                  <c:v>368.94513680540865</c:v>
                </c:pt>
                <c:pt idx="29">
                  <c:v>370.35271235710059</c:v>
                </c:pt>
                <c:pt idx="30">
                  <c:v>371.26068606407597</c:v>
                </c:pt>
                <c:pt idx="31">
                  <c:v>371.38800529332644</c:v>
                </c:pt>
                <c:pt idx="32">
                  <c:v>372.73550691260658</c:v>
                </c:pt>
                <c:pt idx="33">
                  <c:v>373.02424749026551</c:v>
                </c:pt>
                <c:pt idx="34">
                  <c:v>374.40099425666983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7F-4B29-8171-62D9621145AD}"/>
            </c:ext>
          </c:extLst>
        </c:ser>
        <c:ser>
          <c:idx val="1"/>
          <c:order val="1"/>
          <c:tx>
            <c:strRef>
              <c:f>'Modified Logistic model'!$N$5</c:f>
              <c:strCache>
                <c:ptCount val="1"/>
                <c:pt idx="0">
                  <c:v>R6 (100% Cellulose)_model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 model'!$A$6:$A$54</c:f>
              <c:numCache>
                <c:formatCode>General</c:formatCode>
                <c:ptCount val="4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</c:numCache>
            </c:numRef>
          </c:cat>
          <c:val>
            <c:numRef>
              <c:f>'Modified Logistic model'!$N$6:$N$54</c:f>
              <c:numCache>
                <c:formatCode>General</c:formatCode>
                <c:ptCount val="49"/>
                <c:pt idx="0">
                  <c:v>15.481609141996628</c:v>
                </c:pt>
                <c:pt idx="1">
                  <c:v>23.182101441673613</c:v>
                </c:pt>
                <c:pt idx="2">
                  <c:v>34.346263835941002</c:v>
                </c:pt>
                <c:pt idx="3">
                  <c:v>50.119686474690326</c:v>
                </c:pt>
                <c:pt idx="4">
                  <c:v>71.61152805006472</c:v>
                </c:pt>
                <c:pt idx="5">
                  <c:v>99.491783839438227</c:v>
                </c:pt>
                <c:pt idx="6">
                  <c:v>133.44284541833377</c:v>
                </c:pt>
                <c:pt idx="7">
                  <c:v>171.74174130520498</c:v>
                </c:pt>
                <c:pt idx="8">
                  <c:v>211.3894979070798</c:v>
                </c:pt>
                <c:pt idx="9">
                  <c:v>248.94671533577289</c:v>
                </c:pt>
                <c:pt idx="10">
                  <c:v>281.64766861484162</c:v>
                </c:pt>
                <c:pt idx="11">
                  <c:v>308.09507043553617</c:v>
                </c:pt>
                <c:pt idx="12">
                  <c:v>328.23737384314489</c:v>
                </c:pt>
                <c:pt idx="13">
                  <c:v>342.8867573225595</c:v>
                </c:pt>
                <c:pt idx="14">
                  <c:v>353.18780187784728</c:v>
                </c:pt>
                <c:pt idx="15">
                  <c:v>360.26060515282978</c:v>
                </c:pt>
                <c:pt idx="16">
                  <c:v>365.03774446454713</c:v>
                </c:pt>
                <c:pt idx="17">
                  <c:v>368.2286426765545</c:v>
                </c:pt>
                <c:pt idx="18">
                  <c:v>370.34420088005891</c:v>
                </c:pt>
                <c:pt idx="19">
                  <c:v>371.73989688882858</c:v>
                </c:pt>
                <c:pt idx="20">
                  <c:v>372.65767905431073</c:v>
                </c:pt>
                <c:pt idx="21">
                  <c:v>373.25990023635643</c:v>
                </c:pt>
                <c:pt idx="22">
                  <c:v>373.65450327407962</c:v>
                </c:pt>
                <c:pt idx="23">
                  <c:v>373.91282664737707</c:v>
                </c:pt>
                <c:pt idx="24">
                  <c:v>374.08183351475077</c:v>
                </c:pt>
                <c:pt idx="25">
                  <c:v>374.19236173018174</c:v>
                </c:pt>
                <c:pt idx="26">
                  <c:v>374.26462699086409</c:v>
                </c:pt>
                <c:pt idx="27">
                  <c:v>374.31186727522146</c:v>
                </c:pt>
                <c:pt idx="28">
                  <c:v>374.3427451493742</c:v>
                </c:pt>
                <c:pt idx="29">
                  <c:v>374.36292653037748</c:v>
                </c:pt>
                <c:pt idx="30">
                  <c:v>374.37611619784957</c:v>
                </c:pt>
                <c:pt idx="31">
                  <c:v>374.38473612108498</c:v>
                </c:pt>
                <c:pt idx="32">
                  <c:v>374.39036943799408</c:v>
                </c:pt>
                <c:pt idx="33">
                  <c:v>374.39405089082339</c:v>
                </c:pt>
                <c:pt idx="34">
                  <c:v>374.39645675193782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7F-4B29-8171-62D9621145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77629424"/>
        <c:axId val="1359759984"/>
      </c:lineChart>
      <c:catAx>
        <c:axId val="13776294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59759984"/>
        <c:crosses val="autoZero"/>
        <c:auto val="1"/>
        <c:lblAlgn val="ctr"/>
        <c:lblOffset val="100"/>
        <c:noMultiLvlLbl val="0"/>
      </c:catAx>
      <c:valAx>
        <c:axId val="135975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377629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ysClr val="windowText" lastClr="000000"/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7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Logistic_mono'!$G$5</c:f>
              <c:strCache>
                <c:ptCount val="1"/>
                <c:pt idx="0">
                  <c:v>R9 (100%HE)_m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Logistic_mono'!$A$7:$A$43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cat>
          <c:val>
            <c:numRef>
              <c:f>'Modified Logistic_mono'!$G$7:$G$43</c:f>
              <c:numCache>
                <c:formatCode>General</c:formatCode>
                <c:ptCount val="37"/>
                <c:pt idx="0">
                  <c:v>7.5408680548022957</c:v>
                </c:pt>
                <c:pt idx="1">
                  <c:v>9.1879413950801627</c:v>
                </c:pt>
                <c:pt idx="2">
                  <c:v>11.16837791314866</c:v>
                </c:pt>
                <c:pt idx="3">
                  <c:v>13.537321254250463</c:v>
                </c:pt>
                <c:pt idx="4">
                  <c:v>16.353455352172023</c:v>
                </c:pt>
                <c:pt idx="5">
                  <c:v>19.676605859053506</c:v>
                </c:pt>
                <c:pt idx="6">
                  <c:v>23.564108790826381</c:v>
                </c:pt>
                <c:pt idx="7">
                  <c:v>28.065818477190202</c:v>
                </c:pt>
                <c:pt idx="8">
                  <c:v>33.217831774122601</c:v>
                </c:pt>
                <c:pt idx="9">
                  <c:v>39.035331382948186</c:v>
                </c:pt>
                <c:pt idx="10">
                  <c:v>45.505371518590714</c:v>
                </c:pt>
                <c:pt idx="11">
                  <c:v>52.580852278711575</c:v>
                </c:pt>
                <c:pt idx="12">
                  <c:v>60.177193175239616</c:v>
                </c:pt>
                <c:pt idx="13">
                  <c:v>68.173128615162838</c:v>
                </c:pt>
                <c:pt idx="14">
                  <c:v>76.416475674403557</c:v>
                </c:pt>
                <c:pt idx="15">
                  <c:v>84.734705447236635</c:v>
                </c:pt>
                <c:pt idx="16">
                  <c:v>92.948949939114385</c:v>
                </c:pt>
                <c:pt idx="17">
                  <c:v>100.88912118695268</c:v>
                </c:pt>
                <c:pt idx="18">
                  <c:v>108.40749508070203</c:v>
                </c:pt>
                <c:pt idx="19">
                  <c:v>115.38855805701691</c:v>
                </c:pt>
                <c:pt idx="20">
                  <c:v>121.75394048630929</c:v>
                </c:pt>
                <c:pt idx="21">
                  <c:v>127.46245710624332</c:v>
                </c:pt>
                <c:pt idx="22">
                  <c:v>132.50623298752427</c:v>
                </c:pt>
                <c:pt idx="23">
                  <c:v>136.90438339157021</c:v>
                </c:pt>
                <c:pt idx="24">
                  <c:v>140.69573381748805</c:v>
                </c:pt>
                <c:pt idx="25">
                  <c:v>143.93176313806305</c:v>
                </c:pt>
                <c:pt idx="26">
                  <c:v>146.67052064881531</c:v>
                </c:pt>
                <c:pt idx="27">
                  <c:v>148.971858609365</c:v>
                </c:pt>
                <c:pt idx="28">
                  <c:v>150.89401540820199</c:v>
                </c:pt>
                <c:pt idx="29">
                  <c:v>152.4913987567607</c:v>
                </c:pt>
                <c:pt idx="30">
                  <c:v>153.81333452486052</c:v>
                </c:pt>
                <c:pt idx="31">
                  <c:v>154.90353296800455</c:v>
                </c:pt>
                <c:pt idx="32">
                  <c:v>155.80004968253678</c:v>
                </c:pt>
                <c:pt idx="33">
                  <c:v>156.53556091679638</c:v>
                </c:pt>
                <c:pt idx="34">
                  <c:v>157.13781765122698</c:v>
                </c:pt>
                <c:pt idx="35">
                  <c:v>157.63018274852436</c:v>
                </c:pt>
                <c:pt idx="36">
                  <c:v>158.03218762641049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EC-4829-AED5-B85D96EC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145024"/>
        <c:axId val="2029121312"/>
      </c:lineChart>
      <c:scatterChart>
        <c:scatterStyle val="lineMarker"/>
        <c:varyColors val="0"/>
        <c:ser>
          <c:idx val="0"/>
          <c:order val="0"/>
          <c:tx>
            <c:strRef>
              <c:f>'Modified Logistic_mono'!$B$5</c:f>
              <c:strCache>
                <c:ptCount val="1"/>
                <c:pt idx="0">
                  <c:v>R9 (100%HE)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Logistic_mono'!$A$7:$A$43</c:f>
              <c:numCache>
                <c:formatCode>General</c:formatCode>
                <c:ptCount val="3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</c:numCache>
            </c:numRef>
          </c:xVal>
          <c:yVal>
            <c:numRef>
              <c:f>'Modified Logistic_mono'!$B$7:$B$43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1.9042225660276599</c:v>
                </c:pt>
                <c:pt idx="3">
                  <c:v>5.8486835956563841</c:v>
                </c:pt>
                <c:pt idx="4">
                  <c:v>11.357327447379259</c:v>
                </c:pt>
                <c:pt idx="5">
                  <c:v>16.865971299102132</c:v>
                </c:pt>
                <c:pt idx="6">
                  <c:v>21.422503867811177</c:v>
                </c:pt>
                <c:pt idx="7">
                  <c:v>25.502980795013304</c:v>
                </c:pt>
                <c:pt idx="8">
                  <c:v>31.215648493096285</c:v>
                </c:pt>
                <c:pt idx="9">
                  <c:v>42.776999786835653</c:v>
                </c:pt>
                <c:pt idx="10">
                  <c:v>46.993492611611188</c:v>
                </c:pt>
                <c:pt idx="11">
                  <c:v>57.126676980829806</c:v>
                </c:pt>
                <c:pt idx="12">
                  <c:v>63.519424166779807</c:v>
                </c:pt>
                <c:pt idx="13">
                  <c:v>75.42081520445268</c:v>
                </c:pt>
                <c:pt idx="14">
                  <c:v>82.833681622203216</c:v>
                </c:pt>
                <c:pt idx="15">
                  <c:v>89.236011015594556</c:v>
                </c:pt>
                <c:pt idx="16">
                  <c:v>96.693669429874575</c:v>
                </c:pt>
                <c:pt idx="17">
                  <c:v>104.14866969264962</c:v>
                </c:pt>
                <c:pt idx="18">
                  <c:v>108.6473767477725</c:v>
                </c:pt>
                <c:pt idx="19">
                  <c:v>112.50341136644924</c:v>
                </c:pt>
                <c:pt idx="20">
                  <c:v>117.77332534530747</c:v>
                </c:pt>
                <c:pt idx="21">
                  <c:v>121.91671900369603</c:v>
                </c:pt>
                <c:pt idx="22">
                  <c:v>126.19377052203261</c:v>
                </c:pt>
                <c:pt idx="23">
                  <c:v>130.67399913685472</c:v>
                </c:pt>
                <c:pt idx="24">
                  <c:v>134.627142032286</c:v>
                </c:pt>
                <c:pt idx="25">
                  <c:v>139.37091350680353</c:v>
                </c:pt>
                <c:pt idx="26">
                  <c:v>143.91037173943423</c:v>
                </c:pt>
                <c:pt idx="27">
                  <c:v>146.66155854708919</c:v>
                </c:pt>
                <c:pt idx="28">
                  <c:v>148.58738931244767</c:v>
                </c:pt>
                <c:pt idx="29">
                  <c:v>150.78833875857163</c:v>
                </c:pt>
                <c:pt idx="30">
                  <c:v>154.28406522808939</c:v>
                </c:pt>
                <c:pt idx="31">
                  <c:v>156.9730855892569</c:v>
                </c:pt>
                <c:pt idx="32">
                  <c:v>158.31759576984064</c:v>
                </c:pt>
                <c:pt idx="33">
                  <c:v>160.46881205877463</c:v>
                </c:pt>
                <c:pt idx="34">
                  <c:v>162.75447936576703</c:v>
                </c:pt>
                <c:pt idx="35">
                  <c:v>163.42673445605891</c:v>
                </c:pt>
                <c:pt idx="36">
                  <c:v>163.56118547411728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3EC-4829-AED5-B85D96EC21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145024"/>
        <c:axId val="2029121312"/>
      </c:scatterChart>
      <c:catAx>
        <c:axId val="15831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29121312"/>
        <c:crosses val="autoZero"/>
        <c:auto val="1"/>
        <c:lblAlgn val="ctr"/>
        <c:lblOffset val="100"/>
        <c:noMultiLvlLbl val="0"/>
      </c:catAx>
      <c:valAx>
        <c:axId val="20291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5831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7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Logistic_mono'!$H$5</c:f>
              <c:strCache>
                <c:ptCount val="1"/>
                <c:pt idx="0">
                  <c:v>R2 (100%CM)_m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Logistic_mono'!$A$7:$A$51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'Modified Logistic_mono'!$H$7:$H$51</c:f>
              <c:numCache>
                <c:formatCode>General</c:formatCode>
                <c:ptCount val="45"/>
                <c:pt idx="0">
                  <c:v>0.90718204373737443</c:v>
                </c:pt>
                <c:pt idx="1">
                  <c:v>1.0371718773275618</c:v>
                </c:pt>
                <c:pt idx="2">
                  <c:v>1.1844753249834905</c:v>
                </c:pt>
                <c:pt idx="3">
                  <c:v>1.3510047605208442</c:v>
                </c:pt>
                <c:pt idx="4">
                  <c:v>1.5387677637101644</c:v>
                </c:pt>
                <c:pt idx="5">
                  <c:v>1.7498357574472201</c:v>
                </c:pt>
                <c:pt idx="6">
                  <c:v>1.9863003827695811</c:v>
                </c:pt>
                <c:pt idx="7">
                  <c:v>2.2502159743191057</c:v>
                </c:pt>
                <c:pt idx="8">
                  <c:v>2.5435270280793527</c:v>
                </c:pt>
                <c:pt idx="9">
                  <c:v>2.8679804549221415</c:v>
                </c:pt>
                <c:pt idx="10">
                  <c:v>3.2250237457510385</c:v>
                </c:pt>
                <c:pt idx="11">
                  <c:v>3.6156919468469799</c:v>
                </c:pt>
                <c:pt idx="12">
                  <c:v>4.0404884872512623</c:v>
                </c:pt>
                <c:pt idx="13">
                  <c:v>4.4992672325627883</c:v>
                </c:pt>
                <c:pt idx="14">
                  <c:v>4.9911253512849729</c:v>
                </c:pt>
                <c:pt idx="15">
                  <c:v>5.5143182413081684</c:v>
                </c:pt>
                <c:pt idx="16">
                  <c:v>6.066208377572476</c:v>
                </c:pt>
                <c:pt idx="17">
                  <c:v>6.6432590406086405</c:v>
                </c:pt>
                <c:pt idx="18">
                  <c:v>7.2410811699531843</c:v>
                </c:pt>
                <c:pt idx="19">
                  <c:v>7.8545370658576843</c:v>
                </c:pt>
                <c:pt idx="20">
                  <c:v>8.4778987527870822</c:v>
                </c:pt>
                <c:pt idx="21">
                  <c:v>9.1050523400513192</c:v>
                </c:pt>
                <c:pt idx="22">
                  <c:v>9.7297337665200843</c:v>
                </c:pt>
                <c:pt idx="23">
                  <c:v>10.34577702938663</c:v>
                </c:pt>
                <c:pt idx="24">
                  <c:v>10.947354244055662</c:v>
                </c:pt>
                <c:pt idx="25">
                  <c:v>11.529188032201889</c:v>
                </c:pt>
                <c:pt idx="26">
                  <c:v>12.086720545209072</c:v>
                </c:pt>
                <c:pt idx="27">
                  <c:v>12.616229117449913</c:v>
                </c:pt>
                <c:pt idx="28">
                  <c:v>13.114885006948535</c:v>
                </c:pt>
                <c:pt idx="29">
                  <c:v>13.580757791559639</c:v>
                </c:pt>
                <c:pt idx="30">
                  <c:v>14.012772852120079</c:v>
                </c:pt>
                <c:pt idx="31">
                  <c:v>14.410632484696196</c:v>
                </c:pt>
                <c:pt idx="32">
                  <c:v>14.774712452300099</c:v>
                </c:pt>
                <c:pt idx="33">
                  <c:v>15.105945457658475</c:v>
                </c:pt>
                <c:pt idx="34">
                  <c:v>15.405701536427884</c:v>
                </c:pt>
                <c:pt idx="35">
                  <c:v>15.675673235623449</c:v>
                </c:pt>
                <c:pt idx="36">
                  <c:v>15.91777110476778</c:v>
                </c:pt>
                <c:pt idx="37">
                  <c:v>16.134032824726702</c:v>
                </c:pt>
                <c:pt idx="38">
                  <c:v>16.326547438931705</c:v>
                </c:pt>
                <c:pt idx="39">
                  <c:v>16.497394724957744</c:v>
                </c:pt>
                <c:pt idx="40">
                  <c:v>16.648598755394318</c:v>
                </c:pt>
                <c:pt idx="41">
                  <c:v>16.782094095229638</c:v>
                </c:pt>
                <c:pt idx="42">
                  <c:v>16.899702791854811</c:v>
                </c:pt>
                <c:pt idx="43">
                  <c:v>17.003120250881889</c:v>
                </c:pt>
                <c:pt idx="44">
                  <c:v>17.093908180910972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50-49F9-88AC-53E0F3CD8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299920"/>
        <c:axId val="201220976"/>
      </c:lineChart>
      <c:scatterChart>
        <c:scatterStyle val="lineMarker"/>
        <c:varyColors val="0"/>
        <c:ser>
          <c:idx val="0"/>
          <c:order val="0"/>
          <c:tx>
            <c:strRef>
              <c:f>'Modified Logistic_mono'!$C$5</c:f>
              <c:strCache>
                <c:ptCount val="1"/>
                <c:pt idx="0">
                  <c:v>R2 (100%CM)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Logistic_mono'!$A$7:$A$51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xVal>
          <c:yVal>
            <c:numRef>
              <c:f>'Modified Logistic_mono'!$C$7:$C$51</c:f>
              <c:numCache>
                <c:formatCode>General</c:formatCode>
                <c:ptCount val="45"/>
                <c:pt idx="0">
                  <c:v>0</c:v>
                </c:pt>
                <c:pt idx="1">
                  <c:v>0</c:v>
                </c:pt>
                <c:pt idx="2">
                  <c:v>1.1033249450371619E-2</c:v>
                </c:pt>
                <c:pt idx="3">
                  <c:v>2.2066498900743237E-2</c:v>
                </c:pt>
                <c:pt idx="4">
                  <c:v>7.7232746152601325E-2</c:v>
                </c:pt>
                <c:pt idx="5">
                  <c:v>1.0598260420316739</c:v>
                </c:pt>
                <c:pt idx="6">
                  <c:v>1.9441600083228394</c:v>
                </c:pt>
                <c:pt idx="7">
                  <c:v>2.63197531543819</c:v>
                </c:pt>
                <c:pt idx="8">
                  <c:v>3.1232719633777264</c:v>
                </c:pt>
                <c:pt idx="9">
                  <c:v>3.319790622553541</c:v>
                </c:pt>
                <c:pt idx="10">
                  <c:v>3.8110872704930774</c:v>
                </c:pt>
                <c:pt idx="11">
                  <c:v>4.1058652592567988</c:v>
                </c:pt>
                <c:pt idx="12">
                  <c:v>4.681116058186519</c:v>
                </c:pt>
                <c:pt idx="13">
                  <c:v>5.2563668571162392</c:v>
                </c:pt>
                <c:pt idx="14">
                  <c:v>5.7165674962600157</c:v>
                </c:pt>
                <c:pt idx="15">
                  <c:v>6.1767681354037922</c:v>
                </c:pt>
                <c:pt idx="16">
                  <c:v>6.4068684549756805</c:v>
                </c:pt>
                <c:pt idx="17">
                  <c:v>6.867069094119457</c:v>
                </c:pt>
                <c:pt idx="18">
                  <c:v>7.2122195734772889</c:v>
                </c:pt>
                <c:pt idx="19">
                  <c:v>7.3306177537861048</c:v>
                </c:pt>
                <c:pt idx="20">
                  <c:v>7.4884819941978584</c:v>
                </c:pt>
                <c:pt idx="21">
                  <c:v>7.8436765351243052</c:v>
                </c:pt>
                <c:pt idx="22">
                  <c:v>10.330038321609429</c:v>
                </c:pt>
                <c:pt idx="23">
                  <c:v>11.119359523668198</c:v>
                </c:pt>
                <c:pt idx="24">
                  <c:v>11.280064508766024</c:v>
                </c:pt>
                <c:pt idx="25">
                  <c:v>11.422913384408536</c:v>
                </c:pt>
                <c:pt idx="26">
                  <c:v>11.601474478961677</c:v>
                </c:pt>
                <c:pt idx="27">
                  <c:v>12.708553265191149</c:v>
                </c:pt>
                <c:pt idx="28">
                  <c:v>13.083531563752745</c:v>
                </c:pt>
                <c:pt idx="29">
                  <c:v>13.42371073990995</c:v>
                </c:pt>
                <c:pt idx="30">
                  <c:v>13.9096809915631</c:v>
                </c:pt>
                <c:pt idx="31">
                  <c:v>14.201263142554989</c:v>
                </c:pt>
                <c:pt idx="32">
                  <c:v>14.541442318712194</c:v>
                </c:pt>
                <c:pt idx="33">
                  <c:v>14.8816214948694</c:v>
                </c:pt>
                <c:pt idx="34">
                  <c:v>15.221800671026605</c:v>
                </c:pt>
                <c:pt idx="35">
                  <c:v>15.560331200714215</c:v>
                </c:pt>
                <c:pt idx="36">
                  <c:v>15.823632723804577</c:v>
                </c:pt>
                <c:pt idx="37">
                  <c:v>16.086934246894941</c:v>
                </c:pt>
                <c:pt idx="38">
                  <c:v>16.31262126668668</c:v>
                </c:pt>
                <c:pt idx="39">
                  <c:v>16.613537293075666</c:v>
                </c:pt>
                <c:pt idx="40">
                  <c:v>16.770539164564862</c:v>
                </c:pt>
                <c:pt idx="41">
                  <c:v>17.006041971798656</c:v>
                </c:pt>
                <c:pt idx="42">
                  <c:v>17.084542907543252</c:v>
                </c:pt>
                <c:pt idx="43">
                  <c:v>17.241544779032449</c:v>
                </c:pt>
                <c:pt idx="44">
                  <c:v>17.320045714777045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450-49F9-88AC-53E0F3CD89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299920"/>
        <c:axId val="201220976"/>
      </c:scatterChart>
      <c:dateAx>
        <c:axId val="1588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1220976"/>
        <c:crosses val="autoZero"/>
        <c:auto val="0"/>
        <c:lblOffset val="100"/>
        <c:baseTimeUnit val="days"/>
        <c:majorUnit val="5"/>
        <c:majorTimeUnit val="days"/>
      </c:dateAx>
      <c:valAx>
        <c:axId val="20122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588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7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Logistic_mono'!$I$5</c:f>
              <c:strCache>
                <c:ptCount val="1"/>
                <c:pt idx="0">
                  <c:v>R13 (100%SM)_m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Logistic_mono'!$A$6:$A$45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'Modified Logistic_mono'!$I$6:$I$45</c:f>
              <c:numCache>
                <c:formatCode>General</c:formatCode>
                <c:ptCount val="40"/>
                <c:pt idx="0">
                  <c:v>2.7885628119240935</c:v>
                </c:pt>
                <c:pt idx="1">
                  <c:v>3.2220346861459133</c:v>
                </c:pt>
                <c:pt idx="2">
                  <c:v>3.7108796424748443</c:v>
                </c:pt>
                <c:pt idx="3">
                  <c:v>4.2584012827665756</c:v>
                </c:pt>
                <c:pt idx="4">
                  <c:v>4.8669495693638014</c:v>
                </c:pt>
                <c:pt idx="5">
                  <c:v>5.5375782341242008</c:v>
                </c:pt>
                <c:pt idx="6">
                  <c:v>6.2697047453503947</c:v>
                </c:pt>
                <c:pt idx="7">
                  <c:v>7.0608105995115205</c:v>
                </c:pt>
                <c:pt idx="8">
                  <c:v>7.9062267764329377</c:v>
                </c:pt>
                <c:pt idx="9">
                  <c:v>8.7990501751860606</c:v>
                </c:pt>
                <c:pt idx="10">
                  <c:v>9.730229104434601</c:v>
                </c:pt>
                <c:pt idx="11">
                  <c:v>10.68883839724268</c:v>
                </c:pt>
                <c:pt idx="12">
                  <c:v>11.662539040355524</c:v>
                </c:pt>
                <c:pt idx="13">
                  <c:v>12.638187876048049</c:v>
                </c:pt>
                <c:pt idx="14">
                  <c:v>13.602536577780381</c:v>
                </c:pt>
                <c:pt idx="15">
                  <c:v>14.542942505087224</c:v>
                </c:pt>
                <c:pt idx="16">
                  <c:v>15.448011787028982</c:v>
                </c:pt>
                <c:pt idx="17">
                  <c:v>16.308107705491654</c:v>
                </c:pt>
                <c:pt idx="18">
                  <c:v>17.115681599006606</c:v>
                </c:pt>
                <c:pt idx="19">
                  <c:v>17.865412706730417</c:v>
                </c:pt>
                <c:pt idx="20">
                  <c:v>18.554170709247764</c:v>
                </c:pt>
                <c:pt idx="21">
                  <c:v>19.180834916040169</c:v>
                </c:pt>
                <c:pt idx="22">
                  <c:v>19.746014641494636</c:v>
                </c:pt>
                <c:pt idx="23">
                  <c:v>20.251716659706268</c:v>
                </c:pt>
                <c:pt idx="24">
                  <c:v>20.701000021374643</c:v>
                </c:pt>
                <c:pt idx="25">
                  <c:v>21.097648993630362</c:v>
                </c:pt>
                <c:pt idx="26">
                  <c:v>21.445884253726121</c:v>
                </c:pt>
                <c:pt idx="27">
                  <c:v>21.750122753141913</c:v>
                </c:pt>
                <c:pt idx="28">
                  <c:v>22.014788974591731</c:v>
                </c:pt>
                <c:pt idx="29">
                  <c:v>22.244174962194535</c:v>
                </c:pt>
                <c:pt idx="30">
                  <c:v>22.442343332463633</c:v>
                </c:pt>
                <c:pt idx="31">
                  <c:v>22.613066029862924</c:v>
                </c:pt>
                <c:pt idx="32">
                  <c:v>22.759791367034271</c:v>
                </c:pt>
                <c:pt idx="33">
                  <c:v>22.885632425134148</c:v>
                </c:pt>
                <c:pt idx="34">
                  <c:v>22.993370821165229</c:v>
                </c:pt>
                <c:pt idx="35">
                  <c:v>23.085470921472925</c:v>
                </c:pt>
                <c:pt idx="36">
                  <c:v>23.164100632660936</c:v>
                </c:pt>
                <c:pt idx="37">
                  <c:v>23.231155844403116</c:v>
                </c:pt>
                <c:pt idx="38">
                  <c:v>23.288286394558483</c:v>
                </c:pt>
                <c:pt idx="39">
                  <c:v>23.336922068875406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765-4414-ACA7-61EF9155D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827904"/>
        <c:axId val="1664768096"/>
      </c:lineChart>
      <c:scatterChart>
        <c:scatterStyle val="lineMarker"/>
        <c:varyColors val="0"/>
        <c:ser>
          <c:idx val="0"/>
          <c:order val="0"/>
          <c:tx>
            <c:strRef>
              <c:f>'Modified Logistic_mono'!$D$5</c:f>
              <c:strCache>
                <c:ptCount val="1"/>
                <c:pt idx="0">
                  <c:v>R13 (100%SM)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Logistic_mono'!$A$6:$A$45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'Modified Logistic_mono'!$D$6:$D$45</c:f>
              <c:numCache>
                <c:formatCode>General</c:formatCode>
                <c:ptCount val="40"/>
                <c:pt idx="0">
                  <c:v>0</c:v>
                </c:pt>
                <c:pt idx="1">
                  <c:v>1.2717620256378441</c:v>
                </c:pt>
                <c:pt idx="2">
                  <c:v>2.2043875111055966</c:v>
                </c:pt>
                <c:pt idx="3">
                  <c:v>3.0522288615308262</c:v>
                </c:pt>
                <c:pt idx="4">
                  <c:v>4.2392067521261474</c:v>
                </c:pt>
                <c:pt idx="5">
                  <c:v>5.2566163726364223</c:v>
                </c:pt>
                <c:pt idx="6">
                  <c:v>5.8518744892913102</c:v>
                </c:pt>
                <c:pt idx="7">
                  <c:v>7.8777117834213204</c:v>
                </c:pt>
                <c:pt idx="8">
                  <c:v>9.0782079577205863</c:v>
                </c:pt>
                <c:pt idx="9">
                  <c:v>10.128642110232443</c:v>
                </c:pt>
                <c:pt idx="10">
                  <c:v>10.953983230063187</c:v>
                </c:pt>
                <c:pt idx="11">
                  <c:v>11.854355360787636</c:v>
                </c:pt>
                <c:pt idx="12">
                  <c:v>12.529634458830973</c:v>
                </c:pt>
                <c:pt idx="13">
                  <c:v>13.054851535086902</c:v>
                </c:pt>
                <c:pt idx="14">
                  <c:v>14.079201750921685</c:v>
                </c:pt>
                <c:pt idx="15">
                  <c:v>14.98973527610816</c:v>
                </c:pt>
                <c:pt idx="16">
                  <c:v>15.900268801294635</c:v>
                </c:pt>
                <c:pt idx="17">
                  <c:v>16.469352254536179</c:v>
                </c:pt>
                <c:pt idx="18">
                  <c:v>16.981527362453573</c:v>
                </c:pt>
                <c:pt idx="19">
                  <c:v>17.436794125046809</c:v>
                </c:pt>
                <c:pt idx="20">
                  <c:v>17.914243574657593</c:v>
                </c:pt>
                <c:pt idx="21">
                  <c:v>18.523518972065901</c:v>
                </c:pt>
                <c:pt idx="22">
                  <c:v>19.077405696982545</c:v>
                </c:pt>
                <c:pt idx="23">
                  <c:v>19.40973773193253</c:v>
                </c:pt>
                <c:pt idx="24">
                  <c:v>19.852847111865845</c:v>
                </c:pt>
                <c:pt idx="25">
                  <c:v>20.129790474324167</c:v>
                </c:pt>
                <c:pt idx="26">
                  <c:v>20.462122509274153</c:v>
                </c:pt>
                <c:pt idx="27">
                  <c:v>20.861819145903191</c:v>
                </c:pt>
                <c:pt idx="28">
                  <c:v>21.217105045128999</c:v>
                </c:pt>
                <c:pt idx="29">
                  <c:v>21.483569469548357</c:v>
                </c:pt>
                <c:pt idx="30">
                  <c:v>21.674322432552</c:v>
                </c:pt>
                <c:pt idx="31">
                  <c:v>22.284731914163658</c:v>
                </c:pt>
                <c:pt idx="32">
                  <c:v>22.704388432771673</c:v>
                </c:pt>
                <c:pt idx="33">
                  <c:v>23.124044951379688</c:v>
                </c:pt>
                <c:pt idx="34">
                  <c:v>23.505550877386973</c:v>
                </c:pt>
                <c:pt idx="35">
                  <c:v>23.84890621079353</c:v>
                </c:pt>
                <c:pt idx="36">
                  <c:v>24.154088269915292</c:v>
                </c:pt>
                <c:pt idx="37">
                  <c:v>24.357542975996466</c:v>
                </c:pt>
                <c:pt idx="38">
                  <c:v>24.560997682077641</c:v>
                </c:pt>
                <c:pt idx="39">
                  <c:v>24.744106917550699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765-4414-ACA7-61EF9155D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827904"/>
        <c:axId val="1664768096"/>
      </c:scatterChart>
      <c:catAx>
        <c:axId val="20318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664768096"/>
        <c:crosses val="autoZero"/>
        <c:auto val="1"/>
        <c:lblAlgn val="ctr"/>
        <c:lblOffset val="100"/>
        <c:noMultiLvlLbl val="0"/>
      </c:catAx>
      <c:valAx>
        <c:axId val="16647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318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7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Logistic_mono'!$J$5</c:f>
              <c:strCache>
                <c:ptCount val="1"/>
                <c:pt idx="0">
                  <c:v>R29 (100%PM)_m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Logistic_mono'!$A$6:$A$42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'Modified Logistic_mono'!$J$6:$J$42</c:f>
              <c:numCache>
                <c:formatCode>General</c:formatCode>
                <c:ptCount val="37"/>
                <c:pt idx="0">
                  <c:v>7.2476538873831649</c:v>
                </c:pt>
                <c:pt idx="1">
                  <c:v>8.8551984013009335</c:v>
                </c:pt>
                <c:pt idx="2">
                  <c:v>10.803725669104091</c:v>
                </c:pt>
                <c:pt idx="3">
                  <c:v>13.158055352283149</c:v>
                </c:pt>
                <c:pt idx="4">
                  <c:v>15.991782114248895</c:v>
                </c:pt>
                <c:pt idx="5">
                  <c:v>19.38677823742081</c:v>
                </c:pt>
                <c:pt idx="6">
                  <c:v>23.431739048062454</c:v>
                </c:pt>
                <c:pt idx="7">
                  <c:v>28.219405861912922</c:v>
                </c:pt>
                <c:pt idx="8">
                  <c:v>33.842094091087361</c:v>
                </c:pt>
                <c:pt idx="9">
                  <c:v>40.385232412958793</c:v>
                </c:pt>
                <c:pt idx="10">
                  <c:v>47.918830774212758</c:v>
                </c:pt>
                <c:pt idx="11">
                  <c:v>56.487179743104427</c:v>
                </c:pt>
                <c:pt idx="12">
                  <c:v>66.097641997245447</c:v>
                </c:pt>
                <c:pt idx="13">
                  <c:v>76.710052555537857</c:v>
                </c:pt>
                <c:pt idx="14">
                  <c:v>88.228817395137995</c:v>
                </c:pt>
                <c:pt idx="15">
                  <c:v>100.50002099222786</c:v>
                </c:pt>
                <c:pt idx="16">
                  <c:v>113.31545199086206</c:v>
                </c:pt>
                <c:pt idx="17">
                  <c:v>126.42431587004359</c:v>
                </c:pt>
                <c:pt idx="18">
                  <c:v>139.55170779526333</c:v>
                </c:pt>
                <c:pt idx="19">
                  <c:v>152.42117352985349</c:v>
                </c:pt>
                <c:pt idx="20">
                  <c:v>164.77753921109246</c:v>
                </c:pt>
                <c:pt idx="21">
                  <c:v>176.40611319087358</c:v>
                </c:pt>
                <c:pt idx="22">
                  <c:v>187.14538794594401</c:v>
                </c:pt>
                <c:pt idx="23">
                  <c:v>196.89207296648036</c:v>
                </c:pt>
                <c:pt idx="24">
                  <c:v>205.59902665401535</c:v>
                </c:pt>
                <c:pt idx="25">
                  <c:v>213.26788732032418</c:v>
                </c:pt>
                <c:pt idx="26">
                  <c:v>219.93870124504818</c:v>
                </c:pt>
                <c:pt idx="27">
                  <c:v>225.67869336332635</c:v>
                </c:pt>
                <c:pt idx="28">
                  <c:v>230.57178304193377</c:v>
                </c:pt>
                <c:pt idx="29">
                  <c:v>234.70978983035644</c:v>
                </c:pt>
                <c:pt idx="30">
                  <c:v>238.18569641178141</c:v>
                </c:pt>
                <c:pt idx="31">
                  <c:v>241.08892701305163</c:v>
                </c:pt>
                <c:pt idx="32">
                  <c:v>243.50236652823057</c:v>
                </c:pt>
                <c:pt idx="33">
                  <c:v>245.50075244340792</c:v>
                </c:pt>
                <c:pt idx="34">
                  <c:v>247.15007002705184</c:v>
                </c:pt>
                <c:pt idx="35">
                  <c:v>248.50762856066726</c:v>
                </c:pt>
                <c:pt idx="36">
                  <c:v>249.62256225492857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50-42DA-B470-95BF171BE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14720"/>
        <c:axId val="201231792"/>
      </c:lineChart>
      <c:scatterChart>
        <c:scatterStyle val="lineMarker"/>
        <c:varyColors val="0"/>
        <c:ser>
          <c:idx val="0"/>
          <c:order val="0"/>
          <c:tx>
            <c:strRef>
              <c:f>'Modified Logistic_mono'!$E$5</c:f>
              <c:strCache>
                <c:ptCount val="1"/>
                <c:pt idx="0">
                  <c:v>R29 (100%PM)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Logistic_mono'!$A$6:$A$42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'Modified Logistic_mono'!$E$6:$E$42</c:f>
              <c:numCache>
                <c:formatCode>General</c:formatCode>
                <c:ptCount val="37"/>
                <c:pt idx="0">
                  <c:v>0</c:v>
                </c:pt>
                <c:pt idx="1">
                  <c:v>6.1078630079155003</c:v>
                </c:pt>
                <c:pt idx="2">
                  <c:v>8.8529699777651629</c:v>
                </c:pt>
                <c:pt idx="3">
                  <c:v>15.029460659926904</c:v>
                </c:pt>
                <c:pt idx="4">
                  <c:v>18.25496134950026</c:v>
                </c:pt>
                <c:pt idx="5">
                  <c:v>23.539292266460862</c:v>
                </c:pt>
                <c:pt idx="6">
                  <c:v>29.098133880406429</c:v>
                </c:pt>
                <c:pt idx="7">
                  <c:v>34.039326426135823</c:v>
                </c:pt>
                <c:pt idx="8">
                  <c:v>38.568752926387766</c:v>
                </c:pt>
                <c:pt idx="9">
                  <c:v>43.304062449378435</c:v>
                </c:pt>
                <c:pt idx="10">
                  <c:v>52.362915449882323</c:v>
                </c:pt>
                <c:pt idx="11">
                  <c:v>57.235480321365472</c:v>
                </c:pt>
                <c:pt idx="12">
                  <c:v>66.019822624884398</c:v>
                </c:pt>
                <c:pt idx="13">
                  <c:v>72.19631330704614</c:v>
                </c:pt>
                <c:pt idx="14">
                  <c:v>83.838402327247948</c:v>
                </c:pt>
                <c:pt idx="15">
                  <c:v>99.192461759688001</c:v>
                </c:pt>
                <c:pt idx="16">
                  <c:v>112.696313381968</c:v>
                </c:pt>
                <c:pt idx="17">
                  <c:v>124.04987015993589</c:v>
                </c:pt>
                <c:pt idx="18">
                  <c:v>135.05937976281385</c:v>
                </c:pt>
                <c:pt idx="19">
                  <c:v>146.32692474700926</c:v>
                </c:pt>
                <c:pt idx="20">
                  <c:v>160.43285892569662</c:v>
                </c:pt>
                <c:pt idx="21">
                  <c:v>174.42739971712845</c:v>
                </c:pt>
                <c:pt idx="22">
                  <c:v>189.24046119537991</c:v>
                </c:pt>
                <c:pt idx="23">
                  <c:v>201.31036314062186</c:v>
                </c:pt>
                <c:pt idx="24">
                  <c:v>213.74601969026506</c:v>
                </c:pt>
                <c:pt idx="25">
                  <c:v>221.2439890804911</c:v>
                </c:pt>
                <c:pt idx="26">
                  <c:v>225.1617126863454</c:v>
                </c:pt>
                <c:pt idx="27">
                  <c:v>229.17737938234606</c:v>
                </c:pt>
                <c:pt idx="28">
                  <c:v>232.16464363180998</c:v>
                </c:pt>
                <c:pt idx="29">
                  <c:v>234.66219243054209</c:v>
                </c:pt>
                <c:pt idx="30">
                  <c:v>237.06179813912786</c:v>
                </c:pt>
                <c:pt idx="31">
                  <c:v>238.67785912654276</c:v>
                </c:pt>
                <c:pt idx="32">
                  <c:v>241.17540792527487</c:v>
                </c:pt>
                <c:pt idx="33">
                  <c:v>242.84044045776295</c:v>
                </c:pt>
                <c:pt idx="34">
                  <c:v>244.26061526488513</c:v>
                </c:pt>
                <c:pt idx="35">
                  <c:v>246.17050552273912</c:v>
                </c:pt>
                <c:pt idx="36">
                  <c:v>247.29685105942224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950-42DA-B470-95BF171BE1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14720"/>
        <c:axId val="201231792"/>
      </c:scatterChart>
      <c:catAx>
        <c:axId val="8340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1231792"/>
        <c:crosses val="autoZero"/>
        <c:auto val="1"/>
        <c:lblAlgn val="ctr"/>
        <c:lblOffset val="100"/>
        <c:noMultiLvlLbl val="0"/>
      </c:catAx>
      <c:valAx>
        <c:axId val="2012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8340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7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Logistic_co'!$I$5</c:f>
              <c:strCache>
                <c:ptCount val="1"/>
                <c:pt idx="0">
                  <c:v>R27 (72,59%HE+27,41%CM)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Logistic_co'!$A$7:$A$61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'Modified Logistic_co'!$I$6:$I$61</c:f>
              <c:numCache>
                <c:formatCode>General</c:formatCode>
                <c:ptCount val="56"/>
                <c:pt idx="0">
                  <c:v>3.2556751453145671</c:v>
                </c:pt>
                <c:pt idx="1">
                  <c:v>3.9039702379072887</c:v>
                </c:pt>
                <c:pt idx="2">
                  <c:v>4.6763364636308058</c:v>
                </c:pt>
                <c:pt idx="3">
                  <c:v>5.5943580372177273</c:v>
                </c:pt>
                <c:pt idx="4">
                  <c:v>6.6824592919528758</c:v>
                </c:pt>
                <c:pt idx="5">
                  <c:v>7.9678884677894448</c:v>
                </c:pt>
                <c:pt idx="6">
                  <c:v>9.4805062984234194</c:v>
                </c:pt>
                <c:pt idx="7">
                  <c:v>11.252299861417503</c:v>
                </c:pt>
                <c:pt idx="8">
                  <c:v>13.316532243621978</c:v>
                </c:pt>
                <c:pt idx="9">
                  <c:v>15.706438465910679</c:v>
                </c:pt>
                <c:pt idx="10">
                  <c:v>18.453395436506373</c:v>
                </c:pt>
                <c:pt idx="11">
                  <c:v>21.584537224710509</c:v>
                </c:pt>
                <c:pt idx="12">
                  <c:v>25.119864194911489</c:v>
                </c:pt>
                <c:pt idx="13">
                  <c:v>29.069007586973889</c:v>
                </c:pt>
                <c:pt idx="14">
                  <c:v>33.427950941687094</c:v>
                </c:pt>
                <c:pt idx="15">
                  <c:v>38.176151050616028</c:v>
                </c:pt>
                <c:pt idx="16">
                  <c:v>43.274601302962964</c:v>
                </c:pt>
                <c:pt idx="17">
                  <c:v>48.665387179741472</c:v>
                </c:pt>
                <c:pt idx="18">
                  <c:v>54.273153622273867</c:v>
                </c:pt>
                <c:pt idx="19">
                  <c:v>60.008627141178188</c:v>
                </c:pt>
                <c:pt idx="20">
                  <c:v>65.773955318256796</c:v>
                </c:pt>
                <c:pt idx="21">
                  <c:v>71.469238887827714</c:v>
                </c:pt>
                <c:pt idx="22">
                  <c:v>76.999356153764992</c:v>
                </c:pt>
                <c:pt idx="23">
                  <c:v>82.280109692411017</c:v>
                </c:pt>
                <c:pt idx="24">
                  <c:v>87.242885777298383</c:v>
                </c:pt>
                <c:pt idx="25">
                  <c:v>91.837351575413408</c:v>
                </c:pt>
                <c:pt idx="26">
                  <c:v>96.032113735907828</c:v>
                </c:pt>
                <c:pt idx="27">
                  <c:v>99.813609380099251</c:v>
                </c:pt>
                <c:pt idx="28">
                  <c:v>103.18371995496831</c:v>
                </c:pt>
                <c:pt idx="29">
                  <c:v>106.15666942467672</c:v>
                </c:pt>
                <c:pt idx="30">
                  <c:v>108.75571740876215</c:v>
                </c:pt>
                <c:pt idx="31">
                  <c:v>111.01003503155496</c:v>
                </c:pt>
                <c:pt idx="32">
                  <c:v>112.95200634989767</c:v>
                </c:pt>
                <c:pt idx="33">
                  <c:v>114.61506719323191</c:v>
                </c:pt>
                <c:pt idx="34">
                  <c:v>116.03209434882484</c:v>
                </c:pt>
                <c:pt idx="35">
                  <c:v>117.23429508438122</c:v>
                </c:pt>
                <c:pt idx="36">
                  <c:v>118.25051511883679</c:v>
                </c:pt>
                <c:pt idx="37">
                  <c:v>119.10687390059249</c:v>
                </c:pt>
                <c:pt idx="38">
                  <c:v>119.82664093623124</c:v>
                </c:pt>
                <c:pt idx="39">
                  <c:v>120.43027907649734</c:v>
                </c:pt>
                <c:pt idx="40">
                  <c:v>120.93559535326875</c:v>
                </c:pt>
                <c:pt idx="41">
                  <c:v>121.35795429696775</c:v>
                </c:pt>
                <c:pt idx="42">
                  <c:v>121.71052118596707</c:v>
                </c:pt>
                <c:pt idx="43">
                  <c:v>122.00451285574145</c:v>
                </c:pt>
                <c:pt idx="44">
                  <c:v>122.24944153453171</c:v>
                </c:pt>
                <c:pt idx="45">
                  <c:v>122.45334295139821</c:v>
                </c:pt>
                <c:pt idx="46">
                  <c:v>122.62298405674363</c:v>
                </c:pt>
                <c:pt idx="47">
                  <c:v>122.76404848178238</c:v>
                </c:pt>
                <c:pt idx="48">
                  <c:v>122.88129967521166</c:v>
                </c:pt>
                <c:pt idx="49">
                  <c:v>122.97872276546394</c:v>
                </c:pt>
                <c:pt idx="50">
                  <c:v>123.05964681787572</c:v>
                </c:pt>
                <c:pt idx="51">
                  <c:v>123.12684944709775</c:v>
                </c:pt>
                <c:pt idx="52">
                  <c:v>123.18264582172428</c:v>
                </c:pt>
                <c:pt idx="53">
                  <c:v>123.22896404216294</c:v>
                </c:pt>
                <c:pt idx="54">
                  <c:v>123.26740874046639</c:v>
                </c:pt>
                <c:pt idx="55">
                  <c:v>123.29931457989575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21-44CF-AB6C-6D804F82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145024"/>
        <c:axId val="2029121312"/>
      </c:lineChart>
      <c:scatterChart>
        <c:scatterStyle val="lineMarker"/>
        <c:varyColors val="0"/>
        <c:ser>
          <c:idx val="0"/>
          <c:order val="0"/>
          <c:tx>
            <c:strRef>
              <c:f>'Modified Logistic_co'!$B$5</c:f>
              <c:strCache>
                <c:ptCount val="1"/>
                <c:pt idx="0">
                  <c:v>R27 (72,59%HE+27,41%CM)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Logistic_co'!$A$6:$A$61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'Modified Logistic_co'!$B$6:$B$61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0.85489623052067143</c:v>
                </c:pt>
                <c:pt idx="4">
                  <c:v>1.1179412245270319</c:v>
                </c:pt>
                <c:pt idx="5">
                  <c:v>1.4467474670349825</c:v>
                </c:pt>
                <c:pt idx="6">
                  <c:v>4.3402424011049474</c:v>
                </c:pt>
                <c:pt idx="7">
                  <c:v>6.5761248501590117</c:v>
                </c:pt>
                <c:pt idx="8">
                  <c:v>10.456038511752828</c:v>
                </c:pt>
                <c:pt idx="9">
                  <c:v>10.587561008756008</c:v>
                </c:pt>
                <c:pt idx="10">
                  <c:v>10.784844754260778</c:v>
                </c:pt>
                <c:pt idx="11">
                  <c:v>11.245173493771908</c:v>
                </c:pt>
                <c:pt idx="12">
                  <c:v>18.018582089435689</c:v>
                </c:pt>
                <c:pt idx="13">
                  <c:v>25.186558176109013</c:v>
                </c:pt>
                <c:pt idx="14">
                  <c:v>33.340952990306185</c:v>
                </c:pt>
                <c:pt idx="15">
                  <c:v>39.127942858446119</c:v>
                </c:pt>
                <c:pt idx="16">
                  <c:v>46.752181241251449</c:v>
                </c:pt>
                <c:pt idx="17">
                  <c:v>52.967592966364485</c:v>
                </c:pt>
                <c:pt idx="18">
                  <c:v>60.094598411160767</c:v>
                </c:pt>
                <c:pt idx="19">
                  <c:v>67.170332374074462</c:v>
                </c:pt>
                <c:pt idx="20">
                  <c:v>73.469461389839083</c:v>
                </c:pt>
                <c:pt idx="21">
                  <c:v>79.596011528459471</c:v>
                </c:pt>
                <c:pt idx="22">
                  <c:v>84.945956719930791</c:v>
                </c:pt>
                <c:pt idx="23">
                  <c:v>88.656402578531868</c:v>
                </c:pt>
                <c:pt idx="24">
                  <c:v>92.6257167528493</c:v>
                </c:pt>
                <c:pt idx="25">
                  <c:v>94.955531594296488</c:v>
                </c:pt>
                <c:pt idx="26">
                  <c:v>96.958438683367547</c:v>
                </c:pt>
                <c:pt idx="27">
                  <c:v>98.961345772438605</c:v>
                </c:pt>
                <c:pt idx="28">
                  <c:v>99.522159757378503</c:v>
                </c:pt>
                <c:pt idx="29">
                  <c:v>100.033355784099</c:v>
                </c:pt>
                <c:pt idx="30">
                  <c:v>100.48065230747945</c:v>
                </c:pt>
                <c:pt idx="31">
                  <c:v>100.60845131415957</c:v>
                </c:pt>
                <c:pt idx="32">
                  <c:v>101.63084336760056</c:v>
                </c:pt>
                <c:pt idx="33">
                  <c:v>102.78103442772169</c:v>
                </c:pt>
                <c:pt idx="34">
                  <c:v>104.12292399786301</c:v>
                </c:pt>
                <c:pt idx="35">
                  <c:v>106.55110512478539</c:v>
                </c:pt>
                <c:pt idx="36">
                  <c:v>107.89299469492671</c:v>
                </c:pt>
                <c:pt idx="37">
                  <c:v>109.49048227842827</c:v>
                </c:pt>
                <c:pt idx="38">
                  <c:v>111.79086439867052</c:v>
                </c:pt>
                <c:pt idx="39">
                  <c:v>114.98583956567364</c:v>
                </c:pt>
                <c:pt idx="40">
                  <c:v>116.19993012913483</c:v>
                </c:pt>
                <c:pt idx="41">
                  <c:v>117.6057192026162</c:v>
                </c:pt>
                <c:pt idx="42">
                  <c:v>118.50031224937707</c:v>
                </c:pt>
                <c:pt idx="43">
                  <c:v>119.20320678611776</c:v>
                </c:pt>
                <c:pt idx="44">
                  <c:v>122.46208145646095</c:v>
                </c:pt>
                <c:pt idx="45">
                  <c:v>124.50686556334296</c:v>
                </c:pt>
                <c:pt idx="46">
                  <c:v>126.8072476835852</c:v>
                </c:pt>
                <c:pt idx="47">
                  <c:v>128.08523775038645</c:v>
                </c:pt>
                <c:pt idx="48">
                  <c:v>129.49102682386783</c:v>
                </c:pt>
                <c:pt idx="49">
                  <c:v>130.51341887730882</c:v>
                </c:pt>
                <c:pt idx="50">
                  <c:v>131.9192079507902</c:v>
                </c:pt>
                <c:pt idx="51">
                  <c:v>132.55820298419081</c:v>
                </c:pt>
                <c:pt idx="52">
                  <c:v>133.90009255433213</c:v>
                </c:pt>
                <c:pt idx="53">
                  <c:v>134.15569056769237</c:v>
                </c:pt>
                <c:pt idx="54">
                  <c:v>134.79468560109299</c:v>
                </c:pt>
                <c:pt idx="55">
                  <c:v>135.43368063449361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621-44CF-AB6C-6D804F824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145024"/>
        <c:axId val="2029121312"/>
      </c:scatterChart>
      <c:catAx>
        <c:axId val="15831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29121312"/>
        <c:crosses val="autoZero"/>
        <c:auto val="1"/>
        <c:lblAlgn val="ctr"/>
        <c:lblOffset val="100"/>
        <c:noMultiLvlLbl val="0"/>
      </c:catAx>
      <c:valAx>
        <c:axId val="20291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5831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7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Logistic_co'!$J$5</c:f>
              <c:strCache>
                <c:ptCount val="1"/>
                <c:pt idx="0">
                  <c:v>R6 (26,66%HE+73,34%CM)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Logistic_co'!$A$6:$A$51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'Modified Logistic_co'!$J$6:$J$66</c:f>
              <c:numCache>
                <c:formatCode>General</c:formatCode>
                <c:ptCount val="61"/>
                <c:pt idx="0">
                  <c:v>3.5850752003916715</c:v>
                </c:pt>
                <c:pt idx="1">
                  <c:v>4.0192739955092307</c:v>
                </c:pt>
                <c:pt idx="2">
                  <c:v>4.5025094027687951</c:v>
                </c:pt>
                <c:pt idx="3">
                  <c:v>5.0394248287148358</c:v>
                </c:pt>
                <c:pt idx="4">
                  <c:v>5.6348809647235507</c:v>
                </c:pt>
                <c:pt idx="5">
                  <c:v>6.2939075566163476</c:v>
                </c:pt>
                <c:pt idx="6">
                  <c:v>7.0216377394349339</c:v>
                </c:pt>
                <c:pt idx="7">
                  <c:v>7.8232225692858295</c:v>
                </c:pt>
                <c:pt idx="8">
                  <c:v>8.7037237525306885</c:v>
                </c:pt>
                <c:pt idx="9">
                  <c:v>9.6679832440075835</c:v>
                </c:pt>
                <c:pt idx="10">
                  <c:v>10.720469424105822</c:v>
                </c:pt>
                <c:pt idx="11">
                  <c:v>11.865101016407307</c:v>
                </c:pt>
                <c:pt idx="12">
                  <c:v>13.105051787256949</c:v>
                </c:pt>
                <c:pt idx="13">
                  <c:v>14.442541337706047</c:v>
                </c:pt>
                <c:pt idx="14">
                  <c:v>15.878619846533477</c:v>
                </c:pt>
                <c:pt idx="15">
                  <c:v>17.412957252966898</c:v>
                </c:pt>
                <c:pt idx="16">
                  <c:v>19.043649789602053</c:v>
                </c:pt>
                <c:pt idx="17">
                  <c:v>20.76705862044135</c:v>
                </c:pt>
                <c:pt idx="18">
                  <c:v>22.577696192454965</c:v>
                </c:pt>
                <c:pt idx="19">
                  <c:v>24.468175374878609</c:v>
                </c:pt>
                <c:pt idx="20">
                  <c:v>26.429234240077822</c:v>
                </c:pt>
                <c:pt idx="21">
                  <c:v>28.44984532193563</c:v>
                </c:pt>
                <c:pt idx="22">
                  <c:v>30.51741252395318</c:v>
                </c:pt>
                <c:pt idx="23">
                  <c:v>32.618051991496934</c:v>
                </c:pt>
                <c:pt idx="24">
                  <c:v>34.736945940833515</c:v>
                </c:pt>
                <c:pt idx="25">
                  <c:v>36.858751568491385</c:v>
                </c:pt>
                <c:pt idx="26">
                  <c:v>38.968041701027076</c:v>
                </c:pt>
                <c:pt idx="27">
                  <c:v>41.049750596674592</c:v>
                </c:pt>
                <c:pt idx="28">
                  <c:v>43.089597776434843</c:v>
                </c:pt>
                <c:pt idx="29">
                  <c:v>45.07446502629908</c:v>
                </c:pt>
                <c:pt idx="30">
                  <c:v>46.992706423278115</c:v>
                </c:pt>
                <c:pt idx="31">
                  <c:v>48.834377685835761</c:v>
                </c:pt>
                <c:pt idx="32">
                  <c:v>50.59137841398627</c:v>
                </c:pt>
                <c:pt idx="33">
                  <c:v>52.257507915247203</c:v>
                </c:pt>
                <c:pt idx="34">
                  <c:v>53.828441495219046</c:v>
                </c:pt>
                <c:pt idx="35">
                  <c:v>55.301638762885851</c:v>
                </c:pt>
                <c:pt idx="36">
                  <c:v>56.676198397681851</c:v>
                </c:pt>
                <c:pt idx="37">
                  <c:v>57.952674967618741</c:v>
                </c:pt>
                <c:pt idx="38">
                  <c:v>59.132873013594924</c:v>
                </c:pt>
                <c:pt idx="39">
                  <c:v>60.219632094507269</c:v>
                </c:pt>
                <c:pt idx="40">
                  <c:v>61.21661423657001</c:v>
                </c:pt>
                <c:pt idx="41">
                  <c:v>62.128102639875401</c:v>
                </c:pt>
                <c:pt idx="42">
                  <c:v>62.958817888030715</c:v>
                </c:pt>
                <c:pt idx="43">
                  <c:v>63.713755515116411</c:v>
                </c:pt>
                <c:pt idx="44">
                  <c:v>64.398046749957089</c:v>
                </c:pt>
                <c:pt idx="45">
                  <c:v>65.016842644000818</c:v>
                </c:pt>
                <c:pt idx="46">
                  <c:v>65.57522059930487</c:v>
                </c:pt>
                <c:pt idx="47">
                  <c:v>66.078111510517218</c:v>
                </c:pt>
                <c:pt idx="48">
                  <c:v>66.530245260238544</c:v>
                </c:pt>
                <c:pt idx="49">
                  <c:v>66.936112093155515</c:v>
                </c:pt>
                <c:pt idx="50">
                  <c:v>67.29993737440499</c:v>
                </c:pt>
                <c:pt idx="51">
                  <c:v>67.625667352349723</c:v>
                </c:pt>
                <c:pt idx="52">
                  <c:v>67.916963745802519</c:v>
                </c:pt>
                <c:pt idx="53">
                  <c:v>68.177205221858088</c:v>
                </c:pt>
                <c:pt idx="54">
                  <c:v>68.409494094043595</c:v>
                </c:pt>
                <c:pt idx="55">
                  <c:v>68.616666831342044</c:v>
                </c:pt>
                <c:pt idx="56">
                  <c:v>68.801307213724371</c:v>
                </c:pt>
                <c:pt idx="57">
                  <c:v>68.965761191555103</c:v>
                </c:pt>
                <c:pt idx="58">
                  <c:v>69.112152701033992</c:v>
                </c:pt>
                <c:pt idx="59">
                  <c:v>69.242399854914694</c:v>
                </c:pt>
                <c:pt idx="60">
                  <c:v>69.358231068137727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71-489A-84A7-43B89442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299920"/>
        <c:axId val="201220976"/>
      </c:lineChart>
      <c:scatterChart>
        <c:scatterStyle val="lineMarker"/>
        <c:varyColors val="0"/>
        <c:ser>
          <c:idx val="0"/>
          <c:order val="0"/>
          <c:tx>
            <c:strRef>
              <c:f>'Modified Logistic_co'!$C$5</c:f>
              <c:strCache>
                <c:ptCount val="1"/>
                <c:pt idx="0">
                  <c:v>R6 (26,66%HE+73,34%CM)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Logistic_co'!$A$6:$A$66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'Modified Logistic_co'!$C$6:$C$66</c:f>
              <c:numCache>
                <c:formatCode>General</c:formatCode>
                <c:ptCount val="61"/>
                <c:pt idx="0">
                  <c:v>0</c:v>
                </c:pt>
                <c:pt idx="1">
                  <c:v>0.93890361523125199</c:v>
                </c:pt>
                <c:pt idx="2">
                  <c:v>1.0432262391458356</c:v>
                </c:pt>
                <c:pt idx="3">
                  <c:v>1.2518714869750027</c:v>
                </c:pt>
                <c:pt idx="4">
                  <c:v>1.5648393587187535</c:v>
                </c:pt>
                <c:pt idx="5">
                  <c:v>1.9821298543770878</c:v>
                </c:pt>
                <c:pt idx="6">
                  <c:v>3.0253560935229231</c:v>
                </c:pt>
                <c:pt idx="7">
                  <c:v>5.2161311957291776</c:v>
                </c:pt>
                <c:pt idx="8">
                  <c:v>7.5112289218500159</c:v>
                </c:pt>
                <c:pt idx="9">
                  <c:v>9.0760682805687694</c:v>
                </c:pt>
                <c:pt idx="10">
                  <c:v>11.788456502347941</c:v>
                </c:pt>
                <c:pt idx="11">
                  <c:v>13.353295861066695</c:v>
                </c:pt>
                <c:pt idx="12">
                  <c:v>14.083554228468779</c:v>
                </c:pt>
                <c:pt idx="13">
                  <c:v>15.126780467614616</c:v>
                </c:pt>
                <c:pt idx="14">
                  <c:v>17.317555569820868</c:v>
                </c:pt>
                <c:pt idx="15">
                  <c:v>19.612653295941705</c:v>
                </c:pt>
                <c:pt idx="16">
                  <c:v>21.177492654660458</c:v>
                </c:pt>
                <c:pt idx="17">
                  <c:v>23.88988087643963</c:v>
                </c:pt>
                <c:pt idx="18">
                  <c:v>25.454720235158383</c:v>
                </c:pt>
                <c:pt idx="19">
                  <c:v>26.18497860256047</c:v>
                </c:pt>
                <c:pt idx="20">
                  <c:v>27.228204841706305</c:v>
                </c:pt>
                <c:pt idx="21">
                  <c:v>29.418979943912561</c:v>
                </c:pt>
                <c:pt idx="22">
                  <c:v>31.714077670033397</c:v>
                </c:pt>
                <c:pt idx="23">
                  <c:v>33.278917028752147</c:v>
                </c:pt>
                <c:pt idx="24">
                  <c:v>35.991305250531319</c:v>
                </c:pt>
                <c:pt idx="25">
                  <c:v>37.556144609250069</c:v>
                </c:pt>
                <c:pt idx="26">
                  <c:v>38.286402976652155</c:v>
                </c:pt>
                <c:pt idx="27">
                  <c:v>39.329629215797993</c:v>
                </c:pt>
                <c:pt idx="28">
                  <c:v>41.520404318004246</c:v>
                </c:pt>
                <c:pt idx="29">
                  <c:v>43.815502044125083</c:v>
                </c:pt>
                <c:pt idx="30">
                  <c:v>45.38034140284384</c:v>
                </c:pt>
                <c:pt idx="31">
                  <c:v>48.7143670969106</c:v>
                </c:pt>
                <c:pt idx="32">
                  <c:v>50.63784345887219</c:v>
                </c:pt>
                <c:pt idx="33">
                  <c:v>51.535465761120932</c:v>
                </c:pt>
                <c:pt idx="34">
                  <c:v>52.817783335761995</c:v>
                </c:pt>
                <c:pt idx="35">
                  <c:v>53.843637395474843</c:v>
                </c:pt>
                <c:pt idx="36">
                  <c:v>55.767113757436434</c:v>
                </c:pt>
                <c:pt idx="37">
                  <c:v>57.43412660446981</c:v>
                </c:pt>
                <c:pt idx="38">
                  <c:v>58.908791815307033</c:v>
                </c:pt>
                <c:pt idx="39">
                  <c:v>60.699962016896265</c:v>
                </c:pt>
                <c:pt idx="40">
                  <c:v>61.416430097531958</c:v>
                </c:pt>
                <c:pt idx="41">
                  <c:v>61.655252791077189</c:v>
                </c:pt>
                <c:pt idx="42">
                  <c:v>62.610543565258112</c:v>
                </c:pt>
                <c:pt idx="43">
                  <c:v>63.088188952348574</c:v>
                </c:pt>
                <c:pt idx="44">
                  <c:v>63.804657032984267</c:v>
                </c:pt>
                <c:pt idx="45">
                  <c:v>64.401713766847351</c:v>
                </c:pt>
                <c:pt idx="46">
                  <c:v>65.357004541028275</c:v>
                </c:pt>
                <c:pt idx="47">
                  <c:v>65.715238581346128</c:v>
                </c:pt>
                <c:pt idx="48">
                  <c:v>66.670529355527052</c:v>
                </c:pt>
                <c:pt idx="49">
                  <c:v>67.625820129707975</c:v>
                </c:pt>
                <c:pt idx="50">
                  <c:v>67.864642823253206</c:v>
                </c:pt>
                <c:pt idx="51">
                  <c:v>67.864642823253206</c:v>
                </c:pt>
                <c:pt idx="52">
                  <c:v>67.864642823253206</c:v>
                </c:pt>
                <c:pt idx="53">
                  <c:v>68.630473862200418</c:v>
                </c:pt>
                <c:pt idx="54">
                  <c:v>68.630473862200418</c:v>
                </c:pt>
                <c:pt idx="55">
                  <c:v>68.95868716460636</c:v>
                </c:pt>
                <c:pt idx="56">
                  <c:v>69.068091598741674</c:v>
                </c:pt>
                <c:pt idx="57">
                  <c:v>69.9433270718242</c:v>
                </c:pt>
                <c:pt idx="58">
                  <c:v>69.9433270718242</c:v>
                </c:pt>
                <c:pt idx="59">
                  <c:v>69.9433270718242</c:v>
                </c:pt>
                <c:pt idx="60">
                  <c:v>69.9433270718242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571-489A-84A7-43B8944299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299920"/>
        <c:axId val="201220976"/>
      </c:scatterChart>
      <c:dateAx>
        <c:axId val="1588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1220976"/>
        <c:crosses val="autoZero"/>
        <c:auto val="0"/>
        <c:lblOffset val="100"/>
        <c:baseTimeUnit val="days"/>
        <c:majorUnit val="5"/>
        <c:majorTimeUnit val="days"/>
      </c:dateAx>
      <c:valAx>
        <c:axId val="20122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588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7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Logistic_co'!$K$5</c:f>
              <c:strCache>
                <c:ptCount val="1"/>
                <c:pt idx="0">
                  <c:v>R4 (27,20%HE+72,80%PM)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Logistic_co'!$A$6:$A$45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'Modified Logistic_co'!$K$6:$K$45</c:f>
              <c:numCache>
                <c:formatCode>General</c:formatCode>
                <c:ptCount val="40"/>
                <c:pt idx="0">
                  <c:v>6.3467888563869552</c:v>
                </c:pt>
                <c:pt idx="1">
                  <c:v>7.8999166346044341</c:v>
                </c:pt>
                <c:pt idx="2">
                  <c:v>9.8185643647837679</c:v>
                </c:pt>
                <c:pt idx="3">
                  <c:v>12.180931234371233</c:v>
                </c:pt>
                <c:pt idx="4">
                  <c:v>15.07782167405327</c:v>
                </c:pt>
                <c:pt idx="5">
                  <c:v>18.612505113385478</c:v>
                </c:pt>
                <c:pt idx="6">
                  <c:v>22.899245853852811</c:v>
                </c:pt>
                <c:pt idx="7">
                  <c:v>28.059868965154251</c:v>
                </c:pt>
                <c:pt idx="8">
                  <c:v>34.217667587647888</c:v>
                </c:pt>
                <c:pt idx="9">
                  <c:v>41.488044470892952</c:v>
                </c:pt>
                <c:pt idx="10">
                  <c:v>49.965625890236552</c:v>
                </c:pt>
                <c:pt idx="11">
                  <c:v>59.708290645132799</c:v>
                </c:pt>
                <c:pt idx="12">
                  <c:v>70.719641273727461</c:v>
                </c:pt>
                <c:pt idx="13">
                  <c:v>82.932747126710908</c:v>
                </c:pt>
                <c:pt idx="14">
                  <c:v>96.19908767621088</c:v>
                </c:pt>
                <c:pt idx="15">
                  <c:v>110.28688431299666</c:v>
                </c:pt>
                <c:pt idx="16">
                  <c:v>124.89184216523569</c:v>
                </c:pt>
                <c:pt idx="17">
                  <c:v>139.66061864867757</c:v>
                </c:pt>
                <c:pt idx="18">
                  <c:v>154.22378904935911</c:v>
                </c:pt>
                <c:pt idx="19">
                  <c:v>168.23207109021416</c:v>
                </c:pt>
                <c:pt idx="20">
                  <c:v>181.38847878034579</c:v>
                </c:pt>
                <c:pt idx="21">
                  <c:v>193.47043493662528</c:v>
                </c:pt>
                <c:pt idx="22">
                  <c:v>204.33901921443024</c:v>
                </c:pt>
                <c:pt idx="23">
                  <c:v>213.93604006099918</c:v>
                </c:pt>
                <c:pt idx="24">
                  <c:v>222.27216727934885</c:v>
                </c:pt>
                <c:pt idx="25">
                  <c:v>229.41034735121832</c:v>
                </c:pt>
                <c:pt idx="26">
                  <c:v>235.44833406864646</c:v>
                </c:pt>
                <c:pt idx="27">
                  <c:v>240.50301553934963</c:v>
                </c:pt>
                <c:pt idx="28">
                  <c:v>244.69792482207771</c:v>
                </c:pt>
                <c:pt idx="29">
                  <c:v>248.15427651942255</c:v>
                </c:pt>
                <c:pt idx="30">
                  <c:v>250.98521146658354</c:v>
                </c:pt>
                <c:pt idx="31">
                  <c:v>253.29262152073434</c:v>
                </c:pt>
                <c:pt idx="32">
                  <c:v>255.16586113404671</c:v>
                </c:pt>
                <c:pt idx="33">
                  <c:v>256.6817238024729</c:v>
                </c:pt>
                <c:pt idx="34">
                  <c:v>257.90518861636923</c:v>
                </c:pt>
                <c:pt idx="35">
                  <c:v>258.89057576511863</c:v>
                </c:pt>
                <c:pt idx="36">
                  <c:v>259.68286585895152</c:v>
                </c:pt>
                <c:pt idx="37">
                  <c:v>260.31902828560641</c:v>
                </c:pt>
                <c:pt idx="38">
                  <c:v>260.82926905875627</c:v>
                </c:pt>
                <c:pt idx="39">
                  <c:v>261.23815291696195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3-4398-BC35-7A1C81742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827904"/>
        <c:axId val="1664768096"/>
      </c:lineChart>
      <c:scatterChart>
        <c:scatterStyle val="lineMarker"/>
        <c:varyColors val="0"/>
        <c:ser>
          <c:idx val="0"/>
          <c:order val="0"/>
          <c:tx>
            <c:strRef>
              <c:f>'Modified Logistic_co'!$D$5</c:f>
              <c:strCache>
                <c:ptCount val="1"/>
                <c:pt idx="0">
                  <c:v>R4 (27,20%HE+72,80%PM)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Logistic_co'!$A$6:$A$45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'Modified Logistic_co'!$D$6:$D$45</c:f>
              <c:numCache>
                <c:formatCode>General</c:formatCode>
                <c:ptCount val="40"/>
                <c:pt idx="0">
                  <c:v>0</c:v>
                </c:pt>
                <c:pt idx="1">
                  <c:v>3.0131666060493707</c:v>
                </c:pt>
                <c:pt idx="2">
                  <c:v>4.5199261918718445</c:v>
                </c:pt>
                <c:pt idx="3">
                  <c:v>9.1535900448772125</c:v>
                </c:pt>
                <c:pt idx="4">
                  <c:v>11.266727198534602</c:v>
                </c:pt>
                <c:pt idx="5">
                  <c:v>14.72010720722289</c:v>
                </c:pt>
                <c:pt idx="6">
                  <c:v>17.94287405984349</c:v>
                </c:pt>
                <c:pt idx="7">
                  <c:v>23.170751967636324</c:v>
                </c:pt>
                <c:pt idx="8">
                  <c:v>29.060066437106865</c:v>
                </c:pt>
                <c:pt idx="9">
                  <c:v>37.657907333674189</c:v>
                </c:pt>
                <c:pt idx="10">
                  <c:v>43.802820107752396</c:v>
                </c:pt>
                <c:pt idx="11">
                  <c:v>57.83111135114526</c:v>
                </c:pt>
                <c:pt idx="12">
                  <c:v>71.22729949041252</c:v>
                </c:pt>
                <c:pt idx="13">
                  <c:v>86.549676876281836</c:v>
                </c:pt>
                <c:pt idx="14">
                  <c:v>102.58638741535211</c:v>
                </c:pt>
                <c:pt idx="15">
                  <c:v>119.4150014147438</c:v>
                </c:pt>
                <c:pt idx="16">
                  <c:v>133.24727793918171</c:v>
                </c:pt>
                <c:pt idx="17">
                  <c:v>144.48847938859646</c:v>
                </c:pt>
                <c:pt idx="18">
                  <c:v>155.28560096600745</c:v>
                </c:pt>
                <c:pt idx="19">
                  <c:v>167.3219083465701</c:v>
                </c:pt>
                <c:pt idx="20">
                  <c:v>180.10403298801884</c:v>
                </c:pt>
                <c:pt idx="21">
                  <c:v>192.13192580303371</c:v>
                </c:pt>
                <c:pt idx="22">
                  <c:v>202.37381532834166</c:v>
                </c:pt>
                <c:pt idx="23">
                  <c:v>210.77869707444904</c:v>
                </c:pt>
                <c:pt idx="24">
                  <c:v>218.90928278719662</c:v>
                </c:pt>
                <c:pt idx="25">
                  <c:v>225.24880001784746</c:v>
                </c:pt>
                <c:pt idx="26">
                  <c:v>231.95844061073626</c:v>
                </c:pt>
                <c:pt idx="27">
                  <c:v>237.06490080350522</c:v>
                </c:pt>
                <c:pt idx="28">
                  <c:v>240.95805938393121</c:v>
                </c:pt>
                <c:pt idx="29">
                  <c:v>245.01591898233156</c:v>
                </c:pt>
                <c:pt idx="30">
                  <c:v>247.90412458912149</c:v>
                </c:pt>
                <c:pt idx="31">
                  <c:v>250.07869042171512</c:v>
                </c:pt>
                <c:pt idx="32">
                  <c:v>251.61220386014872</c:v>
                </c:pt>
                <c:pt idx="33">
                  <c:v>253.34870694023647</c:v>
                </c:pt>
                <c:pt idx="34">
                  <c:v>255.25961246827021</c:v>
                </c:pt>
                <c:pt idx="35">
                  <c:v>257.80748650564851</c:v>
                </c:pt>
                <c:pt idx="36">
                  <c:v>259.39990777900999</c:v>
                </c:pt>
                <c:pt idx="37">
                  <c:v>260.99232905237147</c:v>
                </c:pt>
                <c:pt idx="38">
                  <c:v>262.90323458040524</c:v>
                </c:pt>
                <c:pt idx="39">
                  <c:v>265.04295517996923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A3-4398-BC35-7A1C81742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827904"/>
        <c:axId val="1664768096"/>
      </c:scatterChart>
      <c:catAx>
        <c:axId val="20318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664768096"/>
        <c:crosses val="autoZero"/>
        <c:auto val="1"/>
        <c:lblAlgn val="ctr"/>
        <c:lblOffset val="100"/>
        <c:noMultiLvlLbl val="0"/>
      </c:catAx>
      <c:valAx>
        <c:axId val="16647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318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7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Logistic_co'!$L$5</c:f>
              <c:strCache>
                <c:ptCount val="1"/>
                <c:pt idx="0">
                  <c:v>R20 (71,94%HE+28,06%PM)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Logistic_co'!$A$6:$A$42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'Modified Logistic_co'!$L$6:$L$42</c:f>
              <c:numCache>
                <c:formatCode>General</c:formatCode>
                <c:ptCount val="37"/>
                <c:pt idx="0">
                  <c:v>11.694005726141697</c:v>
                </c:pt>
                <c:pt idx="1">
                  <c:v>12.640978867111716</c:v>
                </c:pt>
                <c:pt idx="2">
                  <c:v>13.657890518201144</c:v>
                </c:pt>
                <c:pt idx="3">
                  <c:v>14.748788403629815</c:v>
                </c:pt>
                <c:pt idx="4">
                  <c:v>15.917770758361334</c:v>
                </c:pt>
                <c:pt idx="5">
                  <c:v>17.168953272889166</c:v>
                </c:pt>
                <c:pt idx="6">
                  <c:v>18.506430241176417</c:v>
                </c:pt>
                <c:pt idx="7">
                  <c:v>19.934229614048213</c:v>
                </c:pt>
                <c:pt idx="8">
                  <c:v>21.456261771946952</c:v>
                </c:pt>
                <c:pt idx="9">
                  <c:v>23.076261977919064</c:v>
                </c:pt>
                <c:pt idx="10">
                  <c:v>24.797726656738959</c:v>
                </c:pt>
                <c:pt idx="11">
                  <c:v>26.623843870433088</c:v>
                </c:pt>
                <c:pt idx="12">
                  <c:v>28.557418623296027</c:v>
                </c:pt>
                <c:pt idx="13">
                  <c:v>30.600793927222707</c:v>
                </c:pt>
                <c:pt idx="14">
                  <c:v>32.7557688839223</c:v>
                </c:pt>
                <c:pt idx="15">
                  <c:v>35.023515383609215</c:v>
                </c:pt>
                <c:pt idx="16">
                  <c:v>37.404495365230105</c:v>
                </c:pt>
                <c:pt idx="17">
                  <c:v>39.898380912193723</c:v>
                </c:pt>
                <c:pt idx="18">
                  <c:v>42.503979747208575</c:v>
                </c:pt>
                <c:pt idx="19">
                  <c:v>45.219168914681809</c:v>
                </c:pt>
                <c:pt idx="20">
                  <c:v>48.040839572334988</c:v>
                </c:pt>
                <c:pt idx="21">
                  <c:v>50.964855829097779</c:v>
                </c:pt>
                <c:pt idx="22">
                  <c:v>53.986030441002541</c:v>
                </c:pt>
                <c:pt idx="23">
                  <c:v>57.098119893785771</c:v>
                </c:pt>
                <c:pt idx="24">
                  <c:v>60.293840952104603</c:v>
                </c:pt>
                <c:pt idx="25">
                  <c:v>63.564910143917032</c:v>
                </c:pt>
                <c:pt idx="26">
                  <c:v>66.90210689096206</c:v>
                </c:pt>
                <c:pt idx="27">
                  <c:v>70.295360122455705</c:v>
                </c:pt>
                <c:pt idx="28">
                  <c:v>73.733857262116146</c:v>
                </c:pt>
                <c:pt idx="29">
                  <c:v>77.206173512133802</c:v>
                </c:pt>
                <c:pt idx="30">
                  <c:v>80.700418432233604</c:v>
                </c:pt>
                <c:pt idx="31">
                  <c:v>84.204395989870363</c:v>
                </c:pt>
                <c:pt idx="32">
                  <c:v>87.705773597271261</c:v>
                </c:pt>
                <c:pt idx="33">
                  <c:v>91.192255201242475</c:v>
                </c:pt>
                <c:pt idx="34">
                  <c:v>94.651753286457094</c:v>
                </c:pt>
                <c:pt idx="35">
                  <c:v>98.072554708095979</c:v>
                </c:pt>
                <c:pt idx="36">
                  <c:v>101.44347558097371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678-484F-8122-477B70319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14720"/>
        <c:axId val="201231792"/>
      </c:lineChart>
      <c:scatterChart>
        <c:scatterStyle val="lineMarker"/>
        <c:varyColors val="0"/>
        <c:ser>
          <c:idx val="0"/>
          <c:order val="0"/>
          <c:tx>
            <c:strRef>
              <c:f>'Modified Logistic_co'!$E$5</c:f>
              <c:strCache>
                <c:ptCount val="1"/>
                <c:pt idx="0">
                  <c:v>R20 (71,94%HE+28,06%PM)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Logistic_co'!$A$6:$A$42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'Modified Logistic_co'!$E$6:$E$42</c:f>
              <c:numCache>
                <c:formatCode>General</c:formatCode>
                <c:ptCount val="37"/>
                <c:pt idx="0">
                  <c:v>0</c:v>
                </c:pt>
                <c:pt idx="1">
                  <c:v>1.2518518827367182</c:v>
                </c:pt>
                <c:pt idx="2">
                  <c:v>1.996632816154325</c:v>
                </c:pt>
                <c:pt idx="3">
                  <c:v>3.3033795521015517</c:v>
                </c:pt>
                <c:pt idx="4">
                  <c:v>4.7697092477656122</c:v>
                </c:pt>
                <c:pt idx="5">
                  <c:v>5.4386799384141931</c:v>
                </c:pt>
                <c:pt idx="6">
                  <c:v>6.2776006014502901</c:v>
                </c:pt>
                <c:pt idx="7">
                  <c:v>7.9104050970829132</c:v>
                </c:pt>
                <c:pt idx="8">
                  <c:v>9.3863119935042576</c:v>
                </c:pt>
                <c:pt idx="9">
                  <c:v>11.366388011770301</c:v>
                </c:pt>
                <c:pt idx="10">
                  <c:v>15.486433082325965</c:v>
                </c:pt>
                <c:pt idx="11">
                  <c:v>18.510149011581014</c:v>
                </c:pt>
                <c:pt idx="12">
                  <c:v>21.469030158433966</c:v>
                </c:pt>
                <c:pt idx="13">
                  <c:v>21.685263108946639</c:v>
                </c:pt>
                <c:pt idx="14">
                  <c:v>24.470198420176139</c:v>
                </c:pt>
                <c:pt idx="15">
                  <c:v>31.118823406247984</c:v>
                </c:pt>
                <c:pt idx="16">
                  <c:v>36.483290277095804</c:v>
                </c:pt>
                <c:pt idx="17">
                  <c:v>42.56885542487651</c:v>
                </c:pt>
                <c:pt idx="18">
                  <c:v>47.793935119156025</c:v>
                </c:pt>
                <c:pt idx="19">
                  <c:v>48.8884389173679</c:v>
                </c:pt>
                <c:pt idx="20">
                  <c:v>53.287866788756418</c:v>
                </c:pt>
                <c:pt idx="21">
                  <c:v>60.391540446118192</c:v>
                </c:pt>
                <c:pt idx="22">
                  <c:v>66.825453600917982</c:v>
                </c:pt>
                <c:pt idx="23">
                  <c:v>71.447842450229601</c:v>
                </c:pt>
                <c:pt idx="24">
                  <c:v>74.712626526829737</c:v>
                </c:pt>
                <c:pt idx="25">
                  <c:v>77.146984806306776</c:v>
                </c:pt>
                <c:pt idx="26">
                  <c:v>79.611244779779227</c:v>
                </c:pt>
                <c:pt idx="27">
                  <c:v>82.079892597215007</c:v>
                </c:pt>
                <c:pt idx="28">
                  <c:v>84.940135011772412</c:v>
                </c:pt>
                <c:pt idx="29">
                  <c:v>86.853550904547618</c:v>
                </c:pt>
                <c:pt idx="30">
                  <c:v>89.259879636786934</c:v>
                </c:pt>
                <c:pt idx="31">
                  <c:v>91.776536317640108</c:v>
                </c:pt>
                <c:pt idx="32">
                  <c:v>93.45922182344782</c:v>
                </c:pt>
                <c:pt idx="33">
                  <c:v>94.744590983605733</c:v>
                </c:pt>
                <c:pt idx="34">
                  <c:v>95.777852181006821</c:v>
                </c:pt>
                <c:pt idx="35">
                  <c:v>97.71558257979747</c:v>
                </c:pt>
                <c:pt idx="36">
                  <c:v>100.06859023219447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678-484F-8122-477B703195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14720"/>
        <c:axId val="201231792"/>
      </c:scatterChart>
      <c:catAx>
        <c:axId val="8340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1231792"/>
        <c:crosses val="autoZero"/>
        <c:auto val="1"/>
        <c:lblAlgn val="ctr"/>
        <c:lblOffset val="100"/>
        <c:noMultiLvlLbl val="0"/>
      </c:catAx>
      <c:valAx>
        <c:axId val="2012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8340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7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Logistic_co'!$M$5</c:f>
              <c:strCache>
                <c:ptCount val="1"/>
                <c:pt idx="0">
                  <c:v>R26 (26,57%HE+73,43%SM)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Logistic_co'!$A$6:$A$78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'Modified Logistic_co'!$M$6:$M$78</c:f>
              <c:numCache>
                <c:formatCode>General</c:formatCode>
                <c:ptCount val="73"/>
                <c:pt idx="0">
                  <c:v>3.4387328945050841</c:v>
                </c:pt>
                <c:pt idx="1">
                  <c:v>3.7777085529725514</c:v>
                </c:pt>
                <c:pt idx="2">
                  <c:v>4.1490570176589694</c:v>
                </c:pt>
                <c:pt idx="3">
                  <c:v>4.5556559778259391</c:v>
                </c:pt>
                <c:pt idx="4">
                  <c:v>5.0005952321892098</c:v>
                </c:pt>
                <c:pt idx="5">
                  <c:v>5.4871832690268514</c:v>
                </c:pt>
                <c:pt idx="6">
                  <c:v>6.0189519569526952</c:v>
                </c:pt>
                <c:pt idx="7">
                  <c:v>6.5996587922343712</c:v>
                </c:pt>
                <c:pt idx="8">
                  <c:v>7.2332860648326607</c:v>
                </c:pt>
                <c:pt idx="9">
                  <c:v>7.9240362193781788</c:v>
                </c:pt>
                <c:pt idx="10">
                  <c:v>8.6763226024927818</c:v>
                </c:pt>
                <c:pt idx="11">
                  <c:v>9.4947547089084576</c:v>
                </c:pt>
                <c:pt idx="12">
                  <c:v>10.384116971943524</c:v>
                </c:pt>
                <c:pt idx="13">
                  <c:v>11.349340096953238</c:v>
                </c:pt>
                <c:pt idx="14">
                  <c:v>12.395463919049373</c:v>
                </c:pt>
                <c:pt idx="15">
                  <c:v>13.527590790106292</c:v>
                </c:pt>
                <c:pt idx="16">
                  <c:v>14.750828577800187</c:v>
                </c:pt>
                <c:pt idx="17">
                  <c:v>16.070222505179082</c:v>
                </c:pt>
                <c:pt idx="18">
                  <c:v>17.490675287279721</c:v>
                </c:pt>
                <c:pt idx="19">
                  <c:v>19.016855344838095</c:v>
                </c:pt>
                <c:pt idx="20">
                  <c:v>20.653093304738547</c:v>
                </c:pt>
                <c:pt idx="21">
                  <c:v>22.403267538246446</c:v>
                </c:pt>
                <c:pt idx="22">
                  <c:v>24.270680139669405</c:v>
                </c:pt>
                <c:pt idx="23">
                  <c:v>26.25792549825486</c:v>
                </c:pt>
                <c:pt idx="24">
                  <c:v>28.366754440584351</c:v>
                </c:pt>
                <c:pt idx="25">
                  <c:v>30.597937780505855</c:v>
                </c:pt>
                <c:pt idx="26">
                  <c:v>32.951133954143131</c:v>
                </c:pt>
                <c:pt idx="27">
                  <c:v>35.424766169220227</c:v>
                </c:pt>
                <c:pt idx="28">
                  <c:v>38.015915079453556</c:v>
                </c:pt>
                <c:pt idx="29">
                  <c:v>40.720233318561306</c:v>
                </c:pt>
                <c:pt idx="30">
                  <c:v>43.531888209335122</c:v>
                </c:pt>
                <c:pt idx="31">
                  <c:v>46.44353852919869</c:v>
                </c:pt>
                <c:pt idx="32">
                  <c:v>49.446350318031577</c:v>
                </c:pt>
                <c:pt idx="33">
                  <c:v>52.530055347149045</c:v>
                </c:pt>
                <c:pt idx="34">
                  <c:v>55.683054067034107</c:v>
                </c:pt>
                <c:pt idx="35">
                  <c:v>58.892562703709565</c:v>
                </c:pt>
                <c:pt idx="36">
                  <c:v>62.144801816797518</c:v>
                </c:pt>
                <c:pt idx="37">
                  <c:v>65.425221243480792</c:v>
                </c:pt>
                <c:pt idx="38">
                  <c:v>68.718754131934418</c:v>
                </c:pt>
                <c:pt idx="39">
                  <c:v>72.010090916171251</c:v>
                </c:pt>
                <c:pt idx="40">
                  <c:v>75.283962778242682</c:v>
                </c:pt>
                <c:pt idx="41">
                  <c:v>78.525423512343181</c:v>
                </c:pt>
                <c:pt idx="42">
                  <c:v>81.720118812168025</c:v>
                </c:pt>
                <c:pt idx="43">
                  <c:v>84.854532837055302</c:v>
                </c:pt>
                <c:pt idx="44">
                  <c:v>87.916203390348173</c:v>
                </c:pt>
                <c:pt idx="45">
                  <c:v>90.893899020280116</c:v>
                </c:pt>
                <c:pt idx="46">
                  <c:v>93.777753643445536</c:v>
                </c:pt>
                <c:pt idx="47">
                  <c:v>96.559356690415456</c:v>
                </c:pt>
                <c:pt idx="48">
                  <c:v>99.231799086623639</c:v>
                </c:pt>
                <c:pt idx="49">
                  <c:v>101.78967744214003</c:v>
                </c:pt>
                <c:pt idx="50">
                  <c:v>104.22906050757143</c:v>
                </c:pt>
                <c:pt idx="51">
                  <c:v>106.54742318687052</c:v>
                </c:pt>
                <c:pt idx="52">
                  <c:v>108.74355415848042</c:v>
                </c:pt>
                <c:pt idx="53">
                  <c:v>110.8174434653388</c:v>
                </c:pt>
                <c:pt idx="54">
                  <c:v>112.77015634702362</c:v>
                </c:pt>
                <c:pt idx="55">
                  <c:v>114.60369918073485</c:v>
                </c:pt>
                <c:pt idx="56">
                  <c:v>116.3208827587496</c:v>
                </c:pt>
                <c:pt idx="57">
                  <c:v>117.92518734498246</c:v>
                </c:pt>
                <c:pt idx="58">
                  <c:v>119.42063310077772</c:v>
                </c:pt>
                <c:pt idx="59">
                  <c:v>120.811658615505</c:v>
                </c:pt>
                <c:pt idx="60">
                  <c:v>122.10300947104183</c:v>
                </c:pt>
                <c:pt idx="61">
                  <c:v>123.299638045406</c:v>
                </c:pt>
                <c:pt idx="62">
                  <c:v>124.40661514005795</c:v>
                </c:pt>
                <c:pt idx="63">
                  <c:v>125.42905350621592</c:v>
                </c:pt>
                <c:pt idx="64">
                  <c:v>126.37204294714205</c:v>
                </c:pt>
                <c:pt idx="65">
                  <c:v>127.24059637840909</c:v>
                </c:pt>
                <c:pt idx="66">
                  <c:v>128.03960602512194</c:v>
                </c:pt>
                <c:pt idx="67">
                  <c:v>128.77380881025934</c:v>
                </c:pt>
                <c:pt idx="68">
                  <c:v>129.44775992743507</c:v>
                </c:pt>
                <c:pt idx="69">
                  <c:v>130.0658135806716</c:v>
                </c:pt>
                <c:pt idx="70">
                  <c:v>130.63210990067662</c:v>
                </c:pt>
                <c:pt idx="71">
                  <c:v>131.15056710067685</c:v>
                </c:pt>
                <c:pt idx="72">
                  <c:v>131.62487800594025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72-4FF3-A841-06ADFDF91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114256"/>
        <c:axId val="340378608"/>
      </c:lineChart>
      <c:scatterChart>
        <c:scatterStyle val="lineMarker"/>
        <c:varyColors val="0"/>
        <c:ser>
          <c:idx val="0"/>
          <c:order val="0"/>
          <c:tx>
            <c:strRef>
              <c:f>'Modified Logistic_co'!$F$5</c:f>
              <c:strCache>
                <c:ptCount val="1"/>
                <c:pt idx="0">
                  <c:v>R26 (26,57%HE+73,43%SM)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Logistic_co'!$A$6:$A$78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'Modified Logistic_co'!$F$6:$F$78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2.1532879871534915E-2</c:v>
                </c:pt>
                <c:pt idx="7">
                  <c:v>0.34990929791244235</c:v>
                </c:pt>
                <c:pt idx="8">
                  <c:v>0.51678911691683793</c:v>
                </c:pt>
                <c:pt idx="9">
                  <c:v>0.63791156619422185</c:v>
                </c:pt>
                <c:pt idx="10">
                  <c:v>1.009353743978199</c:v>
                </c:pt>
                <c:pt idx="11">
                  <c:v>1.0981768734482804</c:v>
                </c:pt>
                <c:pt idx="12">
                  <c:v>1.3027392322278621</c:v>
                </c:pt>
                <c:pt idx="13">
                  <c:v>1.6526485301403044</c:v>
                </c:pt>
                <c:pt idx="14">
                  <c:v>1.9164263085666071</c:v>
                </c:pt>
                <c:pt idx="15">
                  <c:v>2.1236802773301307</c:v>
                </c:pt>
                <c:pt idx="16">
                  <c:v>5.7470005504437047</c:v>
                </c:pt>
                <c:pt idx="17">
                  <c:v>9.786794418168034</c:v>
                </c:pt>
                <c:pt idx="18">
                  <c:v>13.993177723736666</c:v>
                </c:pt>
                <c:pt idx="19">
                  <c:v>18.142836186531685</c:v>
                </c:pt>
                <c:pt idx="20">
                  <c:v>21.960521972303102</c:v>
                </c:pt>
                <c:pt idx="21">
                  <c:v>25.335577522043049</c:v>
                </c:pt>
                <c:pt idx="22">
                  <c:v>28.489317953767262</c:v>
                </c:pt>
                <c:pt idx="23">
                  <c:v>31.145099369956075</c:v>
                </c:pt>
                <c:pt idx="24">
                  <c:v>33.579565668129149</c:v>
                </c:pt>
                <c:pt idx="25">
                  <c:v>37.618566571916304</c:v>
                </c:pt>
                <c:pt idx="26">
                  <c:v>40.495663106120851</c:v>
                </c:pt>
                <c:pt idx="27">
                  <c:v>43.649403537845068</c:v>
                </c:pt>
                <c:pt idx="28">
                  <c:v>44.866636686931606</c:v>
                </c:pt>
                <c:pt idx="29">
                  <c:v>46.360513733537815</c:v>
                </c:pt>
                <c:pt idx="30">
                  <c:v>48.020377118655823</c:v>
                </c:pt>
                <c:pt idx="31">
                  <c:v>50.487555971364031</c:v>
                </c:pt>
                <c:pt idx="32">
                  <c:v>52.89990862734539</c:v>
                </c:pt>
                <c:pt idx="33">
                  <c:v>56.13465423422948</c:v>
                </c:pt>
                <c:pt idx="34">
                  <c:v>58.327702103303437</c:v>
                </c:pt>
                <c:pt idx="35">
                  <c:v>62.418446696117982</c:v>
                </c:pt>
                <c:pt idx="36">
                  <c:v>65.061697048398145</c:v>
                </c:pt>
                <c:pt idx="37">
                  <c:v>67.453209271889733</c:v>
                </c:pt>
                <c:pt idx="38">
                  <c:v>70.725804946141366</c:v>
                </c:pt>
                <c:pt idx="39">
                  <c:v>74.376007813575882</c:v>
                </c:pt>
                <c:pt idx="40">
                  <c:v>75.949371118504558</c:v>
                </c:pt>
                <c:pt idx="41">
                  <c:v>78.781425067376162</c:v>
                </c:pt>
                <c:pt idx="42">
                  <c:v>81.298806355262045</c:v>
                </c:pt>
                <c:pt idx="43">
                  <c:v>82.746300595796427</c:v>
                </c:pt>
                <c:pt idx="44">
                  <c:v>85.200747351485163</c:v>
                </c:pt>
                <c:pt idx="45">
                  <c:v>87.151717849596722</c:v>
                </c:pt>
                <c:pt idx="46">
                  <c:v>89.812324060445548</c:v>
                </c:pt>
                <c:pt idx="47">
                  <c:v>91.308915054048015</c:v>
                </c:pt>
                <c:pt idx="48">
                  <c:v>93.138081824006576</c:v>
                </c:pt>
                <c:pt idx="49">
                  <c:v>97.239849732398511</c:v>
                </c:pt>
                <c:pt idx="50">
                  <c:v>99.73416805506929</c:v>
                </c:pt>
                <c:pt idx="51">
                  <c:v>101.68435675774982</c:v>
                </c:pt>
                <c:pt idx="52">
                  <c:v>104.41462094150258</c:v>
                </c:pt>
                <c:pt idx="53">
                  <c:v>107.08916544803589</c:v>
                </c:pt>
                <c:pt idx="54">
                  <c:v>111.10098220783584</c:v>
                </c:pt>
                <c:pt idx="55">
                  <c:v>113.26061390648675</c:v>
                </c:pt>
                <c:pt idx="56">
                  <c:v>114.44326936050987</c:v>
                </c:pt>
                <c:pt idx="57">
                  <c:v>116.44864165211429</c:v>
                </c:pt>
                <c:pt idx="58">
                  <c:v>118.19691493197456</c:v>
                </c:pt>
                <c:pt idx="59">
                  <c:v>120.81932485176496</c:v>
                </c:pt>
                <c:pt idx="60">
                  <c:v>122.05340010813691</c:v>
                </c:pt>
                <c:pt idx="61">
                  <c:v>123.64741398095069</c:v>
                </c:pt>
                <c:pt idx="62">
                  <c:v>125.70420607490394</c:v>
                </c:pt>
                <c:pt idx="63">
                  <c:v>126.52692291248523</c:v>
                </c:pt>
                <c:pt idx="64">
                  <c:v>127.34963975006653</c:v>
                </c:pt>
                <c:pt idx="65">
                  <c:v>128.42945559939199</c:v>
                </c:pt>
                <c:pt idx="66">
                  <c:v>129.2521724369733</c:v>
                </c:pt>
                <c:pt idx="67">
                  <c:v>130.3834080886476</c:v>
                </c:pt>
                <c:pt idx="68">
                  <c:v>131.64290286503388</c:v>
                </c:pt>
                <c:pt idx="69">
                  <c:v>133.07414692910919</c:v>
                </c:pt>
                <c:pt idx="70">
                  <c:v>134.33364170549547</c:v>
                </c:pt>
                <c:pt idx="71">
                  <c:v>135.53588671931874</c:v>
                </c:pt>
                <c:pt idx="72">
                  <c:v>135.60984456709326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072-4FF3-A841-06ADFDF91B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14256"/>
        <c:axId val="340378608"/>
      </c:scatterChart>
      <c:catAx>
        <c:axId val="31311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340378608"/>
        <c:crosses val="autoZero"/>
        <c:auto val="1"/>
        <c:lblAlgn val="ctr"/>
        <c:lblOffset val="100"/>
        <c:noMultiLvlLbl val="0"/>
      </c:catAx>
      <c:valAx>
        <c:axId val="3403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3131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Gompertz_mono'!$J$5</c:f>
              <c:strCache>
                <c:ptCount val="1"/>
                <c:pt idx="0">
                  <c:v>R29 (100%PM)_m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Gompertz_mono'!$A$6:$A$42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'Modified Gompertz_mono'!$J$6:$J$42</c:f>
              <c:numCache>
                <c:formatCode>General</c:formatCode>
                <c:ptCount val="37"/>
                <c:pt idx="0">
                  <c:v>1.1531976014912531</c:v>
                </c:pt>
                <c:pt idx="1">
                  <c:v>2.1064059336076375</c:v>
                </c:pt>
                <c:pt idx="2">
                  <c:v>3.6014276502962557</c:v>
                </c:pt>
                <c:pt idx="3">
                  <c:v>5.805652804158326</c:v>
                </c:pt>
                <c:pt idx="4">
                  <c:v>8.8812700832963483</c:v>
                </c:pt>
                <c:pt idx="5">
                  <c:v>12.967104944355174</c:v>
                </c:pt>
                <c:pt idx="6">
                  <c:v>18.162570145063949</c:v>
                </c:pt>
                <c:pt idx="7">
                  <c:v>24.516387808091377</c:v>
                </c:pt>
                <c:pt idx="8">
                  <c:v>32.021527789402214</c:v>
                </c:pt>
                <c:pt idx="9">
                  <c:v>40.616475108037065</c:v>
                </c:pt>
                <c:pt idx="10">
                  <c:v>50.191849177794147</c:v>
                </c:pt>
                <c:pt idx="11">
                  <c:v>60.600740903791909</c:v>
                </c:pt>
                <c:pt idx="12">
                  <c:v>71.67093268208059</c:v>
                </c:pt>
                <c:pt idx="13">
                  <c:v>83.217327383289827</c:v>
                </c:pt>
                <c:pt idx="14">
                  <c:v>95.053292785192795</c:v>
                </c:pt>
                <c:pt idx="15">
                  <c:v>107.00008919884829</c:v>
                </c:pt>
                <c:pt idx="16">
                  <c:v>118.89398609005119</c:v>
                </c:pt>
                <c:pt idx="17">
                  <c:v>130.59102728744114</c:v>
                </c:pt>
                <c:pt idx="18">
                  <c:v>141.9696508023784</c:v>
                </c:pt>
                <c:pt idx="19">
                  <c:v>152.93151197356266</c:v>
                </c:pt>
                <c:pt idx="20">
                  <c:v>163.40091606192644</c:v>
                </c:pt>
                <c:pt idx="21">
                  <c:v>173.32326241644827</c:v>
                </c:pt>
                <c:pt idx="22">
                  <c:v>182.6628599470624</c:v>
                </c:pt>
                <c:pt idx="23">
                  <c:v>191.40041185287049</c:v>
                </c:pt>
                <c:pt idx="24">
                  <c:v>199.53040020410427</c:v>
                </c:pt>
                <c:pt idx="25">
                  <c:v>207.05853702280939</c:v>
                </c:pt>
                <c:pt idx="26">
                  <c:v>213.99939291728316</c:v>
                </c:pt>
                <c:pt idx="27">
                  <c:v>220.37426915108978</c:v>
                </c:pt>
                <c:pt idx="28">
                  <c:v>226.209344403996</c:v>
                </c:pt>
                <c:pt idx="29">
                  <c:v>231.53410243100393</c:v>
                </c:pt>
                <c:pt idx="30">
                  <c:v>236.38002983906395</c:v>
                </c:pt>
                <c:pt idx="31">
                  <c:v>240.77956262834775</c:v>
                </c:pt>
                <c:pt idx="32">
                  <c:v>244.76525442268095</c:v>
                </c:pt>
                <c:pt idx="33">
                  <c:v>248.36913708313358</c:v>
                </c:pt>
                <c:pt idx="34">
                  <c:v>251.62224454891893</c:v>
                </c:pt>
                <c:pt idx="35">
                  <c:v>254.5542724156505</c:v>
                </c:pt>
                <c:pt idx="36">
                  <c:v>257.19334829770429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7A-4530-8B33-369BF6972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14720"/>
        <c:axId val="201231792"/>
      </c:lineChart>
      <c:scatterChart>
        <c:scatterStyle val="lineMarker"/>
        <c:varyColors val="0"/>
        <c:ser>
          <c:idx val="0"/>
          <c:order val="0"/>
          <c:tx>
            <c:strRef>
              <c:f>'Modified Gompertz_mono'!$E$5</c:f>
              <c:strCache>
                <c:ptCount val="1"/>
                <c:pt idx="0">
                  <c:v>R29 (100%PM)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Gompertz_mono'!$A$6:$A$42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'Modified Gompertz_mono'!$E$6:$E$42</c:f>
              <c:numCache>
                <c:formatCode>General</c:formatCode>
                <c:ptCount val="37"/>
                <c:pt idx="0">
                  <c:v>0</c:v>
                </c:pt>
                <c:pt idx="1">
                  <c:v>6.1078630079155003</c:v>
                </c:pt>
                <c:pt idx="2">
                  <c:v>8.8529699777651629</c:v>
                </c:pt>
                <c:pt idx="3">
                  <c:v>15.029460659926904</c:v>
                </c:pt>
                <c:pt idx="4">
                  <c:v>18.25496134950026</c:v>
                </c:pt>
                <c:pt idx="5">
                  <c:v>23.539292266460862</c:v>
                </c:pt>
                <c:pt idx="6">
                  <c:v>29.098133880406429</c:v>
                </c:pt>
                <c:pt idx="7">
                  <c:v>34.039326426135823</c:v>
                </c:pt>
                <c:pt idx="8">
                  <c:v>38.568752926387766</c:v>
                </c:pt>
                <c:pt idx="9">
                  <c:v>43.304062449378435</c:v>
                </c:pt>
                <c:pt idx="10">
                  <c:v>52.362915449882323</c:v>
                </c:pt>
                <c:pt idx="11">
                  <c:v>57.235480321365472</c:v>
                </c:pt>
                <c:pt idx="12">
                  <c:v>66.019822624884398</c:v>
                </c:pt>
                <c:pt idx="13">
                  <c:v>72.19631330704614</c:v>
                </c:pt>
                <c:pt idx="14">
                  <c:v>83.838402327247948</c:v>
                </c:pt>
                <c:pt idx="15">
                  <c:v>99.192461759688001</c:v>
                </c:pt>
                <c:pt idx="16">
                  <c:v>112.696313381968</c:v>
                </c:pt>
                <c:pt idx="17">
                  <c:v>124.04987015993589</c:v>
                </c:pt>
                <c:pt idx="18">
                  <c:v>135.05937976281385</c:v>
                </c:pt>
                <c:pt idx="19">
                  <c:v>146.32692474700926</c:v>
                </c:pt>
                <c:pt idx="20">
                  <c:v>160.43285892569662</c:v>
                </c:pt>
                <c:pt idx="21">
                  <c:v>174.42739971712845</c:v>
                </c:pt>
                <c:pt idx="22">
                  <c:v>189.24046119537991</c:v>
                </c:pt>
                <c:pt idx="23">
                  <c:v>201.31036314062186</c:v>
                </c:pt>
                <c:pt idx="24">
                  <c:v>213.74601969026506</c:v>
                </c:pt>
                <c:pt idx="25">
                  <c:v>221.2439890804911</c:v>
                </c:pt>
                <c:pt idx="26">
                  <c:v>225.1617126863454</c:v>
                </c:pt>
                <c:pt idx="27">
                  <c:v>229.17737938234606</c:v>
                </c:pt>
                <c:pt idx="28">
                  <c:v>232.16464363180998</c:v>
                </c:pt>
                <c:pt idx="29">
                  <c:v>234.66219243054209</c:v>
                </c:pt>
                <c:pt idx="30">
                  <c:v>237.06179813912786</c:v>
                </c:pt>
                <c:pt idx="31">
                  <c:v>238.67785912654276</c:v>
                </c:pt>
                <c:pt idx="32">
                  <c:v>241.17540792527487</c:v>
                </c:pt>
                <c:pt idx="33">
                  <c:v>242.84044045776295</c:v>
                </c:pt>
                <c:pt idx="34">
                  <c:v>244.26061526488513</c:v>
                </c:pt>
                <c:pt idx="35">
                  <c:v>246.17050552273912</c:v>
                </c:pt>
                <c:pt idx="36">
                  <c:v>247.29685105942224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07A-4530-8B33-369BF6972F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14720"/>
        <c:axId val="201231792"/>
      </c:scatterChart>
      <c:catAx>
        <c:axId val="8340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1231792"/>
        <c:crosses val="autoZero"/>
        <c:auto val="1"/>
        <c:lblAlgn val="ctr"/>
        <c:lblOffset val="100"/>
        <c:noMultiLvlLbl val="0"/>
      </c:catAx>
      <c:valAx>
        <c:axId val="2012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8340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8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Logistic_co'!$N$5</c:f>
              <c:strCache>
                <c:ptCount val="1"/>
                <c:pt idx="0">
                  <c:v>R7 (73,72%HE+26,28%SM)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Logistic_co'!$A$6:$A$63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'Modified Logistic_co'!$N$6:$N$63</c:f>
              <c:numCache>
                <c:formatCode>General</c:formatCode>
                <c:ptCount val="58"/>
                <c:pt idx="0">
                  <c:v>15.599240568560347</c:v>
                </c:pt>
                <c:pt idx="1">
                  <c:v>16.692239243856982</c:v>
                </c:pt>
                <c:pt idx="2">
                  <c:v>17.853877003462323</c:v>
                </c:pt>
                <c:pt idx="3">
                  <c:v>19.08733212443834</c:v>
                </c:pt>
                <c:pt idx="4">
                  <c:v>20.395769403041516</c:v>
                </c:pt>
                <c:pt idx="5">
                  <c:v>21.78231349616717</c:v>
                </c:pt>
                <c:pt idx="6">
                  <c:v>23.250018939797386</c:v>
                </c:pt>
                <c:pt idx="7">
                  <c:v>24.80183680915739</c:v>
                </c:pt>
                <c:pt idx="8">
                  <c:v>26.440578057267778</c:v>
                </c:pt>
                <c:pt idx="9">
                  <c:v>28.168873654853989</c:v>
                </c:pt>
                <c:pt idx="10">
                  <c:v>29.989131755170984</c:v>
                </c:pt>
                <c:pt idx="11">
                  <c:v>31.903492221556771</c:v>
                </c:pt>
                <c:pt idx="12">
                  <c:v>33.913778981935074</c:v>
                </c:pt>
                <c:pt idx="13">
                  <c:v>36.021450810537942</c:v>
                </c:pt>
                <c:pt idx="14">
                  <c:v>38.227551279196128</c:v>
                </c:pt>
                <c:pt idx="15">
                  <c:v>40.532658763845077</c:v>
                </c:pt>
                <c:pt idx="16">
                  <c:v>42.936837530431383</c:v>
                </c:pt>
                <c:pt idx="17">
                  <c:v>45.43959105109532</c:v>
                </c:pt>
                <c:pt idx="18">
                  <c:v>48.039818808370683</c:v>
                </c:pt>
                <c:pt idx="19">
                  <c:v>50.735777923628753</c:v>
                </c:pt>
                <c:pt idx="20">
                  <c:v>53.525050987417039</c:v>
                </c:pt>
                <c:pt idx="21">
                  <c:v>56.40452146546432</c:v>
                </c:pt>
                <c:pt idx="22">
                  <c:v>59.370357997800731</c:v>
                </c:pt>
                <c:pt idx="23">
                  <c:v>62.418008794352581</c:v>
                </c:pt>
                <c:pt idx="24">
                  <c:v>65.542207155722508</c:v>
                </c:pt>
                <c:pt idx="25">
                  <c:v>68.736988913031226</c:v>
                </c:pt>
                <c:pt idx="26">
                  <c:v>71.995722289703522</c:v>
                </c:pt>
                <c:pt idx="27">
                  <c:v>75.311150348868964</c:v>
                </c:pt>
                <c:pt idx="28">
                  <c:v>78.675445814421806</c:v>
                </c:pt>
                <c:pt idx="29">
                  <c:v>82.080277657048185</c:v>
                </c:pt>
                <c:pt idx="30">
                  <c:v>85.516888436743486</c:v>
                </c:pt>
                <c:pt idx="31">
                  <c:v>88.976181010282929</c:v>
                </c:pt>
                <c:pt idx="32">
                  <c:v>92.448812865953329</c:v>
                </c:pt>
                <c:pt idx="33">
                  <c:v>95.925296057735991</c:v>
                </c:pt>
                <c:pt idx="34">
                  <c:v>99.396100493671497</c:v>
                </c:pt>
                <c:pt idx="35">
                  <c:v>102.85175820111728</c:v>
                </c:pt>
                <c:pt idx="36">
                  <c:v>106.2829661529164</c:v>
                </c:pt>
                <c:pt idx="37">
                  <c:v>109.68068529545698</c:v>
                </c:pt>
                <c:pt idx="38">
                  <c:v>113.03623356879407</c:v>
                </c:pt>
                <c:pt idx="39">
                  <c:v>116.34137094153574</c:v>
                </c:pt>
                <c:pt idx="40">
                  <c:v>119.58837478545385</c:v>
                </c:pt>
                <c:pt idx="41">
                  <c:v>122.77010426955428</c:v>
                </c:pt>
                <c:pt idx="42">
                  <c:v>125.8800528411836</c:v>
                </c:pt>
                <c:pt idx="43">
                  <c:v>128.91238826244614</c:v>
                </c:pt>
                <c:pt idx="44">
                  <c:v>131.86198006421941</c:v>
                </c:pt>
                <c:pt idx="45">
                  <c:v>134.72441464977959</c:v>
                </c:pt>
                <c:pt idx="46">
                  <c:v>137.49599861080623</c:v>
                </c:pt>
                <c:pt idx="47">
                  <c:v>140.17375109924521</c:v>
                </c:pt>
                <c:pt idx="48">
                  <c:v>142.75538632198575</c:v>
                </c:pt>
                <c:pt idx="49">
                  <c:v>145.23928738825887</c:v>
                </c:pt>
                <c:pt idx="50">
                  <c:v>147.62447284236069</c:v>
                </c:pt>
                <c:pt idx="51">
                  <c:v>149.91055726008531</c:v>
                </c:pt>
                <c:pt idx="52">
                  <c:v>152.0977072818375</c:v>
                </c:pt>
                <c:pt idx="53">
                  <c:v>154.18659440619766</c:v>
                </c:pt>
                <c:pt idx="54">
                  <c:v>156.17834578310237</c:v>
                </c:pt>
                <c:pt idx="55">
                  <c:v>158.07449413448381</c:v>
                </c:pt>
                <c:pt idx="56">
                  <c:v>159.8769278006497</c:v>
                </c:pt>
                <c:pt idx="57">
                  <c:v>161.58784177071877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4E-4D7E-8CAF-D0147815E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7930208"/>
        <c:axId val="188305440"/>
      </c:lineChart>
      <c:scatterChart>
        <c:scatterStyle val="lineMarker"/>
        <c:varyColors val="0"/>
        <c:ser>
          <c:idx val="0"/>
          <c:order val="0"/>
          <c:tx>
            <c:strRef>
              <c:f>'Modified Logistic_co'!$G$5</c:f>
              <c:strCache>
                <c:ptCount val="1"/>
                <c:pt idx="0">
                  <c:v>R7 (73,72%HE+26,28%SM)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Logistic_co'!$A$6:$A$63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'Modified Logistic_co'!$G$6:$G$63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0.57965083464673983</c:v>
                </c:pt>
                <c:pt idx="5">
                  <c:v>1.6230223370108714</c:v>
                </c:pt>
                <c:pt idx="6">
                  <c:v>3.7097653417391347</c:v>
                </c:pt>
                <c:pt idx="7">
                  <c:v>6.9558100157608784</c:v>
                </c:pt>
                <c:pt idx="8">
                  <c:v>14.259410532309801</c:v>
                </c:pt>
                <c:pt idx="9">
                  <c:v>20.635569713423937</c:v>
                </c:pt>
                <c:pt idx="10">
                  <c:v>25.968357392173942</c:v>
                </c:pt>
                <c:pt idx="11">
                  <c:v>33.851608743369603</c:v>
                </c:pt>
                <c:pt idx="12">
                  <c:v>40.92334892605983</c:v>
                </c:pt>
                <c:pt idx="13">
                  <c:v>46.835787439456574</c:v>
                </c:pt>
                <c:pt idx="14">
                  <c:v>50.54555278119571</c:v>
                </c:pt>
                <c:pt idx="15">
                  <c:v>53.211946620570714</c:v>
                </c:pt>
                <c:pt idx="16">
                  <c:v>57.153572296168548</c:v>
                </c:pt>
                <c:pt idx="17">
                  <c:v>60.051826469402243</c:v>
                </c:pt>
                <c:pt idx="18">
                  <c:v>62.02263930720116</c:v>
                </c:pt>
                <c:pt idx="19">
                  <c:v>63.761591811141379</c:v>
                </c:pt>
                <c:pt idx="20">
                  <c:v>65.268683981222907</c:v>
                </c:pt>
                <c:pt idx="21">
                  <c:v>67.007636485163133</c:v>
                </c:pt>
                <c:pt idx="22">
                  <c:v>68.514728655244653</c:v>
                </c:pt>
                <c:pt idx="23">
                  <c:v>70.48554149304357</c:v>
                </c:pt>
                <c:pt idx="24">
                  <c:v>72.688214664701178</c:v>
                </c:pt>
                <c:pt idx="25">
                  <c:v>75.122748170217491</c:v>
                </c:pt>
                <c:pt idx="26">
                  <c:v>76.861700674157717</c:v>
                </c:pt>
                <c:pt idx="27">
                  <c:v>79.395155455320307</c:v>
                </c:pt>
                <c:pt idx="28">
                  <c:v>82.210105212167633</c:v>
                </c:pt>
                <c:pt idx="29">
                  <c:v>84.321317529803125</c:v>
                </c:pt>
                <c:pt idx="30">
                  <c:v>86.995519798808076</c:v>
                </c:pt>
                <c:pt idx="31">
                  <c:v>89.528974579970665</c:v>
                </c:pt>
                <c:pt idx="32">
                  <c:v>91.921681873290893</c:v>
                </c:pt>
                <c:pt idx="33">
                  <c:v>93.047661776029827</c:v>
                </c:pt>
                <c:pt idx="34">
                  <c:v>95.632599991549213</c:v>
                </c:pt>
                <c:pt idx="35">
                  <c:v>97.809390067776064</c:v>
                </c:pt>
                <c:pt idx="36">
                  <c:v>100.39432828329545</c:v>
                </c:pt>
                <c:pt idx="37">
                  <c:v>102.97926649881484</c:v>
                </c:pt>
                <c:pt idx="38">
                  <c:v>105.97235285362676</c:v>
                </c:pt>
                <c:pt idx="39">
                  <c:v>108.55729106914615</c:v>
                </c:pt>
                <c:pt idx="40">
                  <c:v>111.14222928466553</c:v>
                </c:pt>
                <c:pt idx="41">
                  <c:v>113.59111812042075</c:v>
                </c:pt>
                <c:pt idx="42">
                  <c:v>118.48889579193117</c:v>
                </c:pt>
                <c:pt idx="43">
                  <c:v>122.29827842532816</c:v>
                </c:pt>
                <c:pt idx="44">
                  <c:v>125.69951291943262</c:v>
                </c:pt>
                <c:pt idx="45">
                  <c:v>127.7402536158953</c:v>
                </c:pt>
                <c:pt idx="46">
                  <c:v>129.10074741353708</c:v>
                </c:pt>
                <c:pt idx="47">
                  <c:v>132.22988314811317</c:v>
                </c:pt>
                <c:pt idx="48">
                  <c:v>137.55205658268653</c:v>
                </c:pt>
                <c:pt idx="49">
                  <c:v>146.42234564030881</c:v>
                </c:pt>
                <c:pt idx="50">
                  <c:v>152.88498481086216</c:v>
                </c:pt>
                <c:pt idx="51">
                  <c:v>157.06669250945552</c:v>
                </c:pt>
                <c:pt idx="52">
                  <c:v>159.47434239652443</c:v>
                </c:pt>
                <c:pt idx="53">
                  <c:v>161.56519624582111</c:v>
                </c:pt>
                <c:pt idx="54">
                  <c:v>162.70566198180111</c:v>
                </c:pt>
                <c:pt idx="55">
                  <c:v>164.44425560248536</c:v>
                </c:pt>
                <c:pt idx="56">
                  <c:v>165.08817916570175</c:v>
                </c:pt>
                <c:pt idx="57">
                  <c:v>165.73210272891814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F4E-4D7E-8CAF-D0147815E1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7930208"/>
        <c:axId val="188305440"/>
      </c:scatterChart>
      <c:catAx>
        <c:axId val="557930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88305440"/>
        <c:crosses val="autoZero"/>
        <c:auto val="1"/>
        <c:lblAlgn val="ctr"/>
        <c:lblOffset val="100"/>
        <c:noMultiLvlLbl val="0"/>
      </c:catAx>
      <c:valAx>
        <c:axId val="18830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557930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8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Logistic_tri'!$G$5</c:f>
              <c:strCache>
                <c:ptCount val="1"/>
                <c:pt idx="0">
                  <c:v>R8 (46,6%HE+47,4%CD+6,0%PM)_m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Logistic_tri'!$A$6:$A$80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cat>
          <c:val>
            <c:numRef>
              <c:f>'Modified Logistic_tri'!$G$6:$G$80</c:f>
              <c:numCache>
                <c:formatCode>General</c:formatCode>
                <c:ptCount val="75"/>
                <c:pt idx="0">
                  <c:v>7.7108567108763051</c:v>
                </c:pt>
                <c:pt idx="1">
                  <c:v>8.2157413613455113</c:v>
                </c:pt>
                <c:pt idx="2">
                  <c:v>8.7515139501103878</c:v>
                </c:pt>
                <c:pt idx="3">
                  <c:v>9.3197736570933483</c:v>
                </c:pt>
                <c:pt idx="4">
                  <c:v>9.9221637639583236</c:v>
                </c:pt>
                <c:pt idx="5">
                  <c:v>10.560367377601423</c:v>
                </c:pt>
                <c:pt idx="6">
                  <c:v>11.236102225654712</c:v>
                </c:pt>
                <c:pt idx="7">
                  <c:v>11.951114440289826</c:v>
                </c:pt>
                <c:pt idx="8">
                  <c:v>12.707171248180979</c:v>
                </c:pt>
                <c:pt idx="9">
                  <c:v>13.506052488178362</c:v>
                </c:pt>
                <c:pt idx="10">
                  <c:v>14.349540884441115</c:v>
                </c:pt>
                <c:pt idx="11">
                  <c:v>15.239411011882677</c:v>
                </c:pt>
                <c:pt idx="12">
                  <c:v>16.1774169031894</c:v>
                </c:pt>
                <c:pt idx="13">
                  <c:v>17.16527826276419</c:v>
                </c:pt>
                <c:pt idx="14">
                  <c:v>18.204665273059685</c:v>
                </c:pt>
                <c:pt idx="15">
                  <c:v>19.297182003170597</c:v>
                </c:pt>
                <c:pt idx="16">
                  <c:v>20.444348458425754</c:v>
                </c:pt>
                <c:pt idx="17">
                  <c:v>21.647581343097997</c:v>
                </c:pt>
                <c:pt idx="18">
                  <c:v>22.908173646106821</c:v>
                </c:pt>
                <c:pt idx="19">
                  <c:v>24.227273201391352</c:v>
                </c:pt>
                <c:pt idx="20">
                  <c:v>25.60586041990377</c:v>
                </c:pt>
                <c:pt idx="21">
                  <c:v>27.044725438067466</c:v>
                </c:pt>
                <c:pt idx="22">
                  <c:v>28.544444976914008</c:v>
                </c:pt>
                <c:pt idx="23">
                  <c:v>30.105359255504208</c:v>
                </c:pt>
                <c:pt idx="24">
                  <c:v>31.727549349893255</c:v>
                </c:pt>
                <c:pt idx="25">
                  <c:v>33.410815432780552</c:v>
                </c:pt>
                <c:pt idx="26">
                  <c:v>35.154656366822735</c:v>
                </c:pt>
                <c:pt idx="27">
                  <c:v>36.958251153959601</c:v>
                </c:pt>
                <c:pt idx="28">
                  <c:v>38.820442761527431</c:v>
                </c:pt>
                <c:pt idx="29">
                  <c:v>40.739724851007999</c:v>
                </c:pt>
                <c:pt idx="30">
                  <c:v>42.71423192480033</c:v>
                </c:pt>
                <c:pt idx="31">
                  <c:v>44.741733378612793</c:v>
                </c:pt>
                <c:pt idx="32">
                  <c:v>46.819631900716857</c:v>
                </c:pt>
                <c:pt idx="33">
                  <c:v>48.944966593864578</c:v>
                </c:pt>
                <c:pt idx="34">
                  <c:v>51.114421111492611</c:v>
                </c:pt>
                <c:pt idx="35">
                  <c:v>53.324336998225704</c:v>
                </c:pt>
                <c:pt idx="36">
                  <c:v>55.57073230797296</c:v>
                </c:pt>
                <c:pt idx="37">
                  <c:v>57.849325444410361</c:v>
                </c:pt>
                <c:pt idx="38">
                  <c:v>60.155564032601951</c:v>
                </c:pt>
                <c:pt idx="39">
                  <c:v>62.484658491931242</c:v>
                </c:pt>
                <c:pt idx="40">
                  <c:v>64.831619844915181</c:v>
                </c:pt>
                <c:pt idx="41">
                  <c:v>67.191301169612103</c:v>
                </c:pt>
                <c:pt idx="42">
                  <c:v>69.55844199087089</c:v>
                </c:pt>
                <c:pt idx="43">
                  <c:v>71.927714812812695</c:v>
                </c:pt>
                <c:pt idx="44">
                  <c:v>74.293772926121221</c:v>
                </c:pt>
                <c:pt idx="45">
                  <c:v>76.651298582293748</c:v>
                </c:pt>
                <c:pt idx="46">
                  <c:v>78.995050615019622</c:v>
                </c:pt>
                <c:pt idx="47">
                  <c:v>81.319910606900535</c:v>
                </c:pt>
                <c:pt idx="48">
                  <c:v>83.620926746910726</c:v>
                </c:pt>
                <c:pt idx="49">
                  <c:v>85.893354597993863</c:v>
                </c:pt>
                <c:pt idx="50">
                  <c:v>88.132694091408439</c:v>
                </c:pt>
                <c:pt idx="51">
                  <c:v>90.334722180257685</c:v>
                </c:pt>
                <c:pt idx="52">
                  <c:v>92.495520713735786</c:v>
                </c:pt>
                <c:pt idx="53">
                  <c:v>94.61149923028826</c:v>
                </c:pt>
                <c:pt idx="54">
                  <c:v>96.679412506383898</c:v>
                </c:pt>
                <c:pt idx="55">
                  <c:v>98.696372832489885</c:v>
                </c:pt>
                <c:pt idx="56">
                  <c:v>100.65985711427068</c:v>
                </c:pt>
                <c:pt idx="57">
                  <c:v>102.56770901092432</c:v>
                </c:pt>
                <c:pt idx="58">
                  <c:v>104.41813642080362</c:v>
                </c:pt>
                <c:pt idx="59">
                  <c:v>106.20970470492342</c:v>
                </c:pt>
                <c:pt idx="60">
                  <c:v>107.94132610052614</c:v>
                </c:pt>
                <c:pt idx="61">
                  <c:v>109.61224581940373</c:v>
                </c:pt>
                <c:pt idx="62">
                  <c:v>111.22202534983234</c:v>
                </c:pt>
                <c:pt idx="63">
                  <c:v>112.77052348812843</c:v>
                </c:pt>
                <c:pt idx="64">
                  <c:v>114.25787561786991</c:v>
                </c:pt>
                <c:pt idx="65">
                  <c:v>115.68447173398501</c:v>
                </c:pt>
                <c:pt idx="66">
                  <c:v>117.05093367762254</c:v>
                </c:pt>
                <c:pt idx="67">
                  <c:v>118.35809200846504</c:v>
                </c:pt>
                <c:pt idx="68">
                  <c:v>119.60696289632206</c:v>
                </c:pt>
                <c:pt idx="69">
                  <c:v>120.79872536567925</c:v>
                </c:pt>
                <c:pt idx="70">
                  <c:v>121.93469917735953</c:v>
                </c:pt>
                <c:pt idx="71">
                  <c:v>123.01632358227418</c:v>
                </c:pt>
                <c:pt idx="72">
                  <c:v>124.04513713479606</c:v>
                </c:pt>
                <c:pt idx="73">
                  <c:v>125.0227587086589</c:v>
                </c:pt>
                <c:pt idx="74">
                  <c:v>125.95086981726504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6DD-4162-A4AA-0F122AB1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145024"/>
        <c:axId val="2029121312"/>
      </c:lineChart>
      <c:scatterChart>
        <c:scatterStyle val="lineMarker"/>
        <c:varyColors val="0"/>
        <c:ser>
          <c:idx val="0"/>
          <c:order val="0"/>
          <c:tx>
            <c:strRef>
              <c:f>'Modified Logistic_tri'!$B$5</c:f>
              <c:strCache>
                <c:ptCount val="1"/>
                <c:pt idx="0">
                  <c:v>R8 (46,6%HE+47,4%CD+6,0%PM)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Logistic_tri'!$A$6:$A$80</c:f>
              <c:numCache>
                <c:formatCode>General</c:formatCode>
                <c:ptCount val="7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</c:numCache>
            </c:numRef>
          </c:xVal>
          <c:yVal>
            <c:numRef>
              <c:f>'Modified Logistic_tri'!$B$6:$B$80</c:f>
              <c:numCache>
                <c:formatCode>General</c:formatCode>
                <c:ptCount val="75"/>
                <c:pt idx="0">
                  <c:v>0</c:v>
                </c:pt>
                <c:pt idx="1">
                  <c:v>0.59739286766246502</c:v>
                </c:pt>
                <c:pt idx="2">
                  <c:v>1.1028791402999354</c:v>
                </c:pt>
                <c:pt idx="3">
                  <c:v>1.7462253054748977</c:v>
                </c:pt>
                <c:pt idx="4">
                  <c:v>2.366594821893611</c:v>
                </c:pt>
                <c:pt idx="5">
                  <c:v>3.1018475820935678</c:v>
                </c:pt>
                <c:pt idx="6">
                  <c:v>3.9290069373185195</c:v>
                </c:pt>
                <c:pt idx="7">
                  <c:v>5.0089094288622062</c:v>
                </c:pt>
                <c:pt idx="8">
                  <c:v>6.065835271649644</c:v>
                </c:pt>
                <c:pt idx="9">
                  <c:v>7.2835976557308229</c:v>
                </c:pt>
                <c:pt idx="10">
                  <c:v>8.5243366885682494</c:v>
                </c:pt>
                <c:pt idx="11">
                  <c:v>10.109725452749407</c:v>
                </c:pt>
                <c:pt idx="12">
                  <c:v>11.649160919418067</c:v>
                </c:pt>
                <c:pt idx="13">
                  <c:v>13.303479629867971</c:v>
                </c:pt>
                <c:pt idx="14">
                  <c:v>15.003751637830371</c:v>
                </c:pt>
                <c:pt idx="15">
                  <c:v>16.681046997036521</c:v>
                </c:pt>
                <c:pt idx="16">
                  <c:v>18.220482463705181</c:v>
                </c:pt>
                <c:pt idx="17">
                  <c:v>19.897777822911333</c:v>
                </c:pt>
                <c:pt idx="18">
                  <c:v>21.437213289579994</c:v>
                </c:pt>
                <c:pt idx="19">
                  <c:v>22.861765512467411</c:v>
                </c:pt>
                <c:pt idx="20">
                  <c:v>22.898528150477407</c:v>
                </c:pt>
                <c:pt idx="21">
                  <c:v>24.460940265902316</c:v>
                </c:pt>
                <c:pt idx="22">
                  <c:v>28.272864565363129</c:v>
                </c:pt>
                <c:pt idx="23">
                  <c:v>31.812508557719596</c:v>
                </c:pt>
                <c:pt idx="24">
                  <c:v>35.624432857180409</c:v>
                </c:pt>
                <c:pt idx="25">
                  <c:v>38.917487337070376</c:v>
                </c:pt>
                <c:pt idx="26">
                  <c:v>42.132135757915343</c:v>
                </c:pt>
                <c:pt idx="27">
                  <c:v>44.641129647355314</c:v>
                </c:pt>
                <c:pt idx="28">
                  <c:v>47.542153832020283</c:v>
                </c:pt>
                <c:pt idx="29">
                  <c:v>49.087462148829289</c:v>
                </c:pt>
                <c:pt idx="30">
                  <c:v>50.721073798027376</c:v>
                </c:pt>
                <c:pt idx="31">
                  <c:v>52.310533781030927</c:v>
                </c:pt>
                <c:pt idx="32">
                  <c:v>53.944145430229014</c:v>
                </c:pt>
                <c:pt idx="33">
                  <c:v>55.577757079427101</c:v>
                </c:pt>
                <c:pt idx="34">
                  <c:v>57.167217062430652</c:v>
                </c:pt>
                <c:pt idx="35">
                  <c:v>58.800828711628739</c:v>
                </c:pt>
                <c:pt idx="36">
                  <c:v>60.390288694632289</c:v>
                </c:pt>
                <c:pt idx="37">
                  <c:v>62.001824510733108</c:v>
                </c:pt>
                <c:pt idx="38">
                  <c:v>63.613360326833927</c:v>
                </c:pt>
                <c:pt idx="39">
                  <c:v>65.246971976032015</c:v>
                </c:pt>
                <c:pt idx="40">
                  <c:v>66.968886957619191</c:v>
                </c:pt>
                <c:pt idx="41">
                  <c:v>68.514195274428189</c:v>
                </c:pt>
                <c:pt idx="42">
                  <c:v>70.147806923626277</c:v>
                </c:pt>
                <c:pt idx="43">
                  <c:v>71.693115240435276</c:v>
                </c:pt>
                <c:pt idx="44">
                  <c:v>73.238423557244275</c:v>
                </c:pt>
                <c:pt idx="45">
                  <c:v>74.827883540247825</c:v>
                </c:pt>
                <c:pt idx="46">
                  <c:v>76.461495189445913</c:v>
                </c:pt>
                <c:pt idx="47">
                  <c:v>78.050955172449463</c:v>
                </c:pt>
                <c:pt idx="48">
                  <c:v>79.640415155453013</c:v>
                </c:pt>
                <c:pt idx="49">
                  <c:v>81.185723472262012</c:v>
                </c:pt>
                <c:pt idx="50">
                  <c:v>82.819335121460099</c:v>
                </c:pt>
                <c:pt idx="51">
                  <c:v>84.541250103047275</c:v>
                </c:pt>
                <c:pt idx="52">
                  <c:v>86.086558419856274</c:v>
                </c:pt>
                <c:pt idx="53">
                  <c:v>87.764321735248913</c:v>
                </c:pt>
                <c:pt idx="54">
                  <c:v>89.397933384447001</c:v>
                </c:pt>
                <c:pt idx="55">
                  <c:v>92.218305320371854</c:v>
                </c:pt>
                <c:pt idx="56">
                  <c:v>95.119259311608857</c:v>
                </c:pt>
                <c:pt idx="57">
                  <c:v>97.939631247533711</c:v>
                </c:pt>
                <c:pt idx="58">
                  <c:v>100.51825701752216</c:v>
                </c:pt>
                <c:pt idx="59">
                  <c:v>103.4997930640713</c:v>
                </c:pt>
                <c:pt idx="60">
                  <c:v>106.15900088937188</c:v>
                </c:pt>
                <c:pt idx="61">
                  <c:v>108.41529843811178</c:v>
                </c:pt>
                <c:pt idx="62">
                  <c:v>111.1753976172178</c:v>
                </c:pt>
                <c:pt idx="63">
                  <c:v>113.34404697222968</c:v>
                </c:pt>
                <c:pt idx="64">
                  <c:v>115.11839644451211</c:v>
                </c:pt>
                <c:pt idx="65">
                  <c:v>116.99132088747692</c:v>
                </c:pt>
                <c:pt idx="66">
                  <c:v>119.06139527180643</c:v>
                </c:pt>
                <c:pt idx="67">
                  <c:v>121.0328946854536</c:v>
                </c:pt>
                <c:pt idx="68">
                  <c:v>122.51151924568897</c:v>
                </c:pt>
                <c:pt idx="69">
                  <c:v>124.18729374728906</c:v>
                </c:pt>
                <c:pt idx="70">
                  <c:v>126.06021819025386</c:v>
                </c:pt>
                <c:pt idx="71">
                  <c:v>127.63741772117159</c:v>
                </c:pt>
                <c:pt idx="72">
                  <c:v>127.86156873449629</c:v>
                </c:pt>
                <c:pt idx="73">
                  <c:v>128.06330464648852</c:v>
                </c:pt>
                <c:pt idx="74">
                  <c:v>128.42868483689338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DD-4162-A4AA-0F122AB15C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145024"/>
        <c:axId val="2029121312"/>
      </c:scatterChart>
      <c:catAx>
        <c:axId val="15831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29121312"/>
        <c:crosses val="autoZero"/>
        <c:auto val="1"/>
        <c:lblAlgn val="ctr"/>
        <c:lblOffset val="100"/>
        <c:noMultiLvlLbl val="0"/>
      </c:catAx>
      <c:valAx>
        <c:axId val="20291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5831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8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Logistic_tri'!$H$5</c:f>
              <c:strCache>
                <c:ptCount val="1"/>
                <c:pt idx="0">
                  <c:v>R1 (0,04%HE+27,80%CD+72,15%SM)_m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Logistic_tri'!$A$7:$A$51</c:f>
              <c:numCache>
                <c:formatCode>General</c:formatCode>
                <c:ptCount val="4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</c:numCache>
            </c:numRef>
          </c:cat>
          <c:val>
            <c:numRef>
              <c:f>'Modified Logistic_tri'!$H$7:$H$51</c:f>
              <c:numCache>
                <c:formatCode>General</c:formatCode>
                <c:ptCount val="45"/>
                <c:pt idx="0">
                  <c:v>1.6571857295443562</c:v>
                </c:pt>
                <c:pt idx="1">
                  <c:v>1.8909078464832987</c:v>
                </c:pt>
                <c:pt idx="2">
                  <c:v>2.155471544981189</c:v>
                </c:pt>
                <c:pt idx="3">
                  <c:v>2.4543195247525595</c:v>
                </c:pt>
                <c:pt idx="4">
                  <c:v>2.7910963441329102</c:v>
                </c:pt>
                <c:pt idx="5">
                  <c:v>3.1696047517896835</c:v>
                </c:pt>
                <c:pt idx="6">
                  <c:v>3.5937425719556315</c:v>
                </c:pt>
                <c:pt idx="7">
                  <c:v>4.0674169797409894</c:v>
                </c:pt>
                <c:pt idx="8">
                  <c:v>4.5944335410922008</c:v>
                </c:pt>
                <c:pt idx="9">
                  <c:v>5.1783584593647518</c:v>
                </c:pt>
                <c:pt idx="10">
                  <c:v>5.8223541910627965</c:v>
                </c:pt>
                <c:pt idx="11">
                  <c:v>6.5289910461694589</c:v>
                </c:pt>
                <c:pt idx="12">
                  <c:v>7.3000405630045826</c:v>
                </c:pt>
                <c:pt idx="13">
                  <c:v>8.1362601919027693</c:v>
                </c:pt>
                <c:pt idx="14">
                  <c:v>9.0371827973250003</c:v>
                </c:pt>
                <c:pt idx="15">
                  <c:v>10.000928146729059</c:v>
                </c:pt>
                <c:pt idx="16">
                  <c:v>11.024056166137999</c:v>
                </c:pt>
                <c:pt idx="17">
                  <c:v>12.101482486805176</c:v>
                </c:pt>
                <c:pt idx="18">
                  <c:v>13.226474941948547</c:v>
                </c:pt>
                <c:pt idx="19">
                  <c:v>14.390744751931743</c:v>
                </c:pt>
                <c:pt idx="20">
                  <c:v>15.584638233101344</c:v>
                </c:pt>
                <c:pt idx="21">
                  <c:v>16.79742471270443</c:v>
                </c:pt>
                <c:pt idx="22">
                  <c:v>18.017665308709716</c:v>
                </c:pt>
                <c:pt idx="23">
                  <c:v>19.233637148947292</c:v>
                </c:pt>
                <c:pt idx="24">
                  <c:v>20.433780310532629</c:v>
                </c:pt>
                <c:pt idx="25">
                  <c:v>21.607131688890341</c:v>
                </c:pt>
                <c:pt idx="26">
                  <c:v>22.743711778433898</c:v>
                </c:pt>
                <c:pt idx="27">
                  <c:v>23.834836603401627</c:v>
                </c:pt>
                <c:pt idx="28">
                  <c:v>24.873336535372541</c:v>
                </c:pt>
                <c:pt idx="29">
                  <c:v>25.853674690986516</c:v>
                </c:pt>
                <c:pt idx="30">
                  <c:v>26.771968153889159</c:v>
                </c:pt>
                <c:pt idx="31">
                  <c:v>27.625923882845399</c:v>
                </c:pt>
                <c:pt idx="32">
                  <c:v>28.414706934808958</c:v>
                </c:pt>
                <c:pt idx="33">
                  <c:v>29.138761303741603</c:v>
                </c:pt>
                <c:pt idx="34">
                  <c:v>29.799603577415485</c:v>
                </c:pt>
                <c:pt idx="35">
                  <c:v>30.399607430032631</c:v>
                </c:pt>
                <c:pt idx="36">
                  <c:v>30.941793516654201</c:v>
                </c:pt>
                <c:pt idx="37">
                  <c:v>31.42963538346115</c:v>
                </c:pt>
                <c:pt idx="38">
                  <c:v>31.866888158289644</c:v>
                </c:pt>
                <c:pt idx="39">
                  <c:v>32.257443433873526</c:v>
                </c:pt>
                <c:pt idx="40">
                  <c:v>32.605211100640403</c:v>
                </c:pt>
                <c:pt idx="41">
                  <c:v>32.91402697072099</c:v>
                </c:pt>
                <c:pt idx="42">
                  <c:v>33.187583800522205</c:v>
                </c:pt>
                <c:pt idx="43">
                  <c:v>33.429382650326403</c:v>
                </c:pt>
                <c:pt idx="44">
                  <c:v>33.642701281304362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DF-4ECE-8633-4FAA26A7A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299920"/>
        <c:axId val="201220976"/>
      </c:lineChart>
      <c:scatterChart>
        <c:scatterStyle val="lineMarker"/>
        <c:varyColors val="0"/>
        <c:ser>
          <c:idx val="0"/>
          <c:order val="0"/>
          <c:tx>
            <c:strRef>
              <c:f>'Modified Logistic_tri'!$C$5</c:f>
              <c:strCache>
                <c:ptCount val="1"/>
                <c:pt idx="0">
                  <c:v>R1 (0,04%HE+27,80%CD+72,15%SM)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Logistic_tri'!$A$7:$A$63</c:f>
              <c:numCache>
                <c:formatCode>General</c:formatCode>
                <c:ptCount val="5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</c:numCache>
            </c:numRef>
          </c:xVal>
          <c:yVal>
            <c:numRef>
              <c:f>'Modified Logistic_tri'!$C$7:$C$63</c:f>
              <c:numCache>
                <c:formatCode>General</c:formatCode>
                <c:ptCount val="57"/>
                <c:pt idx="0">
                  <c:v>0.24133412480307526</c:v>
                </c:pt>
                <c:pt idx="1">
                  <c:v>0.58885526451950354</c:v>
                </c:pt>
                <c:pt idx="2">
                  <c:v>0.97498986420442391</c:v>
                </c:pt>
                <c:pt idx="3">
                  <c:v>1.2259773539996222</c:v>
                </c:pt>
                <c:pt idx="4">
                  <c:v>1.6603787786451576</c:v>
                </c:pt>
                <c:pt idx="5">
                  <c:v>2.114086933274939</c:v>
                </c:pt>
                <c:pt idx="6">
                  <c:v>2.5002215329598592</c:v>
                </c:pt>
                <c:pt idx="7">
                  <c:v>2.9249695926132717</c:v>
                </c:pt>
                <c:pt idx="8">
                  <c:v>3.4365979371957911</c:v>
                </c:pt>
                <c:pt idx="9">
                  <c:v>4.6680410914172903</c:v>
                </c:pt>
                <c:pt idx="10">
                  <c:v>5.0695986417069099</c:v>
                </c:pt>
                <c:pt idx="11">
                  <c:v>6.033336762401996</c:v>
                </c:pt>
                <c:pt idx="12">
                  <c:v>7.3450914266814191</c:v>
                </c:pt>
                <c:pt idx="13">
                  <c:v>8.8977806211346149</c:v>
                </c:pt>
                <c:pt idx="14">
                  <c:v>9.8481334901533817</c:v>
                </c:pt>
                <c:pt idx="15">
                  <c:v>11.045318999546868</c:v>
                </c:pt>
                <c:pt idx="16">
                  <c:v>11.957460340037144</c:v>
                </c:pt>
                <c:pt idx="17">
                  <c:v>13.168898057875792</c:v>
                </c:pt>
                <c:pt idx="18">
                  <c:v>14.323326941933797</c:v>
                </c:pt>
                <c:pt idx="19">
                  <c:v>15.255060103313435</c:v>
                </c:pt>
                <c:pt idx="20">
                  <c:v>16.448843216331095</c:v>
                </c:pt>
                <c:pt idx="21">
                  <c:v>17.6280679987022</c:v>
                </c:pt>
                <c:pt idx="22">
                  <c:v>18.576637881158636</c:v>
                </c:pt>
                <c:pt idx="23">
                  <c:v>19.685734974492313</c:v>
                </c:pt>
                <c:pt idx="24">
                  <c:v>20.634304856948749</c:v>
                </c:pt>
                <c:pt idx="25">
                  <c:v>21.612061505019227</c:v>
                </c:pt>
                <c:pt idx="26">
                  <c:v>22.717466437450568</c:v>
                </c:pt>
                <c:pt idx="27">
                  <c:v>23.489735636820409</c:v>
                </c:pt>
                <c:pt idx="28">
                  <c:v>24.36014153825009</c:v>
                </c:pt>
                <c:pt idx="29">
                  <c:v>25.155512448177213</c:v>
                </c:pt>
                <c:pt idx="30">
                  <c:v>25.980897354705359</c:v>
                </c:pt>
                <c:pt idx="31">
                  <c:v>26.821289259534016</c:v>
                </c:pt>
                <c:pt idx="32">
                  <c:v>27.720587488429832</c:v>
                </c:pt>
                <c:pt idx="33">
                  <c:v>28.440026071546484</c:v>
                </c:pt>
                <c:pt idx="34">
                  <c:v>29.414265819516952</c:v>
                </c:pt>
                <c:pt idx="35">
                  <c:v>29.968833060669372</c:v>
                </c:pt>
                <c:pt idx="36">
                  <c:v>30.478435390377001</c:v>
                </c:pt>
                <c:pt idx="37">
                  <c:v>31.062979239159283</c:v>
                </c:pt>
                <c:pt idx="38">
                  <c:v>31.857359341350588</c:v>
                </c:pt>
                <c:pt idx="39">
                  <c:v>32.142137113834266</c:v>
                </c:pt>
                <c:pt idx="40">
                  <c:v>32.606774532097106</c:v>
                </c:pt>
                <c:pt idx="41">
                  <c:v>32.8086749763768</c:v>
                </c:pt>
                <c:pt idx="42">
                  <c:v>32.916355213325971</c:v>
                </c:pt>
                <c:pt idx="43">
                  <c:v>33.091335598368374</c:v>
                </c:pt>
                <c:pt idx="44">
                  <c:v>33.219205879745516</c:v>
                </c:pt>
                <c:pt idx="45">
                  <c:v>33.407646294406568</c:v>
                </c:pt>
                <c:pt idx="46">
                  <c:v>33.51532653135574</c:v>
                </c:pt>
                <c:pt idx="47">
                  <c:v>33.703766946016792</c:v>
                </c:pt>
                <c:pt idx="48">
                  <c:v>34.134487893813478</c:v>
                </c:pt>
                <c:pt idx="49">
                  <c:v>34.28254821961859</c:v>
                </c:pt>
                <c:pt idx="50">
                  <c:v>34.54149956027149</c:v>
                </c:pt>
                <c:pt idx="51">
                  <c:v>34.871073993829725</c:v>
                </c:pt>
                <c:pt idx="52">
                  <c:v>35.130025334482625</c:v>
                </c:pt>
                <c:pt idx="53">
                  <c:v>35.577304922883087</c:v>
                </c:pt>
                <c:pt idx="54">
                  <c:v>35.777403686114873</c:v>
                </c:pt>
                <c:pt idx="55">
                  <c:v>36.001043480315104</c:v>
                </c:pt>
                <c:pt idx="56">
                  <c:v>36.295306367420672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FDF-4ECE-8633-4FAA26A7A2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299920"/>
        <c:axId val="201220976"/>
      </c:scatterChart>
      <c:dateAx>
        <c:axId val="1588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1220976"/>
        <c:crosses val="autoZero"/>
        <c:auto val="0"/>
        <c:lblOffset val="100"/>
        <c:baseTimeUnit val="days"/>
        <c:majorUnit val="5"/>
        <c:majorTimeUnit val="days"/>
      </c:dateAx>
      <c:valAx>
        <c:axId val="20122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588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8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Logistic_tri'!$I$5</c:f>
              <c:strCache>
                <c:ptCount val="1"/>
                <c:pt idx="0">
                  <c:v>R14 (6,45%HE+47,09%CD+46,46%SM)_m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Logistic_tri'!$A$6:$A$45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'Modified Logistic_tri'!$I$6:$I$45</c:f>
              <c:numCache>
                <c:formatCode>General</c:formatCode>
                <c:ptCount val="40"/>
                <c:pt idx="0">
                  <c:v>2.1111963204838009</c:v>
                </c:pt>
                <c:pt idx="1">
                  <c:v>2.5371425187831536</c:v>
                </c:pt>
                <c:pt idx="2">
                  <c:v>3.0466148563385174</c:v>
                </c:pt>
                <c:pt idx="3">
                  <c:v>3.6549352213998221</c:v>
                </c:pt>
                <c:pt idx="4">
                  <c:v>4.3797780166790279</c:v>
                </c:pt>
                <c:pt idx="5">
                  <c:v>5.2413325803668505</c:v>
                </c:pt>
                <c:pt idx="6">
                  <c:v>6.2623831447420235</c:v>
                </c:pt>
                <c:pt idx="7">
                  <c:v>7.4682564497847279</c:v>
                </c:pt>
                <c:pt idx="8">
                  <c:v>8.886573446771564</c:v>
                </c:pt>
                <c:pt idx="9">
                  <c:v>10.546729072958966</c:v>
                </c:pt>
                <c:pt idx="10">
                  <c:v>12.479016629655337</c:v>
                </c:pt>
                <c:pt idx="11">
                  <c:v>14.713316566748706</c:v>
                </c:pt>
                <c:pt idx="12">
                  <c:v>17.277290961501667</c:v>
                </c:pt>
                <c:pt idx="13">
                  <c:v>20.194072813906693</c:v>
                </c:pt>
                <c:pt idx="14">
                  <c:v>23.479519585596506</c:v>
                </c:pt>
                <c:pt idx="15">
                  <c:v>27.139212897321293</c:v>
                </c:pt>
                <c:pt idx="16">
                  <c:v>31.165518859778789</c:v>
                </c:pt>
                <c:pt idx="17">
                  <c:v>35.535148030333545</c:v>
                </c:pt>
                <c:pt idx="18">
                  <c:v>40.207727240298546</c:v>
                </c:pt>
                <c:pt idx="19">
                  <c:v>45.125869074591641</c:v>
                </c:pt>
                <c:pt idx="20">
                  <c:v>50.217064566041287</c:v>
                </c:pt>
                <c:pt idx="21">
                  <c:v>55.397434495795345</c:v>
                </c:pt>
                <c:pt idx="22">
                  <c:v>60.577010562812539</c:v>
                </c:pt>
                <c:pt idx="23">
                  <c:v>65.66587936272775</c:v>
                </c:pt>
                <c:pt idx="24">
                  <c:v>70.58031845697478</c:v>
                </c:pt>
                <c:pt idx="25">
                  <c:v>75.248055718753903</c:v>
                </c:pt>
                <c:pt idx="26">
                  <c:v>79.61198993372885</c:v>
                </c:pt>
                <c:pt idx="27">
                  <c:v>83.632050380428439</c:v>
                </c:pt>
                <c:pt idx="28">
                  <c:v>87.285236717734307</c:v>
                </c:pt>
                <c:pt idx="29">
                  <c:v>90.564168734374505</c:v>
                </c:pt>
                <c:pt idx="30">
                  <c:v>93.474633293184127</c:v>
                </c:pt>
                <c:pt idx="31">
                  <c:v>96.032640157576225</c:v>
                </c:pt>
                <c:pt idx="32">
                  <c:v>98.261423817566225</c:v>
                </c:pt>
                <c:pt idx="33">
                  <c:v>100.18870343988432</c:v>
                </c:pt>
                <c:pt idx="34">
                  <c:v>101.84438066562944</c:v>
                </c:pt>
                <c:pt idx="35">
                  <c:v>103.25874299069947</c:v>
                </c:pt>
                <c:pt idx="36">
                  <c:v>104.46116074989642</c:v>
                </c:pt>
                <c:pt idx="37">
                  <c:v>105.47921841457645</c:v>
                </c:pt>
                <c:pt idx="38">
                  <c:v>106.3381998174624</c:v>
                </c:pt>
                <c:pt idx="39">
                  <c:v>107.06084389448384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DE-4CF6-BECF-3DD1BED8B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827904"/>
        <c:axId val="1664768096"/>
      </c:lineChart>
      <c:scatterChart>
        <c:scatterStyle val="lineMarker"/>
        <c:varyColors val="0"/>
        <c:ser>
          <c:idx val="0"/>
          <c:order val="0"/>
          <c:tx>
            <c:strRef>
              <c:f>'Modified Logistic_tri'!$D$5</c:f>
              <c:strCache>
                <c:ptCount val="1"/>
                <c:pt idx="0">
                  <c:v>R14 (6,45%HE+47,09%CD+46,46%SM)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Logistic_tri'!$A$6:$A$53</c:f>
              <c:numCache>
                <c:formatCode>General</c:formatCode>
                <c:ptCount val="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</c:numCache>
            </c:numRef>
          </c:xVal>
          <c:yVal>
            <c:numRef>
              <c:f>'Modified Logistic_tri'!$D$6:$D$53</c:f>
              <c:numCache>
                <c:formatCode>General</c:formatCode>
                <c:ptCount val="48"/>
                <c:pt idx="0">
                  <c:v>0</c:v>
                </c:pt>
                <c:pt idx="1">
                  <c:v>2.5877052046264754E-2</c:v>
                </c:pt>
                <c:pt idx="2">
                  <c:v>8.8721321301479153E-2</c:v>
                </c:pt>
                <c:pt idx="3">
                  <c:v>0.17004919916116837</c:v>
                </c:pt>
                <c:pt idx="4">
                  <c:v>0.35118856348502159</c:v>
                </c:pt>
                <c:pt idx="5">
                  <c:v>0.47040783898388416</c:v>
                </c:pt>
                <c:pt idx="6">
                  <c:v>0.57206768630849569</c:v>
                </c:pt>
                <c:pt idx="7">
                  <c:v>1.8228650328286848</c:v>
                </c:pt>
                <c:pt idx="8">
                  <c:v>2.6322044923417485</c:v>
                </c:pt>
                <c:pt idx="9">
                  <c:v>3.9075272770289997</c:v>
                </c:pt>
                <c:pt idx="10">
                  <c:v>6.8368557776876804</c:v>
                </c:pt>
                <c:pt idx="11">
                  <c:v>11.317005249283309</c:v>
                </c:pt>
                <c:pt idx="12">
                  <c:v>15.538684559056112</c:v>
                </c:pt>
                <c:pt idx="13">
                  <c:v>19.544972067309896</c:v>
                </c:pt>
                <c:pt idx="14">
                  <c:v>24.564427028962591</c:v>
                </c:pt>
                <c:pt idx="15">
                  <c:v>29.329732372303756</c:v>
                </c:pt>
                <c:pt idx="16">
                  <c:v>34.267905665118271</c:v>
                </c:pt>
                <c:pt idx="17">
                  <c:v>38.931735997220869</c:v>
                </c:pt>
                <c:pt idx="18">
                  <c:v>44.419704227975487</c:v>
                </c:pt>
                <c:pt idx="19">
                  <c:v>49.679007115781999</c:v>
                </c:pt>
                <c:pt idx="20">
                  <c:v>54.633422879657701</c:v>
                </c:pt>
                <c:pt idx="21">
                  <c:v>59.130507957637178</c:v>
                </c:pt>
                <c:pt idx="22">
                  <c:v>64.161145502495572</c:v>
                </c:pt>
                <c:pt idx="23">
                  <c:v>68.546497166460995</c:v>
                </c:pt>
                <c:pt idx="24">
                  <c:v>71.81557749778068</c:v>
                </c:pt>
                <c:pt idx="25">
                  <c:v>73.091316163661531</c:v>
                </c:pt>
                <c:pt idx="26">
                  <c:v>77.556401494244511</c:v>
                </c:pt>
                <c:pt idx="27">
                  <c:v>81.392027533802107</c:v>
                </c:pt>
                <c:pt idx="28">
                  <c:v>84.366594666520243</c:v>
                </c:pt>
                <c:pt idx="29">
                  <c:v>87.262883716798427</c:v>
                </c:pt>
                <c:pt idx="30">
                  <c:v>90.00261660219671</c:v>
                </c:pt>
                <c:pt idx="31">
                  <c:v>92.350959075395238</c:v>
                </c:pt>
                <c:pt idx="32">
                  <c:v>94.542745383713864</c:v>
                </c:pt>
                <c:pt idx="33">
                  <c:v>96.65625360959254</c:v>
                </c:pt>
                <c:pt idx="34">
                  <c:v>98.300093340831509</c:v>
                </c:pt>
                <c:pt idx="35">
                  <c:v>100.33097983624818</c:v>
                </c:pt>
                <c:pt idx="36">
                  <c:v>101.75260038303985</c:v>
                </c:pt>
                <c:pt idx="37">
                  <c:v>103.17422092983152</c:v>
                </c:pt>
                <c:pt idx="38">
                  <c:v>104.66353769313707</c:v>
                </c:pt>
                <c:pt idx="39">
                  <c:v>107.10060148763708</c:v>
                </c:pt>
                <c:pt idx="40">
                  <c:v>107.91295608580374</c:v>
                </c:pt>
                <c:pt idx="41">
                  <c:v>109.33457663259541</c:v>
                </c:pt>
                <c:pt idx="42">
                  <c:v>110.75619717938709</c:v>
                </c:pt>
                <c:pt idx="43">
                  <c:v>111.50085556103987</c:v>
                </c:pt>
                <c:pt idx="44">
                  <c:v>112.71938745828987</c:v>
                </c:pt>
                <c:pt idx="45">
                  <c:v>113.73483070599821</c:v>
                </c:pt>
                <c:pt idx="46">
                  <c:v>114.7709986998543</c:v>
                </c:pt>
                <c:pt idx="47">
                  <c:v>115.40421247387748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DE-4CF6-BECF-3DD1BED8B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827904"/>
        <c:axId val="1664768096"/>
      </c:scatterChart>
      <c:catAx>
        <c:axId val="20318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664768096"/>
        <c:crosses val="autoZero"/>
        <c:auto val="1"/>
        <c:lblAlgn val="ctr"/>
        <c:lblOffset val="100"/>
        <c:noMultiLvlLbl val="0"/>
      </c:catAx>
      <c:valAx>
        <c:axId val="16647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318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8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Logistic_tri'!$J$5</c:f>
              <c:strCache>
                <c:ptCount val="1"/>
                <c:pt idx="0">
                  <c:v>R16 (47,87%HE+4,81%CD+47,32%SM)_m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Logistic_tri'!$A$6:$A$42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'Modified Logistic_tri'!$J$6:$J$42</c:f>
              <c:numCache>
                <c:formatCode>General</c:formatCode>
                <c:ptCount val="37"/>
                <c:pt idx="0">
                  <c:v>6.2789026667923995</c:v>
                </c:pt>
                <c:pt idx="1">
                  <c:v>7.1657338493799321</c:v>
                </c:pt>
                <c:pt idx="2">
                  <c:v>8.1709700634918772</c:v>
                </c:pt>
                <c:pt idx="3">
                  <c:v>9.3083854922183775</c:v>
                </c:pt>
                <c:pt idx="4">
                  <c:v>10.59276085223561</c:v>
                </c:pt>
                <c:pt idx="5">
                  <c:v>12.039776894624806</c:v>
                </c:pt>
                <c:pt idx="6">
                  <c:v>13.665841768789479</c:v>
                </c:pt>
                <c:pt idx="7">
                  <c:v>15.487838258127541</c:v>
                </c:pt>
                <c:pt idx="8">
                  <c:v>17.522777232847321</c:v>
                </c:pt>
                <c:pt idx="9">
                  <c:v>19.78734554025425</c:v>
                </c:pt>
                <c:pt idx="10">
                  <c:v>22.297340525479814</c:v>
                </c:pt>
                <c:pt idx="11">
                  <c:v>25.066989981381987</c:v>
                </c:pt>
                <c:pt idx="12">
                  <c:v>28.108165950336701</c:v>
                </c:pt>
                <c:pt idx="13">
                  <c:v>31.429513501987749</c:v>
                </c:pt>
                <c:pt idx="14">
                  <c:v>35.035530914121658</c:v>
                </c:pt>
                <c:pt idx="15">
                  <c:v>38.925654378164026</c:v>
                </c:pt>
                <c:pt idx="16">
                  <c:v>43.093416369551164</c:v>
                </c:pt>
                <c:pt idx="17">
                  <c:v>47.525759292385274</c:v>
                </c:pt>
                <c:pt idx="18">
                  <c:v>52.202591554291388</c:v>
                </c:pt>
                <c:pt idx="19">
                  <c:v>57.096668590453937</c:v>
                </c:pt>
                <c:pt idx="20">
                  <c:v>62.173864250254638</c:v>
                </c:pt>
                <c:pt idx="21">
                  <c:v>67.39386801174021</c:v>
                </c:pt>
                <c:pt idx="22">
                  <c:v>72.711302945724611</c:v>
                </c:pt>
                <c:pt idx="23">
                  <c:v>78.077213232166855</c:v>
                </c:pt>
                <c:pt idx="24">
                  <c:v>83.440825486470146</c:v>
                </c:pt>
                <c:pt idx="25">
                  <c:v>88.751453041999554</c:v>
                </c:pt>
                <c:pt idx="26">
                  <c:v>93.960393353369398</c:v>
                </c:pt>
                <c:pt idx="27">
                  <c:v>99.022669608253395</c:v>
                </c:pt>
                <c:pt idx="28">
                  <c:v>103.89848827767007</c:v>
                </c:pt>
                <c:pt idx="29">
                  <c:v>108.55432060064882</c:v>
                </c:pt>
                <c:pt idx="30">
                  <c:v>112.96356100993846</c:v>
                </c:pt>
                <c:pt idx="31">
                  <c:v>117.10676139183931</c:v>
                </c:pt>
                <c:pt idx="32">
                  <c:v>120.97147982920265</c:v>
                </c:pt>
                <c:pt idx="33">
                  <c:v>124.55181131853793</c:v>
                </c:pt>
                <c:pt idx="34">
                  <c:v>127.84768388526214</c:v>
                </c:pt>
                <c:pt idx="35">
                  <c:v>130.86400712638169</c:v>
                </c:pt>
                <c:pt idx="36">
                  <c:v>133.60975389938187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EBB-4676-A449-4CBEF3292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14720"/>
        <c:axId val="201231792"/>
      </c:lineChart>
      <c:scatterChart>
        <c:scatterStyle val="lineMarker"/>
        <c:varyColors val="0"/>
        <c:ser>
          <c:idx val="0"/>
          <c:order val="0"/>
          <c:tx>
            <c:strRef>
              <c:f>'Modified Logistic_tri'!$E$5</c:f>
              <c:strCache>
                <c:ptCount val="1"/>
                <c:pt idx="0">
                  <c:v>R16 (47,87%HE+4,81%CD+47,32%SM)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Logistic_tri'!$A$6:$A$55</c:f>
              <c:numCache>
                <c:formatCode>General</c:formatCode>
                <c:ptCount val="5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</c:numCache>
            </c:numRef>
          </c:xVal>
          <c:yVal>
            <c:numRef>
              <c:f>'Modified Logistic_tri'!$E$6:$E$55</c:f>
              <c:numCache>
                <c:formatCode>General</c:formatCode>
                <c:ptCount val="50"/>
                <c:pt idx="0">
                  <c:v>0</c:v>
                </c:pt>
                <c:pt idx="1">
                  <c:v>2.1705377453598325</c:v>
                </c:pt>
                <c:pt idx="2">
                  <c:v>3.5517890378615435</c:v>
                </c:pt>
                <c:pt idx="3">
                  <c:v>4.5383971039341944</c:v>
                </c:pt>
                <c:pt idx="4">
                  <c:v>5.5250051700068452</c:v>
                </c:pt>
                <c:pt idx="5">
                  <c:v>7.3666735600091267</c:v>
                </c:pt>
                <c:pt idx="6">
                  <c:v>10.458045500370099</c:v>
                </c:pt>
                <c:pt idx="7">
                  <c:v>14.075608409303154</c:v>
                </c:pt>
                <c:pt idx="8">
                  <c:v>14.930668733232785</c:v>
                </c:pt>
                <c:pt idx="9">
                  <c:v>18.877100997523389</c:v>
                </c:pt>
                <c:pt idx="10">
                  <c:v>20.718769387525672</c:v>
                </c:pt>
                <c:pt idx="11">
                  <c:v>24.270558425387215</c:v>
                </c:pt>
                <c:pt idx="12">
                  <c:v>27.361930365748186</c:v>
                </c:pt>
                <c:pt idx="13">
                  <c:v>32.294970696111442</c:v>
                </c:pt>
                <c:pt idx="14">
                  <c:v>36.872606078753591</c:v>
                </c:pt>
                <c:pt idx="15">
                  <c:v>41.228742975138864</c:v>
                </c:pt>
                <c:pt idx="16">
                  <c:v>45.653737276708263</c:v>
                </c:pt>
                <c:pt idx="17">
                  <c:v>49.837368252737512</c:v>
                </c:pt>
                <c:pt idx="18">
                  <c:v>54.664634763540491</c:v>
                </c:pt>
                <c:pt idx="19">
                  <c:v>59.527417199122652</c:v>
                </c:pt>
                <c:pt idx="20">
                  <c:v>64.30777959342376</c:v>
                </c:pt>
                <c:pt idx="21">
                  <c:v>70.242022565659624</c:v>
                </c:pt>
                <c:pt idx="22">
                  <c:v>75.269645083803894</c:v>
                </c:pt>
                <c:pt idx="23">
                  <c:v>79.80274735426184</c:v>
                </c:pt>
                <c:pt idx="24">
                  <c:v>84.88384646201655</c:v>
                </c:pt>
                <c:pt idx="25">
                  <c:v>88.899553821371072</c:v>
                </c:pt>
                <c:pt idx="26">
                  <c:v>95.291904311772157</c:v>
                </c:pt>
                <c:pt idx="27">
                  <c:v>99.791222841952433</c:v>
                </c:pt>
                <c:pt idx="28">
                  <c:v>103.79970662338577</c:v>
                </c:pt>
                <c:pt idx="29">
                  <c:v>107.31735565607217</c:v>
                </c:pt>
                <c:pt idx="30">
                  <c:v>111.24403364604768</c:v>
                </c:pt>
                <c:pt idx="31">
                  <c:v>114.48619163301525</c:v>
                </c:pt>
                <c:pt idx="32">
                  <c:v>117.94940584636697</c:v>
                </c:pt>
                <c:pt idx="33">
                  <c:v>121.33893465092397</c:v>
                </c:pt>
                <c:pt idx="34">
                  <c:v>124.36003641150739</c:v>
                </c:pt>
                <c:pt idx="35">
                  <c:v>128.48641930401158</c:v>
                </c:pt>
                <c:pt idx="36">
                  <c:v>131.1390940206214</c:v>
                </c:pt>
                <c:pt idx="37">
                  <c:v>133.57071251084707</c:v>
                </c:pt>
                <c:pt idx="38">
                  <c:v>136.2233872274569</c:v>
                </c:pt>
                <c:pt idx="39">
                  <c:v>139.68660144080863</c:v>
                </c:pt>
                <c:pt idx="40">
                  <c:v>141.16030961670299</c:v>
                </c:pt>
                <c:pt idx="41">
                  <c:v>143.44455728933923</c:v>
                </c:pt>
                <c:pt idx="42">
                  <c:v>145.63414906421568</c:v>
                </c:pt>
                <c:pt idx="43">
                  <c:v>146.76212058460658</c:v>
                </c:pt>
                <c:pt idx="44">
                  <c:v>148.61995602995628</c:v>
                </c:pt>
                <c:pt idx="45">
                  <c:v>150.01333261396857</c:v>
                </c:pt>
                <c:pt idx="46">
                  <c:v>151.73846552750757</c:v>
                </c:pt>
                <c:pt idx="47">
                  <c:v>152.86643704789847</c:v>
                </c:pt>
                <c:pt idx="48">
                  <c:v>154.32616489781608</c:v>
                </c:pt>
                <c:pt idx="49">
                  <c:v>154.97482499614384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EBB-4676-A449-4CBEF32926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14720"/>
        <c:axId val="201231792"/>
      </c:scatterChart>
      <c:catAx>
        <c:axId val="8340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1231792"/>
        <c:crosses val="autoZero"/>
        <c:auto val="1"/>
        <c:lblAlgn val="ctr"/>
        <c:lblOffset val="100"/>
        <c:noMultiLvlLbl val="0"/>
      </c:catAx>
      <c:valAx>
        <c:axId val="2012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8340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8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Logistic_quadri'!$H$5</c:f>
              <c:strCache>
                <c:ptCount val="1"/>
                <c:pt idx="0">
                  <c:v>R17 (2,01%HE+31,36%CD+33,13%PM+33,51%SM)_m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Logistic_quadri'!$A$7:$A$61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'Modified Logistic_quadri'!$H$6:$H$61</c:f>
              <c:numCache>
                <c:formatCode>General</c:formatCode>
                <c:ptCount val="56"/>
                <c:pt idx="0">
                  <c:v>2.6442950574041459</c:v>
                </c:pt>
                <c:pt idx="1">
                  <c:v>3.4657083006780658</c:v>
                </c:pt>
                <c:pt idx="2">
                  <c:v>4.5290214328880101</c:v>
                </c:pt>
                <c:pt idx="3">
                  <c:v>5.8962866851192706</c:v>
                </c:pt>
                <c:pt idx="4">
                  <c:v>7.6393326340883956</c:v>
                </c:pt>
                <c:pt idx="5">
                  <c:v>9.8372344048288944</c:v>
                </c:pt>
                <c:pt idx="6">
                  <c:v>12.570729941963773</c:v>
                </c:pt>
                <c:pt idx="7">
                  <c:v>15.9126189965822</c:v>
                </c:pt>
                <c:pt idx="8">
                  <c:v>19.913828693266186</c:v>
                </c:pt>
                <c:pt idx="9">
                  <c:v>24.586315887569505</c:v>
                </c:pt>
                <c:pt idx="10">
                  <c:v>29.886239939271729</c:v>
                </c:pt>
                <c:pt idx="11">
                  <c:v>35.703076220121631</c:v>
                </c:pt>
                <c:pt idx="12">
                  <c:v>41.860931268897225</c:v>
                </c:pt>
                <c:pt idx="13">
                  <c:v>48.135673536997182</c:v>
                </c:pt>
                <c:pt idx="14">
                  <c:v>54.285707642285132</c:v>
                </c:pt>
                <c:pt idx="15">
                  <c:v>60.088053635152505</c:v>
                </c:pt>
                <c:pt idx="16">
                  <c:v>65.368777999890668</c:v>
                </c:pt>
                <c:pt idx="17">
                  <c:v>70.019603263009628</c:v>
                </c:pt>
                <c:pt idx="18">
                  <c:v>73.998741283351222</c:v>
                </c:pt>
                <c:pt idx="19">
                  <c:v>77.319708433293627</c:v>
                </c:pt>
                <c:pt idx="20">
                  <c:v>80.034409455183038</c:v>
                </c:pt>
                <c:pt idx="21">
                  <c:v>82.216102763038492</c:v>
                </c:pt>
                <c:pt idx="22">
                  <c:v>83.945600138709793</c:v>
                </c:pt>
                <c:pt idx="23">
                  <c:v>85.301808045116175</c:v>
                </c:pt>
                <c:pt idx="24">
                  <c:v>86.356260926429655</c:v>
                </c:pt>
                <c:pt idx="25">
                  <c:v>87.170673286392244</c:v>
                </c:pt>
                <c:pt idx="26">
                  <c:v>87.796469009145483</c:v>
                </c:pt>
                <c:pt idx="27">
                  <c:v>88.275437654116928</c:v>
                </c:pt>
                <c:pt idx="28">
                  <c:v>88.640922450206602</c:v>
                </c:pt>
                <c:pt idx="29">
                  <c:v>88.919169037121222</c:v>
                </c:pt>
                <c:pt idx="30">
                  <c:v>89.130628713505473</c:v>
                </c:pt>
                <c:pt idx="31">
                  <c:v>89.291117776610463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63-496B-9622-8EA748BDF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145024"/>
        <c:axId val="2029121312"/>
      </c:lineChart>
      <c:scatterChart>
        <c:scatterStyle val="lineMarker"/>
        <c:varyColors val="0"/>
        <c:ser>
          <c:idx val="0"/>
          <c:order val="0"/>
          <c:tx>
            <c:strRef>
              <c:f>'Modified Logistic_quadri'!$B$5</c:f>
              <c:strCache>
                <c:ptCount val="1"/>
                <c:pt idx="0">
                  <c:v>R17 (2,01%HE+31,36%CD+33,13%PM+33,51%SM)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Logistic_quadri'!$A$6:$A$61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'Modified Logistic_quadri'!$B$6:$B$61</c:f>
              <c:numCache>
                <c:formatCode>General</c:formatCode>
                <c:ptCount val="56"/>
                <c:pt idx="0">
                  <c:v>0</c:v>
                </c:pt>
                <c:pt idx="1">
                  <c:v>1.697060702758922</c:v>
                </c:pt>
                <c:pt idx="2">
                  <c:v>2.6415670590956055</c:v>
                </c:pt>
                <c:pt idx="3">
                  <c:v>3.5843850295398054</c:v>
                </c:pt>
                <c:pt idx="4">
                  <c:v>5.0772965898161662</c:v>
                </c:pt>
                <c:pt idx="5">
                  <c:v>7.385058113927097</c:v>
                </c:pt>
                <c:pt idx="6">
                  <c:v>11.187856235730791</c:v>
                </c:pt>
                <c:pt idx="7">
                  <c:v>15.322334855102758</c:v>
                </c:pt>
                <c:pt idx="8">
                  <c:v>19.032126202311872</c:v>
                </c:pt>
                <c:pt idx="9">
                  <c:v>23.602237492046239</c:v>
                </c:pt>
                <c:pt idx="10">
                  <c:v>28.426992306489069</c:v>
                </c:pt>
                <c:pt idx="11">
                  <c:v>37.568559772651469</c:v>
                </c:pt>
                <c:pt idx="12">
                  <c:v>46.733776285349279</c:v>
                </c:pt>
                <c:pt idx="13">
                  <c:v>52.351053615703663</c:v>
                </c:pt>
                <c:pt idx="14">
                  <c:v>57.240357169422239</c:v>
                </c:pt>
                <c:pt idx="15">
                  <c:v>61.001044618259257</c:v>
                </c:pt>
                <c:pt idx="16">
                  <c:v>64.96944428601401</c:v>
                </c:pt>
                <c:pt idx="17">
                  <c:v>68.323626632144141</c:v>
                </c:pt>
                <c:pt idx="18">
                  <c:v>71.698651811015964</c:v>
                </c:pt>
                <c:pt idx="19">
                  <c:v>74.452234541047389</c:v>
                </c:pt>
                <c:pt idx="20">
                  <c:v>76.573050992718137</c:v>
                </c:pt>
                <c:pt idx="21">
                  <c:v>78.715787350889585</c:v>
                </c:pt>
                <c:pt idx="22">
                  <c:v>81.233345377192421</c:v>
                </c:pt>
                <c:pt idx="23">
                  <c:v>82.968517024958928</c:v>
                </c:pt>
                <c:pt idx="24">
                  <c:v>84.934502668268593</c:v>
                </c:pt>
                <c:pt idx="25">
                  <c:v>86.19942391285646</c:v>
                </c:pt>
                <c:pt idx="26">
                  <c:v>87.496861140925432</c:v>
                </c:pt>
                <c:pt idx="27">
                  <c:v>90.052506824154577</c:v>
                </c:pt>
                <c:pt idx="28">
                  <c:v>91.249624820108423</c:v>
                </c:pt>
                <c:pt idx="29">
                  <c:v>91.865903136925951</c:v>
                </c:pt>
                <c:pt idx="30">
                  <c:v>92.429620254304353</c:v>
                </c:pt>
                <c:pt idx="31">
                  <c:v>92.879022002720973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363-496B-9622-8EA748BDFB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145024"/>
        <c:axId val="2029121312"/>
      </c:scatterChart>
      <c:catAx>
        <c:axId val="15831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29121312"/>
        <c:crosses val="autoZero"/>
        <c:auto val="1"/>
        <c:lblAlgn val="ctr"/>
        <c:lblOffset val="100"/>
        <c:noMultiLvlLbl val="0"/>
      </c:catAx>
      <c:valAx>
        <c:axId val="20291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5831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8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Logistic_quadri'!$I$5</c:f>
              <c:strCache>
                <c:ptCount val="1"/>
                <c:pt idx="0">
                  <c:v>R21 (5,51%HE+2,48%CD+47,35%PM+44,66%SM)_m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Logistic_quadri'!$A$6:$A$51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'Modified Logistic_quadri'!$I$6:$I$66</c:f>
              <c:numCache>
                <c:formatCode>General</c:formatCode>
                <c:ptCount val="61"/>
                <c:pt idx="0">
                  <c:v>6.2793707100303022</c:v>
                </c:pt>
                <c:pt idx="1">
                  <c:v>7.2356647242724188</c:v>
                </c:pt>
                <c:pt idx="2">
                  <c:v>8.3289351631918453</c:v>
                </c:pt>
                <c:pt idx="3">
                  <c:v>9.576023386029707</c:v>
                </c:pt>
                <c:pt idx="4">
                  <c:v>10.994964368407121</c:v>
                </c:pt>
                <c:pt idx="5">
                  <c:v>12.604784562733144</c:v>
                </c:pt>
                <c:pt idx="6">
                  <c:v>14.425188908390288</c:v>
                </c:pt>
                <c:pt idx="7">
                  <c:v>16.476115271149276</c:v>
                </c:pt>
                <c:pt idx="8">
                  <c:v>18.777137138671577</c:v>
                </c:pt>
                <c:pt idx="9">
                  <c:v>21.34670157239848</c:v>
                </c:pt>
                <c:pt idx="10">
                  <c:v>24.201200270977004</c:v>
                </c:pt>
                <c:pt idx="11">
                  <c:v>27.353887902823892</c:v>
                </c:pt>
                <c:pt idx="12">
                  <c:v>30.813683703705795</c:v>
                </c:pt>
                <c:pt idx="13">
                  <c:v>34.583918652789087</c:v>
                </c:pt>
                <c:pt idx="14">
                  <c:v>38.661118701800085</c:v>
                </c:pt>
                <c:pt idx="15">
                  <c:v>43.03394010830057</c:v>
                </c:pt>
                <c:pt idx="16">
                  <c:v>47.682389940375636</c:v>
                </c:pt>
                <c:pt idx="17">
                  <c:v>52.577466666150784</c:v>
                </c:pt>
                <c:pt idx="18">
                  <c:v>57.681336791244917</c:v>
                </c:pt>
                <c:pt idx="19">
                  <c:v>62.948121180325892</c:v>
                </c:pt>
                <c:pt idx="20">
                  <c:v>68.325301347653493</c:v>
                </c:pt>
                <c:pt idx="21">
                  <c:v>73.755679777196747</c:v>
                </c:pt>
                <c:pt idx="22">
                  <c:v>79.179752305137967</c:v>
                </c:pt>
                <c:pt idx="23">
                  <c:v>84.538289950470471</c:v>
                </c:pt>
                <c:pt idx="24">
                  <c:v>89.774895543672159</c:v>
                </c:pt>
                <c:pt idx="25">
                  <c:v>94.83830439928154</c:v>
                </c:pt>
                <c:pt idx="26">
                  <c:v>99.684237204178771</c:v>
                </c:pt>
                <c:pt idx="27">
                  <c:v>104.27667841512556</c:v>
                </c:pt>
                <c:pt idx="28">
                  <c:v>108.5885307767968</c:v>
                </c:pt>
                <c:pt idx="29">
                  <c:v>112.60167103380654</c:v>
                </c:pt>
                <c:pt idx="30">
                  <c:v>116.30649131187712</c:v>
                </c:pt>
                <c:pt idx="31">
                  <c:v>119.70104804872628</c:v>
                </c:pt>
                <c:pt idx="32">
                  <c:v>122.78995457160558</c:v>
                </c:pt>
                <c:pt idx="33">
                  <c:v>125.58314784300566</c:v>
                </c:pt>
                <c:pt idx="34">
                  <c:v>128.09464052626294</c:v>
                </c:pt>
                <c:pt idx="35">
                  <c:v>130.3413429474187</c:v>
                </c:pt>
                <c:pt idx="36">
                  <c:v>132.34201144911228</c:v>
                </c:pt>
                <c:pt idx="37">
                  <c:v>134.11635409832147</c:v>
                </c:pt>
                <c:pt idx="38">
                  <c:v>135.68430399650077</c:v>
                </c:pt>
                <c:pt idx="39">
                  <c:v>137.065455323702</c:v>
                </c:pt>
                <c:pt idx="40">
                  <c:v>138.27864745905978</c:v>
                </c:pt>
                <c:pt idx="41">
                  <c:v>139.34167720284586</c:v>
                </c:pt>
                <c:pt idx="42">
                  <c:v>140.27111720232352</c:v>
                </c:pt>
                <c:pt idx="43">
                  <c:v>141.08221909879279</c:v>
                </c:pt>
                <c:pt idx="44">
                  <c:v>141.78888176520633</c:v>
                </c:pt>
                <c:pt idx="45">
                  <c:v>142.40366759634034</c:v>
                </c:pt>
                <c:pt idx="46">
                  <c:v>142.93785265361242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2D-406F-AC19-DF7CE2E5B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8299920"/>
        <c:axId val="201220976"/>
      </c:lineChart>
      <c:scatterChart>
        <c:scatterStyle val="lineMarker"/>
        <c:varyColors val="0"/>
        <c:ser>
          <c:idx val="0"/>
          <c:order val="0"/>
          <c:tx>
            <c:strRef>
              <c:f>'Modified Logistic_quadri'!$C$5</c:f>
              <c:strCache>
                <c:ptCount val="1"/>
                <c:pt idx="0">
                  <c:v>R21 (5,51%HE+2,48%CD+47,35%PM+44,66%SM)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Logistic_quadri'!$A$6:$A$66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'Modified Logistic_quadri'!$C$6:$C$66</c:f>
              <c:numCache>
                <c:formatCode>General</c:formatCode>
                <c:ptCount val="61"/>
                <c:pt idx="0">
                  <c:v>0</c:v>
                </c:pt>
                <c:pt idx="1">
                  <c:v>2.2008263284116847</c:v>
                </c:pt>
                <c:pt idx="2">
                  <c:v>3.9802178279785791</c:v>
                </c:pt>
                <c:pt idx="3">
                  <c:v>5.7596093275454736</c:v>
                </c:pt>
                <c:pt idx="4">
                  <c:v>7.4921747350185024</c:v>
                </c:pt>
                <c:pt idx="5">
                  <c:v>8.9437835899283371</c:v>
                </c:pt>
                <c:pt idx="6">
                  <c:v>10.442218536932037</c:v>
                </c:pt>
                <c:pt idx="7">
                  <c:v>12.362088312780529</c:v>
                </c:pt>
                <c:pt idx="8">
                  <c:v>15.124827746318601</c:v>
                </c:pt>
                <c:pt idx="9">
                  <c:v>18.777262929640123</c:v>
                </c:pt>
                <c:pt idx="10">
                  <c:v>23.13208949436963</c:v>
                </c:pt>
                <c:pt idx="11">
                  <c:v>27.767872611662327</c:v>
                </c:pt>
                <c:pt idx="12">
                  <c:v>31.27982951870225</c:v>
                </c:pt>
                <c:pt idx="13">
                  <c:v>35.213221254586962</c:v>
                </c:pt>
                <c:pt idx="14">
                  <c:v>39.989482648161257</c:v>
                </c:pt>
                <c:pt idx="15">
                  <c:v>45.42130933104967</c:v>
                </c:pt>
                <c:pt idx="16">
                  <c:v>51.109034345745229</c:v>
                </c:pt>
                <c:pt idx="17">
                  <c:v>56.653371334860225</c:v>
                </c:pt>
                <c:pt idx="18">
                  <c:v>62.580076392190051</c:v>
                </c:pt>
                <c:pt idx="19">
                  <c:v>68.220005398358751</c:v>
                </c:pt>
                <c:pt idx="20">
                  <c:v>71.725062393558943</c:v>
                </c:pt>
                <c:pt idx="21">
                  <c:v>75.167529085273415</c:v>
                </c:pt>
                <c:pt idx="22">
                  <c:v>79.939026838645191</c:v>
                </c:pt>
                <c:pt idx="23">
                  <c:v>85.221756494163941</c:v>
                </c:pt>
                <c:pt idx="24">
                  <c:v>89.822843613486725</c:v>
                </c:pt>
                <c:pt idx="25">
                  <c:v>94.210917440248267</c:v>
                </c:pt>
                <c:pt idx="26">
                  <c:v>98.556388608497556</c:v>
                </c:pt>
                <c:pt idx="27">
                  <c:v>102.98706509377135</c:v>
                </c:pt>
                <c:pt idx="28">
                  <c:v>106.56568840880018</c:v>
                </c:pt>
                <c:pt idx="29">
                  <c:v>109.80349045573104</c:v>
                </c:pt>
                <c:pt idx="30">
                  <c:v>113.04129250266189</c:v>
                </c:pt>
                <c:pt idx="31">
                  <c:v>116.32169720810498</c:v>
                </c:pt>
                <c:pt idx="32">
                  <c:v>119.90032052313381</c:v>
                </c:pt>
                <c:pt idx="33">
                  <c:v>123.01031459452791</c:v>
                </c:pt>
                <c:pt idx="34">
                  <c:v>126.03510334889752</c:v>
                </c:pt>
                <c:pt idx="35">
                  <c:v>128.33564690855891</c:v>
                </c:pt>
                <c:pt idx="36">
                  <c:v>130.46577983417131</c:v>
                </c:pt>
                <c:pt idx="37">
                  <c:v>132.51070744275921</c:v>
                </c:pt>
                <c:pt idx="38">
                  <c:v>134.42782707581037</c:v>
                </c:pt>
                <c:pt idx="39">
                  <c:v>136.43015202588603</c:v>
                </c:pt>
                <c:pt idx="40">
                  <c:v>138.21946368340045</c:v>
                </c:pt>
                <c:pt idx="41">
                  <c:v>140.26439129198835</c:v>
                </c:pt>
                <c:pt idx="42">
                  <c:v>142.26671624206401</c:v>
                </c:pt>
                <c:pt idx="43">
                  <c:v>143.97082258255392</c:v>
                </c:pt>
                <c:pt idx="44">
                  <c:v>144.99328638684787</c:v>
                </c:pt>
                <c:pt idx="45">
                  <c:v>146.14355816667856</c:v>
                </c:pt>
                <c:pt idx="46">
                  <c:v>147.20862462948475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82D-406F-AC19-DF7CE2E5B0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8299920"/>
        <c:axId val="201220976"/>
      </c:scatterChart>
      <c:dateAx>
        <c:axId val="1588299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1220976"/>
        <c:crosses val="autoZero"/>
        <c:auto val="0"/>
        <c:lblOffset val="100"/>
        <c:baseTimeUnit val="days"/>
        <c:majorUnit val="5"/>
        <c:majorTimeUnit val="days"/>
      </c:dateAx>
      <c:valAx>
        <c:axId val="201220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588299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8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Logistic_quadri'!$J$5</c:f>
              <c:strCache>
                <c:ptCount val="1"/>
                <c:pt idx="0">
                  <c:v>R10 (32,39%HE+32,22%CD+33,13%PM+2,26%SM)_m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Logistic_quadri'!$A$6:$A$45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'Modified Logistic_quadri'!$J$6:$J$45</c:f>
              <c:numCache>
                <c:formatCode>General</c:formatCode>
                <c:ptCount val="40"/>
                <c:pt idx="0">
                  <c:v>7.6732984814281968</c:v>
                </c:pt>
                <c:pt idx="1">
                  <c:v>8.7751641537558562</c:v>
                </c:pt>
                <c:pt idx="2">
                  <c:v>10.021359376630638</c:v>
                </c:pt>
                <c:pt idx="3">
                  <c:v>11.426637062836768</c:v>
                </c:pt>
                <c:pt idx="4">
                  <c:v>13.006042243328322</c:v>
                </c:pt>
                <c:pt idx="5">
                  <c:v>14.774528268811881</c:v>
                </c:pt>
                <c:pt idx="6">
                  <c:v>16.74646255972371</c:v>
                </c:pt>
                <c:pt idx="7">
                  <c:v>18.935017258493598</c:v>
                </c:pt>
                <c:pt idx="8">
                  <c:v>21.351449178492039</c:v>
                </c:pt>
                <c:pt idx="9">
                  <c:v>24.004285989654424</c:v>
                </c:pt>
                <c:pt idx="10">
                  <c:v>26.898451334174425</c:v>
                </c:pt>
                <c:pt idx="11">
                  <c:v>30.03437941089399</c:v>
                </c:pt>
                <c:pt idx="12">
                  <c:v>33.407187371489229</c:v>
                </c:pt>
                <c:pt idx="13">
                  <c:v>37.005988475313572</c:v>
                </c:pt>
                <c:pt idx="14">
                  <c:v>40.813436469439004</c:v>
                </c:pt>
                <c:pt idx="15">
                  <c:v>44.805588188222707</c:v>
                </c:pt>
                <c:pt idx="16">
                  <c:v>48.95215402472968</c:v>
                </c:pt>
                <c:pt idx="17">
                  <c:v>53.217174058077653</c:v>
                </c:pt>
                <c:pt idx="18">
                  <c:v>57.560113727921504</c:v>
                </c:pt>
                <c:pt idx="19">
                  <c:v>61.937322913015556</c:v>
                </c:pt>
                <c:pt idx="20">
                  <c:v>66.303754543968552</c:v>
                </c:pt>
                <c:pt idx="21">
                  <c:v>70.61480264136479</c:v>
                </c:pt>
                <c:pt idx="22">
                  <c:v>74.828102443724347</c:v>
                </c:pt>
                <c:pt idx="23">
                  <c:v>78.905140794429116</c:v>
                </c:pt>
                <c:pt idx="24">
                  <c:v>82.812551995023483</c:v>
                </c:pt>
                <c:pt idx="25">
                  <c:v>86.523017150823961</c:v>
                </c:pt>
                <c:pt idx="26">
                  <c:v>90.015735015679127</c:v>
                </c:pt>
                <c:pt idx="27">
                  <c:v>93.276480374932916</c:v>
                </c:pt>
                <c:pt idx="28">
                  <c:v>96.297304692685842</c:v>
                </c:pt>
                <c:pt idx="29">
                  <c:v>99.075958788274619</c:v>
                </c:pt>
                <c:pt idx="30">
                  <c:v>101.61512778485353</c:v>
                </c:pt>
                <c:pt idx="31">
                  <c:v>103.92156634982538</c:v>
                </c:pt>
                <c:pt idx="32">
                  <c:v>106.00521083961226</c:v>
                </c:pt>
                <c:pt idx="33">
                  <c:v>107.8783283785589</c:v>
                </c:pt>
                <c:pt idx="34">
                  <c:v>109.5547447438869</c:v>
                </c:pt>
                <c:pt idx="35">
                  <c:v>111.04917588108363</c:v>
                </c:pt>
                <c:pt idx="36">
                  <c:v>112.37667356846889</c:v>
                </c:pt>
                <c:pt idx="37">
                  <c:v>113.55218487989951</c:v>
                </c:pt>
                <c:pt idx="38">
                  <c:v>114.59021766062772</c:v>
                </c:pt>
                <c:pt idx="39">
                  <c:v>115.50459980677319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A9-4617-B1E1-65D709341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827904"/>
        <c:axId val="1664768096"/>
      </c:lineChart>
      <c:scatterChart>
        <c:scatterStyle val="lineMarker"/>
        <c:varyColors val="0"/>
        <c:ser>
          <c:idx val="0"/>
          <c:order val="0"/>
          <c:tx>
            <c:strRef>
              <c:f>'Modified Logistic_quadri'!$D$5</c:f>
              <c:strCache>
                <c:ptCount val="1"/>
                <c:pt idx="0">
                  <c:v>R10 (32,39%HE+32,22%CD+33,13%PM+2,26%SM)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Logistic_quadri'!$A$6:$A$45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'Modified Logistic_quadri'!$D$6:$D$45</c:f>
              <c:numCache>
                <c:formatCode>General</c:formatCode>
                <c:ptCount val="40"/>
                <c:pt idx="0">
                  <c:v>0</c:v>
                </c:pt>
                <c:pt idx="1">
                  <c:v>2.3980928042047382E-2</c:v>
                </c:pt>
                <c:pt idx="2">
                  <c:v>1.7689575260166124</c:v>
                </c:pt>
                <c:pt idx="3">
                  <c:v>3.6336445866464184</c:v>
                </c:pt>
                <c:pt idx="4">
                  <c:v>5.7377525725867056</c:v>
                </c:pt>
                <c:pt idx="5">
                  <c:v>7.8506956372793262</c:v>
                </c:pt>
                <c:pt idx="6">
                  <c:v>10.605492610012332</c:v>
                </c:pt>
                <c:pt idx="7">
                  <c:v>13.208831089848196</c:v>
                </c:pt>
                <c:pt idx="8">
                  <c:v>15.882656022147732</c:v>
                </c:pt>
                <c:pt idx="9">
                  <c:v>18.954933297299746</c:v>
                </c:pt>
                <c:pt idx="10">
                  <c:v>22.426633803079223</c:v>
                </c:pt>
                <c:pt idx="11">
                  <c:v>26.499993463014842</c:v>
                </c:pt>
                <c:pt idx="12">
                  <c:v>29.518095200322879</c:v>
                </c:pt>
                <c:pt idx="13">
                  <c:v>32.352504970604379</c:v>
                </c:pt>
                <c:pt idx="14">
                  <c:v>38.606891200453205</c:v>
                </c:pt>
                <c:pt idx="15">
                  <c:v>46.080457617638089</c:v>
                </c:pt>
                <c:pt idx="16">
                  <c:v>54.912004765689844</c:v>
                </c:pt>
                <c:pt idx="17">
                  <c:v>62.759757399401259</c:v>
                </c:pt>
                <c:pt idx="18">
                  <c:v>66.945315277833203</c:v>
                </c:pt>
                <c:pt idx="19">
                  <c:v>71.045641345718934</c:v>
                </c:pt>
                <c:pt idx="20">
                  <c:v>74.640231971616714</c:v>
                </c:pt>
                <c:pt idx="21">
                  <c:v>81.390110777427438</c:v>
                </c:pt>
                <c:pt idx="22">
                  <c:v>84.486805880120244</c:v>
                </c:pt>
                <c:pt idx="23">
                  <c:v>86.800819803011564</c:v>
                </c:pt>
                <c:pt idx="24">
                  <c:v>88.332152546101412</c:v>
                </c:pt>
                <c:pt idx="25">
                  <c:v>90.578107235966527</c:v>
                </c:pt>
                <c:pt idx="26">
                  <c:v>92.007351129517048</c:v>
                </c:pt>
                <c:pt idx="27">
                  <c:v>93.198387707475817</c:v>
                </c:pt>
                <c:pt idx="28">
                  <c:v>93.981068887277289</c:v>
                </c:pt>
                <c:pt idx="29">
                  <c:v>95.171001080392017</c:v>
                </c:pt>
                <c:pt idx="30">
                  <c:v>96.304269835739376</c:v>
                </c:pt>
                <c:pt idx="31">
                  <c:v>97.494202028854104</c:v>
                </c:pt>
                <c:pt idx="32">
                  <c:v>98.570807346434094</c:v>
                </c:pt>
                <c:pt idx="33">
                  <c:v>99.704076101781453</c:v>
                </c:pt>
                <c:pt idx="34">
                  <c:v>100.89400829489618</c:v>
                </c:pt>
                <c:pt idx="35">
                  <c:v>103.10388236782353</c:v>
                </c:pt>
                <c:pt idx="36">
                  <c:v>104.407141436473</c:v>
                </c:pt>
                <c:pt idx="37">
                  <c:v>104.97224666590108</c:v>
                </c:pt>
                <c:pt idx="38">
                  <c:v>105.5575342249516</c:v>
                </c:pt>
                <c:pt idx="39">
                  <c:v>106.24373343211427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CA9-4617-B1E1-65D7093414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1827904"/>
        <c:axId val="1664768096"/>
      </c:scatterChart>
      <c:catAx>
        <c:axId val="2031827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664768096"/>
        <c:crosses val="autoZero"/>
        <c:auto val="1"/>
        <c:lblAlgn val="ctr"/>
        <c:lblOffset val="100"/>
        <c:noMultiLvlLbl val="0"/>
      </c:catAx>
      <c:valAx>
        <c:axId val="16647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31827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8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Logistic_quadri'!$K$5</c:f>
              <c:strCache>
                <c:ptCount val="1"/>
                <c:pt idx="0">
                  <c:v>R3 (33,09%HE+33,28%CD+1,84%PM+31,79%SM)_m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Logistic_quadri'!$A$6:$A$42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'Modified Logistic_quadri'!$K$6:$K$42</c:f>
              <c:numCache>
                <c:formatCode>General</c:formatCode>
                <c:ptCount val="37"/>
                <c:pt idx="0">
                  <c:v>21.462555828184172</c:v>
                </c:pt>
                <c:pt idx="1">
                  <c:v>23.643553572189411</c:v>
                </c:pt>
                <c:pt idx="2">
                  <c:v>26.016467176548577</c:v>
                </c:pt>
                <c:pt idx="3">
                  <c:v>28.592042017928904</c:v>
                </c:pt>
                <c:pt idx="4">
                  <c:v>31.380369151664905</c:v>
                </c:pt>
                <c:pt idx="5">
                  <c:v>34.390587295942886</c:v>
                </c:pt>
                <c:pt idx="6">
                  <c:v>37.630552457316874</c:v>
                </c:pt>
                <c:pt idx="7">
                  <c:v>41.106481289216987</c:v>
                </c:pt>
                <c:pt idx="8">
                  <c:v>44.822577351445752</c:v>
                </c:pt>
                <c:pt idx="9">
                  <c:v>48.780652739627513</c:v>
                </c:pt>
                <c:pt idx="10">
                  <c:v>52.979760839719198</c:v>
                </c:pt>
                <c:pt idx="11">
                  <c:v>57.415858912296898</c:v>
                </c:pt>
                <c:pt idx="12">
                  <c:v>62.081521435841701</c:v>
                </c:pt>
                <c:pt idx="13">
                  <c:v>66.965726215443411</c:v>
                </c:pt>
                <c:pt idx="14">
                  <c:v>72.053734788997716</c:v>
                </c:pt>
                <c:pt idx="15">
                  <c:v>77.327086317560287</c:v>
                </c:pt>
                <c:pt idx="16">
                  <c:v>82.763719768414589</c:v>
                </c:pt>
                <c:pt idx="17">
                  <c:v>88.338232851291295</c:v>
                </c:pt>
                <c:pt idx="18">
                  <c:v>94.022278180299338</c:v>
                </c:pt>
                <c:pt idx="19">
                  <c:v>99.785088108725347</c:v>
                </c:pt>
                <c:pt idx="20">
                  <c:v>105.59411045029871</c:v>
                </c:pt>
                <c:pt idx="21">
                  <c:v>111.41572882041936</c:v>
                </c:pt>
                <c:pt idx="22">
                  <c:v>117.21603456466319</c:v>
                </c:pt>
                <c:pt idx="23">
                  <c:v>122.96161299997254</c:v>
                </c:pt>
                <c:pt idx="24">
                  <c:v>128.62030550192466</c:v>
                </c:pt>
                <c:pt idx="25">
                  <c:v>134.1619109793308</c:v>
                </c:pt>
                <c:pt idx="26">
                  <c:v>139.55879523308698</c:v>
                </c:pt>
                <c:pt idx="27">
                  <c:v>144.78638398982628</c:v>
                </c:pt>
                <c:pt idx="28">
                  <c:v>149.82352416950809</c:v>
                </c:pt>
                <c:pt idx="29">
                  <c:v>154.65270721476031</c:v>
                </c:pt>
                <c:pt idx="30">
                  <c:v>159.26015713946876</c:v>
                </c:pt>
                <c:pt idx="31">
                  <c:v>163.63579356675407</c:v>
                </c:pt>
                <c:pt idx="32">
                  <c:v>167.77308588767707</c:v>
                </c:pt>
                <c:pt idx="33">
                  <c:v>171.66881852264848</c:v>
                </c:pt>
                <c:pt idx="34">
                  <c:v>175.32278910803061</c:v>
                </c:pt>
                <c:pt idx="35">
                  <c:v>178.73746146998516</c:v>
                </c:pt>
                <c:pt idx="36">
                  <c:v>181.91759383452793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5C-4909-B1BB-E3255B71B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4014720"/>
        <c:axId val="201231792"/>
      </c:lineChart>
      <c:scatterChart>
        <c:scatterStyle val="lineMarker"/>
        <c:varyColors val="0"/>
        <c:ser>
          <c:idx val="0"/>
          <c:order val="0"/>
          <c:tx>
            <c:strRef>
              <c:f>'Modified Logistic_quadri'!$E$5</c:f>
              <c:strCache>
                <c:ptCount val="1"/>
                <c:pt idx="0">
                  <c:v>R3 (33,09%HE+33,28%CD+1,84%PM+31,79%SM)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Logistic_quadri'!$A$6:$A$42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'Modified Logistic_quadri'!$E$6:$E$42</c:f>
              <c:numCache>
                <c:formatCode>General</c:formatCode>
                <c:ptCount val="37"/>
                <c:pt idx="0">
                  <c:v>0</c:v>
                </c:pt>
                <c:pt idx="1">
                  <c:v>2.6350821251432373</c:v>
                </c:pt>
                <c:pt idx="2">
                  <c:v>5.6440926569734335</c:v>
                </c:pt>
                <c:pt idx="3">
                  <c:v>11.229556925114153</c:v>
                </c:pt>
                <c:pt idx="4">
                  <c:v>17.779133122987325</c:v>
                </c:pt>
                <c:pt idx="5">
                  <c:v>24.029851792676897</c:v>
                </c:pt>
                <c:pt idx="6">
                  <c:v>30.323873868791111</c:v>
                </c:pt>
                <c:pt idx="7">
                  <c:v>38.487578720792399</c:v>
                </c:pt>
                <c:pt idx="8">
                  <c:v>42.789865274685567</c:v>
                </c:pt>
                <c:pt idx="9">
                  <c:v>50.273986022635654</c:v>
                </c:pt>
                <c:pt idx="10">
                  <c:v>57.421172510570159</c:v>
                </c:pt>
                <c:pt idx="11">
                  <c:v>64.800445467749626</c:v>
                </c:pt>
                <c:pt idx="12">
                  <c:v>67.65103188405935</c:v>
                </c:pt>
                <c:pt idx="13">
                  <c:v>69.913402055733741</c:v>
                </c:pt>
                <c:pt idx="14">
                  <c:v>76.849001348271074</c:v>
                </c:pt>
                <c:pt idx="15">
                  <c:v>83.050543878057184</c:v>
                </c:pt>
                <c:pt idx="16">
                  <c:v>88.147692394556174</c:v>
                </c:pt>
                <c:pt idx="17">
                  <c:v>93.342605335479178</c:v>
                </c:pt>
                <c:pt idx="18">
                  <c:v>100.34756574285018</c:v>
                </c:pt>
                <c:pt idx="19">
                  <c:v>107.69854597709548</c:v>
                </c:pt>
                <c:pt idx="20">
                  <c:v>114.36272487288547</c:v>
                </c:pt>
                <c:pt idx="21">
                  <c:v>121.06993361863478</c:v>
                </c:pt>
                <c:pt idx="22">
                  <c:v>127.25580194499325</c:v>
                </c:pt>
                <c:pt idx="23">
                  <c:v>132.02421125473552</c:v>
                </c:pt>
                <c:pt idx="24">
                  <c:v>136.06191632351428</c:v>
                </c:pt>
                <c:pt idx="25">
                  <c:v>140.95956651224299</c:v>
                </c:pt>
                <c:pt idx="26">
                  <c:v>144.77145944942808</c:v>
                </c:pt>
                <c:pt idx="27">
                  <c:v>148.174397111665</c:v>
                </c:pt>
                <c:pt idx="28">
                  <c:v>150.80592300275913</c:v>
                </c:pt>
                <c:pt idx="29">
                  <c:v>153.11496656369684</c:v>
                </c:pt>
                <c:pt idx="30">
                  <c:v>155.50138586186696</c:v>
                </c:pt>
                <c:pt idx="31">
                  <c:v>158.11993237173434</c:v>
                </c:pt>
                <c:pt idx="32">
                  <c:v>160.62854526871632</c:v>
                </c:pt>
                <c:pt idx="33">
                  <c:v>163.12820530282701</c:v>
                </c:pt>
                <c:pt idx="34">
                  <c:v>165.70341930451812</c:v>
                </c:pt>
                <c:pt idx="35">
                  <c:v>168.40673921688213</c:v>
                </c:pt>
                <c:pt idx="36">
                  <c:v>170.27761749272614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5C-4909-B1BB-E3255B71B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4014720"/>
        <c:axId val="201231792"/>
      </c:scatterChart>
      <c:catAx>
        <c:axId val="834014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1231792"/>
        <c:crosses val="autoZero"/>
        <c:auto val="1"/>
        <c:lblAlgn val="ctr"/>
        <c:lblOffset val="100"/>
        <c:noMultiLvlLbl val="0"/>
      </c:catAx>
      <c:valAx>
        <c:axId val="2012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8340147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8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Logistic_quadri'!$L$5</c:f>
              <c:strCache>
                <c:ptCount val="1"/>
                <c:pt idx="0">
                  <c:v>R5 (33,56%HE+1,48%CD+32,66%PM+32,30%SM)_m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Logistic_quadri'!$A$6:$A$78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'Modified Logistic_quadri'!$L$6:$L$78</c:f>
              <c:numCache>
                <c:formatCode>General</c:formatCode>
                <c:ptCount val="73"/>
                <c:pt idx="0">
                  <c:v>0.37419223938392826</c:v>
                </c:pt>
                <c:pt idx="1">
                  <c:v>0.46866944210247402</c:v>
                </c:pt>
                <c:pt idx="2">
                  <c:v>0.5865803510720673</c:v>
                </c:pt>
                <c:pt idx="3">
                  <c:v>0.73350076648471108</c:v>
                </c:pt>
                <c:pt idx="4">
                  <c:v>0.91620127410075969</c:v>
                </c:pt>
                <c:pt idx="5">
                  <c:v>1.1428300542140746</c:v>
                </c:pt>
                <c:pt idx="6">
                  <c:v>1.4230817466617418</c:v>
                </c:pt>
                <c:pt idx="7">
                  <c:v>1.7683227315928645</c:v>
                </c:pt>
                <c:pt idx="8">
                  <c:v>2.1916278689505444</c:v>
                </c:pt>
                <c:pt idx="9">
                  <c:v>2.7076653151948693</c:v>
                </c:pt>
                <c:pt idx="10">
                  <c:v>3.3323471322738039</c:v>
                </c:pt>
                <c:pt idx="11">
                  <c:v>4.0821499389942595</c:v>
                </c:pt>
                <c:pt idx="12">
                  <c:v>4.9730122379822204</c:v>
                </c:pt>
                <c:pt idx="13">
                  <c:v>6.0187481564014504</c:v>
                </c:pt>
                <c:pt idx="14">
                  <c:v>7.2289973063647137</c:v>
                </c:pt>
                <c:pt idx="15">
                  <c:v>8.6068661879925834</c:v>
                </c:pt>
                <c:pt idx="16">
                  <c:v>10.146595604131106</c:v>
                </c:pt>
                <c:pt idx="17">
                  <c:v>11.831762981660278</c:v>
                </c:pt>
                <c:pt idx="18">
                  <c:v>13.634613643455689</c:v>
                </c:pt>
                <c:pt idx="19">
                  <c:v>15.517017325687844</c:v>
                </c:pt>
                <c:pt idx="20">
                  <c:v>17.433221599220424</c:v>
                </c:pt>
                <c:pt idx="21">
                  <c:v>19.334087428070283</c:v>
                </c:pt>
                <c:pt idx="22">
                  <c:v>21.172023523188031</c:v>
                </c:pt>
                <c:pt idx="23">
                  <c:v>22.905598367464929</c:v>
                </c:pt>
                <c:pt idx="24">
                  <c:v>24.50291969855386</c:v>
                </c:pt>
                <c:pt idx="25">
                  <c:v>25.943275140032576</c:v>
                </c:pt>
                <c:pt idx="26">
                  <c:v>27.21703290768766</c:v>
                </c:pt>
                <c:pt idx="27">
                  <c:v>28.324201998579447</c:v>
                </c:pt>
                <c:pt idx="28">
                  <c:v>29.272234612388356</c:v>
                </c:pt>
                <c:pt idx="29">
                  <c:v>30.073627791137909</c:v>
                </c:pt>
                <c:pt idx="30">
                  <c:v>30.743729208516235</c:v>
                </c:pt>
                <c:pt idx="31">
                  <c:v>31.298966906858507</c:v>
                </c:pt>
                <c:pt idx="32">
                  <c:v>31.755567534379523</c:v>
                </c:pt>
                <c:pt idx="33">
                  <c:v>32.128726811440494</c:v>
                </c:pt>
                <c:pt idx="34">
                  <c:v>32.432146870388834</c:v>
                </c:pt>
                <c:pt idx="35">
                  <c:v>32.677843037287808</c:v>
                </c:pt>
                <c:pt idx="36">
                  <c:v>32.876131579133144</c:v>
                </c:pt>
                <c:pt idx="37">
                  <c:v>33.035727703470172</c:v>
                </c:pt>
                <c:pt idx="38">
                  <c:v>33.163902159226446</c:v>
                </c:pt>
                <c:pt idx="39">
                  <c:v>33.266661438293141</c:v>
                </c:pt>
                <c:pt idx="40">
                  <c:v>33.348929553572155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51-445D-A50D-180BB2A0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13114256"/>
        <c:axId val="340378608"/>
      </c:lineChart>
      <c:scatterChart>
        <c:scatterStyle val="lineMarker"/>
        <c:varyColors val="0"/>
        <c:ser>
          <c:idx val="0"/>
          <c:order val="0"/>
          <c:tx>
            <c:strRef>
              <c:f>'Modified Logistic_quadri'!$F$5</c:f>
              <c:strCache>
                <c:ptCount val="1"/>
                <c:pt idx="0">
                  <c:v>R5 (33,56%HE+1,48%CD+32,66%PM+32,30%SM)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Logistic_quadri'!$A$6:$A$78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'Modified Logistic_quadri'!$F$6:$F$78</c:f>
              <c:numCache>
                <c:formatCode>General</c:formatCode>
                <c:ptCount val="73"/>
                <c:pt idx="0">
                  <c:v>0</c:v>
                </c:pt>
                <c:pt idx="1">
                  <c:v>0.51287157173929954</c:v>
                </c:pt>
                <c:pt idx="2">
                  <c:v>0.51287157173929954</c:v>
                </c:pt>
                <c:pt idx="3">
                  <c:v>0.73974561997173061</c:v>
                </c:pt>
                <c:pt idx="4">
                  <c:v>0.98702967233690486</c:v>
                </c:pt>
                <c:pt idx="5">
                  <c:v>1.3556561145245265</c:v>
                </c:pt>
                <c:pt idx="6">
                  <c:v>1.58003742716047</c:v>
                </c:pt>
                <c:pt idx="7">
                  <c:v>1.815103564207649</c:v>
                </c:pt>
                <c:pt idx="8">
                  <c:v>2.0501697012548279</c:v>
                </c:pt>
                <c:pt idx="9">
                  <c:v>2.2959206627132422</c:v>
                </c:pt>
                <c:pt idx="10">
                  <c:v>2.8252349270021426</c:v>
                </c:pt>
                <c:pt idx="11">
                  <c:v>4.1547231692555604</c:v>
                </c:pt>
                <c:pt idx="12">
                  <c:v>4.5500616724712701</c:v>
                </c:pt>
                <c:pt idx="13">
                  <c:v>6.3467154823697047</c:v>
                </c:pt>
                <c:pt idx="14">
                  <c:v>7.093038179361276</c:v>
                </c:pt>
                <c:pt idx="15">
                  <c:v>9.0305081444932149</c:v>
                </c:pt>
                <c:pt idx="16">
                  <c:v>10.495546199170656</c:v>
                </c:pt>
                <c:pt idx="17">
                  <c:v>11.915445844478837</c:v>
                </c:pt>
                <c:pt idx="18">
                  <c:v>13.474470563829479</c:v>
                </c:pt>
                <c:pt idx="19">
                  <c:v>15.379014183418143</c:v>
                </c:pt>
                <c:pt idx="20">
                  <c:v>17.305032778685465</c:v>
                </c:pt>
                <c:pt idx="21">
                  <c:v>19.292884090028103</c:v>
                </c:pt>
                <c:pt idx="22">
                  <c:v>21.321695845444481</c:v>
                </c:pt>
                <c:pt idx="23">
                  <c:v>22.899907607097663</c:v>
                </c:pt>
                <c:pt idx="24">
                  <c:v>24.650252709224731</c:v>
                </c:pt>
                <c:pt idx="25">
                  <c:v>25.911179019590719</c:v>
                </c:pt>
                <c:pt idx="26">
                  <c:v>27.258941471393033</c:v>
                </c:pt>
                <c:pt idx="27">
                  <c:v>28.628284225730198</c:v>
                </c:pt>
                <c:pt idx="28">
                  <c:v>29.385280044148985</c:v>
                </c:pt>
                <c:pt idx="29">
                  <c:v>29.890351577038242</c:v>
                </c:pt>
                <c:pt idx="30">
                  <c:v>30.362280259179833</c:v>
                </c:pt>
                <c:pt idx="31">
                  <c:v>30.965229698929296</c:v>
                </c:pt>
                <c:pt idx="32">
                  <c:v>31.489260065932683</c:v>
                </c:pt>
                <c:pt idx="33">
                  <c:v>31.950942785563829</c:v>
                </c:pt>
                <c:pt idx="34">
                  <c:v>32.304501635824323</c:v>
                </c:pt>
                <c:pt idx="35">
                  <c:v>32.687265282709397</c:v>
                </c:pt>
                <c:pt idx="36">
                  <c:v>33.006897182292818</c:v>
                </c:pt>
                <c:pt idx="37">
                  <c:v>33.124482914244503</c:v>
                </c:pt>
                <c:pt idx="38">
                  <c:v>33.266533734292231</c:v>
                </c:pt>
                <c:pt idx="39">
                  <c:v>33.525497364710432</c:v>
                </c:pt>
                <c:pt idx="40">
                  <c:v>33.654979179919529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B51-445D-A50D-180BB2A000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3114256"/>
        <c:axId val="340378608"/>
      </c:scatterChart>
      <c:catAx>
        <c:axId val="313114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340378608"/>
        <c:crosses val="autoZero"/>
        <c:auto val="1"/>
        <c:lblAlgn val="ctr"/>
        <c:lblOffset val="100"/>
        <c:noMultiLvlLbl val="0"/>
      </c:catAx>
      <c:valAx>
        <c:axId val="34037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313114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'Modified Gompertz_co'!$I$5</c:f>
              <c:strCache>
                <c:ptCount val="1"/>
                <c:pt idx="0">
                  <c:v>R27 (72,59%HE+27,41%CM)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'Modified Gompertz_co'!$A$7:$A$61</c:f>
              <c:numCache>
                <c:formatCode>General</c:formatCode>
                <c:ptCount val="5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</c:numCache>
            </c:numRef>
          </c:cat>
          <c:val>
            <c:numRef>
              <c:f>'Modified Gompertz_co'!$I$6:$I$61</c:f>
              <c:numCache>
                <c:formatCode>General</c:formatCode>
                <c:ptCount val="56"/>
                <c:pt idx="0">
                  <c:v>0.16288509519646421</c:v>
                </c:pt>
                <c:pt idx="1">
                  <c:v>0.33935541369857086</c:v>
                </c:pt>
                <c:pt idx="2">
                  <c:v>0.65216666391240485</c:v>
                </c:pt>
                <c:pt idx="3">
                  <c:v>1.1664092252784544</c:v>
                </c:pt>
                <c:pt idx="4">
                  <c:v>1.9568860546038864</c:v>
                </c:pt>
                <c:pt idx="5">
                  <c:v>3.1014038549200253</c:v>
                </c:pt>
                <c:pt idx="6">
                  <c:v>4.6724971946178773</c:v>
                </c:pt>
                <c:pt idx="7">
                  <c:v>6.7291197821102315</c:v>
                </c:pt>
                <c:pt idx="8">
                  <c:v>9.3097967075259902</c:v>
                </c:pt>
                <c:pt idx="9">
                  <c:v>12.428311030083488</c:v>
                </c:pt>
                <c:pt idx="10">
                  <c:v>16.072385100744359</c:v>
                </c:pt>
                <c:pt idx="11">
                  <c:v>20.205213811994035</c:v>
                </c:pt>
                <c:pt idx="12">
                  <c:v>24.769258826238026</c:v>
                </c:pt>
                <c:pt idx="13">
                  <c:v>29.691480934580404</c:v>
                </c:pt>
                <c:pt idx="14">
                  <c:v>34.889159927549564</c:v>
                </c:pt>
                <c:pt idx="15">
                  <c:v>40.275571797657399</c:v>
                </c:pt>
                <c:pt idx="16">
                  <c:v>45.764992569839102</c:v>
                </c:pt>
                <c:pt idx="17">
                  <c:v>51.276715808931343</c:v>
                </c:pt>
                <c:pt idx="18">
                  <c:v>56.737964901734202</c:v>
                </c:pt>
                <c:pt idx="19">
                  <c:v>62.085729689049266</c:v>
                </c:pt>
                <c:pt idx="20">
                  <c:v>67.267654302392231</c:v>
                </c:pt>
                <c:pt idx="21">
                  <c:v>72.242154054002654</c:v>
                </c:pt>
                <c:pt idx="22">
                  <c:v>76.977954069667064</c:v>
                </c:pt>
                <c:pt idx="23">
                  <c:v>81.453232450669702</c:v>
                </c:pt>
                <c:pt idx="24">
                  <c:v>85.654526398498149</c:v>
                </c:pt>
                <c:pt idx="25">
                  <c:v>89.575529009336961</c:v>
                </c:pt>
                <c:pt idx="26">
                  <c:v>93.215872974513559</c:v>
                </c:pt>
                <c:pt idx="27">
                  <c:v>96.579968660490337</c:v>
                </c:pt>
                <c:pt idx="28">
                  <c:v>99.675939741991471</c:v>
                </c:pt>
                <c:pt idx="29">
                  <c:v>102.5146802884031</c:v>
                </c:pt>
                <c:pt idx="30">
                  <c:v>105.10904277291145</c:v>
                </c:pt>
                <c:pt idx="31">
                  <c:v>107.47315629562166</c:v>
                </c:pt>
                <c:pt idx="32">
                  <c:v>109.62186762792253</c:v>
                </c:pt>
                <c:pt idx="33">
                  <c:v>111.57029372117924</c:v>
                </c:pt>
                <c:pt idx="34">
                  <c:v>113.33347237330648</c:v>
                </c:pt>
                <c:pt idx="35">
                  <c:v>114.92609721566656</c:v>
                </c:pt>
                <c:pt idx="36">
                  <c:v>116.36232359303304</c:v>
                </c:pt>
                <c:pt idx="37">
                  <c:v>117.65563289665137</c:v>
                </c:pt>
                <c:pt idx="38">
                  <c:v>118.81874420799448</c:v>
                </c:pt>
                <c:pt idx="39">
                  <c:v>119.86356353180911</c:v>
                </c:pt>
                <c:pt idx="40">
                  <c:v>120.80116231702276</c:v>
                </c:pt>
                <c:pt idx="41">
                  <c:v>121.64177830541543</c:v>
                </c:pt>
                <c:pt idx="42">
                  <c:v>122.3948329669205</c:v>
                </c:pt>
                <c:pt idx="43">
                  <c:v>123.06896085686228</c:v>
                </c:pt>
                <c:pt idx="44">
                  <c:v>123.67204715993657</c:v>
                </c:pt>
                <c:pt idx="45">
                  <c:v>124.21127047376486</c:v>
                </c:pt>
                <c:pt idx="46">
                  <c:v>124.69314854260242</c:v>
                </c:pt>
                <c:pt idx="47">
                  <c:v>125.12358519331099</c:v>
                </c:pt>
                <c:pt idx="48">
                  <c:v>125.50791716599805</c:v>
                </c:pt>
                <c:pt idx="49">
                  <c:v>125.85095988548781</c:v>
                </c:pt>
                <c:pt idx="50">
                  <c:v>126.15705150073018</c:v>
                </c:pt>
                <c:pt idx="51">
                  <c:v>126.43009473971661</c:v>
                </c:pt>
                <c:pt idx="52">
                  <c:v>126.67359629828447</c:v>
                </c:pt>
                <c:pt idx="53">
                  <c:v>126.89070361167013</c:v>
                </c:pt>
                <c:pt idx="54">
                  <c:v>127.08423895570144</c:v>
                </c:pt>
                <c:pt idx="55">
                  <c:v>127.2567308966963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7D-48CE-B393-057D6E35C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3145024"/>
        <c:axId val="2029121312"/>
      </c:lineChart>
      <c:scatterChart>
        <c:scatterStyle val="lineMarker"/>
        <c:varyColors val="0"/>
        <c:ser>
          <c:idx val="0"/>
          <c:order val="0"/>
          <c:tx>
            <c:strRef>
              <c:f>'Modified Gompertz_co'!$B$5</c:f>
              <c:strCache>
                <c:ptCount val="1"/>
                <c:pt idx="0">
                  <c:v>R27 (72,59%HE+27,41%CM)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'Modified Gompertz_co'!$A$6:$A$61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'Modified Gompertz_co'!$B$6:$B$61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0.85489623052067143</c:v>
                </c:pt>
                <c:pt idx="4">
                  <c:v>1.1179412245270319</c:v>
                </c:pt>
                <c:pt idx="5">
                  <c:v>1.4467474670349825</c:v>
                </c:pt>
                <c:pt idx="6">
                  <c:v>4.3402424011049474</c:v>
                </c:pt>
                <c:pt idx="7">
                  <c:v>6.5761248501590117</c:v>
                </c:pt>
                <c:pt idx="8">
                  <c:v>10.456038511752828</c:v>
                </c:pt>
                <c:pt idx="9">
                  <c:v>10.587561008756008</c:v>
                </c:pt>
                <c:pt idx="10">
                  <c:v>10.784844754260778</c:v>
                </c:pt>
                <c:pt idx="11">
                  <c:v>11.245173493771908</c:v>
                </c:pt>
                <c:pt idx="12">
                  <c:v>18.018582089435689</c:v>
                </c:pt>
                <c:pt idx="13">
                  <c:v>25.186558176109013</c:v>
                </c:pt>
                <c:pt idx="14">
                  <c:v>33.340952990306185</c:v>
                </c:pt>
                <c:pt idx="15">
                  <c:v>39.127942858446119</c:v>
                </c:pt>
                <c:pt idx="16">
                  <c:v>46.752181241251449</c:v>
                </c:pt>
                <c:pt idx="17">
                  <c:v>52.967592966364485</c:v>
                </c:pt>
                <c:pt idx="18">
                  <c:v>60.094598411160767</c:v>
                </c:pt>
                <c:pt idx="19">
                  <c:v>67.170332374074462</c:v>
                </c:pt>
                <c:pt idx="20">
                  <c:v>73.469461389839083</c:v>
                </c:pt>
                <c:pt idx="21">
                  <c:v>79.596011528459471</c:v>
                </c:pt>
                <c:pt idx="22">
                  <c:v>84.945956719930791</c:v>
                </c:pt>
                <c:pt idx="23">
                  <c:v>88.656402578531868</c:v>
                </c:pt>
                <c:pt idx="24">
                  <c:v>92.6257167528493</c:v>
                </c:pt>
                <c:pt idx="25">
                  <c:v>94.955531594296488</c:v>
                </c:pt>
                <c:pt idx="26">
                  <c:v>96.958438683367547</c:v>
                </c:pt>
                <c:pt idx="27">
                  <c:v>98.961345772438605</c:v>
                </c:pt>
                <c:pt idx="28">
                  <c:v>99.522159757378503</c:v>
                </c:pt>
                <c:pt idx="29">
                  <c:v>100.033355784099</c:v>
                </c:pt>
                <c:pt idx="30">
                  <c:v>100.48065230747945</c:v>
                </c:pt>
                <c:pt idx="31">
                  <c:v>100.60845131415957</c:v>
                </c:pt>
                <c:pt idx="32">
                  <c:v>101.63084336760056</c:v>
                </c:pt>
                <c:pt idx="33">
                  <c:v>102.78103442772169</c:v>
                </c:pt>
                <c:pt idx="34">
                  <c:v>104.12292399786301</c:v>
                </c:pt>
                <c:pt idx="35">
                  <c:v>106.55110512478539</c:v>
                </c:pt>
                <c:pt idx="36">
                  <c:v>107.89299469492671</c:v>
                </c:pt>
                <c:pt idx="37">
                  <c:v>109.49048227842827</c:v>
                </c:pt>
                <c:pt idx="38">
                  <c:v>111.79086439867052</c:v>
                </c:pt>
                <c:pt idx="39">
                  <c:v>114.98583956567364</c:v>
                </c:pt>
                <c:pt idx="40">
                  <c:v>116.19993012913483</c:v>
                </c:pt>
                <c:pt idx="41">
                  <c:v>117.6057192026162</c:v>
                </c:pt>
                <c:pt idx="42">
                  <c:v>118.50031224937707</c:v>
                </c:pt>
                <c:pt idx="43">
                  <c:v>119.20320678611776</c:v>
                </c:pt>
                <c:pt idx="44">
                  <c:v>122.46208145646095</c:v>
                </c:pt>
                <c:pt idx="45">
                  <c:v>124.50686556334296</c:v>
                </c:pt>
                <c:pt idx="46">
                  <c:v>126.8072476835852</c:v>
                </c:pt>
                <c:pt idx="47">
                  <c:v>128.08523775038645</c:v>
                </c:pt>
                <c:pt idx="48">
                  <c:v>129.49102682386783</c:v>
                </c:pt>
                <c:pt idx="49">
                  <c:v>130.51341887730882</c:v>
                </c:pt>
                <c:pt idx="50">
                  <c:v>131.9192079507902</c:v>
                </c:pt>
                <c:pt idx="51">
                  <c:v>132.55820298419081</c:v>
                </c:pt>
                <c:pt idx="52">
                  <c:v>133.90009255433213</c:v>
                </c:pt>
                <c:pt idx="53">
                  <c:v>134.15569056769237</c:v>
                </c:pt>
                <c:pt idx="54">
                  <c:v>134.79468560109299</c:v>
                </c:pt>
                <c:pt idx="55">
                  <c:v>135.43368063449361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E7D-48CE-B393-057D6E35C6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3145024"/>
        <c:axId val="2029121312"/>
      </c:scatterChart>
      <c:catAx>
        <c:axId val="1583145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2029121312"/>
        <c:crosses val="autoZero"/>
        <c:auto val="1"/>
        <c:lblAlgn val="ctr"/>
        <c:lblOffset val="100"/>
        <c:noMultiLvlLbl val="0"/>
      </c:catAx>
      <c:valAx>
        <c:axId val="20291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BF"/>
          </a:p>
        </c:txPr>
        <c:crossAx val="158314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9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1">
                <a:latin typeface="Arial" panose="020B0604020202020204" pitchFamily="34" charset="0"/>
                <a:cs typeface="Arial" panose="020B0604020202020204" pitchFamily="34" charset="0"/>
              </a:rPr>
              <a:t>R9</a:t>
            </a:r>
            <a:r>
              <a:rPr lang="en-GB" sz="900" b="1" baseline="0">
                <a:latin typeface="Arial" panose="020B0604020202020204" pitchFamily="34" charset="0"/>
                <a:cs typeface="Arial" panose="020B0604020202020204" pitchFamily="34" charset="0"/>
              </a:rPr>
              <a:t> (100%HE)</a:t>
            </a:r>
            <a:endParaRPr lang="en-GB" sz="900" b="1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Feuil1!$C$3</c:f>
              <c:strCache>
                <c:ptCount val="1"/>
                <c:pt idx="0">
                  <c:v>MGM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Feuil1!$A$4:$A$41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Feuil1!$C$4:$C$41</c:f>
              <c:numCache>
                <c:formatCode>General</c:formatCode>
                <c:ptCount val="38"/>
                <c:pt idx="0">
                  <c:v>1.0692447429459935</c:v>
                </c:pt>
                <c:pt idx="1">
                  <c:v>1.9545930017646087</c:v>
                </c:pt>
                <c:pt idx="2">
                  <c:v>3.3255801958757427</c:v>
                </c:pt>
                <c:pt idx="3">
                  <c:v>5.3115161759401408</c:v>
                </c:pt>
                <c:pt idx="4">
                  <c:v>8.0237345801330537</c:v>
                </c:pt>
                <c:pt idx="5">
                  <c:v>11.540373120982613</c:v>
                </c:pt>
                <c:pt idx="6">
                  <c:v>15.895868130115979</c:v>
                </c:pt>
                <c:pt idx="7">
                  <c:v>21.076763121585774</c:v>
                </c:pt>
                <c:pt idx="8">
                  <c:v>27.023848477440222</c:v>
                </c:pt>
                <c:pt idx="9">
                  <c:v>33.639402764942574</c:v>
                </c:pt>
                <c:pt idx="10">
                  <c:v>40.797637318867004</c:v>
                </c:pt>
                <c:pt idx="11">
                  <c:v>48.356347851825056</c:v>
                </c:pt>
                <c:pt idx="12">
                  <c:v>56.168090296523395</c:v>
                </c:pt>
                <c:pt idx="13">
                  <c:v>64.089717303699786</c:v>
                </c:pt>
                <c:pt idx="14">
                  <c:v>71.989660655588096</c:v>
                </c:pt>
                <c:pt idx="15">
                  <c:v>79.752809555086401</c:v>
                </c:pt>
                <c:pt idx="16">
                  <c:v>87.283164666032988</c:v>
                </c:pt>
                <c:pt idx="17">
                  <c:v>94.504639284591647</c:v>
                </c:pt>
                <c:pt idx="18">
                  <c:v>101.36045544331279</c:v>
                </c:pt>
                <c:pt idx="19">
                  <c:v>107.81157758471947</c:v>
                </c:pt>
                <c:pt idx="20">
                  <c:v>113.8345723791942</c:v>
                </c:pt>
                <c:pt idx="21">
                  <c:v>119.41920665736164</c:v>
                </c:pt>
                <c:pt idx="22">
                  <c:v>124.56601468766365</c:v>
                </c:pt>
                <c:pt idx="23">
                  <c:v>129.28399226389431</c:v>
                </c:pt>
                <c:pt idx="24">
                  <c:v>133.58851371069167</c:v>
                </c:pt>
                <c:pt idx="25">
                  <c:v>137.49952052453474</c:v>
                </c:pt>
                <c:pt idx="26">
                  <c:v>141.03999617215629</c:v>
                </c:pt>
                <c:pt idx="27">
                  <c:v>144.23471862676647</c:v>
                </c:pt>
                <c:pt idx="28">
                  <c:v>147.10926819914906</c:v>
                </c:pt>
                <c:pt idx="29">
                  <c:v>149.68926084394755</c:v>
                </c:pt>
                <c:pt idx="30">
                  <c:v>151.99977441691576</c:v>
                </c:pt>
                <c:pt idx="31">
                  <c:v>154.0649357346152</c:v>
                </c:pt>
                <c:pt idx="32">
                  <c:v>155.90763853321329</c:v>
                </c:pt>
                <c:pt idx="33">
                  <c:v>157.54936566296135</c:v>
                </c:pt>
                <c:pt idx="34">
                  <c:v>159.01009248918447</c:v>
                </c:pt>
                <c:pt idx="35">
                  <c:v>160.30825211022054</c:v>
                </c:pt>
                <c:pt idx="36">
                  <c:v>161.46074641417115</c:v>
                </c:pt>
                <c:pt idx="37">
                  <c:v>162.48299005541028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CF-456F-B0EE-27DCACF90FAC}"/>
            </c:ext>
          </c:extLst>
        </c:ser>
        <c:ser>
          <c:idx val="2"/>
          <c:order val="2"/>
          <c:tx>
            <c:strRef>
              <c:f>Feuil1!$D$3</c:f>
              <c:strCache>
                <c:ptCount val="1"/>
                <c:pt idx="0">
                  <c:v>FOM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Feuil1!$A$4:$A$41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cat>
          <c:val>
            <c:numRef>
              <c:f>Feuil1!$D$4:$D$41</c:f>
              <c:numCache>
                <c:formatCode>General</c:formatCode>
                <c:ptCount val="38"/>
                <c:pt idx="0">
                  <c:v>0</c:v>
                </c:pt>
                <c:pt idx="1">
                  <c:v>5.2449426525572109</c:v>
                </c:pt>
                <c:pt idx="2">
                  <c:v>10.470308949582495</c:v>
                </c:pt>
                <c:pt idx="3">
                  <c:v>15.676171958356138</c:v>
                </c:pt>
                <c:pt idx="4">
                  <c:v>20.862604473440477</c:v>
                </c:pt>
                <c:pt idx="5">
                  <c:v>26.02967901769772</c:v>
                </c:pt>
                <c:pt idx="6">
                  <c:v>31.177467843303734</c:v>
                </c:pt>
                <c:pt idx="7">
                  <c:v>36.306042932758665</c:v>
                </c:pt>
                <c:pt idx="8">
                  <c:v>41.415475999893253</c:v>
                </c:pt>
                <c:pt idx="9">
                  <c:v>46.505838490871966</c:v>
                </c:pt>
                <c:pt idx="10">
                  <c:v>51.577201585191339</c:v>
                </c:pt>
                <c:pt idx="11">
                  <c:v>56.629636196676437</c:v>
                </c:pt>
                <c:pt idx="12">
                  <c:v>61.663212974471186</c:v>
                </c:pt>
                <c:pt idx="13">
                  <c:v>66.678002304027231</c:v>
                </c:pt>
                <c:pt idx="14">
                  <c:v>71.674074308087555</c:v>
                </c:pt>
                <c:pt idx="15">
                  <c:v>76.651498847667682</c:v>
                </c:pt>
                <c:pt idx="16">
                  <c:v>81.610345523031626</c:v>
                </c:pt>
                <c:pt idx="17">
                  <c:v>86.550683674665819</c:v>
                </c:pt>
                <c:pt idx="18">
                  <c:v>91.472582384248469</c:v>
                </c:pt>
                <c:pt idx="19">
                  <c:v>96.376110475615832</c:v>
                </c:pt>
                <c:pt idx="20">
                  <c:v>101.26133651572414</c:v>
                </c:pt>
                <c:pt idx="21">
                  <c:v>106.12832881560863</c:v>
                </c:pt>
                <c:pt idx="22">
                  <c:v>110.97715543133877</c:v>
                </c:pt>
                <c:pt idx="23">
                  <c:v>115.80788416496972</c:v>
                </c:pt>
                <c:pt idx="24">
                  <c:v>120.62058256549061</c:v>
                </c:pt>
                <c:pt idx="25">
                  <c:v>125.41531792976912</c:v>
                </c:pt>
                <c:pt idx="26">
                  <c:v>130.19215730349237</c:v>
                </c:pt>
                <c:pt idx="27">
                  <c:v>134.95116748210444</c:v>
                </c:pt>
                <c:pt idx="28">
                  <c:v>139.69241501174045</c:v>
                </c:pt>
                <c:pt idx="29">
                  <c:v>144.41596619015689</c:v>
                </c:pt>
                <c:pt idx="30">
                  <c:v>149.12188706765912</c:v>
                </c:pt>
                <c:pt idx="31">
                  <c:v>153.81024344802458</c:v>
                </c:pt>
                <c:pt idx="32">
                  <c:v>158.48110088942286</c:v>
                </c:pt>
                <c:pt idx="33">
                  <c:v>163.13452470533292</c:v>
                </c:pt>
                <c:pt idx="34">
                  <c:v>167.77057996545571</c:v>
                </c:pt>
                <c:pt idx="35">
                  <c:v>172.38933149662464</c:v>
                </c:pt>
                <c:pt idx="36">
                  <c:v>176.99084388371185</c:v>
                </c:pt>
                <c:pt idx="37">
                  <c:v>181.57518147053094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DCF-456F-B0EE-27DCACF90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681327"/>
        <c:axId val="879255375"/>
      </c:lineChart>
      <c:scatterChart>
        <c:scatterStyle val="lineMarker"/>
        <c:varyColors val="0"/>
        <c:ser>
          <c:idx val="0"/>
          <c:order val="0"/>
          <c:tx>
            <c:strRef>
              <c:f>Feuil1!$B$3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Feuil1!$A$4:$A$41</c:f>
              <c:numCache>
                <c:formatCode>General</c:formatCode>
                <c:ptCount val="3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</c:numCache>
            </c:numRef>
          </c:xVal>
          <c:yVal>
            <c:numRef>
              <c:f>Feuil1!$B$4:$B$41</c:f>
              <c:numCache>
                <c:formatCode>General</c:formatCode>
                <c:ptCount val="3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1.9042225660276599</c:v>
                </c:pt>
                <c:pt idx="4">
                  <c:v>5.8486835956563841</c:v>
                </c:pt>
                <c:pt idx="5">
                  <c:v>11.357327447379259</c:v>
                </c:pt>
                <c:pt idx="6">
                  <c:v>16.865971299102132</c:v>
                </c:pt>
                <c:pt idx="7">
                  <c:v>21.422503867811177</c:v>
                </c:pt>
                <c:pt idx="8">
                  <c:v>25.502980795013304</c:v>
                </c:pt>
                <c:pt idx="9">
                  <c:v>31.215648493096285</c:v>
                </c:pt>
                <c:pt idx="10">
                  <c:v>42.776999786835653</c:v>
                </c:pt>
                <c:pt idx="11">
                  <c:v>46.993492611611188</c:v>
                </c:pt>
                <c:pt idx="12">
                  <c:v>57.126676980829806</c:v>
                </c:pt>
                <c:pt idx="13">
                  <c:v>63.519424166779807</c:v>
                </c:pt>
                <c:pt idx="14">
                  <c:v>75.42081520445268</c:v>
                </c:pt>
                <c:pt idx="15">
                  <c:v>82.833681622203216</c:v>
                </c:pt>
                <c:pt idx="16">
                  <c:v>89.236011015594556</c:v>
                </c:pt>
                <c:pt idx="17">
                  <c:v>96.693669429874575</c:v>
                </c:pt>
                <c:pt idx="18">
                  <c:v>104.14866969264962</c:v>
                </c:pt>
                <c:pt idx="19">
                  <c:v>108.6473767477725</c:v>
                </c:pt>
                <c:pt idx="20">
                  <c:v>112.50341136644924</c:v>
                </c:pt>
                <c:pt idx="21">
                  <c:v>117.77332534530747</c:v>
                </c:pt>
                <c:pt idx="22">
                  <c:v>121.91671900369603</c:v>
                </c:pt>
                <c:pt idx="23">
                  <c:v>126.19377052203261</c:v>
                </c:pt>
                <c:pt idx="24">
                  <c:v>130.67399913685472</c:v>
                </c:pt>
                <c:pt idx="25">
                  <c:v>134.627142032286</c:v>
                </c:pt>
                <c:pt idx="26">
                  <c:v>139.37091350680353</c:v>
                </c:pt>
                <c:pt idx="27">
                  <c:v>143.91037173943423</c:v>
                </c:pt>
                <c:pt idx="28">
                  <c:v>146.66155854708919</c:v>
                </c:pt>
                <c:pt idx="29">
                  <c:v>148.58738931244767</c:v>
                </c:pt>
                <c:pt idx="30">
                  <c:v>150.78833875857163</c:v>
                </c:pt>
                <c:pt idx="31">
                  <c:v>154.28406522808939</c:v>
                </c:pt>
                <c:pt idx="32">
                  <c:v>156.9730855892569</c:v>
                </c:pt>
                <c:pt idx="33">
                  <c:v>158.31759576984064</c:v>
                </c:pt>
                <c:pt idx="34">
                  <c:v>160.46881205877463</c:v>
                </c:pt>
                <c:pt idx="35">
                  <c:v>162.75447936576703</c:v>
                </c:pt>
                <c:pt idx="36">
                  <c:v>163.42673445605891</c:v>
                </c:pt>
                <c:pt idx="37">
                  <c:v>163.56118547411728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CF-456F-B0EE-27DCACF90F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8681327"/>
        <c:axId val="879255375"/>
      </c:scatterChart>
      <c:dateAx>
        <c:axId val="778681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879255375"/>
        <c:crosses val="autoZero"/>
        <c:auto val="0"/>
        <c:lblOffset val="100"/>
        <c:baseTimeUnit val="days"/>
        <c:majorUnit val="10"/>
        <c:majorTimeUnit val="days"/>
      </c:dateAx>
      <c:valAx>
        <c:axId val="87925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778681327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9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1">
                <a:latin typeface="Arial" panose="020B0604020202020204" pitchFamily="34" charset="0"/>
                <a:cs typeface="Arial" panose="020B0604020202020204" pitchFamily="34" charset="0"/>
              </a:rPr>
              <a:t>R2 (100%CM)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Feuil1!$I$3</c:f>
              <c:strCache>
                <c:ptCount val="1"/>
                <c:pt idx="0">
                  <c:v>MGM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Feuil1!$G$4:$G$49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Feuil1!$I$4:$I$49</c:f>
              <c:numCache>
                <c:formatCode>General</c:formatCode>
                <c:ptCount val="46"/>
                <c:pt idx="0">
                  <c:v>0.27073556520761566</c:v>
                </c:pt>
                <c:pt idx="1">
                  <c:v>0.3751559337689756</c:v>
                </c:pt>
                <c:pt idx="2">
                  <c:v>0.50712924901325496</c:v>
                </c:pt>
                <c:pt idx="3">
                  <c:v>0.67001269812379816</c:v>
                </c:pt>
                <c:pt idx="4">
                  <c:v>0.86668260365812555</c:v>
                </c:pt>
                <c:pt idx="5">
                  <c:v>1.0993793642309917</c:v>
                </c:pt>
                <c:pt idx="6">
                  <c:v>1.3695892066801836</c:v>
                </c:pt>
                <c:pt idx="7">
                  <c:v>1.6779697454574989</c:v>
                </c:pt>
                <c:pt idx="8">
                  <c:v>2.0243217753683163</c:v>
                </c:pt>
                <c:pt idx="9">
                  <c:v>2.4076055383631862</c:v>
                </c:pt>
                <c:pt idx="10">
                  <c:v>2.8259963314996006</c:v>
                </c:pt>
                <c:pt idx="11">
                  <c:v>3.276971987996335</c:v>
                </c:pt>
                <c:pt idx="12">
                  <c:v>3.7574235093693504</c:v>
                </c:pt>
                <c:pt idx="13">
                  <c:v>4.2637798551867219</c:v>
                </c:pt>
                <c:pt idx="14">
                  <c:v>4.7921384191326508</c:v>
                </c:pt>
                <c:pt idx="15">
                  <c:v>5.3383938062329337</c:v>
                </c:pt>
                <c:pt idx="16">
                  <c:v>5.8983589459499726</c:v>
                </c:pt>
                <c:pt idx="17">
                  <c:v>6.4678741259511305</c:v>
                </c:pt>
                <c:pt idx="18">
                  <c:v>7.0429010504078633</c:v>
                </c:pt>
                <c:pt idx="19">
                  <c:v>7.619600400661958</c:v>
                </c:pt>
                <c:pt idx="20">
                  <c:v>8.19439253592863</c:v>
                </c:pt>
                <c:pt idx="21">
                  <c:v>8.7640018865224842</c:v>
                </c:pt>
                <c:pt idx="22">
                  <c:v>9.325486260423677</c:v>
                </c:pt>
                <c:pt idx="23">
                  <c:v>9.8762527247590359</c:v>
                </c:pt>
                <c:pt idx="24">
                  <c:v>10.414061968137483</c:v>
                </c:pt>
                <c:pt idx="25">
                  <c:v>10.937023134606171</c:v>
                </c:pt>
                <c:pt idx="26">
                  <c:v>11.443581082904553</c:v>
                </c:pt>
                <c:pt idx="27">
                  <c:v>11.932497900769171</c:v>
                </c:pt>
                <c:pt idx="28">
                  <c:v>12.402830323873388</c:v>
                </c:pt>
                <c:pt idx="29">
                  <c:v>12.853904497783104</c:v>
                </c:pt>
                <c:pt idx="30">
                  <c:v>13.285289298768978</c:v>
                </c:pt>
                <c:pt idx="31">
                  <c:v>13.696769209984943</c:v>
                </c:pt>
                <c:pt idx="32">
                  <c:v>14.088317543445482</c:v>
                </c:pt>
                <c:pt idx="33">
                  <c:v>14.460070611721331</c:v>
                </c:pt>
                <c:pt idx="34">
                  <c:v>14.812303289686129</c:v>
                </c:pt>
                <c:pt idx="35">
                  <c:v>15.145406267127107</c:v>
                </c:pt>
                <c:pt idx="36">
                  <c:v>15.459865177139369</c:v>
                </c:pt>
                <c:pt idx="37">
                  <c:v>15.756241691457532</c:v>
                </c:pt>
                <c:pt idx="38">
                  <c:v>16.035156600105623</c:v>
                </c:pt>
                <c:pt idx="39">
                  <c:v>16.297274836511519</c:v>
                </c:pt>
                <c:pt idx="40">
                  <c:v>16.54329236799488</c:v>
                </c:pt>
                <c:pt idx="41">
                  <c:v>16.773924842826382</c:v>
                </c:pt>
                <c:pt idx="42">
                  <c:v>16.989897866576374</c:v>
                </c:pt>
                <c:pt idx="43">
                  <c:v>17.191938770158096</c:v>
                </c:pt>
                <c:pt idx="44">
                  <c:v>17.380769728021285</c:v>
                </c:pt>
                <c:pt idx="45">
                  <c:v>17.557102085823555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A-499A-9953-9AA56C360C48}"/>
            </c:ext>
          </c:extLst>
        </c:ser>
        <c:ser>
          <c:idx val="2"/>
          <c:order val="2"/>
          <c:tx>
            <c:strRef>
              <c:f>Feuil1!$J$3</c:f>
              <c:strCache>
                <c:ptCount val="1"/>
                <c:pt idx="0">
                  <c:v>FOM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Feuil1!$G$4:$G$49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cat>
          <c:val>
            <c:numRef>
              <c:f>Feuil1!$J$4:$J$49</c:f>
              <c:numCache>
                <c:formatCode>General</c:formatCode>
                <c:ptCount val="46"/>
                <c:pt idx="0">
                  <c:v>0</c:v>
                </c:pt>
                <c:pt idx="1">
                  <c:v>0.41786232560996528</c:v>
                </c:pt>
                <c:pt idx="2">
                  <c:v>0.83552538722665437</c:v>
                </c:pt>
                <c:pt idx="3">
                  <c:v>1.2529892798718667</c:v>
                </c:pt>
                <c:pt idx="4">
                  <c:v>1.6702540985225529</c:v>
                </c:pt>
                <c:pt idx="5">
                  <c:v>2.0873199381101348</c:v>
                </c:pt>
                <c:pt idx="6">
                  <c:v>2.5041868935206981</c:v>
                </c:pt>
                <c:pt idx="7">
                  <c:v>2.9208550595952865</c:v>
                </c:pt>
                <c:pt idx="8">
                  <c:v>3.3373245311296076</c:v>
                </c:pt>
                <c:pt idx="9">
                  <c:v>3.7535954028741321</c:v>
                </c:pt>
                <c:pt idx="10">
                  <c:v>4.1696677695341897</c:v>
                </c:pt>
                <c:pt idx="11">
                  <c:v>4.5855417257699704</c:v>
                </c:pt>
                <c:pt idx="12">
                  <c:v>5.0012173661964257</c:v>
                </c:pt>
                <c:pt idx="13">
                  <c:v>5.4166947853834646</c:v>
                </c:pt>
                <c:pt idx="14">
                  <c:v>5.8319740778560485</c:v>
                </c:pt>
                <c:pt idx="15">
                  <c:v>6.2470553380937091</c:v>
                </c:pt>
                <c:pt idx="16">
                  <c:v>6.6619386605312254</c:v>
                </c:pt>
                <c:pt idx="17">
                  <c:v>7.0766241395583327</c:v>
                </c:pt>
                <c:pt idx="18">
                  <c:v>7.4911118695194325</c:v>
                </c:pt>
                <c:pt idx="19">
                  <c:v>7.9054019447143693</c:v>
                </c:pt>
                <c:pt idx="20">
                  <c:v>8.319494459397653</c:v>
                </c:pt>
                <c:pt idx="21">
                  <c:v>8.7333895077792327</c:v>
                </c:pt>
                <c:pt idx="22">
                  <c:v>9.1470871840237304</c:v>
                </c:pt>
                <c:pt idx="23">
                  <c:v>9.5605875822511077</c:v>
                </c:pt>
                <c:pt idx="24">
                  <c:v>9.9738907965363808</c:v>
                </c:pt>
                <c:pt idx="25">
                  <c:v>10.386996920909622</c:v>
                </c:pt>
                <c:pt idx="26">
                  <c:v>10.799906049356348</c:v>
                </c:pt>
                <c:pt idx="27">
                  <c:v>11.212618275816835</c:v>
                </c:pt>
                <c:pt idx="28">
                  <c:v>11.625133694186998</c:v>
                </c:pt>
                <c:pt idx="29">
                  <c:v>12.037452398317514</c:v>
                </c:pt>
                <c:pt idx="30">
                  <c:v>12.449574482014796</c:v>
                </c:pt>
                <c:pt idx="31">
                  <c:v>12.861500039040118</c:v>
                </c:pt>
                <c:pt idx="32">
                  <c:v>13.273229163110289</c:v>
                </c:pt>
                <c:pt idx="33">
                  <c:v>13.684761947897371</c:v>
                </c:pt>
                <c:pt idx="34">
                  <c:v>14.096098487028579</c:v>
                </c:pt>
                <c:pt idx="35">
                  <c:v>14.507238874086859</c:v>
                </c:pt>
                <c:pt idx="36">
                  <c:v>14.918183202610118</c:v>
                </c:pt>
                <c:pt idx="37">
                  <c:v>15.328931566091894</c:v>
                </c:pt>
                <c:pt idx="38">
                  <c:v>15.73948405798108</c:v>
                </c:pt>
                <c:pt idx="39">
                  <c:v>16.149840771682104</c:v>
                </c:pt>
                <c:pt idx="40">
                  <c:v>16.560001800554641</c:v>
                </c:pt>
                <c:pt idx="41">
                  <c:v>16.969967237914108</c:v>
                </c:pt>
                <c:pt idx="42">
                  <c:v>17.379737177031167</c:v>
                </c:pt>
                <c:pt idx="43">
                  <c:v>17.789311711132207</c:v>
                </c:pt>
                <c:pt idx="44">
                  <c:v>18.198690933399078</c:v>
                </c:pt>
                <c:pt idx="45">
                  <c:v>18.607874936969154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82A-499A-9953-9AA56C360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3543759"/>
        <c:axId val="1098059343"/>
      </c:lineChart>
      <c:scatterChart>
        <c:scatterStyle val="lineMarker"/>
        <c:varyColors val="0"/>
        <c:ser>
          <c:idx val="0"/>
          <c:order val="0"/>
          <c:tx>
            <c:strRef>
              <c:f>Feuil1!$H$3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Feuil1!$G$4:$G$49</c:f>
              <c:numCache>
                <c:formatCode>General</c:formatCode>
                <c:ptCount val="4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</c:numCache>
            </c:numRef>
          </c:xVal>
          <c:yVal>
            <c:numRef>
              <c:f>Feuil1!$H$4:$H$49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1.1033249450371619E-2</c:v>
                </c:pt>
                <c:pt idx="4">
                  <c:v>2.2066498900743237E-2</c:v>
                </c:pt>
                <c:pt idx="5">
                  <c:v>7.7232746152601325E-2</c:v>
                </c:pt>
                <c:pt idx="6">
                  <c:v>1.0598260420316739</c:v>
                </c:pt>
                <c:pt idx="7">
                  <c:v>1.9441600083228394</c:v>
                </c:pt>
                <c:pt idx="8">
                  <c:v>2.63197531543819</c:v>
                </c:pt>
                <c:pt idx="9">
                  <c:v>3.1232719633777264</c:v>
                </c:pt>
                <c:pt idx="10">
                  <c:v>3.319790622553541</c:v>
                </c:pt>
                <c:pt idx="11">
                  <c:v>3.8110872704930774</c:v>
                </c:pt>
                <c:pt idx="12">
                  <c:v>4.1058652592567988</c:v>
                </c:pt>
                <c:pt idx="13">
                  <c:v>4.681116058186519</c:v>
                </c:pt>
                <c:pt idx="14">
                  <c:v>5.2563668571162392</c:v>
                </c:pt>
                <c:pt idx="15">
                  <c:v>5.7165674962600157</c:v>
                </c:pt>
                <c:pt idx="16">
                  <c:v>6.1767681354037922</c:v>
                </c:pt>
                <c:pt idx="17">
                  <c:v>6.4068684549756805</c:v>
                </c:pt>
                <c:pt idx="18">
                  <c:v>6.867069094119457</c:v>
                </c:pt>
                <c:pt idx="19">
                  <c:v>7.2122195734772889</c:v>
                </c:pt>
                <c:pt idx="20">
                  <c:v>7.3306177537861048</c:v>
                </c:pt>
                <c:pt idx="21">
                  <c:v>7.4884819941978584</c:v>
                </c:pt>
                <c:pt idx="22">
                  <c:v>7.8436765351243052</c:v>
                </c:pt>
                <c:pt idx="23">
                  <c:v>10.330038321609429</c:v>
                </c:pt>
                <c:pt idx="24">
                  <c:v>11.119359523668198</c:v>
                </c:pt>
                <c:pt idx="25">
                  <c:v>11.280064508766024</c:v>
                </c:pt>
                <c:pt idx="26">
                  <c:v>11.422913384408536</c:v>
                </c:pt>
                <c:pt idx="27">
                  <c:v>11.601474478961677</c:v>
                </c:pt>
                <c:pt idx="28">
                  <c:v>12.708553265191149</c:v>
                </c:pt>
                <c:pt idx="29">
                  <c:v>13.083531563752745</c:v>
                </c:pt>
                <c:pt idx="30">
                  <c:v>13.42371073990995</c:v>
                </c:pt>
                <c:pt idx="31">
                  <c:v>13.9096809915631</c:v>
                </c:pt>
                <c:pt idx="32">
                  <c:v>14.201263142554989</c:v>
                </c:pt>
                <c:pt idx="33">
                  <c:v>14.541442318712194</c:v>
                </c:pt>
                <c:pt idx="34">
                  <c:v>14.8816214948694</c:v>
                </c:pt>
                <c:pt idx="35">
                  <c:v>15.221800671026605</c:v>
                </c:pt>
                <c:pt idx="36">
                  <c:v>15.560331200714215</c:v>
                </c:pt>
                <c:pt idx="37">
                  <c:v>15.823632723804577</c:v>
                </c:pt>
                <c:pt idx="38">
                  <c:v>16.086934246894941</c:v>
                </c:pt>
                <c:pt idx="39">
                  <c:v>16.31262126668668</c:v>
                </c:pt>
                <c:pt idx="40">
                  <c:v>16.613537293075666</c:v>
                </c:pt>
                <c:pt idx="41">
                  <c:v>16.770539164564862</c:v>
                </c:pt>
                <c:pt idx="42">
                  <c:v>17.006041971798656</c:v>
                </c:pt>
                <c:pt idx="43">
                  <c:v>17.084542907543252</c:v>
                </c:pt>
                <c:pt idx="44">
                  <c:v>17.241544779032449</c:v>
                </c:pt>
                <c:pt idx="45">
                  <c:v>17.320045714777045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82A-499A-9953-9AA56C360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543759"/>
        <c:axId val="1098059343"/>
      </c:scatterChart>
      <c:dateAx>
        <c:axId val="1113543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098059343"/>
        <c:crosses val="autoZero"/>
        <c:auto val="0"/>
        <c:lblOffset val="100"/>
        <c:baseTimeUnit val="days"/>
        <c:majorUnit val="10"/>
        <c:majorTimeUnit val="days"/>
      </c:dateAx>
      <c:valAx>
        <c:axId val="1098059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113543759"/>
        <c:crosses val="autoZero"/>
        <c:crossBetween val="between"/>
        <c:majorUnit val="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9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>
                <a:latin typeface="Arial" panose="020B0604020202020204" pitchFamily="34" charset="0"/>
                <a:cs typeface="Arial" panose="020B0604020202020204" pitchFamily="34" charset="0"/>
              </a:rPr>
              <a:t>R13 (100%SM)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Feuil1!$O$3</c:f>
              <c:strCache>
                <c:ptCount val="1"/>
                <c:pt idx="0">
                  <c:v>MGM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Feuil1!$M$4:$M$43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Feuil1!$O$4:$O$43</c:f>
              <c:numCache>
                <c:formatCode>General</c:formatCode>
                <c:ptCount val="40"/>
                <c:pt idx="0">
                  <c:v>1.6230980185349935</c:v>
                </c:pt>
                <c:pt idx="1">
                  <c:v>2.1635351808919414</c:v>
                </c:pt>
                <c:pt idx="2">
                  <c:v>2.7976018458430798</c:v>
                </c:pt>
                <c:pt idx="3">
                  <c:v>3.520512915123434</c:v>
                </c:pt>
                <c:pt idx="4">
                  <c:v>4.3238627321883829</c:v>
                </c:pt>
                <c:pt idx="5">
                  <c:v>5.1963652380993635</c:v>
                </c:pt>
                <c:pt idx="6">
                  <c:v>6.124733035668271</c:v>
                </c:pt>
                <c:pt idx="7">
                  <c:v>7.0945814903126188</c:v>
                </c:pt>
                <c:pt idx="8">
                  <c:v>8.0912676625531255</c:v>
                </c:pt>
                <c:pt idx="9">
                  <c:v>9.1006034344223536</c:v>
                </c:pt>
                <c:pt idx="10">
                  <c:v>10.109411104667661</c:v>
                </c:pt>
                <c:pt idx="11">
                  <c:v>11.105913907619952</c:v>
                </c:pt>
                <c:pt idx="12">
                  <c:v>12.079971563331277</c:v>
                </c:pt>
                <c:pt idx="13">
                  <c:v>13.02318199170333</c:v>
                </c:pt>
                <c:pt idx="14">
                  <c:v>13.928875644056305</c:v>
                </c:pt>
                <c:pt idx="15">
                  <c:v>14.792029897542818</c:v>
                </c:pt>
                <c:pt idx="16">
                  <c:v>15.609129047517579</c:v>
                </c:pt>
                <c:pt idx="17">
                  <c:v>16.377991864830705</c:v>
                </c:pt>
                <c:pt idx="18">
                  <c:v>17.097584421068781</c:v>
                </c:pt>
                <c:pt idx="19">
                  <c:v>17.767831592752337</c:v>
                </c:pt>
                <c:pt idx="20">
                  <c:v>18.389436745772969</c:v>
                </c:pt>
                <c:pt idx="21">
                  <c:v>18.963715783898241</c:v>
                </c:pt>
                <c:pt idx="22">
                  <c:v>19.492449088455594</c:v>
                </c:pt>
                <c:pt idx="23">
                  <c:v>19.977752858461756</c:v>
                </c:pt>
                <c:pt idx="24">
                  <c:v>20.421969909127419</c:v>
                </c:pt>
                <c:pt idx="25">
                  <c:v>20.827579007321987</c:v>
                </c:pt>
                <c:pt idx="26">
                  <c:v>21.197121217043783</c:v>
                </c:pt>
                <c:pt idx="27">
                  <c:v>21.533141405185741</c:v>
                </c:pt>
                <c:pt idx="28">
                  <c:v>21.838142939453693</c:v>
                </c:pt>
                <c:pt idx="29">
                  <c:v>22.114553632076387</c:v>
                </c:pt>
                <c:pt idx="30">
                  <c:v>22.364701094824657</c:v>
                </c:pt>
                <c:pt idx="31">
                  <c:v>22.59079583517595</c:v>
                </c:pt>
                <c:pt idx="32">
                  <c:v>22.794920613023351</c:v>
                </c:pt>
                <c:pt idx="33">
                  <c:v>22.979024773322024</c:v>
                </c:pt>
                <c:pt idx="34">
                  <c:v>23.144922460148315</c:v>
                </c:pt>
                <c:pt idx="35">
                  <c:v>23.294293794296351</c:v>
                </c:pt>
                <c:pt idx="36">
                  <c:v>23.428688255707375</c:v>
                </c:pt>
                <c:pt idx="37">
                  <c:v>23.549529652081716</c:v>
                </c:pt>
                <c:pt idx="38">
                  <c:v>23.658122175927858</c:v>
                </c:pt>
                <c:pt idx="39">
                  <c:v>23.755657155024462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EE-44E2-B7C3-F3942123C892}"/>
            </c:ext>
          </c:extLst>
        </c:ser>
        <c:ser>
          <c:idx val="2"/>
          <c:order val="2"/>
          <c:tx>
            <c:strRef>
              <c:f>Feuil1!$P$3</c:f>
              <c:strCache>
                <c:ptCount val="1"/>
                <c:pt idx="0">
                  <c:v>FOM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Feuil1!$M$4:$M$43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cat>
          <c:val>
            <c:numRef>
              <c:f>Feuil1!$P$4:$P$43</c:f>
              <c:numCache>
                <c:formatCode>General</c:formatCode>
                <c:ptCount val="40"/>
                <c:pt idx="0">
                  <c:v>0</c:v>
                </c:pt>
                <c:pt idx="1">
                  <c:v>1.3131067387934265</c:v>
                </c:pt>
                <c:pt idx="2">
                  <c:v>2.5687443607583202</c:v>
                </c:pt>
                <c:pt idx="3">
                  <c:v>3.7694280455761784</c:v>
                </c:pt>
                <c:pt idx="4">
                  <c:v>4.9175628941735239</c:v>
                </c:pt>
                <c:pt idx="5">
                  <c:v>6.0154487464024671</c:v>
                </c:pt>
                <c:pt idx="6">
                  <c:v>7.0652847878718434</c:v>
                </c:pt>
                <c:pt idx="7">
                  <c:v>8.0691739551568382</c:v>
                </c:pt>
                <c:pt idx="8">
                  <c:v>9.0291271482112734</c:v>
                </c:pt>
                <c:pt idx="9">
                  <c:v>9.9470672584204731</c:v>
                </c:pt>
                <c:pt idx="10">
                  <c:v>10.824833020363297</c:v>
                </c:pt>
                <c:pt idx="11">
                  <c:v>11.66418269499891</c:v>
                </c:pt>
                <c:pt idx="12">
                  <c:v>12.466797591656041</c:v>
                </c:pt>
                <c:pt idx="13">
                  <c:v>13.234285435879723</c:v>
                </c:pt>
                <c:pt idx="14">
                  <c:v>13.968183589881653</c:v>
                </c:pt>
                <c:pt idx="15">
                  <c:v>14.669962132045068</c:v>
                </c:pt>
                <c:pt idx="16">
                  <c:v>15.341026801652772</c:v>
                </c:pt>
                <c:pt idx="17">
                  <c:v>15.982721814736879</c:v>
                </c:pt>
                <c:pt idx="18">
                  <c:v>16.596332556690747</c:v>
                </c:pt>
                <c:pt idx="19">
                  <c:v>17.18308815703671</c:v>
                </c:pt>
                <c:pt idx="20">
                  <c:v>17.744163951507137</c:v>
                </c:pt>
                <c:pt idx="21">
                  <c:v>18.280683836370613</c:v>
                </c:pt>
                <c:pt idx="22">
                  <c:v>18.793722519719296</c:v>
                </c:pt>
                <c:pt idx="23">
                  <c:v>19.284307674226888</c:v>
                </c:pt>
                <c:pt idx="24">
                  <c:v>19.753421995689603</c:v>
                </c:pt>
                <c:pt idx="25">
                  <c:v>20.202005171473445</c:v>
                </c:pt>
                <c:pt idx="26">
                  <c:v>20.630955762810935</c:v>
                </c:pt>
                <c:pt idx="27">
                  <c:v>21.041133004717668</c:v>
                </c:pt>
                <c:pt idx="28">
                  <c:v>21.433358527134185</c:v>
                </c:pt>
                <c:pt idx="29">
                  <c:v>21.808418000740684</c:v>
                </c:pt>
                <c:pt idx="30">
                  <c:v>22.167062710741483</c:v>
                </c:pt>
                <c:pt idx="31">
                  <c:v>22.510011061771571</c:v>
                </c:pt>
                <c:pt idx="32">
                  <c:v>22.83795001693974</c:v>
                </c:pt>
                <c:pt idx="33">
                  <c:v>23.151536473890971</c:v>
                </c:pt>
                <c:pt idx="34">
                  <c:v>23.45139858064433</c:v>
                </c:pt>
                <c:pt idx="35">
                  <c:v>23.738136993842293</c:v>
                </c:pt>
                <c:pt idx="36">
                  <c:v>24.012326081931736</c:v>
                </c:pt>
                <c:pt idx="37">
                  <c:v>24.274515075686885</c:v>
                </c:pt>
                <c:pt idx="38">
                  <c:v>24.525229168378686</c:v>
                </c:pt>
                <c:pt idx="39">
                  <c:v>24.76497056779446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EE-44E2-B7C3-F3942123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175183"/>
        <c:axId val="1097970319"/>
      </c:lineChart>
      <c:scatterChart>
        <c:scatterStyle val="lineMarker"/>
        <c:varyColors val="0"/>
        <c:ser>
          <c:idx val="0"/>
          <c:order val="0"/>
          <c:tx>
            <c:strRef>
              <c:f>Feuil1!$N$3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7030A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Feuil1!$M$4:$M$43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</c:numCache>
            </c:numRef>
          </c:xVal>
          <c:yVal>
            <c:numRef>
              <c:f>Feuil1!$N$4:$N$43</c:f>
              <c:numCache>
                <c:formatCode>General</c:formatCode>
                <c:ptCount val="40"/>
                <c:pt idx="0">
                  <c:v>0</c:v>
                </c:pt>
                <c:pt idx="1">
                  <c:v>1.2717620256378441</c:v>
                </c:pt>
                <c:pt idx="2">
                  <c:v>2.2043875111055966</c:v>
                </c:pt>
                <c:pt idx="3">
                  <c:v>3.0522288615308262</c:v>
                </c:pt>
                <c:pt idx="4">
                  <c:v>4.2392067521261474</c:v>
                </c:pt>
                <c:pt idx="5">
                  <c:v>5.2566163726364223</c:v>
                </c:pt>
                <c:pt idx="6">
                  <c:v>5.8518744892913102</c:v>
                </c:pt>
                <c:pt idx="7">
                  <c:v>7.8777117834213204</c:v>
                </c:pt>
                <c:pt idx="8">
                  <c:v>9.0782079577205863</c:v>
                </c:pt>
                <c:pt idx="9">
                  <c:v>10.128642110232443</c:v>
                </c:pt>
                <c:pt idx="10">
                  <c:v>10.953983230063187</c:v>
                </c:pt>
                <c:pt idx="11">
                  <c:v>11.854355360787636</c:v>
                </c:pt>
                <c:pt idx="12">
                  <c:v>12.529634458830973</c:v>
                </c:pt>
                <c:pt idx="13">
                  <c:v>13.054851535086902</c:v>
                </c:pt>
                <c:pt idx="14">
                  <c:v>14.079201750921685</c:v>
                </c:pt>
                <c:pt idx="15">
                  <c:v>14.98973527610816</c:v>
                </c:pt>
                <c:pt idx="16">
                  <c:v>15.900268801294635</c:v>
                </c:pt>
                <c:pt idx="17">
                  <c:v>16.469352254536179</c:v>
                </c:pt>
                <c:pt idx="18">
                  <c:v>16.981527362453573</c:v>
                </c:pt>
                <c:pt idx="19">
                  <c:v>17.436794125046809</c:v>
                </c:pt>
                <c:pt idx="20">
                  <c:v>17.914243574657593</c:v>
                </c:pt>
                <c:pt idx="21">
                  <c:v>18.523518972065901</c:v>
                </c:pt>
                <c:pt idx="22">
                  <c:v>19.077405696982545</c:v>
                </c:pt>
                <c:pt idx="23">
                  <c:v>19.40973773193253</c:v>
                </c:pt>
                <c:pt idx="24">
                  <c:v>19.852847111865845</c:v>
                </c:pt>
                <c:pt idx="25">
                  <c:v>20.129790474324167</c:v>
                </c:pt>
                <c:pt idx="26">
                  <c:v>20.462122509274153</c:v>
                </c:pt>
                <c:pt idx="27">
                  <c:v>20.861819145903191</c:v>
                </c:pt>
                <c:pt idx="28">
                  <c:v>21.217105045128999</c:v>
                </c:pt>
                <c:pt idx="29">
                  <c:v>21.483569469548357</c:v>
                </c:pt>
                <c:pt idx="30">
                  <c:v>21.674322432552</c:v>
                </c:pt>
                <c:pt idx="31">
                  <c:v>22.284731914163658</c:v>
                </c:pt>
                <c:pt idx="32">
                  <c:v>22.704388432771673</c:v>
                </c:pt>
                <c:pt idx="33">
                  <c:v>23.124044951379688</c:v>
                </c:pt>
                <c:pt idx="34">
                  <c:v>23.505550877386973</c:v>
                </c:pt>
                <c:pt idx="35">
                  <c:v>23.84890621079353</c:v>
                </c:pt>
                <c:pt idx="36">
                  <c:v>24.154088269915292</c:v>
                </c:pt>
                <c:pt idx="37">
                  <c:v>24.357542975996466</c:v>
                </c:pt>
                <c:pt idx="38">
                  <c:v>24.560997682077641</c:v>
                </c:pt>
                <c:pt idx="39">
                  <c:v>24.744106917550699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6EE-44E2-B7C3-F3942123C8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175183"/>
        <c:axId val="1097970319"/>
      </c:scatterChart>
      <c:dateAx>
        <c:axId val="1104175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097970319"/>
        <c:crosses val="autoZero"/>
        <c:auto val="0"/>
        <c:lblOffset val="100"/>
        <c:baseTimeUnit val="days"/>
        <c:majorUnit val="10"/>
        <c:majorTimeUnit val="days"/>
      </c:dateAx>
      <c:valAx>
        <c:axId val="109797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104175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9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1">
                <a:latin typeface="Arial" panose="020B0604020202020204" pitchFamily="34" charset="0"/>
                <a:cs typeface="Arial" panose="020B0604020202020204" pitchFamily="34" charset="0"/>
              </a:rPr>
              <a:t>R29 (100%PM)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Feuil1!$U$3</c:f>
              <c:strCache>
                <c:ptCount val="1"/>
                <c:pt idx="0">
                  <c:v>MGM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Feuil1!$S$4:$S$40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Feuil1!$U$4:$U$40</c:f>
              <c:numCache>
                <c:formatCode>General</c:formatCode>
                <c:ptCount val="37"/>
                <c:pt idx="0">
                  <c:v>1.1531976014912531</c:v>
                </c:pt>
                <c:pt idx="1">
                  <c:v>2.1064059336076375</c:v>
                </c:pt>
                <c:pt idx="2">
                  <c:v>3.6014276502962557</c:v>
                </c:pt>
                <c:pt idx="3">
                  <c:v>5.805652804158326</c:v>
                </c:pt>
                <c:pt idx="4">
                  <c:v>8.8812700832963483</c:v>
                </c:pt>
                <c:pt idx="5">
                  <c:v>12.967104944355174</c:v>
                </c:pt>
                <c:pt idx="6">
                  <c:v>18.162570145063949</c:v>
                </c:pt>
                <c:pt idx="7">
                  <c:v>24.516387808091377</c:v>
                </c:pt>
                <c:pt idx="8">
                  <c:v>32.021527789402214</c:v>
                </c:pt>
                <c:pt idx="9">
                  <c:v>40.616475108037065</c:v>
                </c:pt>
                <c:pt idx="10">
                  <c:v>50.191849177794147</c:v>
                </c:pt>
                <c:pt idx="11">
                  <c:v>60.600740903791909</c:v>
                </c:pt>
                <c:pt idx="12">
                  <c:v>71.67093268208059</c:v>
                </c:pt>
                <c:pt idx="13">
                  <c:v>83.217327383289827</c:v>
                </c:pt>
                <c:pt idx="14">
                  <c:v>95.053292785192795</c:v>
                </c:pt>
                <c:pt idx="15">
                  <c:v>107.00008919884829</c:v>
                </c:pt>
                <c:pt idx="16">
                  <c:v>118.89398609005119</c:v>
                </c:pt>
                <c:pt idx="17">
                  <c:v>130.59102728744114</c:v>
                </c:pt>
                <c:pt idx="18">
                  <c:v>141.9696508023784</c:v>
                </c:pt>
                <c:pt idx="19">
                  <c:v>152.93151197356266</c:v>
                </c:pt>
                <c:pt idx="20">
                  <c:v>163.40091606192644</c:v>
                </c:pt>
                <c:pt idx="21">
                  <c:v>173.32326241644827</c:v>
                </c:pt>
                <c:pt idx="22">
                  <c:v>182.6628599470624</c:v>
                </c:pt>
                <c:pt idx="23">
                  <c:v>191.40041185287049</c:v>
                </c:pt>
                <c:pt idx="24">
                  <c:v>199.53040020410427</c:v>
                </c:pt>
                <c:pt idx="25">
                  <c:v>207.05853702280939</c:v>
                </c:pt>
                <c:pt idx="26">
                  <c:v>213.99939291728316</c:v>
                </c:pt>
                <c:pt idx="27">
                  <c:v>220.37426915108978</c:v>
                </c:pt>
                <c:pt idx="28">
                  <c:v>226.209344403996</c:v>
                </c:pt>
                <c:pt idx="29">
                  <c:v>231.53410243100393</c:v>
                </c:pt>
                <c:pt idx="30">
                  <c:v>236.38002983906395</c:v>
                </c:pt>
                <c:pt idx="31">
                  <c:v>240.77956262834775</c:v>
                </c:pt>
                <c:pt idx="32">
                  <c:v>244.76525442268095</c:v>
                </c:pt>
                <c:pt idx="33">
                  <c:v>248.36913708313358</c:v>
                </c:pt>
                <c:pt idx="34">
                  <c:v>251.62224454891893</c:v>
                </c:pt>
                <c:pt idx="35">
                  <c:v>254.5542724156505</c:v>
                </c:pt>
                <c:pt idx="36">
                  <c:v>257.19334829770429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6D-4722-8402-2A0E4C7B3129}"/>
            </c:ext>
          </c:extLst>
        </c:ser>
        <c:ser>
          <c:idx val="2"/>
          <c:order val="2"/>
          <c:tx>
            <c:strRef>
              <c:f>Feuil1!$V$3</c:f>
              <c:strCache>
                <c:ptCount val="1"/>
                <c:pt idx="0">
                  <c:v>FOM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Feuil1!$S$4:$S$40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cat>
          <c:val>
            <c:numRef>
              <c:f>Feuil1!$V$4:$V$40</c:f>
              <c:numCache>
                <c:formatCode>General</c:formatCode>
                <c:ptCount val="37"/>
                <c:pt idx="0">
                  <c:v>0</c:v>
                </c:pt>
                <c:pt idx="1">
                  <c:v>7.6930812143666794</c:v>
                </c:pt>
                <c:pt idx="2">
                  <c:v>15.3811512809791</c:v>
                </c:pt>
                <c:pt idx="3">
                  <c:v>23.064213464017254</c:v>
                </c:pt>
                <c:pt idx="4">
                  <c:v>30.742271025536965</c:v>
                </c:pt>
                <c:pt idx="5">
                  <c:v>38.415327225464651</c:v>
                </c:pt>
                <c:pt idx="6">
                  <c:v>46.083385321607793</c:v>
                </c:pt>
                <c:pt idx="7">
                  <c:v>53.746448569648415</c:v>
                </c:pt>
                <c:pt idx="8">
                  <c:v>61.404520223149596</c:v>
                </c:pt>
                <c:pt idx="9">
                  <c:v>69.057603533555522</c:v>
                </c:pt>
                <c:pt idx="10">
                  <c:v>76.705701750190102</c:v>
                </c:pt>
                <c:pt idx="11">
                  <c:v>84.348818120262308</c:v>
                </c:pt>
                <c:pt idx="12">
                  <c:v>91.986955888867385</c:v>
                </c:pt>
                <c:pt idx="13">
                  <c:v>99.620118298983016</c:v>
                </c:pt>
                <c:pt idx="14">
                  <c:v>107.24830859147973</c:v>
                </c:pt>
                <c:pt idx="15">
                  <c:v>114.87153000511043</c:v>
                </c:pt>
                <c:pt idx="16">
                  <c:v>122.48978577652358</c:v>
                </c:pt>
                <c:pt idx="17">
                  <c:v>130.10307914025913</c:v>
                </c:pt>
                <c:pt idx="18">
                  <c:v>137.71141332874475</c:v>
                </c:pt>
                <c:pt idx="19">
                  <c:v>145.3147915723101</c:v>
                </c:pt>
                <c:pt idx="20">
                  <c:v>152.91321709917514</c:v>
                </c:pt>
                <c:pt idx="21">
                  <c:v>160.50669313545922</c:v>
                </c:pt>
                <c:pt idx="22">
                  <c:v>168.09522290517987</c:v>
                </c:pt>
                <c:pt idx="23">
                  <c:v>175.67880963025402</c:v>
                </c:pt>
                <c:pt idx="24">
                  <c:v>183.25745653050063</c:v>
                </c:pt>
                <c:pt idx="25">
                  <c:v>190.83116682364209</c:v>
                </c:pt>
                <c:pt idx="26">
                  <c:v>198.39994372530282</c:v>
                </c:pt>
                <c:pt idx="27">
                  <c:v>205.96379044901323</c:v>
                </c:pt>
                <c:pt idx="28">
                  <c:v>213.52271020621231</c:v>
                </c:pt>
                <c:pt idx="29">
                  <c:v>221.07670620624512</c:v>
                </c:pt>
                <c:pt idx="30">
                  <c:v>228.62578165636654</c:v>
                </c:pt>
                <c:pt idx="31">
                  <c:v>236.1699397617428</c:v>
                </c:pt>
                <c:pt idx="32">
                  <c:v>243.70918372545259</c:v>
                </c:pt>
                <c:pt idx="33">
                  <c:v>251.24351674848586</c:v>
                </c:pt>
                <c:pt idx="34">
                  <c:v>258.77294202975168</c:v>
                </c:pt>
                <c:pt idx="35">
                  <c:v>266.29746276607295</c:v>
                </c:pt>
                <c:pt idx="36">
                  <c:v>273.81708215218913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A6D-4722-8402-2A0E4C7B3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467919"/>
        <c:axId val="1098023567"/>
      </c:lineChart>
      <c:scatterChart>
        <c:scatterStyle val="lineMarker"/>
        <c:varyColors val="0"/>
        <c:ser>
          <c:idx val="0"/>
          <c:order val="0"/>
          <c:tx>
            <c:strRef>
              <c:f>Feuil1!$T$3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Feuil1!$S$4:$S$40</c:f>
              <c:numCache>
                <c:formatCode>General</c:formatCode>
                <c:ptCount val="3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</c:numCache>
            </c:numRef>
          </c:xVal>
          <c:yVal>
            <c:numRef>
              <c:f>Feuil1!$T$4:$T$40</c:f>
              <c:numCache>
                <c:formatCode>General</c:formatCode>
                <c:ptCount val="37"/>
                <c:pt idx="0">
                  <c:v>0</c:v>
                </c:pt>
                <c:pt idx="1">
                  <c:v>6.1078630079155003</c:v>
                </c:pt>
                <c:pt idx="2">
                  <c:v>8.8529699777651629</c:v>
                </c:pt>
                <c:pt idx="3">
                  <c:v>15.029460659926904</c:v>
                </c:pt>
                <c:pt idx="4">
                  <c:v>18.25496134950026</c:v>
                </c:pt>
                <c:pt idx="5">
                  <c:v>23.539292266460862</c:v>
                </c:pt>
                <c:pt idx="6">
                  <c:v>29.098133880406429</c:v>
                </c:pt>
                <c:pt idx="7">
                  <c:v>34.039326426135823</c:v>
                </c:pt>
                <c:pt idx="8">
                  <c:v>38.568752926387766</c:v>
                </c:pt>
                <c:pt idx="9">
                  <c:v>43.304062449378435</c:v>
                </c:pt>
                <c:pt idx="10">
                  <c:v>52.362915449882323</c:v>
                </c:pt>
                <c:pt idx="11">
                  <c:v>57.235480321365472</c:v>
                </c:pt>
                <c:pt idx="12">
                  <c:v>66.019822624884398</c:v>
                </c:pt>
                <c:pt idx="13">
                  <c:v>72.19631330704614</c:v>
                </c:pt>
                <c:pt idx="14">
                  <c:v>83.838402327247948</c:v>
                </c:pt>
                <c:pt idx="15">
                  <c:v>99.192461759688001</c:v>
                </c:pt>
                <c:pt idx="16">
                  <c:v>112.696313381968</c:v>
                </c:pt>
                <c:pt idx="17">
                  <c:v>124.04987015993589</c:v>
                </c:pt>
                <c:pt idx="18">
                  <c:v>135.05937976281385</c:v>
                </c:pt>
                <c:pt idx="19">
                  <c:v>146.32692474700926</c:v>
                </c:pt>
                <c:pt idx="20">
                  <c:v>160.43285892569662</c:v>
                </c:pt>
                <c:pt idx="21">
                  <c:v>174.42739971712845</c:v>
                </c:pt>
                <c:pt idx="22">
                  <c:v>189.24046119537991</c:v>
                </c:pt>
                <c:pt idx="23">
                  <c:v>201.31036314062186</c:v>
                </c:pt>
                <c:pt idx="24">
                  <c:v>213.74601969026506</c:v>
                </c:pt>
                <c:pt idx="25">
                  <c:v>221.2439890804911</c:v>
                </c:pt>
                <c:pt idx="26">
                  <c:v>225.1617126863454</c:v>
                </c:pt>
                <c:pt idx="27">
                  <c:v>229.17737938234606</c:v>
                </c:pt>
                <c:pt idx="28">
                  <c:v>232.16464363180998</c:v>
                </c:pt>
                <c:pt idx="29">
                  <c:v>234.66219243054209</c:v>
                </c:pt>
                <c:pt idx="30">
                  <c:v>237.06179813912786</c:v>
                </c:pt>
                <c:pt idx="31">
                  <c:v>238.67785912654276</c:v>
                </c:pt>
                <c:pt idx="32">
                  <c:v>241.17540792527487</c:v>
                </c:pt>
                <c:pt idx="33">
                  <c:v>242.84044045776295</c:v>
                </c:pt>
                <c:pt idx="34">
                  <c:v>244.26061526488513</c:v>
                </c:pt>
                <c:pt idx="35">
                  <c:v>246.17050552273912</c:v>
                </c:pt>
                <c:pt idx="36">
                  <c:v>247.29685105942224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A6D-4722-8402-2A0E4C7B31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467919"/>
        <c:axId val="1098023567"/>
      </c:scatterChart>
      <c:dateAx>
        <c:axId val="13344679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098023567"/>
        <c:crosses val="autoZero"/>
        <c:auto val="0"/>
        <c:lblOffset val="100"/>
        <c:baseTimeUnit val="days"/>
        <c:majorUnit val="10"/>
        <c:majorTimeUnit val="days"/>
      </c:dateAx>
      <c:valAx>
        <c:axId val="1098023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3344679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9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9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GB" sz="900" b="1">
                <a:latin typeface="Arial" panose="020B0604020202020204" pitchFamily="34" charset="0"/>
                <a:cs typeface="Arial" panose="020B0604020202020204" pitchFamily="34" charset="0"/>
              </a:rPr>
              <a:t>R27 (72,59%HE+27,41%CM)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Feuil2!$C$2</c:f>
              <c:strCache>
                <c:ptCount val="1"/>
                <c:pt idx="0">
                  <c:v>MGM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Feuil2!$A$3:$A$58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cat>
          <c:val>
            <c:numRef>
              <c:f>Feuil2!$C$3:$C$58</c:f>
              <c:numCache>
                <c:formatCode>General</c:formatCode>
                <c:ptCount val="56"/>
                <c:pt idx="0">
                  <c:v>0.16288509519646421</c:v>
                </c:pt>
                <c:pt idx="1">
                  <c:v>0.33935541369857086</c:v>
                </c:pt>
                <c:pt idx="2">
                  <c:v>0.65216666391240485</c:v>
                </c:pt>
                <c:pt idx="3">
                  <c:v>1.1664092252784544</c:v>
                </c:pt>
                <c:pt idx="4">
                  <c:v>1.9568860546038864</c:v>
                </c:pt>
                <c:pt idx="5">
                  <c:v>3.1014038549200253</c:v>
                </c:pt>
                <c:pt idx="6">
                  <c:v>4.6724971946178773</c:v>
                </c:pt>
                <c:pt idx="7">
                  <c:v>6.7291197821102315</c:v>
                </c:pt>
                <c:pt idx="8">
                  <c:v>9.3097967075259902</c:v>
                </c:pt>
                <c:pt idx="9">
                  <c:v>12.428311030083488</c:v>
                </c:pt>
                <c:pt idx="10">
                  <c:v>16.072385100744359</c:v>
                </c:pt>
                <c:pt idx="11">
                  <c:v>20.205213811994035</c:v>
                </c:pt>
                <c:pt idx="12">
                  <c:v>24.769258826238026</c:v>
                </c:pt>
                <c:pt idx="13">
                  <c:v>29.691480934580404</c:v>
                </c:pt>
                <c:pt idx="14">
                  <c:v>34.889159927549564</c:v>
                </c:pt>
                <c:pt idx="15">
                  <c:v>40.275571797657399</c:v>
                </c:pt>
                <c:pt idx="16">
                  <c:v>45.764992569839102</c:v>
                </c:pt>
                <c:pt idx="17">
                  <c:v>51.276715808931343</c:v>
                </c:pt>
                <c:pt idx="18">
                  <c:v>56.737964901734202</c:v>
                </c:pt>
                <c:pt idx="19">
                  <c:v>62.085729689049266</c:v>
                </c:pt>
                <c:pt idx="20">
                  <c:v>67.267654302392231</c:v>
                </c:pt>
                <c:pt idx="21">
                  <c:v>72.242154054002654</c:v>
                </c:pt>
                <c:pt idx="22">
                  <c:v>76.977954069667064</c:v>
                </c:pt>
                <c:pt idx="23">
                  <c:v>81.453232450669702</c:v>
                </c:pt>
                <c:pt idx="24">
                  <c:v>85.654526398498149</c:v>
                </c:pt>
                <c:pt idx="25">
                  <c:v>89.575529009336961</c:v>
                </c:pt>
                <c:pt idx="26">
                  <c:v>93.215872974513559</c:v>
                </c:pt>
                <c:pt idx="27">
                  <c:v>96.579968660490337</c:v>
                </c:pt>
                <c:pt idx="28">
                  <c:v>99.675939741991471</c:v>
                </c:pt>
                <c:pt idx="29">
                  <c:v>102.5146802884031</c:v>
                </c:pt>
                <c:pt idx="30">
                  <c:v>105.10904277291145</c:v>
                </c:pt>
                <c:pt idx="31">
                  <c:v>107.47315629562166</c:v>
                </c:pt>
                <c:pt idx="32">
                  <c:v>109.62186762792253</c:v>
                </c:pt>
                <c:pt idx="33">
                  <c:v>111.57029372117924</c:v>
                </c:pt>
                <c:pt idx="34">
                  <c:v>113.33347237330648</c:v>
                </c:pt>
                <c:pt idx="35">
                  <c:v>114.92609721566656</c:v>
                </c:pt>
                <c:pt idx="36">
                  <c:v>116.36232359303304</c:v>
                </c:pt>
                <c:pt idx="37">
                  <c:v>117.65563289665137</c:v>
                </c:pt>
                <c:pt idx="38">
                  <c:v>118.81874420799448</c:v>
                </c:pt>
                <c:pt idx="39">
                  <c:v>119.86356353180911</c:v>
                </c:pt>
                <c:pt idx="40">
                  <c:v>120.80116231702276</c:v>
                </c:pt>
                <c:pt idx="41">
                  <c:v>121.64177830541543</c:v>
                </c:pt>
                <c:pt idx="42">
                  <c:v>122.3948329669205</c:v>
                </c:pt>
                <c:pt idx="43">
                  <c:v>123.06896085686228</c:v>
                </c:pt>
                <c:pt idx="44">
                  <c:v>123.67204715993657</c:v>
                </c:pt>
                <c:pt idx="45">
                  <c:v>124.21127047376486</c:v>
                </c:pt>
                <c:pt idx="46">
                  <c:v>124.69314854260242</c:v>
                </c:pt>
                <c:pt idx="47">
                  <c:v>125.12358519331099</c:v>
                </c:pt>
                <c:pt idx="48">
                  <c:v>125.50791716599805</c:v>
                </c:pt>
                <c:pt idx="49">
                  <c:v>125.85095988548781</c:v>
                </c:pt>
                <c:pt idx="50">
                  <c:v>126.15705150073018</c:v>
                </c:pt>
                <c:pt idx="51">
                  <c:v>126.43009473971661</c:v>
                </c:pt>
                <c:pt idx="52">
                  <c:v>126.67359629828447</c:v>
                </c:pt>
                <c:pt idx="53">
                  <c:v>126.89070361167013</c:v>
                </c:pt>
                <c:pt idx="54">
                  <c:v>127.08423895570144</c:v>
                </c:pt>
                <c:pt idx="55">
                  <c:v>127.2567308966963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2-47D0-9D27-3792FC5D4572}"/>
            </c:ext>
          </c:extLst>
        </c:ser>
        <c:ser>
          <c:idx val="2"/>
          <c:order val="2"/>
          <c:tx>
            <c:strRef>
              <c:f>Feuil2!$D$2</c:f>
              <c:strCache>
                <c:ptCount val="1"/>
                <c:pt idx="0">
                  <c:v>FOM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Feuil2!$A$3:$A$58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cat>
          <c:val>
            <c:numRef>
              <c:f>Feuil2!$D$3:$D$58</c:f>
              <c:numCache>
                <c:formatCode>General</c:formatCode>
                <c:ptCount val="56"/>
                <c:pt idx="0">
                  <c:v>0</c:v>
                </c:pt>
                <c:pt idx="1">
                  <c:v>3.7291577018733091</c:v>
                </c:pt>
                <c:pt idx="2">
                  <c:v>7.4063052979333817</c:v>
                </c:pt>
                <c:pt idx="3">
                  <c:v>11.032168166757078</c:v>
                </c:pt>
                <c:pt idx="4">
                  <c:v>14.60746157015512</c:v>
                </c:pt>
                <c:pt idx="5">
                  <c:v>18.13289079426929</c:v>
                </c:pt>
                <c:pt idx="6">
                  <c:v>21.609151288701927</c:v>
                </c:pt>
                <c:pt idx="7">
                  <c:v>25.036928803704903</c:v>
                </c:pt>
                <c:pt idx="8">
                  <c:v>28.41689952545536</c:v>
                </c:pt>
                <c:pt idx="9">
                  <c:v>31.749730209444621</c:v>
                </c:pt>
                <c:pt idx="10">
                  <c:v>35.036078312006758</c:v>
                </c:pt>
                <c:pt idx="11">
                  <c:v>38.276592120012928</c:v>
                </c:pt>
                <c:pt idx="12">
                  <c:v>41.471910878756624</c:v>
                </c:pt>
                <c:pt idx="13">
                  <c:v>44.622664918055591</c:v>
                </c:pt>
                <c:pt idx="14">
                  <c:v>47.729475776594676</c:v>
                </c:pt>
                <c:pt idx="15">
                  <c:v>50.792956324534934</c:v>
                </c:pt>
                <c:pt idx="16">
                  <c:v>53.813710884412195</c:v>
                </c:pt>
                <c:pt idx="17">
                  <c:v>56.792335350350029</c:v>
                </c:pt>
                <c:pt idx="18">
                  <c:v>59.729417305609495</c:v>
                </c:pt>
                <c:pt idx="19">
                  <c:v>62.625536138499953</c:v>
                </c:pt>
                <c:pt idx="20">
                  <c:v>65.481263156672938</c:v>
                </c:pt>
                <c:pt idx="21">
                  <c:v>68.297161699822112</c:v>
                </c:pt>
                <c:pt idx="22">
                  <c:v>71.073787250811463</c:v>
                </c:pt>
                <c:pt idx="23">
                  <c:v>73.81168754525342</c:v>
                </c:pt>
                <c:pt idx="24">
                  <c:v>76.511402679558969</c:v>
                </c:pt>
                <c:pt idx="25">
                  <c:v>79.173465217480526</c:v>
                </c:pt>
                <c:pt idx="26">
                  <c:v>81.798400295169159</c:v>
                </c:pt>
                <c:pt idx="27">
                  <c:v>84.386725724766237</c:v>
                </c:pt>
                <c:pt idx="28">
                  <c:v>86.938952096550651</c:v>
                </c:pt>
                <c:pt idx="29">
                  <c:v>89.455582879661236</c:v>
                </c:pt>
                <c:pt idx="30">
                  <c:v>91.937114521414316</c:v>
                </c:pt>
                <c:pt idx="31">
                  <c:v>94.384036545236384</c:v>
                </c:pt>
                <c:pt idx="32">
                  <c:v>96.796831647230533</c:v>
                </c:pt>
                <c:pt idx="33">
                  <c:v>99.175975791396496</c:v>
                </c:pt>
                <c:pt idx="34">
                  <c:v>101.5219383035224</c:v>
                </c:pt>
                <c:pt idx="35">
                  <c:v>103.83518196376701</c:v>
                </c:pt>
                <c:pt idx="36">
                  <c:v>106.11616309795093</c:v>
                </c:pt>
                <c:pt idx="37">
                  <c:v>108.36533166757442</c:v>
                </c:pt>
                <c:pt idx="38">
                  <c:v>110.58313135857981</c:v>
                </c:pt>
                <c:pt idx="39">
                  <c:v>112.76999966887585</c:v>
                </c:pt>
                <c:pt idx="40">
                  <c:v>114.92636799464164</c:v>
                </c:pt>
                <c:pt idx="41">
                  <c:v>117.05266171542651</c:v>
                </c:pt>
                <c:pt idx="42">
                  <c:v>119.14930027806331</c:v>
                </c:pt>
                <c:pt idx="43">
                  <c:v>121.21669727941136</c:v>
                </c:pt>
                <c:pt idx="44">
                  <c:v>123.25526054794516</c:v>
                </c:pt>
                <c:pt idx="45">
                  <c:v>125.2653922242054</c:v>
                </c:pt>
                <c:pt idx="46">
                  <c:v>127.24748884012797</c:v>
                </c:pt>
                <c:pt idx="47">
                  <c:v>129.2019413972663</c:v>
                </c:pt>
                <c:pt idx="48">
                  <c:v>131.12913544392313</c:v>
                </c:pt>
                <c:pt idx="49">
                  <c:v>133.02945115120622</c:v>
                </c:pt>
                <c:pt idx="50">
                  <c:v>134.90326338802336</c:v>
                </c:pt>
                <c:pt idx="51">
                  <c:v>136.75094179503168</c:v>
                </c:pt>
                <c:pt idx="52">
                  <c:v>138.57285085755535</c:v>
                </c:pt>
                <c:pt idx="53">
                  <c:v>140.36934997748622</c:v>
                </c:pt>
                <c:pt idx="54">
                  <c:v>142.14079354418215</c:v>
                </c:pt>
                <c:pt idx="55">
                  <c:v>143.8875310043758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752-47D0-9D27-3792FC5D4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4475119"/>
        <c:axId val="1097966159"/>
      </c:lineChart>
      <c:scatterChart>
        <c:scatterStyle val="lineMarker"/>
        <c:varyColors val="0"/>
        <c:ser>
          <c:idx val="0"/>
          <c:order val="0"/>
          <c:tx>
            <c:strRef>
              <c:f>Feuil2!$B$2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Feuil2!$A$3:$A$58</c:f>
              <c:numCache>
                <c:formatCode>General</c:formatCode>
                <c:ptCount val="5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</c:numCache>
            </c:numRef>
          </c:xVal>
          <c:yVal>
            <c:numRef>
              <c:f>Feuil2!$B$3:$B$58</c:f>
              <c:numCache>
                <c:formatCode>General</c:formatCode>
                <c:ptCount val="5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0.85489623052067143</c:v>
                </c:pt>
                <c:pt idx="4">
                  <c:v>1.1179412245270319</c:v>
                </c:pt>
                <c:pt idx="5">
                  <c:v>1.4467474670349825</c:v>
                </c:pt>
                <c:pt idx="6">
                  <c:v>4.3402424011049474</c:v>
                </c:pt>
                <c:pt idx="7">
                  <c:v>6.5761248501590117</c:v>
                </c:pt>
                <c:pt idx="8">
                  <c:v>10.456038511752828</c:v>
                </c:pt>
                <c:pt idx="9">
                  <c:v>10.587561008756008</c:v>
                </c:pt>
                <c:pt idx="10">
                  <c:v>10.784844754260778</c:v>
                </c:pt>
                <c:pt idx="11">
                  <c:v>11.245173493771908</c:v>
                </c:pt>
                <c:pt idx="12">
                  <c:v>18.018582089435689</c:v>
                </c:pt>
                <c:pt idx="13">
                  <c:v>25.186558176109013</c:v>
                </c:pt>
                <c:pt idx="14">
                  <c:v>33.340952990306185</c:v>
                </c:pt>
                <c:pt idx="15">
                  <c:v>39.127942858446119</c:v>
                </c:pt>
                <c:pt idx="16">
                  <c:v>46.752181241251449</c:v>
                </c:pt>
                <c:pt idx="17">
                  <c:v>52.967592966364485</c:v>
                </c:pt>
                <c:pt idx="18">
                  <c:v>60.094598411160767</c:v>
                </c:pt>
                <c:pt idx="19">
                  <c:v>67.170332374074462</c:v>
                </c:pt>
                <c:pt idx="20">
                  <c:v>73.469461389839083</c:v>
                </c:pt>
                <c:pt idx="21">
                  <c:v>79.596011528459471</c:v>
                </c:pt>
                <c:pt idx="22">
                  <c:v>84.945956719930791</c:v>
                </c:pt>
                <c:pt idx="23">
                  <c:v>88.656402578531868</c:v>
                </c:pt>
                <c:pt idx="24">
                  <c:v>92.6257167528493</c:v>
                </c:pt>
                <c:pt idx="25">
                  <c:v>94.955531594296488</c:v>
                </c:pt>
                <c:pt idx="26">
                  <c:v>96.958438683367547</c:v>
                </c:pt>
                <c:pt idx="27">
                  <c:v>98.961345772438605</c:v>
                </c:pt>
                <c:pt idx="28">
                  <c:v>99.522159757378503</c:v>
                </c:pt>
                <c:pt idx="29">
                  <c:v>100.033355784099</c:v>
                </c:pt>
                <c:pt idx="30">
                  <c:v>100.48065230747945</c:v>
                </c:pt>
                <c:pt idx="31">
                  <c:v>100.60845131415957</c:v>
                </c:pt>
                <c:pt idx="32">
                  <c:v>101.63084336760056</c:v>
                </c:pt>
                <c:pt idx="33">
                  <c:v>102.78103442772169</c:v>
                </c:pt>
                <c:pt idx="34">
                  <c:v>104.12292399786301</c:v>
                </c:pt>
                <c:pt idx="35">
                  <c:v>106.55110512478539</c:v>
                </c:pt>
                <c:pt idx="36">
                  <c:v>107.89299469492671</c:v>
                </c:pt>
                <c:pt idx="37">
                  <c:v>109.49048227842827</c:v>
                </c:pt>
                <c:pt idx="38">
                  <c:v>111.79086439867052</c:v>
                </c:pt>
                <c:pt idx="39">
                  <c:v>114.98583956567364</c:v>
                </c:pt>
                <c:pt idx="40">
                  <c:v>116.19993012913483</c:v>
                </c:pt>
                <c:pt idx="41">
                  <c:v>117.6057192026162</c:v>
                </c:pt>
                <c:pt idx="42">
                  <c:v>118.50031224937707</c:v>
                </c:pt>
                <c:pt idx="43">
                  <c:v>119.20320678611776</c:v>
                </c:pt>
                <c:pt idx="44">
                  <c:v>122.46208145646095</c:v>
                </c:pt>
                <c:pt idx="45">
                  <c:v>124.50686556334296</c:v>
                </c:pt>
                <c:pt idx="46">
                  <c:v>126.8072476835852</c:v>
                </c:pt>
                <c:pt idx="47">
                  <c:v>128.08523775038645</c:v>
                </c:pt>
                <c:pt idx="48">
                  <c:v>129.49102682386783</c:v>
                </c:pt>
                <c:pt idx="49">
                  <c:v>130.51341887730882</c:v>
                </c:pt>
                <c:pt idx="50">
                  <c:v>131.9192079507902</c:v>
                </c:pt>
                <c:pt idx="51">
                  <c:v>132.55820298419081</c:v>
                </c:pt>
                <c:pt idx="52">
                  <c:v>133.90009255433213</c:v>
                </c:pt>
                <c:pt idx="53">
                  <c:v>134.15569056769237</c:v>
                </c:pt>
                <c:pt idx="54">
                  <c:v>134.79468560109299</c:v>
                </c:pt>
                <c:pt idx="55">
                  <c:v>135.43368063449361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52-47D0-9D27-3792FC5D4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475119"/>
        <c:axId val="1097966159"/>
      </c:scatterChart>
      <c:dateAx>
        <c:axId val="133447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097966159"/>
        <c:crosses val="autoZero"/>
        <c:auto val="0"/>
        <c:lblOffset val="100"/>
        <c:baseTimeUnit val="days"/>
        <c:majorUnit val="10"/>
        <c:majorTimeUnit val="days"/>
      </c:dateAx>
      <c:valAx>
        <c:axId val="109796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334475119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9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>
                <a:latin typeface="Arial" panose="020B0604020202020204" pitchFamily="34" charset="0"/>
                <a:cs typeface="Arial" panose="020B0604020202020204" pitchFamily="34" charset="0"/>
              </a:rPr>
              <a:t>R6 (26,66%HE+73,34%CM)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Feuil2!$H$2</c:f>
              <c:strCache>
                <c:ptCount val="1"/>
                <c:pt idx="0">
                  <c:v>MGM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Feuil2!$F$3:$F$63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Feuil2!$H$3:$H$63</c:f>
              <c:numCache>
                <c:formatCode>General</c:formatCode>
                <c:ptCount val="61"/>
                <c:pt idx="0">
                  <c:v>0</c:v>
                </c:pt>
                <c:pt idx="1">
                  <c:v>0.93890361523125199</c:v>
                </c:pt>
                <c:pt idx="2">
                  <c:v>1.0432262391458356</c:v>
                </c:pt>
                <c:pt idx="3">
                  <c:v>1.2518714869750027</c:v>
                </c:pt>
                <c:pt idx="4">
                  <c:v>1.5648393587187535</c:v>
                </c:pt>
                <c:pt idx="5">
                  <c:v>1.9821298543770878</c:v>
                </c:pt>
                <c:pt idx="6">
                  <c:v>3.0253560935229231</c:v>
                </c:pt>
                <c:pt idx="7">
                  <c:v>5.2161311957291776</c:v>
                </c:pt>
                <c:pt idx="8">
                  <c:v>7.5112289218500159</c:v>
                </c:pt>
                <c:pt idx="9">
                  <c:v>9.0760682805687694</c:v>
                </c:pt>
                <c:pt idx="10">
                  <c:v>11.788456502347941</c:v>
                </c:pt>
                <c:pt idx="11">
                  <c:v>13.353295861066695</c:v>
                </c:pt>
                <c:pt idx="12">
                  <c:v>14.083554228468779</c:v>
                </c:pt>
                <c:pt idx="13">
                  <c:v>15.126780467614616</c:v>
                </c:pt>
                <c:pt idx="14">
                  <c:v>17.317555569820868</c:v>
                </c:pt>
                <c:pt idx="15">
                  <c:v>19.612653295941705</c:v>
                </c:pt>
                <c:pt idx="16">
                  <c:v>21.177492654660458</c:v>
                </c:pt>
                <c:pt idx="17">
                  <c:v>23.88988087643963</c:v>
                </c:pt>
                <c:pt idx="18">
                  <c:v>25.454720235158383</c:v>
                </c:pt>
                <c:pt idx="19">
                  <c:v>26.18497860256047</c:v>
                </c:pt>
                <c:pt idx="20">
                  <c:v>27.228204841706305</c:v>
                </c:pt>
                <c:pt idx="21">
                  <c:v>29.418979943912561</c:v>
                </c:pt>
                <c:pt idx="22">
                  <c:v>31.714077670033397</c:v>
                </c:pt>
                <c:pt idx="23">
                  <c:v>33.278917028752147</c:v>
                </c:pt>
                <c:pt idx="24">
                  <c:v>35.991305250531319</c:v>
                </c:pt>
                <c:pt idx="25">
                  <c:v>37.556144609250069</c:v>
                </c:pt>
                <c:pt idx="26">
                  <c:v>38.286402976652155</c:v>
                </c:pt>
                <c:pt idx="27">
                  <c:v>39.329629215797993</c:v>
                </c:pt>
                <c:pt idx="28">
                  <c:v>41.520404318004246</c:v>
                </c:pt>
                <c:pt idx="29">
                  <c:v>43.815502044125083</c:v>
                </c:pt>
                <c:pt idx="30">
                  <c:v>45.38034140284384</c:v>
                </c:pt>
                <c:pt idx="31">
                  <c:v>48.7143670969106</c:v>
                </c:pt>
                <c:pt idx="32">
                  <c:v>50.63784345887219</c:v>
                </c:pt>
                <c:pt idx="33">
                  <c:v>51.535465761120932</c:v>
                </c:pt>
                <c:pt idx="34">
                  <c:v>52.817783335761995</c:v>
                </c:pt>
                <c:pt idx="35">
                  <c:v>53.843637395474843</c:v>
                </c:pt>
                <c:pt idx="36">
                  <c:v>55.767113757436434</c:v>
                </c:pt>
                <c:pt idx="37">
                  <c:v>57.43412660446981</c:v>
                </c:pt>
                <c:pt idx="38">
                  <c:v>58.908791815307033</c:v>
                </c:pt>
                <c:pt idx="39">
                  <c:v>60.699962016896265</c:v>
                </c:pt>
                <c:pt idx="40">
                  <c:v>61.416430097531958</c:v>
                </c:pt>
                <c:pt idx="41">
                  <c:v>61.655252791077189</c:v>
                </c:pt>
                <c:pt idx="42">
                  <c:v>62.610543565258112</c:v>
                </c:pt>
                <c:pt idx="43">
                  <c:v>63.088188952348574</c:v>
                </c:pt>
                <c:pt idx="44">
                  <c:v>63.804657032984267</c:v>
                </c:pt>
                <c:pt idx="45">
                  <c:v>64.401713766847351</c:v>
                </c:pt>
                <c:pt idx="46">
                  <c:v>65.357004541028275</c:v>
                </c:pt>
                <c:pt idx="47">
                  <c:v>65.715238581346128</c:v>
                </c:pt>
                <c:pt idx="48">
                  <c:v>66.670529355527052</c:v>
                </c:pt>
                <c:pt idx="49">
                  <c:v>67.625820129707975</c:v>
                </c:pt>
                <c:pt idx="50">
                  <c:v>67.864642823253206</c:v>
                </c:pt>
                <c:pt idx="51">
                  <c:v>67.864642823253206</c:v>
                </c:pt>
                <c:pt idx="52">
                  <c:v>67.864642823253206</c:v>
                </c:pt>
                <c:pt idx="53">
                  <c:v>68.630473862200418</c:v>
                </c:pt>
                <c:pt idx="54">
                  <c:v>68.630473862200418</c:v>
                </c:pt>
                <c:pt idx="55">
                  <c:v>68.95868716460636</c:v>
                </c:pt>
                <c:pt idx="56">
                  <c:v>69.068091598741674</c:v>
                </c:pt>
                <c:pt idx="57">
                  <c:v>69.9433270718242</c:v>
                </c:pt>
                <c:pt idx="58">
                  <c:v>69.9433270718242</c:v>
                </c:pt>
                <c:pt idx="59">
                  <c:v>69.9433270718242</c:v>
                </c:pt>
                <c:pt idx="60">
                  <c:v>69.9433270718242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22-459F-AFAD-2F4B635643B3}"/>
            </c:ext>
          </c:extLst>
        </c:ser>
        <c:ser>
          <c:idx val="2"/>
          <c:order val="2"/>
          <c:tx>
            <c:strRef>
              <c:f>Feuil2!$I$2</c:f>
              <c:strCache>
                <c:ptCount val="1"/>
                <c:pt idx="0">
                  <c:v>FOM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Feuil2!$F$3:$F$63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cat>
          <c:val>
            <c:numRef>
              <c:f>Feuil2!$I$3:$I$63</c:f>
              <c:numCache>
                <c:formatCode>General</c:formatCode>
                <c:ptCount val="61"/>
                <c:pt idx="0">
                  <c:v>0</c:v>
                </c:pt>
                <c:pt idx="1">
                  <c:v>1.6807416267002768</c:v>
                </c:pt>
                <c:pt idx="2">
                  <c:v>3.3452492691953193</c:v>
                </c:pt>
                <c:pt idx="3">
                  <c:v>4.9936797286489583</c:v>
                </c:pt>
                <c:pt idx="4">
                  <c:v>6.626188291710517</c:v>
                </c:pt>
                <c:pt idx="5">
                  <c:v>8.2429287451431996</c:v>
                </c:pt>
                <c:pt idx="6">
                  <c:v>9.8440533903112186</c:v>
                </c:pt>
                <c:pt idx="7">
                  <c:v>11.429713057527051</c:v>
                </c:pt>
                <c:pt idx="8">
                  <c:v>13.000057120260003</c:v>
                </c:pt>
                <c:pt idx="9">
                  <c:v>14.555233509207646</c:v>
                </c:pt>
                <c:pt idx="10">
                  <c:v>16.095388726231256</c:v>
                </c:pt>
                <c:pt idx="11">
                  <c:v>17.620667858156754</c:v>
                </c:pt>
                <c:pt idx="12">
                  <c:v>19.131214590442188</c:v>
                </c:pt>
                <c:pt idx="13">
                  <c:v>20.62717122071335</c:v>
                </c:pt>
                <c:pt idx="14">
                  <c:v>22.108678672168598</c:v>
                </c:pt>
                <c:pt idx="15">
                  <c:v>23.575876506854218</c:v>
                </c:pt>
                <c:pt idx="16">
                  <c:v>25.02890293881152</c:v>
                </c:pt>
                <c:pt idx="17">
                  <c:v>26.467894847096979</c:v>
                </c:pt>
                <c:pt idx="18">
                  <c:v>27.892987788676628</c:v>
                </c:pt>
                <c:pt idx="19">
                  <c:v>29.304316011195926</c:v>
                </c:pt>
                <c:pt idx="20">
                  <c:v>30.702012465626193</c:v>
                </c:pt>
                <c:pt idx="21">
                  <c:v>32.086208818788968</c:v>
                </c:pt>
                <c:pt idx="22">
                  <c:v>33.457035465759425</c:v>
                </c:pt>
                <c:pt idx="23">
                  <c:v>34.814621542149901</c:v>
                </c:pt>
                <c:pt idx="24">
                  <c:v>36.159094936274862</c:v>
                </c:pt>
                <c:pt idx="25">
                  <c:v>37.490582301198302</c:v>
                </c:pt>
                <c:pt idx="26">
                  <c:v>38.809209066664764</c:v>
                </c:pt>
                <c:pt idx="27">
                  <c:v>40.115099450915274</c:v>
                </c:pt>
                <c:pt idx="28">
                  <c:v>41.408376472388952</c:v>
                </c:pt>
                <c:pt idx="29">
                  <c:v>42.68916196131174</c:v>
                </c:pt>
                <c:pt idx="30">
                  <c:v>43.957576571173092</c:v>
                </c:pt>
                <c:pt idx="31">
                  <c:v>45.213739790091829</c:v>
                </c:pt>
                <c:pt idx="32">
                  <c:v>46.457769952072418</c:v>
                </c:pt>
                <c:pt idx="33">
                  <c:v>47.689784248152122</c:v>
                </c:pt>
                <c:pt idx="34">
                  <c:v>48.90989873744094</c:v>
                </c:pt>
                <c:pt idx="35">
                  <c:v>50.118228358054502</c:v>
                </c:pt>
                <c:pt idx="36">
                  <c:v>51.314886937941687</c:v>
                </c:pt>
                <c:pt idx="37">
                  <c:v>52.499987205607447</c:v>
                </c:pt>
                <c:pt idx="38">
                  <c:v>53.67364080073218</c:v>
                </c:pt>
                <c:pt idx="39">
                  <c:v>54.835958284688516</c:v>
                </c:pt>
                <c:pt idx="40">
                  <c:v>55.987049150956395</c:v>
                </c:pt>
                <c:pt idx="41">
                  <c:v>57.127021835437795</c:v>
                </c:pt>
                <c:pt idx="42">
                  <c:v>58.255983726671566</c:v>
                </c:pt>
                <c:pt idx="43">
                  <c:v>59.374041175949813</c:v>
                </c:pt>
                <c:pt idx="44">
                  <c:v>60.481299507336409</c:v>
                </c:pt>
                <c:pt idx="45">
                  <c:v>61.577863027588897</c:v>
                </c:pt>
                <c:pt idx="46">
                  <c:v>62.663835035984327</c:v>
                </c:pt>
                <c:pt idx="47">
                  <c:v>63.739317834050496</c:v>
                </c:pt>
                <c:pt idx="48">
                  <c:v>64.804412735202931</c:v>
                </c:pt>
                <c:pt idx="49">
                  <c:v>65.859220074288899</c:v>
                </c:pt>
                <c:pt idx="50">
                  <c:v>66.903839217039234</c:v>
                </c:pt>
                <c:pt idx="51">
                  <c:v>67.938368569428874</c:v>
                </c:pt>
                <c:pt idx="52">
                  <c:v>68.962905586946988</c:v>
                </c:pt>
                <c:pt idx="53">
                  <c:v>69.977546783777456</c:v>
                </c:pt>
                <c:pt idx="54">
                  <c:v>70.982387741890889</c:v>
                </c:pt>
                <c:pt idx="55">
                  <c:v>71.977523120048645</c:v>
                </c:pt>
                <c:pt idx="56">
                  <c:v>72.963046662719947</c:v>
                </c:pt>
                <c:pt idx="57">
                  <c:v>73.939051208912886</c:v>
                </c:pt>
                <c:pt idx="58">
                  <c:v>74.905628700920076</c:v>
                </c:pt>
                <c:pt idx="59">
                  <c:v>75.86287019297994</c:v>
                </c:pt>
                <c:pt idx="60">
                  <c:v>76.810865859854161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22-459F-AFAD-2F4B63564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194783"/>
        <c:axId val="1369166031"/>
      </c:lineChart>
      <c:scatterChart>
        <c:scatterStyle val="lineMarker"/>
        <c:varyColors val="0"/>
        <c:ser>
          <c:idx val="0"/>
          <c:order val="0"/>
          <c:tx>
            <c:strRef>
              <c:f>Feuil2!$G$2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Feuil2!$F$3:$F$63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xVal>
          <c:yVal>
            <c:numRef>
              <c:f>Feuil2!$G$3:$G$63</c:f>
              <c:numCache>
                <c:formatCode>General</c:formatCode>
                <c:ptCount val="61"/>
                <c:pt idx="0">
                  <c:v>1.0841407077523246</c:v>
                </c:pt>
                <c:pt idx="1">
                  <c:v>1.4630952276973292</c:v>
                </c:pt>
                <c:pt idx="2">
                  <c:v>1.9330629904042662</c:v>
                </c:pt>
                <c:pt idx="3">
                  <c:v>2.5041361885485931</c:v>
                </c:pt>
                <c:pt idx="4">
                  <c:v>3.1850357951848323</c:v>
                </c:pt>
                <c:pt idx="5">
                  <c:v>3.9827051242173201</c:v>
                </c:pt>
                <c:pt idx="6">
                  <c:v>4.9019923777325172</c:v>
                </c:pt>
                <c:pt idx="7">
                  <c:v>5.9454387419123442</c:v>
                </c:pt>
                <c:pt idx="8">
                  <c:v>7.1131789280655857</c:v>
                </c:pt>
                <c:pt idx="9">
                  <c:v>8.4029520074037478</c:v>
                </c:pt>
                <c:pt idx="10">
                  <c:v>9.8102127984915857</c:v>
                </c:pt>
                <c:pt idx="11">
                  <c:v>11.328328434293351</c:v>
                </c:pt>
                <c:pt idx="12">
                  <c:v>12.94884123482244</c:v>
                </c:pt>
                <c:pt idx="13">
                  <c:v>14.661777546814736</c:v>
                </c:pt>
                <c:pt idx="14">
                  <c:v>16.455982499455303</c:v>
                </c:pt>
                <c:pt idx="15">
                  <c:v>18.319462273166508</c:v>
                </c:pt>
                <c:pt idx="16">
                  <c:v>20.239718059180689</c:v>
                </c:pt>
                <c:pt idx="17">
                  <c:v>22.20405899290191</c:v>
                </c:pt>
                <c:pt idx="18">
                  <c:v>24.199884621759235</c:v>
                </c:pt>
                <c:pt idx="19">
                  <c:v>26.214930641451115</c:v>
                </c:pt>
                <c:pt idx="20">
                  <c:v>28.237474506626</c:v>
                </c:pt>
                <c:pt idx="21">
                  <c:v>30.256499972045631</c:v>
                </c:pt>
                <c:pt idx="22">
                  <c:v>32.261821591445909</c:v>
                </c:pt>
                <c:pt idx="23">
                  <c:v>34.244171687452301</c:v>
                </c:pt>
                <c:pt idx="24">
                  <c:v>36.195253337015103</c:v>
                </c:pt>
                <c:pt idx="25">
                  <c:v>38.107763546001628</c:v>
                </c:pt>
                <c:pt idx="26">
                  <c:v>39.97539107905682</c:v>
                </c:pt>
                <c:pt idx="27">
                  <c:v>41.792793435511499</c:v>
                </c:pt>
                <c:pt idx="28">
                  <c:v>43.555557285448195</c:v>
                </c:pt>
                <c:pt idx="29">
                  <c:v>45.26014636215649</c:v>
                </c:pt>
                <c:pt idx="30">
                  <c:v>46.903840399740403</c:v>
                </c:pt>
                <c:pt idx="31">
                  <c:v>48.484668249864711</c:v>
                </c:pt>
                <c:pt idx="32">
                  <c:v>50.001337842617446</c:v>
                </c:pt>
                <c:pt idx="33">
                  <c:v>51.453165197818237</c:v>
                </c:pt>
                <c:pt idx="34">
                  <c:v>52.8400042620192</c:v>
                </c:pt>
                <c:pt idx="35">
                  <c:v>54.162178953961465</c:v>
                </c:pt>
                <c:pt idx="36">
                  <c:v>55.420418453463824</c:v>
                </c:pt>
                <c:pt idx="37">
                  <c:v>56.615796467939639</c:v>
                </c:pt>
                <c:pt idx="38">
                  <c:v>57.749674956495838</c:v>
                </c:pt>
                <c:pt idx="39">
                  <c:v>58.82365258146914</c:v>
                </c:pt>
                <c:pt idx="40">
                  <c:v>59.839517987674931</c:v>
                </c:pt>
                <c:pt idx="41">
                  <c:v>60.799207876267964</c:v>
                </c:pt>
                <c:pt idx="42">
                  <c:v>61.704769738343785</c:v>
                </c:pt>
                <c:pt idx="43">
                  <c:v>62.558329038661725</c:v>
                </c:pt>
                <c:pt idx="44">
                  <c:v>63.362060587774778</c:v>
                </c:pt>
                <c:pt idx="45">
                  <c:v>64.118163807379858</c:v>
                </c:pt>
                <c:pt idx="46">
                  <c:v>64.828841575241015</c:v>
                </c:pt>
                <c:pt idx="47">
                  <c:v>65.496282329414697</c:v>
                </c:pt>
                <c:pt idx="48">
                  <c:v>66.122645113993627</c:v>
                </c:pt>
                <c:pt idx="49">
                  <c:v>66.710047257874578</c:v>
                </c:pt>
                <c:pt idx="50">
                  <c:v>67.260554392232947</c:v>
                </c:pt>
                <c:pt idx="51">
                  <c:v>67.776172529883922</c:v>
                </c:pt>
                <c:pt idx="52">
                  <c:v>68.258841949270789</c:v>
                </c:pt>
                <c:pt idx="53">
                  <c:v>68.710432646453071</c:v>
                </c:pt>
                <c:pt idx="54">
                  <c:v>69.132741139404928</c:v>
                </c:pt>
                <c:pt idx="55">
                  <c:v>69.527488429601135</c:v>
                </c:pt>
                <c:pt idx="56">
                  <c:v>69.896318945842395</c:v>
                </c:pt>
                <c:pt idx="57">
                  <c:v>70.240800314259474</c:v>
                </c:pt>
                <c:pt idx="58">
                  <c:v>70.562423816242116</c:v>
                </c:pt>
                <c:pt idx="59">
                  <c:v>70.862605412550849</c:v>
                </c:pt>
                <c:pt idx="60">
                  <c:v>71.142687227034031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022-459F-AFAD-2F4B635643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194783"/>
        <c:axId val="1369166031"/>
      </c:scatterChart>
      <c:dateAx>
        <c:axId val="11041947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369166031"/>
        <c:crosses val="autoZero"/>
        <c:auto val="0"/>
        <c:lblOffset val="100"/>
        <c:baseTimeUnit val="days"/>
        <c:majorUnit val="10"/>
        <c:majorTimeUnit val="days"/>
      </c:dateAx>
      <c:valAx>
        <c:axId val="1369166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104194783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9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>
                <a:latin typeface="Arial" panose="020B0604020202020204" pitchFamily="34" charset="0"/>
                <a:cs typeface="Arial" panose="020B0604020202020204" pitchFamily="34" charset="0"/>
              </a:rPr>
              <a:t>R4 (27,20%HE+72,80%PM)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Feuil2!$M$2</c:f>
              <c:strCache>
                <c:ptCount val="1"/>
                <c:pt idx="0">
                  <c:v>MGM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Feuil2!$K$3:$K$46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cat>
          <c:val>
            <c:numRef>
              <c:f>Feuil2!$M$3:$M$46</c:f>
              <c:numCache>
                <c:formatCode>General</c:formatCode>
                <c:ptCount val="44"/>
                <c:pt idx="0">
                  <c:v>0</c:v>
                </c:pt>
                <c:pt idx="1">
                  <c:v>3.0131666060493707</c:v>
                </c:pt>
                <c:pt idx="2">
                  <c:v>4.5199261918718445</c:v>
                </c:pt>
                <c:pt idx="3">
                  <c:v>9.1535900448772125</c:v>
                </c:pt>
                <c:pt idx="4">
                  <c:v>11.266727198534602</c:v>
                </c:pt>
                <c:pt idx="5">
                  <c:v>14.72010720722289</c:v>
                </c:pt>
                <c:pt idx="6">
                  <c:v>17.94287405984349</c:v>
                </c:pt>
                <c:pt idx="7">
                  <c:v>23.170751967636324</c:v>
                </c:pt>
                <c:pt idx="8">
                  <c:v>29.060066437106865</c:v>
                </c:pt>
                <c:pt idx="9">
                  <c:v>37.657907333674189</c:v>
                </c:pt>
                <c:pt idx="10">
                  <c:v>43.802820107752396</c:v>
                </c:pt>
                <c:pt idx="11">
                  <c:v>57.83111135114526</c:v>
                </c:pt>
                <c:pt idx="12">
                  <c:v>71.22729949041252</c:v>
                </c:pt>
                <c:pt idx="13">
                  <c:v>86.549676876281836</c:v>
                </c:pt>
                <c:pt idx="14">
                  <c:v>102.58638741535211</c:v>
                </c:pt>
                <c:pt idx="15">
                  <c:v>119.4150014147438</c:v>
                </c:pt>
                <c:pt idx="16">
                  <c:v>133.24727793918171</c:v>
                </c:pt>
                <c:pt idx="17">
                  <c:v>144.48847938859646</c:v>
                </c:pt>
                <c:pt idx="18">
                  <c:v>155.28560096600745</c:v>
                </c:pt>
                <c:pt idx="19">
                  <c:v>167.3219083465701</c:v>
                </c:pt>
                <c:pt idx="20">
                  <c:v>180.10403298801884</c:v>
                </c:pt>
                <c:pt idx="21">
                  <c:v>192.13192580303371</c:v>
                </c:pt>
                <c:pt idx="22">
                  <c:v>202.37381532834166</c:v>
                </c:pt>
                <c:pt idx="23">
                  <c:v>210.77869707444904</c:v>
                </c:pt>
                <c:pt idx="24">
                  <c:v>218.90928278719662</c:v>
                </c:pt>
                <c:pt idx="25">
                  <c:v>225.24880001784746</c:v>
                </c:pt>
                <c:pt idx="26">
                  <c:v>231.95844061073626</c:v>
                </c:pt>
                <c:pt idx="27">
                  <c:v>237.06490080350522</c:v>
                </c:pt>
                <c:pt idx="28">
                  <c:v>240.95805938393121</c:v>
                </c:pt>
                <c:pt idx="29">
                  <c:v>245.01591898233156</c:v>
                </c:pt>
                <c:pt idx="30">
                  <c:v>247.90412458912149</c:v>
                </c:pt>
                <c:pt idx="31">
                  <c:v>250.07869042171512</c:v>
                </c:pt>
                <c:pt idx="32">
                  <c:v>251.61220386014872</c:v>
                </c:pt>
                <c:pt idx="33">
                  <c:v>253.34870694023647</c:v>
                </c:pt>
                <c:pt idx="34">
                  <c:v>255.25961246827021</c:v>
                </c:pt>
                <c:pt idx="35">
                  <c:v>257.80748650564851</c:v>
                </c:pt>
                <c:pt idx="36">
                  <c:v>259.39990777900999</c:v>
                </c:pt>
                <c:pt idx="37">
                  <c:v>260.99232905237147</c:v>
                </c:pt>
                <c:pt idx="38">
                  <c:v>262.90323458040524</c:v>
                </c:pt>
                <c:pt idx="39">
                  <c:v>265.04295517996923</c:v>
                </c:pt>
                <c:pt idx="40">
                  <c:v>266.3267875397076</c:v>
                </c:pt>
                <c:pt idx="41">
                  <c:v>267.7532679394169</c:v>
                </c:pt>
                <c:pt idx="42">
                  <c:v>269.60769245903901</c:v>
                </c:pt>
                <c:pt idx="43">
                  <c:v>270.3209326588937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5C3-49CB-AE2B-51E0CB8E6B40}"/>
            </c:ext>
          </c:extLst>
        </c:ser>
        <c:ser>
          <c:idx val="2"/>
          <c:order val="2"/>
          <c:tx>
            <c:strRef>
              <c:f>Feuil2!$N$2</c:f>
              <c:strCache>
                <c:ptCount val="1"/>
                <c:pt idx="0">
                  <c:v>FOM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Feuil2!$K$3:$K$46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cat>
          <c:val>
            <c:numRef>
              <c:f>Feuil2!$N$3:$N$46</c:f>
              <c:numCache>
                <c:formatCode>General</c:formatCode>
                <c:ptCount val="44"/>
                <c:pt idx="0">
                  <c:v>0</c:v>
                </c:pt>
                <c:pt idx="1">
                  <c:v>9.3448073299608794</c:v>
                </c:pt>
                <c:pt idx="2">
                  <c:v>18.551972902195502</c:v>
                </c:pt>
                <c:pt idx="3">
                  <c:v>27.623524072945806</c:v>
                </c:pt>
                <c:pt idx="4">
                  <c:v>36.561458337070086</c:v>
                </c:pt>
                <c:pt idx="5">
                  <c:v>45.367743767877919</c:v>
                </c:pt>
                <c:pt idx="6">
                  <c:v>54.044319450486988</c:v>
                </c:pt>
                <c:pt idx="7">
                  <c:v>62.593095908796329</c:v>
                </c:pt>
                <c:pt idx="8">
                  <c:v>71.015955526171126</c:v>
                </c:pt>
                <c:pt idx="9">
                  <c:v>79.3147529599309</c:v>
                </c:pt>
                <c:pt idx="10">
                  <c:v>87.491315549732491</c:v>
                </c:pt>
                <c:pt idx="11">
                  <c:v>95.547443719938215</c:v>
                </c:pt>
                <c:pt idx="12">
                  <c:v>103.48491137605714</c:v>
                </c:pt>
                <c:pt idx="13">
                  <c:v>111.30546629534723</c:v>
                </c:pt>
                <c:pt idx="14">
                  <c:v>119.01083051166438</c:v>
                </c:pt>
                <c:pt idx="15">
                  <c:v>126.60270069464225</c:v>
                </c:pt>
                <c:pt idx="16">
                  <c:v>134.08274852328822</c:v>
                </c:pt>
                <c:pt idx="17">
                  <c:v>141.45262105407537</c:v>
                </c:pt>
                <c:pt idx="18">
                  <c:v>148.71394108361372</c:v>
                </c:pt>
                <c:pt idx="19">
                  <c:v>155.86830750597872</c:v>
                </c:pt>
                <c:pt idx="20">
                  <c:v>162.91729566477753</c:v>
                </c:pt>
                <c:pt idx="21">
                  <c:v>169.86245770002881</c:v>
                </c:pt>
                <c:pt idx="22">
                  <c:v>176.70532288993365</c:v>
                </c:pt>
                <c:pt idx="23">
                  <c:v>183.44739798761225</c:v>
                </c:pt>
                <c:pt idx="24">
                  <c:v>190.09016755288124</c:v>
                </c:pt>
                <c:pt idx="25">
                  <c:v>196.63509427914357</c:v>
                </c:pt>
                <c:pt idx="26">
                  <c:v>203.08361931546375</c:v>
                </c:pt>
                <c:pt idx="27">
                  <c:v>209.43716258389927</c:v>
                </c:pt>
                <c:pt idx="28">
                  <c:v>215.69712309215811</c:v>
                </c:pt>
                <c:pt idx="29">
                  <c:v>221.86487924165053</c:v>
                </c:pt>
                <c:pt idx="30">
                  <c:v>227.94178913100441</c:v>
                </c:pt>
                <c:pt idx="31">
                  <c:v>233.92919085510877</c:v>
                </c:pt>
                <c:pt idx="32">
                  <c:v>239.82840279975389</c:v>
                </c:pt>
                <c:pt idx="33">
                  <c:v>245.64072393193058</c:v>
                </c:pt>
                <c:pt idx="34">
                  <c:v>251.36743408585437</c:v>
                </c:pt>
                <c:pt idx="35">
                  <c:v>257.00979424477651</c:v>
                </c:pt>
                <c:pt idx="36">
                  <c:v>262.56904681864336</c:v>
                </c:pt>
                <c:pt idx="37">
                  <c:v>268.04641591766779</c:v>
                </c:pt>
                <c:pt idx="38">
                  <c:v>273.44310762186899</c:v>
                </c:pt>
                <c:pt idx="39">
                  <c:v>278.76031024664417</c:v>
                </c:pt>
                <c:pt idx="40">
                  <c:v>283.99919460442686</c:v>
                </c:pt>
                <c:pt idx="41">
                  <c:v>289.16091426249255</c:v>
                </c:pt>
                <c:pt idx="42">
                  <c:v>294.24660579696621</c:v>
                </c:pt>
                <c:pt idx="43">
                  <c:v>299.25738904308872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5C3-49CB-AE2B-51E0CB8E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04234383"/>
        <c:axId val="1090194319"/>
      </c:lineChart>
      <c:scatterChart>
        <c:scatterStyle val="lineMarker"/>
        <c:varyColors val="0"/>
        <c:ser>
          <c:idx val="0"/>
          <c:order val="0"/>
          <c:tx>
            <c:strRef>
              <c:f>Feuil2!$L$2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Feuil2!$K$3:$K$46</c:f>
              <c:numCache>
                <c:formatCode>General</c:formatCode>
                <c:ptCount val="4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</c:numCache>
            </c:numRef>
          </c:xVal>
          <c:yVal>
            <c:numRef>
              <c:f>Feuil2!$L$3:$L$46</c:f>
              <c:numCache>
                <c:formatCode>General</c:formatCode>
                <c:ptCount val="44"/>
                <c:pt idx="0">
                  <c:v>0.2083543398219144</c:v>
                </c:pt>
                <c:pt idx="1">
                  <c:v>0.54188568102274604</c:v>
                </c:pt>
                <c:pt idx="2">
                  <c:v>1.240887369981357</c:v>
                </c:pt>
                <c:pt idx="3">
                  <c:v>2.5447107910452949</c:v>
                </c:pt>
                <c:pt idx="4">
                  <c:v>4.742499590218916</c:v>
                </c:pt>
                <c:pt idx="5">
                  <c:v>8.1352438093938684</c:v>
                </c:pt>
                <c:pt idx="6">
                  <c:v>12.987429022210263</c:v>
                </c:pt>
                <c:pt idx="7">
                  <c:v>19.481461472689013</c:v>
                </c:pt>
                <c:pt idx="8">
                  <c:v>27.686527437790179</c:v>
                </c:pt>
                <c:pt idx="9">
                  <c:v>37.548027007787908</c:v>
                </c:pt>
                <c:pt idx="10">
                  <c:v>48.897268612061524</c:v>
                </c:pt>
                <c:pt idx="11">
                  <c:v>61.476278710682678</c:v>
                </c:pt>
                <c:pt idx="12">
                  <c:v>74.970459433119359</c:v>
                </c:pt>
                <c:pt idx="13">
                  <c:v>89.042153052173575</c:v>
                </c:pt>
                <c:pt idx="14">
                  <c:v>103.35998674264169</c:v>
                </c:pt>
                <c:pt idx="15">
                  <c:v>117.62115424168226</c:v>
                </c:pt>
                <c:pt idx="16">
                  <c:v>131.56582050557256</c:v>
                </c:pt>
                <c:pt idx="17">
                  <c:v>144.98426731531913</c:v>
                </c:pt>
                <c:pt idx="18">
                  <c:v>157.71818485115958</c:v>
                </c:pt>
                <c:pt idx="19">
                  <c:v>169.65777622917992</c:v>
                </c:pt>
                <c:pt idx="20">
                  <c:v>180.73625494342443</c:v>
                </c:pt>
                <c:pt idx="21">
                  <c:v>190.92304324995931</c:v>
                </c:pt>
                <c:pt idx="22">
                  <c:v>200.21664527354835</c:v>
                </c:pt>
                <c:pt idx="23">
                  <c:v>208.63784845738405</c:v>
                </c:pt>
                <c:pt idx="24">
                  <c:v>216.2236394081678</c:v>
                </c:pt>
                <c:pt idx="25">
                  <c:v>223.02201757453793</c:v>
                </c:pt>
                <c:pt idx="26">
                  <c:v>229.087749575694</c:v>
                </c:pt>
                <c:pt idx="27">
                  <c:v>234.47901813259702</c:v>
                </c:pt>
                <c:pt idx="28">
                  <c:v>239.25487009311061</c:v>
                </c:pt>
                <c:pt idx="29">
                  <c:v>243.47334636223349</c:v>
                </c:pt>
                <c:pt idx="30">
                  <c:v>247.19017302163141</c:v>
                </c:pt>
                <c:pt idx="31">
                  <c:v>250.45790022914201</c:v>
                </c:pt>
                <c:pt idx="32">
                  <c:v>253.32538843390924</c:v>
                </c:pt>
                <c:pt idx="33">
                  <c:v>255.83755657029974</c:v>
                </c:pt>
                <c:pt idx="34">
                  <c:v>258.03532206282239</c:v>
                </c:pt>
                <c:pt idx="35">
                  <c:v>259.95567647858212</c:v>
                </c:pt>
                <c:pt idx="36">
                  <c:v>261.6318529248353</c:v>
                </c:pt>
                <c:pt idx="37">
                  <c:v>263.0935516260285</c:v>
                </c:pt>
                <c:pt idx="38">
                  <c:v>264.36719858054056</c:v>
                </c:pt>
                <c:pt idx="39">
                  <c:v>265.47621896936448</c:v>
                </c:pt>
                <c:pt idx="40">
                  <c:v>266.44131229744761</c:v>
                </c:pt>
                <c:pt idx="41">
                  <c:v>267.28072033387724</c:v>
                </c:pt>
                <c:pt idx="42">
                  <c:v>268.01048200637308</c:v>
                </c:pt>
                <c:pt idx="43">
                  <c:v>268.64467169995231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C3-49CB-AE2B-51E0CB8E6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234383"/>
        <c:axId val="1090194319"/>
      </c:scatterChart>
      <c:dateAx>
        <c:axId val="11042343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090194319"/>
        <c:crosses val="autoZero"/>
        <c:auto val="0"/>
        <c:lblOffset val="100"/>
        <c:baseTimeUnit val="days"/>
        <c:majorUnit val="10"/>
        <c:majorTimeUnit val="days"/>
      </c:dateAx>
      <c:valAx>
        <c:axId val="1090194319"/>
        <c:scaling>
          <c:orientation val="minMax"/>
          <c:max val="3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1042343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9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>
                <a:latin typeface="Arial" panose="020B0604020202020204" pitchFamily="34" charset="0"/>
                <a:cs typeface="Arial" panose="020B0604020202020204" pitchFamily="34" charset="0"/>
              </a:rPr>
              <a:t>R20 (71,94%HE+28,06%PM)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Feuil2!$R$2</c:f>
              <c:strCache>
                <c:ptCount val="1"/>
                <c:pt idx="0">
                  <c:v>MGM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Feuil2!$P$3:$P$72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Feuil2!$R$3:$R$72</c:f>
              <c:numCache>
                <c:formatCode>General</c:formatCode>
                <c:ptCount val="70"/>
                <c:pt idx="0">
                  <c:v>0</c:v>
                </c:pt>
                <c:pt idx="1">
                  <c:v>1.2518518827367182</c:v>
                </c:pt>
                <c:pt idx="2">
                  <c:v>1.996632816154325</c:v>
                </c:pt>
                <c:pt idx="3">
                  <c:v>3.3033795521015517</c:v>
                </c:pt>
                <c:pt idx="4">
                  <c:v>4.7697092477656122</c:v>
                </c:pt>
                <c:pt idx="5">
                  <c:v>5.4386799384141931</c:v>
                </c:pt>
                <c:pt idx="6">
                  <c:v>6.2776006014502901</c:v>
                </c:pt>
                <c:pt idx="7">
                  <c:v>7.9104050970829132</c:v>
                </c:pt>
                <c:pt idx="8">
                  <c:v>9.3863119935042576</c:v>
                </c:pt>
                <c:pt idx="9">
                  <c:v>11.366388011770301</c:v>
                </c:pt>
                <c:pt idx="10">
                  <c:v>15.486433082325965</c:v>
                </c:pt>
                <c:pt idx="11">
                  <c:v>18.510149011581014</c:v>
                </c:pt>
                <c:pt idx="12">
                  <c:v>21.469030158433966</c:v>
                </c:pt>
                <c:pt idx="13">
                  <c:v>21.685263108946639</c:v>
                </c:pt>
                <c:pt idx="14">
                  <c:v>24.470198420176139</c:v>
                </c:pt>
                <c:pt idx="15">
                  <c:v>31.118823406247984</c:v>
                </c:pt>
                <c:pt idx="16">
                  <c:v>36.483290277095804</c:v>
                </c:pt>
                <c:pt idx="17">
                  <c:v>42.56885542487651</c:v>
                </c:pt>
                <c:pt idx="18">
                  <c:v>47.793935119156025</c:v>
                </c:pt>
                <c:pt idx="19">
                  <c:v>48.8884389173679</c:v>
                </c:pt>
                <c:pt idx="20">
                  <c:v>53.287866788756418</c:v>
                </c:pt>
                <c:pt idx="21">
                  <c:v>60.391540446118192</c:v>
                </c:pt>
                <c:pt idx="22">
                  <c:v>66.825453600917982</c:v>
                </c:pt>
                <c:pt idx="23">
                  <c:v>71.447842450229601</c:v>
                </c:pt>
                <c:pt idx="24">
                  <c:v>74.712626526829737</c:v>
                </c:pt>
                <c:pt idx="25">
                  <c:v>77.146984806306776</c:v>
                </c:pt>
                <c:pt idx="26">
                  <c:v>79.611244779779227</c:v>
                </c:pt>
                <c:pt idx="27">
                  <c:v>82.079892597215007</c:v>
                </c:pt>
                <c:pt idx="28">
                  <c:v>84.940135011772412</c:v>
                </c:pt>
                <c:pt idx="29">
                  <c:v>86.853550904547618</c:v>
                </c:pt>
                <c:pt idx="30">
                  <c:v>89.259879636786934</c:v>
                </c:pt>
                <c:pt idx="31">
                  <c:v>91.776536317640108</c:v>
                </c:pt>
                <c:pt idx="32">
                  <c:v>93.45922182344782</c:v>
                </c:pt>
                <c:pt idx="33">
                  <c:v>94.744590983605733</c:v>
                </c:pt>
                <c:pt idx="34">
                  <c:v>95.777852181006821</c:v>
                </c:pt>
                <c:pt idx="35">
                  <c:v>97.71558257979747</c:v>
                </c:pt>
                <c:pt idx="36">
                  <c:v>100.06859023219447</c:v>
                </c:pt>
                <c:pt idx="37">
                  <c:v>102.08545393424903</c:v>
                </c:pt>
                <c:pt idx="38">
                  <c:v>104.83062952871219</c:v>
                </c:pt>
                <c:pt idx="39">
                  <c:v>107.89790797283514</c:v>
                </c:pt>
                <c:pt idx="40">
                  <c:v>109.20601201518168</c:v>
                </c:pt>
                <c:pt idx="41">
                  <c:v>111.64179195610285</c:v>
                </c:pt>
                <c:pt idx="42">
                  <c:v>114.57374929239684</c:v>
                </c:pt>
                <c:pt idx="43">
                  <c:v>115.74653222691444</c:v>
                </c:pt>
                <c:pt idx="44">
                  <c:v>118.00188402406366</c:v>
                </c:pt>
                <c:pt idx="45">
                  <c:v>119.98659360555497</c:v>
                </c:pt>
                <c:pt idx="46">
                  <c:v>122.46748058241911</c:v>
                </c:pt>
                <c:pt idx="47">
                  <c:v>123.77558462476566</c:v>
                </c:pt>
                <c:pt idx="48">
                  <c:v>125.76029420625697</c:v>
                </c:pt>
                <c:pt idx="49">
                  <c:v>127.75530059491555</c:v>
                </c:pt>
                <c:pt idx="50">
                  <c:v>130.56644596075265</c:v>
                </c:pt>
                <c:pt idx="51">
                  <c:v>132.33474707797276</c:v>
                </c:pt>
                <c:pt idx="52">
                  <c:v>135.32725666096064</c:v>
                </c:pt>
                <c:pt idx="53">
                  <c:v>137.54896832105771</c:v>
                </c:pt>
                <c:pt idx="54">
                  <c:v>140.90420633834717</c:v>
                </c:pt>
                <c:pt idx="55">
                  <c:v>143.26194116130731</c:v>
                </c:pt>
                <c:pt idx="56">
                  <c:v>144.44080857278738</c:v>
                </c:pt>
                <c:pt idx="57">
                  <c:v>146.52649707002135</c:v>
                </c:pt>
                <c:pt idx="58">
                  <c:v>149.11093716441997</c:v>
                </c:pt>
                <c:pt idx="59">
                  <c:v>152.37549307313401</c:v>
                </c:pt>
                <c:pt idx="60">
                  <c:v>155.00527422182032</c:v>
                </c:pt>
                <c:pt idx="61">
                  <c:v>158.17914802195898</c:v>
                </c:pt>
                <c:pt idx="62">
                  <c:v>161.06227743062908</c:v>
                </c:pt>
                <c:pt idx="63">
                  <c:v>163.46488527118751</c:v>
                </c:pt>
                <c:pt idx="64">
                  <c:v>165.31304514854014</c:v>
                </c:pt>
                <c:pt idx="65">
                  <c:v>166.86549944551635</c:v>
                </c:pt>
                <c:pt idx="66">
                  <c:v>168.30706414985141</c:v>
                </c:pt>
                <c:pt idx="67">
                  <c:v>169.23114408852774</c:v>
                </c:pt>
                <c:pt idx="68">
                  <c:v>170.00083042428119</c:v>
                </c:pt>
                <c:pt idx="69">
                  <c:v>170.50279977368561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3B4-46E9-BE84-AB9F4B6B16F5}"/>
            </c:ext>
          </c:extLst>
        </c:ser>
        <c:ser>
          <c:idx val="2"/>
          <c:order val="2"/>
          <c:tx>
            <c:strRef>
              <c:f>Feuil2!$S$2</c:f>
              <c:strCache>
                <c:ptCount val="1"/>
                <c:pt idx="0">
                  <c:v>FOM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Feuil2!$P$3:$P$72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cat>
          <c:val>
            <c:numRef>
              <c:f>Feuil2!$S$3:$S$72</c:f>
              <c:numCache>
                <c:formatCode>General</c:formatCode>
                <c:ptCount val="70"/>
                <c:pt idx="0">
                  <c:v>0</c:v>
                </c:pt>
                <c:pt idx="1">
                  <c:v>2.9000266087380044</c:v>
                </c:pt>
                <c:pt idx="2">
                  <c:v>5.78864945778846</c:v>
                </c:pt>
                <c:pt idx="3">
                  <c:v>8.6659133900968417</c:v>
                </c:pt>
                <c:pt idx="4">
                  <c:v>11.531863072272843</c:v>
                </c:pt>
                <c:pt idx="5">
                  <c:v>14.386542995284037</c:v>
                </c:pt>
                <c:pt idx="6">
                  <c:v>17.229997475146277</c:v>
                </c:pt>
                <c:pt idx="7">
                  <c:v>20.062270653611787</c:v>
                </c:pt>
                <c:pt idx="8">
                  <c:v>22.883406498854409</c:v>
                </c:pt>
                <c:pt idx="9">
                  <c:v>25.693448806152212</c:v>
                </c:pt>
                <c:pt idx="10">
                  <c:v>28.492441198567246</c:v>
                </c:pt>
                <c:pt idx="11">
                  <c:v>31.280427127622904</c:v>
                </c:pt>
                <c:pt idx="12">
                  <c:v>34.057449873978292</c:v>
                </c:pt>
                <c:pt idx="13">
                  <c:v>36.823552548100245</c:v>
                </c:pt>
                <c:pt idx="14">
                  <c:v>39.578778090932559</c:v>
                </c:pt>
                <c:pt idx="15">
                  <c:v>42.323169274562446</c:v>
                </c:pt>
                <c:pt idx="16">
                  <c:v>45.056768702884966</c:v>
                </c:pt>
                <c:pt idx="17">
                  <c:v>47.779618812263642</c:v>
                </c:pt>
                <c:pt idx="18">
                  <c:v>50.491761872190153</c:v>
                </c:pt>
                <c:pt idx="19">
                  <c:v>53.193239985939798</c:v>
                </c:pt>
                <c:pt idx="20">
                  <c:v>55.884095091225525</c:v>
                </c:pt>
                <c:pt idx="21">
                  <c:v>58.564368960848633</c:v>
                </c:pt>
                <c:pt idx="22">
                  <c:v>61.234103203347686</c:v>
                </c:pt>
                <c:pt idx="23">
                  <c:v>63.89333926364413</c:v>
                </c:pt>
                <c:pt idx="24">
                  <c:v>66.54211842368565</c:v>
                </c:pt>
                <c:pt idx="25">
                  <c:v>69.180481803087304</c:v>
                </c:pt>
                <c:pt idx="26">
                  <c:v>71.808470359769586</c:v>
                </c:pt>
                <c:pt idx="27">
                  <c:v>74.42612489059438</c:v>
                </c:pt>
                <c:pt idx="28">
                  <c:v>77.033486031998365</c:v>
                </c:pt>
                <c:pt idx="29">
                  <c:v>79.630594260623681</c:v>
                </c:pt>
                <c:pt idx="30">
                  <c:v>82.217489893946322</c:v>
                </c:pt>
                <c:pt idx="31">
                  <c:v>84.794213090902389</c:v>
                </c:pt>
                <c:pt idx="32">
                  <c:v>87.360803852510756</c:v>
                </c:pt>
                <c:pt idx="33">
                  <c:v>89.917302022494795</c:v>
                </c:pt>
                <c:pt idx="34">
                  <c:v>92.463747287900617</c:v>
                </c:pt>
                <c:pt idx="35">
                  <c:v>95.000179179712873</c:v>
                </c:pt>
                <c:pt idx="36">
                  <c:v>97.526637073469203</c:v>
                </c:pt>
                <c:pt idx="37">
                  <c:v>100.04316018987058</c:v>
                </c:pt>
                <c:pt idx="38">
                  <c:v>102.54978759539091</c:v>
                </c:pt>
                <c:pt idx="39">
                  <c:v>105.04655820288296</c:v>
                </c:pt>
                <c:pt idx="40">
                  <c:v>107.53351077218289</c:v>
                </c:pt>
                <c:pt idx="41">
                  <c:v>110.01068391071169</c:v>
                </c:pt>
                <c:pt idx="42">
                  <c:v>112.47811607407466</c:v>
                </c:pt>
                <c:pt idx="43">
                  <c:v>114.93584556665809</c:v>
                </c:pt>
                <c:pt idx="44">
                  <c:v>117.38391054222434</c:v>
                </c:pt>
                <c:pt idx="45">
                  <c:v>119.82234900450388</c:v>
                </c:pt>
                <c:pt idx="46">
                  <c:v>122.25119880778524</c:v>
                </c:pt>
                <c:pt idx="47">
                  <c:v>124.67049765750284</c:v>
                </c:pt>
                <c:pt idx="48">
                  <c:v>127.08028311082217</c:v>
                </c:pt>
                <c:pt idx="49">
                  <c:v>129.48059257722289</c:v>
                </c:pt>
                <c:pt idx="50">
                  <c:v>131.8714633190794</c:v>
                </c:pt>
                <c:pt idx="51">
                  <c:v>134.25293245223963</c:v>
                </c:pt>
                <c:pt idx="52">
                  <c:v>136.62503694660106</c:v>
                </c:pt>
                <c:pt idx="53">
                  <c:v>138.9878136266845</c:v>
                </c:pt>
                <c:pt idx="54">
                  <c:v>141.34129917220602</c:v>
                </c:pt>
                <c:pt idx="55">
                  <c:v>143.68553011864608</c:v>
                </c:pt>
                <c:pt idx="56">
                  <c:v>146.02054285781713</c:v>
                </c:pt>
                <c:pt idx="57">
                  <c:v>148.34637363842793</c:v>
                </c:pt>
                <c:pt idx="58">
                  <c:v>150.66305856664692</c:v>
                </c:pt>
                <c:pt idx="59">
                  <c:v>152.9706336066622</c:v>
                </c:pt>
                <c:pt idx="60">
                  <c:v>155.26913458124037</c:v>
                </c:pt>
                <c:pt idx="61">
                  <c:v>157.55859717228205</c:v>
                </c:pt>
                <c:pt idx="62">
                  <c:v>159.83905692137625</c:v>
                </c:pt>
                <c:pt idx="63">
                  <c:v>162.11054923035204</c:v>
                </c:pt>
                <c:pt idx="64">
                  <c:v>164.37310936182797</c:v>
                </c:pt>
                <c:pt idx="65">
                  <c:v>166.62677243975949</c:v>
                </c:pt>
                <c:pt idx="66">
                  <c:v>168.87157344998448</c:v>
                </c:pt>
                <c:pt idx="67">
                  <c:v>171.10754724076608</c:v>
                </c:pt>
                <c:pt idx="68">
                  <c:v>173.33472852333387</c:v>
                </c:pt>
                <c:pt idx="69">
                  <c:v>175.55315187242252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3B4-46E9-BE84-AB9F4B6B1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14805007"/>
        <c:axId val="1090157711"/>
      </c:lineChart>
      <c:scatterChart>
        <c:scatterStyle val="lineMarker"/>
        <c:varyColors val="0"/>
        <c:ser>
          <c:idx val="0"/>
          <c:order val="0"/>
          <c:tx>
            <c:strRef>
              <c:f>Feuil2!$Q$2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Feuil2!$P$3:$P$72</c:f>
              <c:numCache>
                <c:formatCode>General</c:formatCode>
                <c:ptCount val="7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</c:numCache>
            </c:numRef>
          </c:xVal>
          <c:yVal>
            <c:numRef>
              <c:f>Feuil2!$Q$3:$Q$72</c:f>
              <c:numCache>
                <c:formatCode>General</c:formatCode>
                <c:ptCount val="70"/>
                <c:pt idx="0">
                  <c:v>5.1144451718377359</c:v>
                </c:pt>
                <c:pt idx="1">
                  <c:v>6.1008532228606143</c:v>
                </c:pt>
                <c:pt idx="2">
                  <c:v>7.214477004968793</c:v>
                </c:pt>
                <c:pt idx="3">
                  <c:v>8.4611167946837842</c:v>
                </c:pt>
                <c:pt idx="4">
                  <c:v>9.8454648887097811</c:v>
                </c:pt>
                <c:pt idx="5">
                  <c:v>11.371005543578734</c:v>
                </c:pt>
                <c:pt idx="6">
                  <c:v>13.039943773850196</c:v>
                </c:pt>
                <c:pt idx="7">
                  <c:v>14.853163851334964</c:v>
                </c:pt>
                <c:pt idx="8">
                  <c:v>16.810217217082183</c:v>
                </c:pt>
                <c:pt idx="9">
                  <c:v>18.909338512318318</c:v>
                </c:pt>
                <c:pt idx="10">
                  <c:v>21.14748758847627</c:v>
                </c:pt>
                <c:pt idx="11">
                  <c:v>23.520414689982445</c:v>
                </c:pt>
                <c:pt idx="12">
                  <c:v>26.022745523616422</c:v>
                </c:pt>
                <c:pt idx="13">
                  <c:v>28.648082630910441</c:v>
                </c:pt>
                <c:pt idx="14">
                  <c:v>31.389119352235124</c:v>
                </c:pt>
                <c:pt idx="15">
                  <c:v>34.237762693492016</c:v>
                </c:pt>
                <c:pt idx="16">
                  <c:v>37.185261555150824</c:v>
                </c:pt>
                <c:pt idx="17">
                  <c:v>40.222337033166433</c:v>
                </c:pt>
                <c:pt idx="18">
                  <c:v>43.33931182629383</c:v>
                </c:pt>
                <c:pt idx="19">
                  <c:v>46.526236159875879</c:v>
                </c:pt>
                <c:pt idx="20">
                  <c:v>49.773008039909357</c:v>
                </c:pt>
                <c:pt idx="21">
                  <c:v>53.069486063596841</c:v>
                </c:pt>
                <c:pt idx="22">
                  <c:v>56.405593417415815</c:v>
                </c:pt>
                <c:pt idx="23">
                  <c:v>59.77141207810169</c:v>
                </c:pt>
                <c:pt idx="24">
                  <c:v>63.157266586226534</c:v>
                </c:pt>
                <c:pt idx="25">
                  <c:v>66.553797079662019</c:v>
                </c:pt>
                <c:pt idx="26">
                  <c:v>69.952021551217328</c:v>
                </c:pt>
                <c:pt idx="27">
                  <c:v>73.343387529491608</c:v>
                </c:pt>
                <c:pt idx="28">
                  <c:v>76.719813574690875</c:v>
                </c:pt>
                <c:pt idx="29">
                  <c:v>80.07372113349588</c:v>
                </c:pt>
                <c:pt idx="30">
                  <c:v>83.398057411770822</c:v>
                </c:pt>
                <c:pt idx="31">
                  <c:v>86.686310004445957</c:v>
                </c:pt>
                <c:pt idx="32">
                  <c:v>89.932514072202792</c:v>
                </c:pt>
                <c:pt idx="33">
                  <c:v>93.131252878750033</c:v>
                </c:pt>
                <c:pt idx="34">
                  <c:v>96.277652504615034</c:v>
                </c:pt>
                <c:pt idx="35">
                  <c:v>99.36737153745905</c:v>
                </c:pt>
                <c:pt idx="36">
                  <c:v>102.39658650866755</c:v>
                </c:pt>
                <c:pt idx="37">
                  <c:v>105.36197380476294</c:v>
                </c:pt>
                <c:pt idx="38">
                  <c:v>108.26068873305385</c:v>
                </c:pt>
                <c:pt idx="39">
                  <c:v>111.09034236651091</c:v>
                </c:pt>
                <c:pt idx="40">
                  <c:v>113.84897673538961</c:v>
                </c:pt>
                <c:pt idx="41">
                  <c:v>116.5350388744835</c:v>
                </c:pt>
                <c:pt idx="42">
                  <c:v>119.14735417661164</c:v>
                </c:pt>
                <c:pt idx="43">
                  <c:v>121.68509944623133</c:v>
                </c:pt>
                <c:pt idx="44">
                  <c:v>124.14777599284687</c:v>
                </c:pt>
                <c:pt idx="45">
                  <c:v>126.53518305282968</c:v>
                </c:pt>
                <c:pt idx="46">
                  <c:v>128.84739178084084</c:v>
                </c:pt>
                <c:pt idx="47">
                  <c:v>131.08472000853303</c:v>
                </c:pt>
                <c:pt idx="48">
                  <c:v>133.24770792874119</c:v>
                </c:pt>
                <c:pt idx="49">
                  <c:v>135.33709482796476</c:v>
                </c:pt>
                <c:pt idx="50">
                  <c:v>137.35379695851884</c:v>
                </c:pt>
                <c:pt idx="51">
                  <c:v>139.29888661413983</c:v>
                </c:pt>
                <c:pt idx="52">
                  <c:v>141.17357244886438</c:v>
                </c:pt>
                <c:pt idx="53">
                  <c:v>142.97918105842786</c:v>
                </c:pt>
                <c:pt idx="54">
                  <c:v>144.71713982598234</c:v>
                </c:pt>
                <c:pt idx="55">
                  <c:v>146.38896101934529</c:v>
                </c:pt>
                <c:pt idx="56">
                  <c:v>147.99622711498191</c:v>
                </c:pt>
                <c:pt idx="57">
                  <c:v>149.54057731422654</c:v>
                </c:pt>
                <c:pt idx="58">
                  <c:v>151.02369520959937</c:v>
                </c:pt>
                <c:pt idx="59">
                  <c:v>152.44729755322356</c:v>
                </c:pt>
                <c:pt idx="60">
                  <c:v>153.81312407506522</c:v>
                </c:pt>
                <c:pt idx="61">
                  <c:v>155.12292829578575</c:v>
                </c:pt>
                <c:pt idx="62">
                  <c:v>156.37846927721611</c:v>
                </c:pt>
                <c:pt idx="63">
                  <c:v>157.58150425265617</c:v>
                </c:pt>
                <c:pt idx="64">
                  <c:v>158.73378207920982</c:v>
                </c:pt>
                <c:pt idx="65">
                  <c:v>159.83703745503996</c:v>
                </c:pt>
                <c:pt idx="66">
                  <c:v>160.89298584564531</c:v>
                </c:pt>
                <c:pt idx="67">
                  <c:v>161.90331906490647</c:v>
                </c:pt>
                <c:pt idx="68">
                  <c:v>162.8697014586283</c:v>
                </c:pt>
                <c:pt idx="69">
                  <c:v>163.79376664053297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B4-46E9-BE84-AB9F4B6B16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4805007"/>
        <c:axId val="1090157711"/>
      </c:scatterChart>
      <c:dateAx>
        <c:axId val="11148050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090157711"/>
        <c:crosses val="autoZero"/>
        <c:auto val="0"/>
        <c:lblOffset val="100"/>
        <c:baseTimeUnit val="days"/>
        <c:majorUnit val="10"/>
        <c:majorTimeUnit val="days"/>
      </c:dateAx>
      <c:valAx>
        <c:axId val="109015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114805007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9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>
                <a:latin typeface="Arial" panose="020B0604020202020204" pitchFamily="34" charset="0"/>
                <a:cs typeface="Arial" panose="020B0604020202020204" pitchFamily="34" charset="0"/>
              </a:rPr>
              <a:t>R26 (26,57%HE+73,43%SM)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Feuil2!$W$2</c:f>
              <c:strCache>
                <c:ptCount val="1"/>
                <c:pt idx="0">
                  <c:v>MGM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Feuil2!$U$3:$U$75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Feuil2!$W$3:$W$75</c:f>
              <c:numCache>
                <c:formatCode>General</c:formatCode>
                <c:ptCount val="7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2.1532879871534915E-2</c:v>
                </c:pt>
                <c:pt idx="7">
                  <c:v>0.34990929791244235</c:v>
                </c:pt>
                <c:pt idx="8">
                  <c:v>0.51678911691683793</c:v>
                </c:pt>
                <c:pt idx="9">
                  <c:v>0.63791156619422185</c:v>
                </c:pt>
                <c:pt idx="10">
                  <c:v>1.009353743978199</c:v>
                </c:pt>
                <c:pt idx="11">
                  <c:v>1.0981768734482804</c:v>
                </c:pt>
                <c:pt idx="12">
                  <c:v>1.3027392322278621</c:v>
                </c:pt>
                <c:pt idx="13">
                  <c:v>1.6526485301403044</c:v>
                </c:pt>
                <c:pt idx="14">
                  <c:v>1.9164263085666071</c:v>
                </c:pt>
                <c:pt idx="15">
                  <c:v>2.1236802773301307</c:v>
                </c:pt>
                <c:pt idx="16">
                  <c:v>5.7470005504437047</c:v>
                </c:pt>
                <c:pt idx="17">
                  <c:v>9.786794418168034</c:v>
                </c:pt>
                <c:pt idx="18">
                  <c:v>13.993177723736666</c:v>
                </c:pt>
                <c:pt idx="19">
                  <c:v>18.142836186531685</c:v>
                </c:pt>
                <c:pt idx="20">
                  <c:v>21.960521972303102</c:v>
                </c:pt>
                <c:pt idx="21">
                  <c:v>25.335577522043049</c:v>
                </c:pt>
                <c:pt idx="22">
                  <c:v>28.489317953767262</c:v>
                </c:pt>
                <c:pt idx="23">
                  <c:v>31.145099369956075</c:v>
                </c:pt>
                <c:pt idx="24">
                  <c:v>33.579565668129149</c:v>
                </c:pt>
                <c:pt idx="25">
                  <c:v>37.618566571916304</c:v>
                </c:pt>
                <c:pt idx="26">
                  <c:v>40.495663106120851</c:v>
                </c:pt>
                <c:pt idx="27">
                  <c:v>43.649403537845068</c:v>
                </c:pt>
                <c:pt idx="28">
                  <c:v>44.866636686931606</c:v>
                </c:pt>
                <c:pt idx="29">
                  <c:v>46.360513733537815</c:v>
                </c:pt>
                <c:pt idx="30">
                  <c:v>48.020377118655823</c:v>
                </c:pt>
                <c:pt idx="31">
                  <c:v>50.487555971364031</c:v>
                </c:pt>
                <c:pt idx="32">
                  <c:v>52.89990862734539</c:v>
                </c:pt>
                <c:pt idx="33">
                  <c:v>56.13465423422948</c:v>
                </c:pt>
                <c:pt idx="34">
                  <c:v>58.327702103303437</c:v>
                </c:pt>
                <c:pt idx="35">
                  <c:v>62.418446696117982</c:v>
                </c:pt>
                <c:pt idx="36">
                  <c:v>65.061697048398145</c:v>
                </c:pt>
                <c:pt idx="37">
                  <c:v>67.453209271889733</c:v>
                </c:pt>
                <c:pt idx="38">
                  <c:v>70.725804946141366</c:v>
                </c:pt>
                <c:pt idx="39">
                  <c:v>74.376007813575882</c:v>
                </c:pt>
                <c:pt idx="40">
                  <c:v>75.949371118504558</c:v>
                </c:pt>
                <c:pt idx="41">
                  <c:v>78.781425067376162</c:v>
                </c:pt>
                <c:pt idx="42">
                  <c:v>81.298806355262045</c:v>
                </c:pt>
                <c:pt idx="43">
                  <c:v>82.746300595796427</c:v>
                </c:pt>
                <c:pt idx="44">
                  <c:v>85.200747351485163</c:v>
                </c:pt>
                <c:pt idx="45">
                  <c:v>87.151717849596722</c:v>
                </c:pt>
                <c:pt idx="46">
                  <c:v>89.812324060445548</c:v>
                </c:pt>
                <c:pt idx="47">
                  <c:v>91.308915054048015</c:v>
                </c:pt>
                <c:pt idx="48">
                  <c:v>93.138081824006576</c:v>
                </c:pt>
                <c:pt idx="49">
                  <c:v>97.239849732398511</c:v>
                </c:pt>
                <c:pt idx="50">
                  <c:v>99.73416805506929</c:v>
                </c:pt>
                <c:pt idx="51">
                  <c:v>101.68435675774982</c:v>
                </c:pt>
                <c:pt idx="52">
                  <c:v>104.41462094150258</c:v>
                </c:pt>
                <c:pt idx="53">
                  <c:v>107.08916544803589</c:v>
                </c:pt>
                <c:pt idx="54">
                  <c:v>111.10098220783584</c:v>
                </c:pt>
                <c:pt idx="55">
                  <c:v>113.26061390648675</c:v>
                </c:pt>
                <c:pt idx="56">
                  <c:v>114.44326936050987</c:v>
                </c:pt>
                <c:pt idx="57">
                  <c:v>116.44864165211429</c:v>
                </c:pt>
                <c:pt idx="58">
                  <c:v>118.19691493197456</c:v>
                </c:pt>
                <c:pt idx="59">
                  <c:v>120.81932485176496</c:v>
                </c:pt>
                <c:pt idx="60">
                  <c:v>122.05340010813691</c:v>
                </c:pt>
                <c:pt idx="61">
                  <c:v>123.64741398095069</c:v>
                </c:pt>
                <c:pt idx="62">
                  <c:v>125.70420607490394</c:v>
                </c:pt>
                <c:pt idx="63">
                  <c:v>126.52692291248523</c:v>
                </c:pt>
                <c:pt idx="64">
                  <c:v>127.34963975006653</c:v>
                </c:pt>
                <c:pt idx="65">
                  <c:v>128.42945559939199</c:v>
                </c:pt>
                <c:pt idx="66">
                  <c:v>129.2521724369733</c:v>
                </c:pt>
                <c:pt idx="67">
                  <c:v>130.3834080886476</c:v>
                </c:pt>
                <c:pt idx="68">
                  <c:v>131.64290286503388</c:v>
                </c:pt>
                <c:pt idx="69">
                  <c:v>133.07414692910919</c:v>
                </c:pt>
                <c:pt idx="70">
                  <c:v>134.33364170549547</c:v>
                </c:pt>
                <c:pt idx="71">
                  <c:v>135.53588671931874</c:v>
                </c:pt>
                <c:pt idx="72">
                  <c:v>135.60984456709326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D1-435C-ADA2-6C05B48A9452}"/>
            </c:ext>
          </c:extLst>
        </c:ser>
        <c:ser>
          <c:idx val="2"/>
          <c:order val="2"/>
          <c:tx>
            <c:strRef>
              <c:f>Feuil2!$X$2</c:f>
              <c:strCache>
                <c:ptCount val="1"/>
                <c:pt idx="0">
                  <c:v>FOM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Feuil2!$U$3:$U$75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cat>
          <c:val>
            <c:numRef>
              <c:f>Feuil2!$X$3:$X$75</c:f>
              <c:numCache>
                <c:formatCode>General</c:formatCode>
                <c:ptCount val="73"/>
                <c:pt idx="0">
                  <c:v>0</c:v>
                </c:pt>
                <c:pt idx="1">
                  <c:v>1.9054253957887386</c:v>
                </c:pt>
                <c:pt idx="2">
                  <c:v>3.8107326786331677</c:v>
                </c:pt>
                <c:pt idx="3">
                  <c:v>5.7159218558569167</c:v>
                </c:pt>
                <c:pt idx="4">
                  <c:v>7.6209929347802019</c:v>
                </c:pt>
                <c:pt idx="5">
                  <c:v>9.5259459227232401</c:v>
                </c:pt>
                <c:pt idx="6">
                  <c:v>11.430780827006249</c:v>
                </c:pt>
                <c:pt idx="7">
                  <c:v>13.335497654949442</c:v>
                </c:pt>
                <c:pt idx="8">
                  <c:v>15.24009641387304</c:v>
                </c:pt>
                <c:pt idx="9">
                  <c:v>17.144577111093842</c:v>
                </c:pt>
                <c:pt idx="10">
                  <c:v>19.048939753932071</c:v>
                </c:pt>
                <c:pt idx="11">
                  <c:v>20.953184349704525</c:v>
                </c:pt>
                <c:pt idx="12">
                  <c:v>22.85731090572801</c:v>
                </c:pt>
                <c:pt idx="13">
                  <c:v>24.761319429319332</c:v>
                </c:pt>
                <c:pt idx="14">
                  <c:v>26.665209927798706</c:v>
                </c:pt>
                <c:pt idx="15">
                  <c:v>28.568982408479521</c:v>
                </c:pt>
                <c:pt idx="16">
                  <c:v>30.472636878675171</c:v>
                </c:pt>
                <c:pt idx="17">
                  <c:v>32.376173345702462</c:v>
                </c:pt>
                <c:pt idx="18">
                  <c:v>34.279591816881606</c:v>
                </c:pt>
                <c:pt idx="19">
                  <c:v>36.182892299519168</c:v>
                </c:pt>
                <c:pt idx="20">
                  <c:v>38.086074800931961</c:v>
                </c:pt>
                <c:pt idx="21">
                  <c:v>39.989139328433367</c:v>
                </c:pt>
                <c:pt idx="22">
                  <c:v>41.892085889336776</c:v>
                </c:pt>
                <c:pt idx="23">
                  <c:v>43.794914490955591</c:v>
                </c:pt>
                <c:pt idx="24">
                  <c:v>45.697625140599776</c:v>
                </c:pt>
                <c:pt idx="25">
                  <c:v>47.600217845579323</c:v>
                </c:pt>
                <c:pt idx="26">
                  <c:v>49.502692613211025</c:v>
                </c:pt>
                <c:pt idx="27">
                  <c:v>51.405049450801457</c:v>
                </c:pt>
                <c:pt idx="28">
                  <c:v>53.30728836566059</c:v>
                </c:pt>
                <c:pt idx="29">
                  <c:v>55.209409365098402</c:v>
                </c:pt>
                <c:pt idx="30">
                  <c:v>57.11141245642488</c:v>
                </c:pt>
                <c:pt idx="31">
                  <c:v>59.013297646950001</c:v>
                </c:pt>
                <c:pt idx="32">
                  <c:v>60.91506494398373</c:v>
                </c:pt>
                <c:pt idx="33">
                  <c:v>62.816714354829237</c:v>
                </c:pt>
                <c:pt idx="34">
                  <c:v>64.718245886793085</c:v>
                </c:pt>
                <c:pt idx="35">
                  <c:v>66.619659547188661</c:v>
                </c:pt>
                <c:pt idx="36">
                  <c:v>68.520955343319102</c:v>
                </c:pt>
                <c:pt idx="37">
                  <c:v>70.422133282491004</c:v>
                </c:pt>
                <c:pt idx="38">
                  <c:v>72.32319337201092</c:v>
                </c:pt>
                <c:pt idx="39">
                  <c:v>74.224135619178597</c:v>
                </c:pt>
                <c:pt idx="40">
                  <c:v>76.12496003130741</c:v>
                </c:pt>
                <c:pt idx="41">
                  <c:v>78.025666615697105</c:v>
                </c:pt>
                <c:pt idx="42">
                  <c:v>79.92625537965084</c:v>
                </c:pt>
                <c:pt idx="43">
                  <c:v>81.826726330471772</c:v>
                </c:pt>
                <c:pt idx="44">
                  <c:v>83.727079475466468</c:v>
                </c:pt>
                <c:pt idx="45">
                  <c:v>85.627314821931236</c:v>
                </c:pt>
                <c:pt idx="46">
                  <c:v>87.527432377176083</c:v>
                </c:pt>
                <c:pt idx="47">
                  <c:v>89.427432148497317</c:v>
                </c:pt>
                <c:pt idx="48">
                  <c:v>91.327314143198095</c:v>
                </c:pt>
                <c:pt idx="49">
                  <c:v>93.227078368578148</c:v>
                </c:pt>
                <c:pt idx="50">
                  <c:v>95.126724831937238</c:v>
                </c:pt>
                <c:pt idx="51">
                  <c:v>97.026253540575098</c:v>
                </c:pt>
                <c:pt idx="52">
                  <c:v>98.92566450179487</c:v>
                </c:pt>
                <c:pt idx="53">
                  <c:v>100.82495772288948</c:v>
                </c:pt>
                <c:pt idx="54">
                  <c:v>102.72413321116208</c:v>
                </c:pt>
                <c:pt idx="55">
                  <c:v>104.62319097390558</c:v>
                </c:pt>
                <c:pt idx="56">
                  <c:v>106.52213101842314</c:v>
                </c:pt>
                <c:pt idx="57">
                  <c:v>108.42095335201108</c:v>
                </c:pt>
                <c:pt idx="58">
                  <c:v>110.31965798196232</c:v>
                </c:pt>
                <c:pt idx="59">
                  <c:v>112.21824491557661</c:v>
                </c:pt>
                <c:pt idx="60">
                  <c:v>114.11671416015027</c:v>
                </c:pt>
                <c:pt idx="61">
                  <c:v>116.01506572297278</c:v>
                </c:pt>
                <c:pt idx="62">
                  <c:v>117.91329961134392</c:v>
                </c:pt>
                <c:pt idx="63">
                  <c:v>119.81141583255658</c:v>
                </c:pt>
                <c:pt idx="64">
                  <c:v>121.70941439390708</c:v>
                </c:pt>
                <c:pt idx="65">
                  <c:v>123.60729530268495</c:v>
                </c:pt>
                <c:pt idx="66">
                  <c:v>125.50505856618308</c:v>
                </c:pt>
                <c:pt idx="67">
                  <c:v>127.40270419169782</c:v>
                </c:pt>
                <c:pt idx="68">
                  <c:v>129.30023218652207</c:v>
                </c:pt>
                <c:pt idx="69">
                  <c:v>131.19764255794195</c:v>
                </c:pt>
                <c:pt idx="70">
                  <c:v>133.09493531325373</c:v>
                </c:pt>
                <c:pt idx="71">
                  <c:v>134.99211045974354</c:v>
                </c:pt>
                <c:pt idx="72">
                  <c:v>136.88916800470429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D1-435C-ADA2-6C05B48A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73855807"/>
        <c:axId val="1335307327"/>
      </c:lineChart>
      <c:scatterChart>
        <c:scatterStyle val="lineMarker"/>
        <c:varyColors val="0"/>
        <c:ser>
          <c:idx val="0"/>
          <c:order val="0"/>
          <c:tx>
            <c:strRef>
              <c:f>Feuil2!$V$2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Feuil2!$U$3:$U$75</c:f>
              <c:numCache>
                <c:formatCode>General</c:formatCode>
                <c:ptCount val="73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</c:numCache>
            </c:numRef>
          </c:xVal>
          <c:yVal>
            <c:numRef>
              <c:f>Feuil2!$V$3:$V$75</c:f>
              <c:numCache>
                <c:formatCode>General</c:formatCode>
                <c:ptCount val="73"/>
                <c:pt idx="0">
                  <c:v>0.36201457483934563</c:v>
                </c:pt>
                <c:pt idx="1">
                  <c:v>0.4980140733836329</c:v>
                </c:pt>
                <c:pt idx="2">
                  <c:v>0.67367230457694849</c:v>
                </c:pt>
                <c:pt idx="3">
                  <c:v>0.89687703867220214</c:v>
                </c:pt>
                <c:pt idx="4">
                  <c:v>1.1761413604663935</c:v>
                </c:pt>
                <c:pt idx="5">
                  <c:v>1.5204584009039186</c:v>
                </c:pt>
                <c:pt idx="6">
                  <c:v>1.9391245594337945</c:v>
                </c:pt>
                <c:pt idx="7">
                  <c:v>2.4415378700549462</c:v>
                </c:pt>
                <c:pt idx="8">
                  <c:v>3.0369796777473317</c:v>
                </c:pt>
                <c:pt idx="9">
                  <c:v>3.7343887209540125</c:v>
                </c:pt>
                <c:pt idx="10">
                  <c:v>4.5421370213806425</c:v>
                </c:pt>
                <c:pt idx="11">
                  <c:v>5.4678166842327629</c:v>
                </c:pt>
                <c:pt idx="12">
                  <c:v>6.5180458789850757</c:v>
                </c:pt>
                <c:pt idx="13">
                  <c:v>7.6983010080655818</c:v>
                </c:pt>
                <c:pt idx="14">
                  <c:v>9.0127805052956784</c:v>
                </c:pt>
                <c:pt idx="15">
                  <c:v>10.464303971650168</c:v>
                </c:pt>
                <c:pt idx="16">
                  <c:v>12.054248581599262</c:v>
                </c:pt>
                <c:pt idx="17">
                  <c:v>13.782522992464205</c:v>
                </c:pt>
                <c:pt idx="18">
                  <c:v>15.647577453542469</c:v>
                </c:pt>
                <c:pt idx="19">
                  <c:v>17.646447507734973</c:v>
                </c:pt>
                <c:pt idx="20">
                  <c:v>19.774827646812771</c:v>
                </c:pt>
                <c:pt idx="21">
                  <c:v>22.027170539093177</c:v>
                </c:pt>
                <c:pt idx="22">
                  <c:v>24.396806991299609</c:v>
                </c:pt>
                <c:pt idx="23">
                  <c:v>26.876081614506745</c:v>
                </c:pt>
                <c:pt idx="24">
                  <c:v>29.456499205270973</c:v>
                </c:pt>
                <c:pt idx="25">
                  <c:v>32.128877087928529</c:v>
                </c:pt>
                <c:pt idx="26">
                  <c:v>34.88349904988543</c:v>
                </c:pt>
                <c:pt idx="27">
                  <c:v>37.710266995789873</c:v>
                </c:pt>
                <c:pt idx="28">
                  <c:v>40.598847008592941</c:v>
                </c:pt>
                <c:pt idx="29">
                  <c:v>43.538807099844128</c:v>
                </c:pt>
                <c:pt idx="30">
                  <c:v>46.519744527763429</c:v>
                </c:pt>
                <c:pt idx="31">
                  <c:v>49.531401135249297</c:v>
                </c:pt>
                <c:pt idx="32">
                  <c:v>52.563765692537146</c:v>
                </c:pt>
                <c:pt idx="33">
                  <c:v>55.60716270783</c:v>
                </c:pt>
                <c:pt idx="34">
                  <c:v>58.652327585997334</c:v>
                </c:pt>
                <c:pt idx="35">
                  <c:v>61.690468366764684</c:v>
                </c:pt>
                <c:pt idx="36">
                  <c:v>64.713314559561923</c:v>
                </c:pt>
                <c:pt idx="37">
                  <c:v>67.713153814916581</c:v>
                </c:pt>
                <c:pt idx="38">
                  <c:v>70.682857336491125</c:v>
                </c:pt>
                <c:pt idx="39">
                  <c:v>73.615895049391057</c:v>
                </c:pt>
                <c:pt idx="40">
                  <c:v>76.506341605793352</c:v>
                </c:pt>
                <c:pt idx="41">
                  <c:v>79.348874335133132</c:v>
                </c:pt>
                <c:pt idx="42">
                  <c:v>82.138764239854382</c:v>
                </c:pt>
                <c:pt idx="43">
                  <c:v>84.871861105573899</c:v>
                </c:pt>
                <c:pt idx="44">
                  <c:v>87.54457374240836</c:v>
                </c:pt>
                <c:pt idx="45">
                  <c:v>90.153846307546289</c:v>
                </c:pt>
                <c:pt idx="46">
                  <c:v>92.697131582592561</c:v>
                </c:pt>
                <c:pt idx="47">
                  <c:v>95.172361996773972</c:v>
                </c:pt>
                <c:pt idx="48">
                  <c:v>97.577919102083882</c:v>
                </c:pt>
                <c:pt idx="49">
                  <c:v>99.912602121548034</c:v>
                </c:pt>
                <c:pt idx="50">
                  <c:v>102.17559610911212</c:v>
                </c:pt>
                <c:pt idx="51">
                  <c:v>104.36644018077251</c:v>
                </c:pt>
                <c:pt idx="52">
                  <c:v>106.48499620262926</c:v>
                </c:pt>
                <c:pt idx="53">
                  <c:v>108.53141825329514</c:v>
                </c:pt>
                <c:pt idx="54">
                  <c:v>110.50612311598258</c:v>
                </c:pt>
                <c:pt idx="55">
                  <c:v>112.40976199979777</c:v>
                </c:pt>
                <c:pt idx="56">
                  <c:v>114.2431936402773</c:v>
                </c:pt>
                <c:pt idx="57">
                  <c:v>116.00745888583324</c:v>
                </c:pt>
                <c:pt idx="58">
                  <c:v>117.70375683923643</c:v>
                </c:pt>
                <c:pt idx="59">
                  <c:v>119.3334225911983</c:v>
                </c:pt>
                <c:pt idx="60">
                  <c:v>120.89790655608449</c:v>
                </c:pt>
                <c:pt idx="61">
                  <c:v>122.39875539736238</c:v>
                </c:pt>
                <c:pt idx="62">
                  <c:v>123.83759451208755</c:v>
                </c:pt>
                <c:pt idx="63">
                  <c:v>125.21611202912013</c:v>
                </c:pt>
                <c:pt idx="64">
                  <c:v>126.5360442643867</c:v>
                </c:pt>
                <c:pt idx="65">
                  <c:v>127.79916256795354</c:v>
                </c:pt>
                <c:pt idx="66">
                  <c:v>129.00726149156066</c:v>
                </c:pt>
                <c:pt idx="67">
                  <c:v>130.16214820122622</c:v>
                </c:pt>
                <c:pt idx="68">
                  <c:v>131.26563305724036</c:v>
                </c:pt>
                <c:pt idx="69">
                  <c:v>132.31952128303354</c:v>
                </c:pt>
                <c:pt idx="70">
                  <c:v>133.32560564476489</c:v>
                </c:pt>
                <c:pt idx="71">
                  <c:v>134.28566006480253</c:v>
                </c:pt>
                <c:pt idx="72">
                  <c:v>135.20143409435511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5D1-435C-ADA2-6C05B48A9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3855807"/>
        <c:axId val="1335307327"/>
      </c:scatterChart>
      <c:dateAx>
        <c:axId val="8738558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335307327"/>
        <c:crosses val="autoZero"/>
        <c:auto val="0"/>
        <c:lblOffset val="100"/>
        <c:baseTimeUnit val="days"/>
        <c:majorUnit val="10"/>
        <c:majorTimeUnit val="days"/>
      </c:dateAx>
      <c:valAx>
        <c:axId val="133530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873855807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hart9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900" b="1">
                <a:latin typeface="Arial" panose="020B0604020202020204" pitchFamily="34" charset="0"/>
                <a:cs typeface="Arial" panose="020B0604020202020204" pitchFamily="34" charset="0"/>
              </a:rPr>
              <a:t>R7 (73,72%HE+26,28%SM)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Feuil2!$AB$2</c:f>
              <c:strCache>
                <c:ptCount val="1"/>
                <c:pt idx="0">
                  <c:v>MGM</c:v>
                </c:pt>
              </c:strCache>
            </c:strRef>
          </c:tx>
          <c:spPr>
            <a:ln w="254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Feuil2!$Z$3:$Z$60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Feuil2!$AB$3:$AB$60</c:f>
              <c:numCache>
                <c:formatCode>General</c:formatCode>
                <c:ptCount val="5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0.57965083464673983</c:v>
                </c:pt>
                <c:pt idx="5">
                  <c:v>1.6230223370108714</c:v>
                </c:pt>
                <c:pt idx="6">
                  <c:v>3.7097653417391347</c:v>
                </c:pt>
                <c:pt idx="7">
                  <c:v>6.9558100157608784</c:v>
                </c:pt>
                <c:pt idx="8">
                  <c:v>14.259410532309801</c:v>
                </c:pt>
                <c:pt idx="9">
                  <c:v>20.635569713423937</c:v>
                </c:pt>
                <c:pt idx="10">
                  <c:v>25.968357392173942</c:v>
                </c:pt>
                <c:pt idx="11">
                  <c:v>33.851608743369603</c:v>
                </c:pt>
                <c:pt idx="12">
                  <c:v>40.92334892605983</c:v>
                </c:pt>
                <c:pt idx="13">
                  <c:v>46.835787439456574</c:v>
                </c:pt>
                <c:pt idx="14">
                  <c:v>50.54555278119571</c:v>
                </c:pt>
                <c:pt idx="15">
                  <c:v>53.211946620570714</c:v>
                </c:pt>
                <c:pt idx="16">
                  <c:v>57.153572296168548</c:v>
                </c:pt>
                <c:pt idx="17">
                  <c:v>60.051826469402243</c:v>
                </c:pt>
                <c:pt idx="18">
                  <c:v>62.02263930720116</c:v>
                </c:pt>
                <c:pt idx="19">
                  <c:v>63.761591811141379</c:v>
                </c:pt>
                <c:pt idx="20">
                  <c:v>65.268683981222907</c:v>
                </c:pt>
                <c:pt idx="21">
                  <c:v>67.007636485163133</c:v>
                </c:pt>
                <c:pt idx="22">
                  <c:v>68.514728655244653</c:v>
                </c:pt>
                <c:pt idx="23">
                  <c:v>70.48554149304357</c:v>
                </c:pt>
                <c:pt idx="24">
                  <c:v>72.688214664701178</c:v>
                </c:pt>
                <c:pt idx="25">
                  <c:v>75.122748170217491</c:v>
                </c:pt>
                <c:pt idx="26">
                  <c:v>76.861700674157717</c:v>
                </c:pt>
                <c:pt idx="27">
                  <c:v>79.395155455320307</c:v>
                </c:pt>
                <c:pt idx="28">
                  <c:v>82.210105212167633</c:v>
                </c:pt>
                <c:pt idx="29">
                  <c:v>84.321317529803125</c:v>
                </c:pt>
                <c:pt idx="30">
                  <c:v>86.995519798808076</c:v>
                </c:pt>
                <c:pt idx="31">
                  <c:v>89.528974579970665</c:v>
                </c:pt>
                <c:pt idx="32">
                  <c:v>91.921681873290893</c:v>
                </c:pt>
                <c:pt idx="33">
                  <c:v>93.047661776029827</c:v>
                </c:pt>
                <c:pt idx="34">
                  <c:v>95.632599991549213</c:v>
                </c:pt>
                <c:pt idx="35">
                  <c:v>97.809390067776064</c:v>
                </c:pt>
                <c:pt idx="36">
                  <c:v>100.39432828329545</c:v>
                </c:pt>
                <c:pt idx="37">
                  <c:v>102.97926649881484</c:v>
                </c:pt>
                <c:pt idx="38">
                  <c:v>105.97235285362676</c:v>
                </c:pt>
                <c:pt idx="39">
                  <c:v>108.55729106914615</c:v>
                </c:pt>
                <c:pt idx="40">
                  <c:v>111.14222928466553</c:v>
                </c:pt>
                <c:pt idx="41">
                  <c:v>113.59111812042075</c:v>
                </c:pt>
                <c:pt idx="42">
                  <c:v>118.48889579193117</c:v>
                </c:pt>
                <c:pt idx="43">
                  <c:v>122.29827842532816</c:v>
                </c:pt>
                <c:pt idx="44">
                  <c:v>125.69951291943262</c:v>
                </c:pt>
                <c:pt idx="45">
                  <c:v>127.7402536158953</c:v>
                </c:pt>
                <c:pt idx="46">
                  <c:v>129.10074741353708</c:v>
                </c:pt>
                <c:pt idx="47">
                  <c:v>132.22988314811317</c:v>
                </c:pt>
                <c:pt idx="48">
                  <c:v>137.55205658268653</c:v>
                </c:pt>
                <c:pt idx="49">
                  <c:v>146.42234564030881</c:v>
                </c:pt>
                <c:pt idx="50">
                  <c:v>152.88498481086216</c:v>
                </c:pt>
                <c:pt idx="51">
                  <c:v>157.06669250945552</c:v>
                </c:pt>
                <c:pt idx="52">
                  <c:v>159.47434239652443</c:v>
                </c:pt>
                <c:pt idx="53">
                  <c:v>161.56519624582111</c:v>
                </c:pt>
                <c:pt idx="54">
                  <c:v>162.70566198180111</c:v>
                </c:pt>
                <c:pt idx="55">
                  <c:v>164.44425560248536</c:v>
                </c:pt>
                <c:pt idx="56">
                  <c:v>165.08817916570175</c:v>
                </c:pt>
                <c:pt idx="57">
                  <c:v>165.73210272891814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15-4EE4-A027-80ADB1514728}"/>
            </c:ext>
          </c:extLst>
        </c:ser>
        <c:ser>
          <c:idx val="2"/>
          <c:order val="2"/>
          <c:tx>
            <c:strRef>
              <c:f>Feuil2!$AC$2</c:f>
              <c:strCache>
                <c:ptCount val="1"/>
                <c:pt idx="0">
                  <c:v>FOM</c:v>
                </c:pt>
              </c:strCache>
            </c:strRef>
          </c:tx>
          <c:spPr>
            <a:ln w="2222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Feuil2!$Z$3:$Z$60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cat>
          <c:val>
            <c:numRef>
              <c:f>Feuil2!$AC$3:$AC$60</c:f>
              <c:numCache>
                <c:formatCode>General</c:formatCode>
                <c:ptCount val="58"/>
                <c:pt idx="0">
                  <c:v>0</c:v>
                </c:pt>
                <c:pt idx="1">
                  <c:v>3.0774108574859791</c:v>
                </c:pt>
                <c:pt idx="2">
                  <c:v>6.1475027518835939</c:v>
                </c:pt>
                <c:pt idx="3">
                  <c:v>9.2102930897800199</c:v>
                </c:pt>
                <c:pt idx="4">
                  <c:v>12.265799236364767</c:v>
                </c:pt>
                <c:pt idx="5">
                  <c:v>15.314038515528082</c:v>
                </c:pt>
                <c:pt idx="6">
                  <c:v>18.35502820995849</c:v>
                </c:pt>
                <c:pt idx="7">
                  <c:v>21.388785561241932</c:v>
                </c:pt>
                <c:pt idx="8">
                  <c:v>24.415327769958569</c:v>
                </c:pt>
                <c:pt idx="9">
                  <c:v>27.434671995780921</c:v>
                </c:pt>
                <c:pt idx="10">
                  <c:v>30.446835357570826</c:v>
                </c:pt>
                <c:pt idx="11">
                  <c:v>33.45183493347627</c:v>
                </c:pt>
                <c:pt idx="12">
                  <c:v>36.449687761028926</c:v>
                </c:pt>
                <c:pt idx="13">
                  <c:v>39.44041083724013</c:v>
                </c:pt>
                <c:pt idx="14">
                  <c:v>42.424021118697546</c:v>
                </c:pt>
                <c:pt idx="15">
                  <c:v>45.40053552166129</c:v>
                </c:pt>
                <c:pt idx="16">
                  <c:v>48.369970922159446</c:v>
                </c:pt>
                <c:pt idx="17">
                  <c:v>51.332344156084616</c:v>
                </c:pt>
                <c:pt idx="18">
                  <c:v>54.287672019288173</c:v>
                </c:pt>
                <c:pt idx="19">
                  <c:v>57.235971267676767</c:v>
                </c:pt>
                <c:pt idx="20">
                  <c:v>60.17725861730645</c:v>
                </c:pt>
                <c:pt idx="21">
                  <c:v>63.111550744477611</c:v>
                </c:pt>
                <c:pt idx="22">
                  <c:v>66.038864285829817</c:v>
                </c:pt>
                <c:pt idx="23">
                  <c:v>68.959215838435739</c:v>
                </c:pt>
                <c:pt idx="24">
                  <c:v>71.872621959895554</c:v>
                </c:pt>
                <c:pt idx="25">
                  <c:v>74.77909916843106</c:v>
                </c:pt>
                <c:pt idx="26">
                  <c:v>77.678663942978403</c:v>
                </c:pt>
                <c:pt idx="27">
                  <c:v>80.57133272328241</c:v>
                </c:pt>
                <c:pt idx="28">
                  <c:v>83.45712190998978</c:v>
                </c:pt>
                <c:pt idx="29">
                  <c:v>86.336047864741161</c:v>
                </c:pt>
                <c:pt idx="30">
                  <c:v>89.208126910265108</c:v>
                </c:pt>
                <c:pt idx="31">
                  <c:v>92.073375330469602</c:v>
                </c:pt>
                <c:pt idx="32">
                  <c:v>94.931809370535319</c:v>
                </c:pt>
                <c:pt idx="33">
                  <c:v>97.783445237006745</c:v>
                </c:pt>
                <c:pt idx="34">
                  <c:v>100.62829909788498</c:v>
                </c:pt>
                <c:pt idx="35">
                  <c:v>103.46638708271868</c:v>
                </c:pt>
                <c:pt idx="36">
                  <c:v>106.29772528269611</c:v>
                </c:pt>
                <c:pt idx="37">
                  <c:v>109.12232975073587</c:v>
                </c:pt>
                <c:pt idx="38">
                  <c:v>111.94021650157815</c:v>
                </c:pt>
                <c:pt idx="39">
                  <c:v>114.75140151187576</c:v>
                </c:pt>
                <c:pt idx="40">
                  <c:v>117.555900720284</c:v>
                </c:pt>
                <c:pt idx="41">
                  <c:v>120.3537300275518</c:v>
                </c:pt>
                <c:pt idx="42">
                  <c:v>123.14490529661158</c:v>
                </c:pt>
                <c:pt idx="43">
                  <c:v>125.92944235266927</c:v>
                </c:pt>
                <c:pt idx="44">
                  <c:v>128.70735698329335</c:v>
                </c:pt>
                <c:pt idx="45">
                  <c:v>131.47866493850577</c:v>
                </c:pt>
                <c:pt idx="46">
                  <c:v>134.24338193086987</c:v>
                </c:pt>
                <c:pt idx="47">
                  <c:v>137.00152363558013</c:v>
                </c:pt>
                <c:pt idx="48">
                  <c:v>139.75310569055085</c:v>
                </c:pt>
                <c:pt idx="49">
                  <c:v>142.49814369650531</c:v>
                </c:pt>
                <c:pt idx="50">
                  <c:v>145.23665321706335</c:v>
                </c:pt>
                <c:pt idx="51">
                  <c:v>147.96864977883033</c:v>
                </c:pt>
                <c:pt idx="52">
                  <c:v>150.69414887148471</c:v>
                </c:pt>
                <c:pt idx="53">
                  <c:v>153.41316594786616</c:v>
                </c:pt>
                <c:pt idx="54">
                  <c:v>156.12571642406317</c:v>
                </c:pt>
                <c:pt idx="55">
                  <c:v>158.83181567950015</c:v>
                </c:pt>
                <c:pt idx="56">
                  <c:v>161.53147905702522</c:v>
                </c:pt>
                <c:pt idx="57">
                  <c:v>164.22472186299632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15-4EE4-A027-80ADB1514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7880687"/>
        <c:axId val="1090158127"/>
      </c:lineChart>
      <c:scatterChart>
        <c:scatterStyle val="lineMarker"/>
        <c:varyColors val="0"/>
        <c:ser>
          <c:idx val="0"/>
          <c:order val="0"/>
          <c:tx>
            <c:strRef>
              <c:f>Feuil2!$AA$2</c:f>
              <c:strCache>
                <c:ptCount val="1"/>
                <c:pt idx="0">
                  <c:v>Experimental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7030A0"/>
                </a:solidFill>
              </a:ln>
              <a:effectLst/>
            </c:spPr>
          </c:marker>
          <c:xVal>
            <c:numRef>
              <c:f>Feuil2!$Z$3:$Z$60</c:f>
              <c:numCache>
                <c:formatCode>General</c:formatCode>
                <c:ptCount val="5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</c:numCache>
            </c:numRef>
          </c:xVal>
          <c:yVal>
            <c:numRef>
              <c:f>Feuil2!$AA$3:$AA$60</c:f>
              <c:numCache>
                <c:formatCode>General</c:formatCode>
                <c:ptCount val="58"/>
                <c:pt idx="0">
                  <c:v>9.9377683867490862</c:v>
                </c:pt>
                <c:pt idx="1">
                  <c:v>11.235669159642031</c:v>
                </c:pt>
                <c:pt idx="2">
                  <c:v>12.641582716827061</c:v>
                </c:pt>
                <c:pt idx="3">
                  <c:v>14.157276537645</c:v>
                </c:pt>
                <c:pt idx="4">
                  <c:v>15.78387973455461</c:v>
                </c:pt>
                <c:pt idx="5">
                  <c:v>17.521870124931542</c:v>
                </c:pt>
                <c:pt idx="6">
                  <c:v>19.371070460280471</c:v>
                </c:pt>
                <c:pt idx="7">
                  <c:v>21.330653467752814</c:v>
                </c:pt>
                <c:pt idx="8">
                  <c:v>23.399155189748686</c:v>
                </c:pt>
                <c:pt idx="9">
                  <c:v>25.574495966714252</c:v>
                </c:pt>
                <c:pt idx="10">
                  <c:v>27.854008297227381</c:v>
                </c:pt>
                <c:pt idx="11">
                  <c:v>30.234470728097737</c:v>
                </c:pt>
                <c:pt idx="12">
                  <c:v>32.712146874476431</c:v>
                </c:pt>
                <c:pt idx="13">
                  <c:v>35.2828286440282</c:v>
                </c:pt>
                <c:pt idx="14">
                  <c:v>37.941882737590419</c:v>
                </c:pt>
                <c:pt idx="15">
                  <c:v>40.684299518509341</c:v>
                </c:pt>
                <c:pt idx="16">
                  <c:v>43.504743380820763</c:v>
                </c:pt>
                <c:pt idx="17">
                  <c:v>46.397603799338725</c:v>
                </c:pt>
                <c:pt idx="18">
                  <c:v>49.357046309259289</c:v>
                </c:pt>
                <c:pt idx="19">
                  <c:v>52.377062735943831</c:v>
                </c:pt>
                <c:pt idx="20">
                  <c:v>55.451520074192835</c:v>
                </c:pt>
                <c:pt idx="21">
                  <c:v>58.574207497915189</c:v>
                </c:pt>
                <c:pt idx="22">
                  <c:v>61.738881063310615</c:v>
                </c:pt>
                <c:pt idx="23">
                  <c:v>64.93930574952266</c:v>
                </c:pt>
                <c:pt idx="24">
                  <c:v>68.169294558539207</c:v>
                </c:pt>
                <c:pt idx="25">
                  <c:v>71.422744469599451</c:v>
                </c:pt>
                <c:pt idx="26">
                  <c:v>74.693669111513941</c:v>
                </c:pt>
                <c:pt idx="27">
                  <c:v>77.976228078408667</c:v>
                </c:pt>
                <c:pt idx="28">
                  <c:v>81.264752870017745</c:v>
                </c:pt>
                <c:pt idx="29">
                  <c:v>84.553769486555993</c:v>
                </c:pt>
                <c:pt idx="30">
                  <c:v>87.838017750374519</c:v>
                </c:pt>
                <c:pt idx="31">
                  <c:v>91.112467462180902</c:v>
                </c:pt>
                <c:pt idx="32">
                  <c:v>94.372331528852627</c:v>
                </c:pt>
                <c:pt idx="33">
                  <c:v>97.613076223156256</c:v>
                </c:pt>
                <c:pt idx="34">
                  <c:v>100.83042875344252</c:v>
                </c:pt>
                <c:pt idx="35">
                  <c:v>104.02038233410507</c:v>
                </c:pt>
                <c:pt idx="36">
                  <c:v>107.17919895578272</c:v>
                </c:pt>
                <c:pt idx="37">
                  <c:v>110.30341005847762</c:v>
                </c:pt>
                <c:pt idx="38">
                  <c:v>113.38981531147331</c:v>
                </c:pt>
                <c:pt idx="39">
                  <c:v>116.43547970167546</c:v>
                </c:pt>
                <c:pt idx="40">
                  <c:v>119.4377291272438</c:v>
                </c:pt>
                <c:pt idx="41">
                  <c:v>122.39414468658578</c:v>
                </c:pt>
                <c:pt idx="42">
                  <c:v>125.30255584436094</c:v>
                </c:pt>
                <c:pt idx="43">
                  <c:v>128.16103264646864</c:v>
                </c:pt>
                <c:pt idx="44">
                  <c:v>130.96787714540889</c:v>
                </c:pt>
                <c:pt idx="45">
                  <c:v>133.72161418620573</c:v>
                </c:pt>
                <c:pt idx="46">
                  <c:v>136.42098169153198</c:v>
                </c:pt>
                <c:pt idx="47">
                  <c:v>139.06492057299303</c:v>
                </c:pt>
                <c:pt idx="48">
                  <c:v>141.652564383906</c:v>
                </c:pt>
                <c:pt idx="49">
                  <c:v>144.18322881750458</c:v>
                </c:pt>
                <c:pt idx="50">
                  <c:v>146.65640114343722</c:v>
                </c:pt>
                <c:pt idx="51">
                  <c:v>149.07172966480749</c:v>
                </c:pt>
                <c:pt idx="52">
                  <c:v>151.42901326790644</c:v>
                </c:pt>
                <c:pt idx="53">
                  <c:v>153.72819112726503</c:v>
                </c:pt>
                <c:pt idx="54">
                  <c:v>155.96933261974633</c:v>
                </c:pt>
                <c:pt idx="55">
                  <c:v>158.15262749312683</c:v>
                </c:pt>
                <c:pt idx="56">
                  <c:v>160.2783763269897</c:v>
                </c:pt>
                <c:pt idx="57">
                  <c:v>162.34698131677214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15-4EE4-A027-80ADB15147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880687"/>
        <c:axId val="1090158127"/>
      </c:scatterChart>
      <c:dateAx>
        <c:axId val="13778806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090158127"/>
        <c:crosses val="autoZero"/>
        <c:auto val="0"/>
        <c:lblOffset val="100"/>
        <c:baseTimeUnit val="days"/>
        <c:majorUnit val="10"/>
        <c:majorTimeUnit val="days"/>
      </c:dateAx>
      <c:valAx>
        <c:axId val="1090158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fr-BF"/>
          </a:p>
        </c:txPr>
        <c:crossAx val="1377880687"/>
        <c:crosses val="autoZero"/>
        <c:crossBetween val="between"/>
        <c:majorUnit val="5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BF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BF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711188-AFC9-436C-812E-E6C6A7F44458}">
  <sheetPr/>
  <sheetViews>
    <sheetView zoomScale="90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A4978B7-83A1-4C4D-80EF-C42749BC56E2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AFF8F7-767E-48B4-9ACF-B763CDDEAD45}">
  <sheetPr/>
  <sheetViews>
    <sheetView zoomScale="89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F03AF0C-A2A0-4582-8896-6F06C5913934}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image" Target="../media/image4.tmp"/><Relationship Id="rId7" Type="http://schemas.openxmlformats.org/officeDocument/2006/relationships/chart" Target="../charts/chart31.xml"/><Relationship Id="rId2" Type="http://schemas.openxmlformats.org/officeDocument/2006/relationships/image" Target="../media/image3.tmp"/><Relationship Id="rId1" Type="http://schemas.openxmlformats.org/officeDocument/2006/relationships/image" Target="../media/image2.tmp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10" Type="http://schemas.openxmlformats.org/officeDocument/2006/relationships/image" Target="../media/image5.tmp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_rels/drawing11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tmp"/><Relationship Id="rId3" Type="http://schemas.openxmlformats.org/officeDocument/2006/relationships/image" Target="../media/image4.tmp"/><Relationship Id="rId7" Type="http://schemas.openxmlformats.org/officeDocument/2006/relationships/chart" Target="../charts/chart37.xml"/><Relationship Id="rId2" Type="http://schemas.openxmlformats.org/officeDocument/2006/relationships/image" Target="../media/image3.tmp"/><Relationship Id="rId1" Type="http://schemas.openxmlformats.org/officeDocument/2006/relationships/image" Target="../media/image2.tmp"/><Relationship Id="rId6" Type="http://schemas.openxmlformats.org/officeDocument/2006/relationships/chart" Target="../charts/chart36.xml"/><Relationship Id="rId5" Type="http://schemas.openxmlformats.org/officeDocument/2006/relationships/chart" Target="../charts/chart35.xml"/><Relationship Id="rId4" Type="http://schemas.openxmlformats.org/officeDocument/2006/relationships/chart" Target="../charts/chart34.xml"/></Relationships>
</file>

<file path=xl/drawings/_rels/drawing1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2.xml"/><Relationship Id="rId3" Type="http://schemas.openxmlformats.org/officeDocument/2006/relationships/image" Target="../media/image4.tmp"/><Relationship Id="rId7" Type="http://schemas.openxmlformats.org/officeDocument/2006/relationships/chart" Target="../charts/chart41.xml"/><Relationship Id="rId2" Type="http://schemas.openxmlformats.org/officeDocument/2006/relationships/image" Target="../media/image3.tmp"/><Relationship Id="rId1" Type="http://schemas.openxmlformats.org/officeDocument/2006/relationships/image" Target="../media/image2.tmp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Relationship Id="rId9" Type="http://schemas.openxmlformats.org/officeDocument/2006/relationships/image" Target="../media/image5.tmp"/></Relationships>
</file>

<file path=xl/drawings/_rels/drawing1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7.xml"/><Relationship Id="rId3" Type="http://schemas.openxmlformats.org/officeDocument/2006/relationships/image" Target="../media/image4.tmp"/><Relationship Id="rId7" Type="http://schemas.openxmlformats.org/officeDocument/2006/relationships/chart" Target="../charts/chart46.xml"/><Relationship Id="rId2" Type="http://schemas.openxmlformats.org/officeDocument/2006/relationships/image" Target="../media/image3.tmp"/><Relationship Id="rId1" Type="http://schemas.openxmlformats.org/officeDocument/2006/relationships/image" Target="../media/image2.tmp"/><Relationship Id="rId6" Type="http://schemas.openxmlformats.org/officeDocument/2006/relationships/chart" Target="../charts/chart45.xml"/><Relationship Id="rId5" Type="http://schemas.openxmlformats.org/officeDocument/2006/relationships/chart" Target="../charts/chart44.xml"/><Relationship Id="rId10" Type="http://schemas.openxmlformats.org/officeDocument/2006/relationships/image" Target="../media/image6.tmp"/><Relationship Id="rId4" Type="http://schemas.openxmlformats.org/officeDocument/2006/relationships/chart" Target="../charts/chart43.xml"/><Relationship Id="rId9" Type="http://schemas.openxmlformats.org/officeDocument/2006/relationships/chart" Target="../charts/chart48.xml"/></Relationships>
</file>

<file path=xl/drawings/_rels/drawing1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53.xml"/><Relationship Id="rId3" Type="http://schemas.openxmlformats.org/officeDocument/2006/relationships/image" Target="../media/image4.tmp"/><Relationship Id="rId7" Type="http://schemas.openxmlformats.org/officeDocument/2006/relationships/chart" Target="../charts/chart52.xml"/><Relationship Id="rId2" Type="http://schemas.openxmlformats.org/officeDocument/2006/relationships/image" Target="../media/image3.tmp"/><Relationship Id="rId1" Type="http://schemas.openxmlformats.org/officeDocument/2006/relationships/image" Target="../media/image2.tmp"/><Relationship Id="rId6" Type="http://schemas.openxmlformats.org/officeDocument/2006/relationships/chart" Target="../charts/chart51.xml"/><Relationship Id="rId5" Type="http://schemas.openxmlformats.org/officeDocument/2006/relationships/chart" Target="../charts/chart50.xml"/><Relationship Id="rId10" Type="http://schemas.openxmlformats.org/officeDocument/2006/relationships/image" Target="../media/image6.tmp"/><Relationship Id="rId4" Type="http://schemas.openxmlformats.org/officeDocument/2006/relationships/chart" Target="../charts/chart49.xml"/><Relationship Id="rId9" Type="http://schemas.openxmlformats.org/officeDocument/2006/relationships/chart" Target="../charts/chart54.xml"/></Relationships>
</file>

<file path=xl/drawings/_rels/drawing15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tmp"/><Relationship Id="rId3" Type="http://schemas.openxmlformats.org/officeDocument/2006/relationships/image" Target="../media/image4.tmp"/><Relationship Id="rId7" Type="http://schemas.openxmlformats.org/officeDocument/2006/relationships/chart" Target="../charts/chart58.xml"/><Relationship Id="rId2" Type="http://schemas.openxmlformats.org/officeDocument/2006/relationships/image" Target="../media/image3.tmp"/><Relationship Id="rId1" Type="http://schemas.openxmlformats.org/officeDocument/2006/relationships/image" Target="../media/image2.tmp"/><Relationship Id="rId6" Type="http://schemas.openxmlformats.org/officeDocument/2006/relationships/chart" Target="../charts/chart57.xml"/><Relationship Id="rId5" Type="http://schemas.openxmlformats.org/officeDocument/2006/relationships/chart" Target="../charts/chart56.xml"/><Relationship Id="rId4" Type="http://schemas.openxmlformats.org/officeDocument/2006/relationships/chart" Target="../charts/chart55.xml"/></Relationships>
</file>

<file path=xl/drawings/_rels/drawing1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3.xml"/><Relationship Id="rId3" Type="http://schemas.openxmlformats.org/officeDocument/2006/relationships/image" Target="../media/image4.tmp"/><Relationship Id="rId7" Type="http://schemas.openxmlformats.org/officeDocument/2006/relationships/chart" Target="../charts/chart62.xml"/><Relationship Id="rId2" Type="http://schemas.openxmlformats.org/officeDocument/2006/relationships/image" Target="../media/image3.tmp"/><Relationship Id="rId1" Type="http://schemas.openxmlformats.org/officeDocument/2006/relationships/image" Target="../media/image2.tmp"/><Relationship Id="rId6" Type="http://schemas.openxmlformats.org/officeDocument/2006/relationships/chart" Target="../charts/chart61.xml"/><Relationship Id="rId5" Type="http://schemas.openxmlformats.org/officeDocument/2006/relationships/chart" Target="../charts/chart60.xml"/><Relationship Id="rId10" Type="http://schemas.openxmlformats.org/officeDocument/2006/relationships/image" Target="../media/image6.tmp"/><Relationship Id="rId4" Type="http://schemas.openxmlformats.org/officeDocument/2006/relationships/chart" Target="../charts/chart59.xml"/><Relationship Id="rId9" Type="http://schemas.openxmlformats.org/officeDocument/2006/relationships/chart" Target="../charts/chart64.xml"/></Relationships>
</file>

<file path=xl/drawings/_rels/drawing17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9.xml"/><Relationship Id="rId3" Type="http://schemas.openxmlformats.org/officeDocument/2006/relationships/image" Target="../media/image4.tmp"/><Relationship Id="rId7" Type="http://schemas.openxmlformats.org/officeDocument/2006/relationships/chart" Target="../charts/chart68.xml"/><Relationship Id="rId2" Type="http://schemas.openxmlformats.org/officeDocument/2006/relationships/image" Target="../media/image3.tmp"/><Relationship Id="rId1" Type="http://schemas.openxmlformats.org/officeDocument/2006/relationships/image" Target="../media/image2.tmp"/><Relationship Id="rId6" Type="http://schemas.openxmlformats.org/officeDocument/2006/relationships/chart" Target="../charts/chart67.xml"/><Relationship Id="rId5" Type="http://schemas.openxmlformats.org/officeDocument/2006/relationships/chart" Target="../charts/chart66.xml"/><Relationship Id="rId10" Type="http://schemas.openxmlformats.org/officeDocument/2006/relationships/image" Target="../media/image7.tmp"/><Relationship Id="rId4" Type="http://schemas.openxmlformats.org/officeDocument/2006/relationships/chart" Target="../charts/chart65.xml"/><Relationship Id="rId9" Type="http://schemas.openxmlformats.org/officeDocument/2006/relationships/chart" Target="../charts/chart70.xml"/></Relationships>
</file>

<file path=xl/drawings/_rels/drawing18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tmp"/><Relationship Id="rId3" Type="http://schemas.openxmlformats.org/officeDocument/2006/relationships/chart" Target="../charts/chart71.xml"/><Relationship Id="rId7" Type="http://schemas.openxmlformats.org/officeDocument/2006/relationships/image" Target="../media/image4.tmp"/><Relationship Id="rId2" Type="http://schemas.openxmlformats.org/officeDocument/2006/relationships/image" Target="../media/image3.tmp"/><Relationship Id="rId1" Type="http://schemas.openxmlformats.org/officeDocument/2006/relationships/image" Target="../media/image2.tmp"/><Relationship Id="rId6" Type="http://schemas.openxmlformats.org/officeDocument/2006/relationships/chart" Target="../charts/chart74.xml"/><Relationship Id="rId5" Type="http://schemas.openxmlformats.org/officeDocument/2006/relationships/chart" Target="../charts/chart73.xml"/><Relationship Id="rId4" Type="http://schemas.openxmlformats.org/officeDocument/2006/relationships/chart" Target="../charts/chart72.xml"/></Relationships>
</file>

<file path=xl/drawings/_rels/drawing1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9.xml"/><Relationship Id="rId3" Type="http://schemas.openxmlformats.org/officeDocument/2006/relationships/chart" Target="../charts/chart75.xml"/><Relationship Id="rId7" Type="http://schemas.openxmlformats.org/officeDocument/2006/relationships/image" Target="../media/image4.tmp"/><Relationship Id="rId2" Type="http://schemas.openxmlformats.org/officeDocument/2006/relationships/image" Target="../media/image3.tmp"/><Relationship Id="rId1" Type="http://schemas.openxmlformats.org/officeDocument/2006/relationships/image" Target="../media/image2.tmp"/><Relationship Id="rId6" Type="http://schemas.openxmlformats.org/officeDocument/2006/relationships/chart" Target="../charts/chart78.xml"/><Relationship Id="rId5" Type="http://schemas.openxmlformats.org/officeDocument/2006/relationships/chart" Target="../charts/chart77.xml"/><Relationship Id="rId10" Type="http://schemas.openxmlformats.org/officeDocument/2006/relationships/image" Target="../media/image7.tmp"/><Relationship Id="rId4" Type="http://schemas.openxmlformats.org/officeDocument/2006/relationships/chart" Target="../charts/chart76.xml"/><Relationship Id="rId9" Type="http://schemas.openxmlformats.org/officeDocument/2006/relationships/chart" Target="../charts/chart80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tmp"/><Relationship Id="rId3" Type="http://schemas.openxmlformats.org/officeDocument/2006/relationships/chart" Target="../charts/chart81.xml"/><Relationship Id="rId7" Type="http://schemas.openxmlformats.org/officeDocument/2006/relationships/image" Target="../media/image4.tmp"/><Relationship Id="rId2" Type="http://schemas.openxmlformats.org/officeDocument/2006/relationships/image" Target="../media/image3.tmp"/><Relationship Id="rId1" Type="http://schemas.openxmlformats.org/officeDocument/2006/relationships/image" Target="../media/image2.tmp"/><Relationship Id="rId6" Type="http://schemas.openxmlformats.org/officeDocument/2006/relationships/chart" Target="../charts/chart84.xml"/><Relationship Id="rId5" Type="http://schemas.openxmlformats.org/officeDocument/2006/relationships/chart" Target="../charts/chart83.xml"/><Relationship Id="rId4" Type="http://schemas.openxmlformats.org/officeDocument/2006/relationships/chart" Target="../charts/chart82.xml"/></Relationships>
</file>

<file path=xl/drawings/_rels/drawing2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9.xml"/><Relationship Id="rId3" Type="http://schemas.openxmlformats.org/officeDocument/2006/relationships/chart" Target="../charts/chart85.xml"/><Relationship Id="rId7" Type="http://schemas.openxmlformats.org/officeDocument/2006/relationships/image" Target="../media/image4.tmp"/><Relationship Id="rId2" Type="http://schemas.openxmlformats.org/officeDocument/2006/relationships/image" Target="../media/image3.tmp"/><Relationship Id="rId1" Type="http://schemas.openxmlformats.org/officeDocument/2006/relationships/image" Target="../media/image2.tmp"/><Relationship Id="rId6" Type="http://schemas.openxmlformats.org/officeDocument/2006/relationships/chart" Target="../charts/chart88.xml"/><Relationship Id="rId5" Type="http://schemas.openxmlformats.org/officeDocument/2006/relationships/chart" Target="../charts/chart87.xml"/><Relationship Id="rId4" Type="http://schemas.openxmlformats.org/officeDocument/2006/relationships/chart" Target="../charts/chart86.xml"/><Relationship Id="rId9" Type="http://schemas.openxmlformats.org/officeDocument/2006/relationships/image" Target="../media/image7.tmp"/></Relationships>
</file>

<file path=xl/drawings/_rels/drawing2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2.xml"/><Relationship Id="rId2" Type="http://schemas.openxmlformats.org/officeDocument/2006/relationships/chart" Target="../charts/chart91.xml"/><Relationship Id="rId1" Type="http://schemas.openxmlformats.org/officeDocument/2006/relationships/chart" Target="../charts/chart90.xml"/><Relationship Id="rId4" Type="http://schemas.openxmlformats.org/officeDocument/2006/relationships/chart" Target="../charts/chart93.xml"/></Relationships>
</file>

<file path=xl/drawings/_rels/drawing2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6.xml"/><Relationship Id="rId2" Type="http://schemas.openxmlformats.org/officeDocument/2006/relationships/chart" Target="../charts/chart95.xml"/><Relationship Id="rId1" Type="http://schemas.openxmlformats.org/officeDocument/2006/relationships/chart" Target="../charts/chart94.xml"/><Relationship Id="rId6" Type="http://schemas.openxmlformats.org/officeDocument/2006/relationships/chart" Target="../charts/chart99.xml"/><Relationship Id="rId5" Type="http://schemas.openxmlformats.org/officeDocument/2006/relationships/chart" Target="../charts/chart98.xml"/><Relationship Id="rId4" Type="http://schemas.openxmlformats.org/officeDocument/2006/relationships/chart" Target="../charts/chart97.xml"/></Relationships>
</file>

<file path=xl/drawings/_rels/drawing2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2.xml"/><Relationship Id="rId2" Type="http://schemas.openxmlformats.org/officeDocument/2006/relationships/chart" Target="../charts/chart101.xml"/><Relationship Id="rId1" Type="http://schemas.openxmlformats.org/officeDocument/2006/relationships/chart" Target="../charts/chart100.xml"/><Relationship Id="rId4" Type="http://schemas.openxmlformats.org/officeDocument/2006/relationships/chart" Target="../charts/chart103.xml"/></Relationships>
</file>

<file path=xl/drawings/_rels/drawing2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6.xml"/><Relationship Id="rId2" Type="http://schemas.openxmlformats.org/officeDocument/2006/relationships/chart" Target="../charts/chart105.xml"/><Relationship Id="rId1" Type="http://schemas.openxmlformats.org/officeDocument/2006/relationships/chart" Target="../charts/chart104.xml"/><Relationship Id="rId5" Type="http://schemas.openxmlformats.org/officeDocument/2006/relationships/chart" Target="../charts/chart108.xml"/><Relationship Id="rId4" Type="http://schemas.openxmlformats.org/officeDocument/2006/relationships/chart" Target="../charts/chart10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tmp"/><Relationship Id="rId3" Type="http://schemas.openxmlformats.org/officeDocument/2006/relationships/image" Target="../media/image3.tmp"/><Relationship Id="rId7" Type="http://schemas.openxmlformats.org/officeDocument/2006/relationships/chart" Target="../charts/chart8.xml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chart" Target="../charts/chart7.xml"/><Relationship Id="rId5" Type="http://schemas.openxmlformats.org/officeDocument/2006/relationships/chart" Target="../charts/chart6.xml"/><Relationship Id="rId4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tmp"/><Relationship Id="rId3" Type="http://schemas.openxmlformats.org/officeDocument/2006/relationships/image" Target="../media/image3.tmp"/><Relationship Id="rId7" Type="http://schemas.openxmlformats.org/officeDocument/2006/relationships/chart" Target="../charts/chart12.xml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10" Type="http://schemas.openxmlformats.org/officeDocument/2006/relationships/chart" Target="../charts/chart14.xml"/><Relationship Id="rId4" Type="http://schemas.openxmlformats.org/officeDocument/2006/relationships/chart" Target="../charts/chart9.xml"/><Relationship Id="rId9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tmp"/><Relationship Id="rId3" Type="http://schemas.openxmlformats.org/officeDocument/2006/relationships/image" Target="../media/image3.tmp"/><Relationship Id="rId7" Type="http://schemas.openxmlformats.org/officeDocument/2006/relationships/chart" Target="../charts/chart18.xml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8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tmp"/><Relationship Id="rId3" Type="http://schemas.openxmlformats.org/officeDocument/2006/relationships/image" Target="../media/image3.tmp"/><Relationship Id="rId7" Type="http://schemas.openxmlformats.org/officeDocument/2006/relationships/chart" Target="../charts/chart22.xml"/><Relationship Id="rId2" Type="http://schemas.openxmlformats.org/officeDocument/2006/relationships/image" Target="../media/image2.tmp"/><Relationship Id="rId1" Type="http://schemas.openxmlformats.org/officeDocument/2006/relationships/image" Target="../media/image1.tmp"/><Relationship Id="rId6" Type="http://schemas.openxmlformats.org/officeDocument/2006/relationships/chart" Target="../charts/chart21.xml"/><Relationship Id="rId5" Type="http://schemas.openxmlformats.org/officeDocument/2006/relationships/chart" Target="../charts/chart20.xml"/><Relationship Id="rId4" Type="http://schemas.openxmlformats.org/officeDocument/2006/relationships/chart" Target="../charts/chart19.xml"/><Relationship Id="rId9" Type="http://schemas.openxmlformats.org/officeDocument/2006/relationships/chart" Target="../charts/chart23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image" Target="../media/image5.tmp"/><Relationship Id="rId3" Type="http://schemas.openxmlformats.org/officeDocument/2006/relationships/image" Target="../media/image4.tmp"/><Relationship Id="rId7" Type="http://schemas.openxmlformats.org/officeDocument/2006/relationships/chart" Target="../charts/chart27.xml"/><Relationship Id="rId2" Type="http://schemas.openxmlformats.org/officeDocument/2006/relationships/image" Target="../media/image3.tmp"/><Relationship Id="rId1" Type="http://schemas.openxmlformats.org/officeDocument/2006/relationships/image" Target="../media/image2.tmp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310255" cy="6075218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CB686F14-932D-4592-A316-40E557CB16F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411481</xdr:colOff>
      <xdr:row>0</xdr:row>
      <xdr:rowOff>99060</xdr:rowOff>
    </xdr:from>
    <xdr:to>
      <xdr:col>15</xdr:col>
      <xdr:colOff>678180</xdr:colOff>
      <xdr:row>2</xdr:row>
      <xdr:rowOff>179270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EC9ADFF-F372-4B4A-B87A-6962CF2B37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5281" y="99060"/>
          <a:ext cx="1059179" cy="4459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91440</xdr:colOff>
      <xdr:row>0</xdr:row>
      <xdr:rowOff>60960</xdr:rowOff>
    </xdr:from>
    <xdr:to>
      <xdr:col>18</xdr:col>
      <xdr:colOff>411480</xdr:colOff>
      <xdr:row>2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6395829-EB7F-4E12-B09A-3C9776E0A1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t="26543" b="52223"/>
        <a:stretch/>
      </xdr:blipFill>
      <xdr:spPr>
        <a:xfrm>
          <a:off x="13030200" y="60960"/>
          <a:ext cx="1935480" cy="457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38100</xdr:colOff>
      <xdr:row>0</xdr:row>
      <xdr:rowOff>47625</xdr:rowOff>
    </xdr:from>
    <xdr:to>
      <xdr:col>22</xdr:col>
      <xdr:colOff>417802</xdr:colOff>
      <xdr:row>3</xdr:row>
      <xdr:rowOff>95250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A9D264C-6B51-47F4-BA14-C002BEB80C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4780" y="47625"/>
          <a:ext cx="2757142" cy="5962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15</xdr:col>
      <xdr:colOff>10584</xdr:colOff>
      <xdr:row>18</xdr:row>
      <xdr:rowOff>11642</xdr:rowOff>
    </xdr:from>
    <xdr:to>
      <xdr:col>19</xdr:col>
      <xdr:colOff>9525</xdr:colOff>
      <xdr:row>29</xdr:row>
      <xdr:rowOff>180974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E7E25BE-10F2-4439-88A0-68896B3519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9524</xdr:colOff>
      <xdr:row>18</xdr:row>
      <xdr:rowOff>0</xdr:rowOff>
    </xdr:from>
    <xdr:to>
      <xdr:col>23</xdr:col>
      <xdr:colOff>781050</xdr:colOff>
      <xdr:row>29</xdr:row>
      <xdr:rowOff>171451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A5181C61-0BEE-4E23-98C1-0719AB7EED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31</xdr:row>
      <xdr:rowOff>9525</xdr:rowOff>
    </xdr:from>
    <xdr:to>
      <xdr:col>19</xdr:col>
      <xdr:colOff>0</xdr:colOff>
      <xdr:row>43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F34683A-058A-4327-900D-A6A4939934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30</xdr:row>
      <xdr:rowOff>180974</xdr:rowOff>
    </xdr:from>
    <xdr:to>
      <xdr:col>24</xdr:col>
      <xdr:colOff>0</xdr:colOff>
      <xdr:row>42</xdr:row>
      <xdr:rowOff>152399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5DBF108-DF84-42F2-A804-1F72F1A91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</xdr:colOff>
      <xdr:row>44</xdr:row>
      <xdr:rowOff>9525</xdr:rowOff>
    </xdr:from>
    <xdr:to>
      <xdr:col>18</xdr:col>
      <xdr:colOff>781050</xdr:colOff>
      <xdr:row>55</xdr:row>
      <xdr:rowOff>161925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6F31341-C44A-4C29-98B1-4D658AD0B5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44</xdr:row>
      <xdr:rowOff>9525</xdr:rowOff>
    </xdr:from>
    <xdr:to>
      <xdr:col>24</xdr:col>
      <xdr:colOff>9525</xdr:colOff>
      <xdr:row>55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65A0E78C-EE8E-4004-B9BC-B3E63FE851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9</xdr:col>
      <xdr:colOff>161925</xdr:colOff>
      <xdr:row>0</xdr:row>
      <xdr:rowOff>47625</xdr:rowOff>
    </xdr:from>
    <xdr:to>
      <xdr:col>12</xdr:col>
      <xdr:colOff>668912</xdr:colOff>
      <xdr:row>2</xdr:row>
      <xdr:rowOff>165777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513D8866-E953-4314-A6F2-9284E17DD9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5" y="47625"/>
          <a:ext cx="2975867" cy="4839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411481</xdr:colOff>
      <xdr:row>0</xdr:row>
      <xdr:rowOff>99060</xdr:rowOff>
    </xdr:from>
    <xdr:to>
      <xdr:col>11</xdr:col>
      <xdr:colOff>678180</xdr:colOff>
      <xdr:row>2</xdr:row>
      <xdr:rowOff>179270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9787DBC-7FBF-41B8-9846-A386E4549E0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99060"/>
          <a:ext cx="1059179" cy="4459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91440</xdr:colOff>
      <xdr:row>0</xdr:row>
      <xdr:rowOff>60960</xdr:rowOff>
    </xdr:from>
    <xdr:to>
      <xdr:col>14</xdr:col>
      <xdr:colOff>411480</xdr:colOff>
      <xdr:row>2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DA73FEF5-244E-4EAD-84BF-0FC7F8FCAB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t="26543" b="52223"/>
        <a:stretch/>
      </xdr:blipFill>
      <xdr:spPr>
        <a:xfrm>
          <a:off x="9799320" y="60960"/>
          <a:ext cx="1935480" cy="457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38100</xdr:colOff>
      <xdr:row>0</xdr:row>
      <xdr:rowOff>47625</xdr:rowOff>
    </xdr:from>
    <xdr:to>
      <xdr:col>18</xdr:col>
      <xdr:colOff>417802</xdr:colOff>
      <xdr:row>3</xdr:row>
      <xdr:rowOff>95250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EEA487B-CFD1-4AD6-9CAF-F05090965B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153900" y="47625"/>
          <a:ext cx="2757142" cy="5962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11</xdr:col>
      <xdr:colOff>10584</xdr:colOff>
      <xdr:row>18</xdr:row>
      <xdr:rowOff>11642</xdr:rowOff>
    </xdr:from>
    <xdr:to>
      <xdr:col>15</xdr:col>
      <xdr:colOff>9525</xdr:colOff>
      <xdr:row>29</xdr:row>
      <xdr:rowOff>180974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AA2B0D94-4A47-4EA5-979A-65B418FF6A8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19</xdr:col>
      <xdr:colOff>781050</xdr:colOff>
      <xdr:row>29</xdr:row>
      <xdr:rowOff>171451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5FE03CB9-3342-4BE2-B154-C2786CE0135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31</xdr:row>
      <xdr:rowOff>9525</xdr:rowOff>
    </xdr:from>
    <xdr:to>
      <xdr:col>15</xdr:col>
      <xdr:colOff>0</xdr:colOff>
      <xdr:row>43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05AA7FC-4220-449A-AF65-4A73E39459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30</xdr:row>
      <xdr:rowOff>180974</xdr:rowOff>
    </xdr:from>
    <xdr:to>
      <xdr:col>20</xdr:col>
      <xdr:colOff>19050</xdr:colOff>
      <xdr:row>42</xdr:row>
      <xdr:rowOff>152399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12D20BA-928A-43BC-8EBA-09BFD99FB6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161925</xdr:colOff>
      <xdr:row>0</xdr:row>
      <xdr:rowOff>47625</xdr:rowOff>
    </xdr:from>
    <xdr:to>
      <xdr:col>10</xdr:col>
      <xdr:colOff>668912</xdr:colOff>
      <xdr:row>2</xdr:row>
      <xdr:rowOff>165777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C86D5B58-1BD8-4906-B2B6-4AB6CB9CFE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5965" y="47625"/>
          <a:ext cx="2975867" cy="4839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411481</xdr:colOff>
      <xdr:row>0</xdr:row>
      <xdr:rowOff>99060</xdr:rowOff>
    </xdr:from>
    <xdr:to>
      <xdr:col>13</xdr:col>
      <xdr:colOff>678180</xdr:colOff>
      <xdr:row>2</xdr:row>
      <xdr:rowOff>179270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4816B3E4-7163-4214-8DBA-391DC640F7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5281" y="99060"/>
          <a:ext cx="1059179" cy="4459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14</xdr:col>
      <xdr:colOff>91440</xdr:colOff>
      <xdr:row>0</xdr:row>
      <xdr:rowOff>60960</xdr:rowOff>
    </xdr:from>
    <xdr:to>
      <xdr:col>16</xdr:col>
      <xdr:colOff>411480</xdr:colOff>
      <xdr:row>2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75E47B5-7E74-49EC-92A0-054EAB8866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t="26543" b="52223"/>
        <a:stretch/>
      </xdr:blipFill>
      <xdr:spPr>
        <a:xfrm>
          <a:off x="13030200" y="60960"/>
          <a:ext cx="1935480" cy="457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38100</xdr:colOff>
      <xdr:row>0</xdr:row>
      <xdr:rowOff>47625</xdr:rowOff>
    </xdr:from>
    <xdr:to>
      <xdr:col>20</xdr:col>
      <xdr:colOff>417802</xdr:colOff>
      <xdr:row>3</xdr:row>
      <xdr:rowOff>95250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A6799C8-174B-4C7D-9752-416474B63D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4780" y="47625"/>
          <a:ext cx="2757142" cy="5962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13</xdr:col>
      <xdr:colOff>10584</xdr:colOff>
      <xdr:row>18</xdr:row>
      <xdr:rowOff>11642</xdr:rowOff>
    </xdr:from>
    <xdr:to>
      <xdr:col>17</xdr:col>
      <xdr:colOff>9525</xdr:colOff>
      <xdr:row>29</xdr:row>
      <xdr:rowOff>180974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5A157D9-FEF7-464F-B3A5-810E5FCE7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9524</xdr:colOff>
      <xdr:row>18</xdr:row>
      <xdr:rowOff>0</xdr:rowOff>
    </xdr:from>
    <xdr:to>
      <xdr:col>20</xdr:col>
      <xdr:colOff>781050</xdr:colOff>
      <xdr:row>29</xdr:row>
      <xdr:rowOff>171451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31785200-DA4C-4DA3-803D-D488ECB2B6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31</xdr:row>
      <xdr:rowOff>9525</xdr:rowOff>
    </xdr:from>
    <xdr:to>
      <xdr:col>17</xdr:col>
      <xdr:colOff>0</xdr:colOff>
      <xdr:row>43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504A503-BCB1-4936-B202-6562C3E0641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30</xdr:row>
      <xdr:rowOff>180974</xdr:rowOff>
    </xdr:from>
    <xdr:to>
      <xdr:col>21</xdr:col>
      <xdr:colOff>0</xdr:colOff>
      <xdr:row>42</xdr:row>
      <xdr:rowOff>152399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B072D1D-34D5-4E98-B3BF-85725DAD46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9525</xdr:colOff>
      <xdr:row>44</xdr:row>
      <xdr:rowOff>9525</xdr:rowOff>
    </xdr:from>
    <xdr:to>
      <xdr:col>16</xdr:col>
      <xdr:colOff>781050</xdr:colOff>
      <xdr:row>55</xdr:row>
      <xdr:rowOff>161925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4B2A64B7-0F8D-48B3-9481-7526149BA9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8</xdr:col>
      <xdr:colOff>161925</xdr:colOff>
      <xdr:row>0</xdr:row>
      <xdr:rowOff>47625</xdr:rowOff>
    </xdr:from>
    <xdr:to>
      <xdr:col>11</xdr:col>
      <xdr:colOff>668912</xdr:colOff>
      <xdr:row>2</xdr:row>
      <xdr:rowOff>165777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CA3A8AC4-F5AC-4A36-ACF6-5AA03A9877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5" y="47625"/>
          <a:ext cx="2975867" cy="4839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411481</xdr:colOff>
      <xdr:row>0</xdr:row>
      <xdr:rowOff>99060</xdr:rowOff>
    </xdr:from>
    <xdr:to>
      <xdr:col>11</xdr:col>
      <xdr:colOff>678180</xdr:colOff>
      <xdr:row>2</xdr:row>
      <xdr:rowOff>179270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66D9327-4B7D-43A7-8EE4-2FCC08B069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5281" y="99060"/>
          <a:ext cx="1059179" cy="4459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91440</xdr:colOff>
      <xdr:row>0</xdr:row>
      <xdr:rowOff>60960</xdr:rowOff>
    </xdr:from>
    <xdr:to>
      <xdr:col>14</xdr:col>
      <xdr:colOff>411480</xdr:colOff>
      <xdr:row>2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AE47866-FEFE-4B37-82DE-854FCFA3F5E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t="26543" b="52223"/>
        <a:stretch/>
      </xdr:blipFill>
      <xdr:spPr>
        <a:xfrm>
          <a:off x="13030200" y="60960"/>
          <a:ext cx="1935480" cy="457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38100</xdr:colOff>
      <xdr:row>0</xdr:row>
      <xdr:rowOff>47625</xdr:rowOff>
    </xdr:from>
    <xdr:to>
      <xdr:col>18</xdr:col>
      <xdr:colOff>284452</xdr:colOff>
      <xdr:row>3</xdr:row>
      <xdr:rowOff>95250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0AEC3A3C-4E72-452E-9689-10B82E9DE80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4780" y="47625"/>
          <a:ext cx="2757142" cy="5962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11</xdr:col>
      <xdr:colOff>10584</xdr:colOff>
      <xdr:row>20</xdr:row>
      <xdr:rowOff>11642</xdr:rowOff>
    </xdr:from>
    <xdr:to>
      <xdr:col>15</xdr:col>
      <xdr:colOff>9525</xdr:colOff>
      <xdr:row>31</xdr:row>
      <xdr:rowOff>180974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768EEADA-4D1E-438B-850E-40CE349456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19</xdr:col>
      <xdr:colOff>781050</xdr:colOff>
      <xdr:row>31</xdr:row>
      <xdr:rowOff>171451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8A7962BF-6EFE-44EF-9272-3853436B8A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33</xdr:row>
      <xdr:rowOff>9525</xdr:rowOff>
    </xdr:from>
    <xdr:to>
      <xdr:col>15</xdr:col>
      <xdr:colOff>0</xdr:colOff>
      <xdr:row>45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FE6C52CA-5DEE-4CB4-B08D-9D6AF53E9DC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32</xdr:row>
      <xdr:rowOff>180974</xdr:rowOff>
    </xdr:from>
    <xdr:to>
      <xdr:col>20</xdr:col>
      <xdr:colOff>0</xdr:colOff>
      <xdr:row>44</xdr:row>
      <xdr:rowOff>152399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1A3B938-8CC7-40DD-AFFC-08CAF93928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9525</xdr:colOff>
      <xdr:row>46</xdr:row>
      <xdr:rowOff>9525</xdr:rowOff>
    </xdr:from>
    <xdr:to>
      <xdr:col>14</xdr:col>
      <xdr:colOff>781050</xdr:colOff>
      <xdr:row>57</xdr:row>
      <xdr:rowOff>161925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6E6496E1-9B3D-4276-BD00-4E0050759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0</xdr:colOff>
      <xdr:row>46</xdr:row>
      <xdr:rowOff>9525</xdr:rowOff>
    </xdr:from>
    <xdr:to>
      <xdr:col>18</xdr:col>
      <xdr:colOff>9525</xdr:colOff>
      <xdr:row>57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C7A9B4C-20B2-4255-A3C9-FE82EF1AAE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6</xdr:col>
      <xdr:colOff>66675</xdr:colOff>
      <xdr:row>0</xdr:row>
      <xdr:rowOff>28575</xdr:rowOff>
    </xdr:from>
    <xdr:to>
      <xdr:col>12</xdr:col>
      <xdr:colOff>114161</xdr:colOff>
      <xdr:row>3</xdr:row>
      <xdr:rowOff>57150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5E5AF118-3B41-4FEC-B0FC-42C3459E71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6515" y="28575"/>
          <a:ext cx="5004296" cy="57721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411481</xdr:colOff>
      <xdr:row>0</xdr:row>
      <xdr:rowOff>99060</xdr:rowOff>
    </xdr:from>
    <xdr:to>
      <xdr:col>15</xdr:col>
      <xdr:colOff>678180</xdr:colOff>
      <xdr:row>2</xdr:row>
      <xdr:rowOff>179270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59915DEE-5F1C-46B4-8085-D4898CF6B6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5281" y="99060"/>
          <a:ext cx="1059179" cy="4459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91440</xdr:colOff>
      <xdr:row>0</xdr:row>
      <xdr:rowOff>60960</xdr:rowOff>
    </xdr:from>
    <xdr:to>
      <xdr:col>18</xdr:col>
      <xdr:colOff>411480</xdr:colOff>
      <xdr:row>2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622C9BC-FA59-4237-806C-77B70627CBC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t="26543" b="52223"/>
        <a:stretch/>
      </xdr:blipFill>
      <xdr:spPr>
        <a:xfrm>
          <a:off x="13030200" y="60960"/>
          <a:ext cx="1935480" cy="457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38100</xdr:colOff>
      <xdr:row>0</xdr:row>
      <xdr:rowOff>47625</xdr:rowOff>
    </xdr:from>
    <xdr:to>
      <xdr:col>22</xdr:col>
      <xdr:colOff>417802</xdr:colOff>
      <xdr:row>3</xdr:row>
      <xdr:rowOff>95250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F3C6FD4-6D89-4AA8-82E3-A91E564F05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4780" y="47625"/>
          <a:ext cx="2757142" cy="5962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15</xdr:col>
      <xdr:colOff>10584</xdr:colOff>
      <xdr:row>20</xdr:row>
      <xdr:rowOff>11642</xdr:rowOff>
    </xdr:from>
    <xdr:to>
      <xdr:col>19</xdr:col>
      <xdr:colOff>9525</xdr:colOff>
      <xdr:row>31</xdr:row>
      <xdr:rowOff>180974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3D124B1E-C5D5-44A6-AE3E-2DC8CA4E46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9524</xdr:colOff>
      <xdr:row>20</xdr:row>
      <xdr:rowOff>0</xdr:rowOff>
    </xdr:from>
    <xdr:to>
      <xdr:col>23</xdr:col>
      <xdr:colOff>781050</xdr:colOff>
      <xdr:row>31</xdr:row>
      <xdr:rowOff>171451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3CCDEF0A-F58F-48C9-97C7-881CB244D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33</xdr:row>
      <xdr:rowOff>9525</xdr:rowOff>
    </xdr:from>
    <xdr:to>
      <xdr:col>19</xdr:col>
      <xdr:colOff>0</xdr:colOff>
      <xdr:row>45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993056E-0739-4F24-BB04-05C2BF52FA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32</xdr:row>
      <xdr:rowOff>180974</xdr:rowOff>
    </xdr:from>
    <xdr:to>
      <xdr:col>24</xdr:col>
      <xdr:colOff>0</xdr:colOff>
      <xdr:row>44</xdr:row>
      <xdr:rowOff>152399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EC505345-CBF4-4C61-9F69-469E50399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</xdr:colOff>
      <xdr:row>46</xdr:row>
      <xdr:rowOff>9525</xdr:rowOff>
    </xdr:from>
    <xdr:to>
      <xdr:col>18</xdr:col>
      <xdr:colOff>781050</xdr:colOff>
      <xdr:row>57</xdr:row>
      <xdr:rowOff>161925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E5483E4-BA54-49E2-9859-1C7F6A042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46</xdr:row>
      <xdr:rowOff>9525</xdr:rowOff>
    </xdr:from>
    <xdr:to>
      <xdr:col>24</xdr:col>
      <xdr:colOff>9525</xdr:colOff>
      <xdr:row>57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F2F1AB8F-01BE-493D-8AA3-F5E636A97A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8</xdr:col>
      <xdr:colOff>66675</xdr:colOff>
      <xdr:row>0</xdr:row>
      <xdr:rowOff>28575</xdr:rowOff>
    </xdr:from>
    <xdr:to>
      <xdr:col>14</xdr:col>
      <xdr:colOff>57011</xdr:colOff>
      <xdr:row>3</xdr:row>
      <xdr:rowOff>57150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98914409-0DBD-4165-8BAB-2298B05372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6515" y="28575"/>
          <a:ext cx="5004296" cy="57721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411481</xdr:colOff>
      <xdr:row>0</xdr:row>
      <xdr:rowOff>99060</xdr:rowOff>
    </xdr:from>
    <xdr:to>
      <xdr:col>11</xdr:col>
      <xdr:colOff>678180</xdr:colOff>
      <xdr:row>2</xdr:row>
      <xdr:rowOff>179270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84BA391B-42D5-4511-B05A-531BF146F8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5281" y="99060"/>
          <a:ext cx="1059179" cy="4459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91440</xdr:colOff>
      <xdr:row>0</xdr:row>
      <xdr:rowOff>60960</xdr:rowOff>
    </xdr:from>
    <xdr:to>
      <xdr:col>14</xdr:col>
      <xdr:colOff>306705</xdr:colOff>
      <xdr:row>2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AAFE571D-2504-4301-A439-C9E6DA65006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t="26543" b="52223"/>
        <a:stretch/>
      </xdr:blipFill>
      <xdr:spPr>
        <a:xfrm>
          <a:off x="13030200" y="60960"/>
          <a:ext cx="1935480" cy="457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38100</xdr:colOff>
      <xdr:row>0</xdr:row>
      <xdr:rowOff>47625</xdr:rowOff>
    </xdr:from>
    <xdr:to>
      <xdr:col>18</xdr:col>
      <xdr:colOff>351127</xdr:colOff>
      <xdr:row>3</xdr:row>
      <xdr:rowOff>95250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A96EFF3-6CEE-45BC-BD70-E27CEEB7ED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4780" y="47625"/>
          <a:ext cx="2757142" cy="5962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11</xdr:col>
      <xdr:colOff>10584</xdr:colOff>
      <xdr:row>20</xdr:row>
      <xdr:rowOff>11642</xdr:rowOff>
    </xdr:from>
    <xdr:to>
      <xdr:col>15</xdr:col>
      <xdr:colOff>9525</xdr:colOff>
      <xdr:row>31</xdr:row>
      <xdr:rowOff>180974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5BE90B50-2E91-41F0-A288-BA44A0BFD8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20</xdr:row>
      <xdr:rowOff>0</xdr:rowOff>
    </xdr:from>
    <xdr:to>
      <xdr:col>19</xdr:col>
      <xdr:colOff>781050</xdr:colOff>
      <xdr:row>31</xdr:row>
      <xdr:rowOff>171451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776A9DF-58FA-44C7-9C5F-114552E985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33</xdr:row>
      <xdr:rowOff>9525</xdr:rowOff>
    </xdr:from>
    <xdr:to>
      <xdr:col>15</xdr:col>
      <xdr:colOff>0</xdr:colOff>
      <xdr:row>45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2132D76-42F1-4AC6-9C9D-0DCB35A18E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32</xdr:row>
      <xdr:rowOff>180974</xdr:rowOff>
    </xdr:from>
    <xdr:to>
      <xdr:col>20</xdr:col>
      <xdr:colOff>0</xdr:colOff>
      <xdr:row>44</xdr:row>
      <xdr:rowOff>152399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34BE255-0F73-40F1-8206-E634632400F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6</xdr:col>
      <xdr:colOff>66675</xdr:colOff>
      <xdr:row>0</xdr:row>
      <xdr:rowOff>28575</xdr:rowOff>
    </xdr:from>
    <xdr:to>
      <xdr:col>12</xdr:col>
      <xdr:colOff>114161</xdr:colOff>
      <xdr:row>3</xdr:row>
      <xdr:rowOff>57150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1E2FFFBB-6B11-4C58-A9C2-1AB10F708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6515" y="28575"/>
          <a:ext cx="5004296" cy="57721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411481</xdr:colOff>
      <xdr:row>0</xdr:row>
      <xdr:rowOff>99060</xdr:rowOff>
    </xdr:from>
    <xdr:to>
      <xdr:col>13</xdr:col>
      <xdr:colOff>678180</xdr:colOff>
      <xdr:row>2</xdr:row>
      <xdr:rowOff>179270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6D66E260-9030-41D7-BA10-3C55D56736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5281" y="99060"/>
          <a:ext cx="1059179" cy="4459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14</xdr:col>
      <xdr:colOff>91440</xdr:colOff>
      <xdr:row>0</xdr:row>
      <xdr:rowOff>60960</xdr:rowOff>
    </xdr:from>
    <xdr:to>
      <xdr:col>16</xdr:col>
      <xdr:colOff>411480</xdr:colOff>
      <xdr:row>2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859DC391-81E5-4414-8BF1-1B0856F8F9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t="26543" b="52223"/>
        <a:stretch/>
      </xdr:blipFill>
      <xdr:spPr>
        <a:xfrm>
          <a:off x="13030200" y="60960"/>
          <a:ext cx="1935480" cy="457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17</xdr:col>
      <xdr:colOff>38100</xdr:colOff>
      <xdr:row>0</xdr:row>
      <xdr:rowOff>47625</xdr:rowOff>
    </xdr:from>
    <xdr:to>
      <xdr:col>20</xdr:col>
      <xdr:colOff>417802</xdr:colOff>
      <xdr:row>3</xdr:row>
      <xdr:rowOff>95250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E30CFBB1-A3AF-4B45-8FDA-0D83C52783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4780" y="47625"/>
          <a:ext cx="2757142" cy="5962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13</xdr:col>
      <xdr:colOff>10584</xdr:colOff>
      <xdr:row>20</xdr:row>
      <xdr:rowOff>11642</xdr:rowOff>
    </xdr:from>
    <xdr:to>
      <xdr:col>17</xdr:col>
      <xdr:colOff>9525</xdr:colOff>
      <xdr:row>31</xdr:row>
      <xdr:rowOff>180974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0A0D08E-963F-4F11-B210-1EC2F126B8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9524</xdr:colOff>
      <xdr:row>20</xdr:row>
      <xdr:rowOff>0</xdr:rowOff>
    </xdr:from>
    <xdr:to>
      <xdr:col>20</xdr:col>
      <xdr:colOff>781050</xdr:colOff>
      <xdr:row>31</xdr:row>
      <xdr:rowOff>171451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75FD973-2C80-4DFE-98B4-98649B49222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33</xdr:row>
      <xdr:rowOff>9525</xdr:rowOff>
    </xdr:from>
    <xdr:to>
      <xdr:col>17</xdr:col>
      <xdr:colOff>0</xdr:colOff>
      <xdr:row>45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282C3F3B-DFC9-40D8-9800-9AB568C2FD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0</xdr:colOff>
      <xdr:row>32</xdr:row>
      <xdr:rowOff>180974</xdr:rowOff>
    </xdr:from>
    <xdr:to>
      <xdr:col>21</xdr:col>
      <xdr:colOff>0</xdr:colOff>
      <xdr:row>44</xdr:row>
      <xdr:rowOff>152399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6D87D595-2AFC-4886-A1E9-5EBC4A240B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9525</xdr:colOff>
      <xdr:row>46</xdr:row>
      <xdr:rowOff>9525</xdr:rowOff>
    </xdr:from>
    <xdr:to>
      <xdr:col>16</xdr:col>
      <xdr:colOff>781050</xdr:colOff>
      <xdr:row>57</xdr:row>
      <xdr:rowOff>161925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31745995-108D-422F-A77A-455084562C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0</xdr:colOff>
      <xdr:row>46</xdr:row>
      <xdr:rowOff>9525</xdr:rowOff>
    </xdr:from>
    <xdr:to>
      <xdr:col>21</xdr:col>
      <xdr:colOff>9525</xdr:colOff>
      <xdr:row>57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DAAFC845-73D2-4E99-B566-AA1F7613B1F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7</xdr:col>
      <xdr:colOff>66675</xdr:colOff>
      <xdr:row>0</xdr:row>
      <xdr:rowOff>28575</xdr:rowOff>
    </xdr:from>
    <xdr:to>
      <xdr:col>13</xdr:col>
      <xdr:colOff>85586</xdr:colOff>
      <xdr:row>3</xdr:row>
      <xdr:rowOff>57150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5427763A-480D-4A50-A7CD-89D93733A6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6515" y="28575"/>
          <a:ext cx="5004296" cy="57721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411481</xdr:colOff>
      <xdr:row>0</xdr:row>
      <xdr:rowOff>99060</xdr:rowOff>
    </xdr:from>
    <xdr:to>
      <xdr:col>15</xdr:col>
      <xdr:colOff>678180</xdr:colOff>
      <xdr:row>2</xdr:row>
      <xdr:rowOff>179270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11C9B033-0C59-4597-A12D-0F8FE4658A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5281" y="99060"/>
          <a:ext cx="1059179" cy="4459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91440</xdr:colOff>
      <xdr:row>0</xdr:row>
      <xdr:rowOff>60960</xdr:rowOff>
    </xdr:from>
    <xdr:to>
      <xdr:col>18</xdr:col>
      <xdr:colOff>411480</xdr:colOff>
      <xdr:row>2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73938C2-362A-494C-852E-A663A3F8970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t="26543" b="52223"/>
        <a:stretch/>
      </xdr:blipFill>
      <xdr:spPr>
        <a:xfrm>
          <a:off x="13030200" y="60960"/>
          <a:ext cx="1935480" cy="457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19</xdr:col>
      <xdr:colOff>38100</xdr:colOff>
      <xdr:row>0</xdr:row>
      <xdr:rowOff>47625</xdr:rowOff>
    </xdr:from>
    <xdr:to>
      <xdr:col>22</xdr:col>
      <xdr:colOff>417802</xdr:colOff>
      <xdr:row>3</xdr:row>
      <xdr:rowOff>95250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B2FB47A0-FBED-4C91-8E6A-986B992528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4780" y="47625"/>
          <a:ext cx="2757142" cy="5962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15</xdr:col>
      <xdr:colOff>10584</xdr:colOff>
      <xdr:row>19</xdr:row>
      <xdr:rowOff>11642</xdr:rowOff>
    </xdr:from>
    <xdr:to>
      <xdr:col>19</xdr:col>
      <xdr:colOff>9525</xdr:colOff>
      <xdr:row>30</xdr:row>
      <xdr:rowOff>180974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DFF9150-E59E-4F8C-BE67-FDE8967609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9524</xdr:colOff>
      <xdr:row>19</xdr:row>
      <xdr:rowOff>0</xdr:rowOff>
    </xdr:from>
    <xdr:to>
      <xdr:col>23</xdr:col>
      <xdr:colOff>781050</xdr:colOff>
      <xdr:row>30</xdr:row>
      <xdr:rowOff>171451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854D5B6-1AA7-45E9-A5D6-D11F8FD433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32</xdr:row>
      <xdr:rowOff>9525</xdr:rowOff>
    </xdr:from>
    <xdr:to>
      <xdr:col>19</xdr:col>
      <xdr:colOff>0</xdr:colOff>
      <xdr:row>44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AD97954C-E520-4EEA-AB2E-2F8538FA71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0</xdr:colOff>
      <xdr:row>31</xdr:row>
      <xdr:rowOff>180974</xdr:rowOff>
    </xdr:from>
    <xdr:to>
      <xdr:col>24</xdr:col>
      <xdr:colOff>0</xdr:colOff>
      <xdr:row>43</xdr:row>
      <xdr:rowOff>152399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22A7116A-42A1-4EED-BCCA-A9688CBD23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9525</xdr:colOff>
      <xdr:row>45</xdr:row>
      <xdr:rowOff>9525</xdr:rowOff>
    </xdr:from>
    <xdr:to>
      <xdr:col>18</xdr:col>
      <xdr:colOff>781050</xdr:colOff>
      <xdr:row>56</xdr:row>
      <xdr:rowOff>161925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C43D5FAC-935B-4B45-96D1-5A90E53FF2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20</xdr:col>
      <xdr:colOff>0</xdr:colOff>
      <xdr:row>45</xdr:row>
      <xdr:rowOff>9525</xdr:rowOff>
    </xdr:from>
    <xdr:to>
      <xdr:col>24</xdr:col>
      <xdr:colOff>9525</xdr:colOff>
      <xdr:row>56</xdr:row>
      <xdr:rowOff>152400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861F0F9F-547F-458E-8E13-6F593042A2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10</xdr:col>
      <xdr:colOff>676275</xdr:colOff>
      <xdr:row>0</xdr:row>
      <xdr:rowOff>47625</xdr:rowOff>
    </xdr:from>
    <xdr:to>
      <xdr:col>13</xdr:col>
      <xdr:colOff>424231</xdr:colOff>
      <xdr:row>3</xdr:row>
      <xdr:rowOff>38100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5AB45CE5-2C54-4246-BA2F-BED9460CF3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8235" y="47625"/>
          <a:ext cx="2216836" cy="539115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411481</xdr:colOff>
      <xdr:row>0</xdr:row>
      <xdr:rowOff>99060</xdr:rowOff>
    </xdr:from>
    <xdr:to>
      <xdr:col>11</xdr:col>
      <xdr:colOff>678180</xdr:colOff>
      <xdr:row>2</xdr:row>
      <xdr:rowOff>179270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0626814-0F80-4798-BFC9-2774F5A8CD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99060"/>
          <a:ext cx="1059179" cy="4459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91440</xdr:colOff>
      <xdr:row>0</xdr:row>
      <xdr:rowOff>60960</xdr:rowOff>
    </xdr:from>
    <xdr:to>
      <xdr:col>14</xdr:col>
      <xdr:colOff>411480</xdr:colOff>
      <xdr:row>2</xdr:row>
      <xdr:rowOff>152400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20C0FD2A-494F-4D3E-BEC5-14DA0B27824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t="26543" b="52223"/>
        <a:stretch/>
      </xdr:blipFill>
      <xdr:spPr>
        <a:xfrm>
          <a:off x="9799320" y="60960"/>
          <a:ext cx="1935480" cy="457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16</xdr:col>
      <xdr:colOff>655320</xdr:colOff>
      <xdr:row>1</xdr:row>
      <xdr:rowOff>0</xdr:rowOff>
    </xdr:from>
    <xdr:to>
      <xdr:col>22</xdr:col>
      <xdr:colOff>15240</xdr:colOff>
      <xdr:row>13</xdr:row>
      <xdr:rowOff>60960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E8C5541-29A6-4658-A2C1-30B35F251C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13</xdr:row>
      <xdr:rowOff>175260</xdr:rowOff>
    </xdr:from>
    <xdr:to>
      <xdr:col>21</xdr:col>
      <xdr:colOff>333375</xdr:colOff>
      <xdr:row>25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9F5573A-E188-484A-8E08-5025DC2045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28575</xdr:colOff>
      <xdr:row>26</xdr:row>
      <xdr:rowOff>47625</xdr:rowOff>
    </xdr:from>
    <xdr:to>
      <xdr:col>21</xdr:col>
      <xdr:colOff>333375</xdr:colOff>
      <xdr:row>37</xdr:row>
      <xdr:rowOff>152400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30980DBE-52A4-45D7-A7FB-1857646BC7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247649</xdr:colOff>
      <xdr:row>22</xdr:row>
      <xdr:rowOff>171450</xdr:rowOff>
    </xdr:from>
    <xdr:to>
      <xdr:col>16</xdr:col>
      <xdr:colOff>628649</xdr:colOff>
      <xdr:row>36</xdr:row>
      <xdr:rowOff>123825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F3092C8-B24D-4BB3-9AA7-092AA037F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9525</xdr:colOff>
      <xdr:row>17</xdr:row>
      <xdr:rowOff>161925</xdr:rowOff>
    </xdr:from>
    <xdr:to>
      <xdr:col>14</xdr:col>
      <xdr:colOff>360652</xdr:colOff>
      <xdr:row>21</xdr:row>
      <xdr:rowOff>28575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88A8A889-CFCA-46E4-A644-042D782D16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24925" y="3453765"/>
          <a:ext cx="2759047" cy="5981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409575</xdr:colOff>
      <xdr:row>0</xdr:row>
      <xdr:rowOff>0</xdr:rowOff>
    </xdr:from>
    <xdr:to>
      <xdr:col>9</xdr:col>
      <xdr:colOff>81331</xdr:colOff>
      <xdr:row>2</xdr:row>
      <xdr:rowOff>171450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6EB7201A-D1EF-4055-B048-2AEFDBF31C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53025" y="0"/>
          <a:ext cx="2205406" cy="5334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411481</xdr:colOff>
      <xdr:row>0</xdr:row>
      <xdr:rowOff>99060</xdr:rowOff>
    </xdr:from>
    <xdr:to>
      <xdr:col>15</xdr:col>
      <xdr:colOff>678180</xdr:colOff>
      <xdr:row>2</xdr:row>
      <xdr:rowOff>179270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029244A6-D6D8-4AA2-B720-F40FD131B55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5281" y="99060"/>
          <a:ext cx="1059179" cy="4459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91440</xdr:colOff>
      <xdr:row>0</xdr:row>
      <xdr:rowOff>60960</xdr:rowOff>
    </xdr:from>
    <xdr:to>
      <xdr:col>18</xdr:col>
      <xdr:colOff>411480</xdr:colOff>
      <xdr:row>2</xdr:row>
      <xdr:rowOff>152400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F3F24F1-2A4D-44DF-AD8D-A5E94B96E16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t="26543" b="52223"/>
        <a:stretch/>
      </xdr:blipFill>
      <xdr:spPr>
        <a:xfrm>
          <a:off x="13030200" y="60960"/>
          <a:ext cx="1935480" cy="457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14</xdr:col>
      <xdr:colOff>636270</xdr:colOff>
      <xdr:row>18</xdr:row>
      <xdr:rowOff>99338</xdr:rowOff>
    </xdr:from>
    <xdr:to>
      <xdr:col>19</xdr:col>
      <xdr:colOff>238125</xdr:colOff>
      <xdr:row>29</xdr:row>
      <xdr:rowOff>51714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C62E7CC-FCE2-465E-A2A2-12D22B9A45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657225</xdr:colOff>
      <xdr:row>29</xdr:row>
      <xdr:rowOff>103148</xdr:rowOff>
    </xdr:from>
    <xdr:to>
      <xdr:col>19</xdr:col>
      <xdr:colOff>228600</xdr:colOff>
      <xdr:row>41</xdr:row>
      <xdr:rowOff>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CAE88DF-DFB6-4D05-A44B-58F89A7196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295275</xdr:colOff>
      <xdr:row>17</xdr:row>
      <xdr:rowOff>99337</xdr:rowOff>
    </xdr:from>
    <xdr:to>
      <xdr:col>23</xdr:col>
      <xdr:colOff>409575</xdr:colOff>
      <xdr:row>28</xdr:row>
      <xdr:rowOff>51713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C165894F-9751-4D20-9263-591A6837E46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295275</xdr:colOff>
      <xdr:row>28</xdr:row>
      <xdr:rowOff>108863</xdr:rowOff>
    </xdr:from>
    <xdr:to>
      <xdr:col>23</xdr:col>
      <xdr:colOff>723900</xdr:colOff>
      <xdr:row>40</xdr:row>
      <xdr:rowOff>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A2B983D-C1C5-453C-AE8D-A0624A7F18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581025</xdr:colOff>
      <xdr:row>0</xdr:row>
      <xdr:rowOff>28575</xdr:rowOff>
    </xdr:from>
    <xdr:to>
      <xdr:col>22</xdr:col>
      <xdr:colOff>170152</xdr:colOff>
      <xdr:row>3</xdr:row>
      <xdr:rowOff>76200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6ECCEEB4-A467-47F1-9128-A0120B12D69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5225" y="28575"/>
          <a:ext cx="2759047" cy="5962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14</xdr:col>
      <xdr:colOff>647700</xdr:colOff>
      <xdr:row>41</xdr:row>
      <xdr:rowOff>70763</xdr:rowOff>
    </xdr:from>
    <xdr:to>
      <xdr:col>19</xdr:col>
      <xdr:colOff>247650</xdr:colOff>
      <xdr:row>54</xdr:row>
      <xdr:rowOff>166013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4B6911CB-FC4C-4D95-9892-36B1A1B8CB4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19</xdr:col>
      <xdr:colOff>312965</xdr:colOff>
      <xdr:row>40</xdr:row>
      <xdr:rowOff>74844</xdr:rowOff>
    </xdr:from>
    <xdr:to>
      <xdr:col>23</xdr:col>
      <xdr:colOff>707573</xdr:colOff>
      <xdr:row>53</xdr:row>
      <xdr:rowOff>141520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1659F41E-E4F9-498E-9DFF-9D3EEBF8DC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8</xdr:col>
      <xdr:colOff>119743</xdr:colOff>
      <xdr:row>0</xdr:row>
      <xdr:rowOff>97971</xdr:rowOff>
    </xdr:from>
    <xdr:to>
      <xdr:col>10</xdr:col>
      <xdr:colOff>594320</xdr:colOff>
      <xdr:row>3</xdr:row>
      <xdr:rowOff>76200</xdr:rowOff>
    </xdr:to>
    <xdr:pic>
      <xdr:nvPicPr>
        <xdr:cNvPr id="12" name="Image 11">
          <a:extLst>
            <a:ext uri="{FF2B5EF4-FFF2-40B4-BE49-F238E27FC236}">
              <a16:creationId xmlns:a16="http://schemas.microsoft.com/office/drawing/2014/main" id="{48BE1700-E78B-4D29-9489-7E392FD3D4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77000" y="97971"/>
          <a:ext cx="2205406" cy="5334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323798" cy="607887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C9D369B-F49C-455F-9A6D-97972D807E7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411481</xdr:colOff>
      <xdr:row>0</xdr:row>
      <xdr:rowOff>99060</xdr:rowOff>
    </xdr:from>
    <xdr:to>
      <xdr:col>11</xdr:col>
      <xdr:colOff>678180</xdr:colOff>
      <xdr:row>2</xdr:row>
      <xdr:rowOff>179270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39B0D80E-E75C-420F-994D-B1FF4A4C7E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99060"/>
          <a:ext cx="1059179" cy="4459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91440</xdr:colOff>
      <xdr:row>0</xdr:row>
      <xdr:rowOff>60960</xdr:rowOff>
    </xdr:from>
    <xdr:to>
      <xdr:col>14</xdr:col>
      <xdr:colOff>411480</xdr:colOff>
      <xdr:row>2</xdr:row>
      <xdr:rowOff>152400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99BB575-CB86-4BB7-99DC-B7019EBB842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t="26543" b="52223"/>
        <a:stretch/>
      </xdr:blipFill>
      <xdr:spPr>
        <a:xfrm>
          <a:off x="9799320" y="60960"/>
          <a:ext cx="1935480" cy="457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16</xdr:col>
      <xdr:colOff>655320</xdr:colOff>
      <xdr:row>1</xdr:row>
      <xdr:rowOff>0</xdr:rowOff>
    </xdr:from>
    <xdr:to>
      <xdr:col>22</xdr:col>
      <xdr:colOff>15240</xdr:colOff>
      <xdr:row>13</xdr:row>
      <xdr:rowOff>60960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6030CB3-B205-498C-98C4-4ECF92BB1E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38100</xdr:colOff>
      <xdr:row>13</xdr:row>
      <xdr:rowOff>175260</xdr:rowOff>
    </xdr:from>
    <xdr:to>
      <xdr:col>21</xdr:col>
      <xdr:colOff>333375</xdr:colOff>
      <xdr:row>25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49619C22-DCE2-41E5-AD10-D9D36B97D3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28575</xdr:colOff>
      <xdr:row>26</xdr:row>
      <xdr:rowOff>47625</xdr:rowOff>
    </xdr:from>
    <xdr:to>
      <xdr:col>21</xdr:col>
      <xdr:colOff>333375</xdr:colOff>
      <xdr:row>37</xdr:row>
      <xdr:rowOff>152400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32C7DEC-AAED-4FE0-A945-E2F53960E09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247649</xdr:colOff>
      <xdr:row>22</xdr:row>
      <xdr:rowOff>171450</xdr:rowOff>
    </xdr:from>
    <xdr:to>
      <xdr:col>16</xdr:col>
      <xdr:colOff>628649</xdr:colOff>
      <xdr:row>36</xdr:row>
      <xdr:rowOff>123825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C302C31E-AC68-4BC4-9681-AFCF800E537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11</xdr:col>
      <xdr:colOff>28575</xdr:colOff>
      <xdr:row>19</xdr:row>
      <xdr:rowOff>57150</xdr:rowOff>
    </xdr:from>
    <xdr:to>
      <xdr:col>14</xdr:col>
      <xdr:colOff>379702</xdr:colOff>
      <xdr:row>22</xdr:row>
      <xdr:rowOff>104775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8BB0F007-972E-410D-8AE2-F89BB4E5E0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3975" y="3714750"/>
          <a:ext cx="2759047" cy="5962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6</xdr:col>
      <xdr:colOff>0</xdr:colOff>
      <xdr:row>0</xdr:row>
      <xdr:rowOff>45720</xdr:rowOff>
    </xdr:from>
    <xdr:to>
      <xdr:col>8</xdr:col>
      <xdr:colOff>483286</xdr:colOff>
      <xdr:row>3</xdr:row>
      <xdr:rowOff>30480</xdr:rowOff>
    </xdr:to>
    <xdr:pic>
      <xdr:nvPicPr>
        <xdr:cNvPr id="10" name="Image 9">
          <a:extLst>
            <a:ext uri="{FF2B5EF4-FFF2-40B4-BE49-F238E27FC236}">
              <a16:creationId xmlns:a16="http://schemas.microsoft.com/office/drawing/2014/main" id="{658059E3-57CF-4CE2-800F-63120C1715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54880" y="45720"/>
          <a:ext cx="2205406" cy="53340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411481</xdr:colOff>
      <xdr:row>0</xdr:row>
      <xdr:rowOff>99060</xdr:rowOff>
    </xdr:from>
    <xdr:to>
      <xdr:col>13</xdr:col>
      <xdr:colOff>678179</xdr:colOff>
      <xdr:row>2</xdr:row>
      <xdr:rowOff>179270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969AD6D6-B2B9-4903-B0F8-9EF877EC3B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49841" y="99060"/>
          <a:ext cx="1059178" cy="4459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14</xdr:col>
      <xdr:colOff>91440</xdr:colOff>
      <xdr:row>0</xdr:row>
      <xdr:rowOff>60960</xdr:rowOff>
    </xdr:from>
    <xdr:to>
      <xdr:col>16</xdr:col>
      <xdr:colOff>411481</xdr:colOff>
      <xdr:row>2</xdr:row>
      <xdr:rowOff>152400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3294076F-5410-4981-BB16-7AE8A5E1B35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t="26543" b="52223"/>
        <a:stretch/>
      </xdr:blipFill>
      <xdr:spPr>
        <a:xfrm>
          <a:off x="11414760" y="60960"/>
          <a:ext cx="1935481" cy="457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12</xdr:col>
      <xdr:colOff>636270</xdr:colOff>
      <xdr:row>18</xdr:row>
      <xdr:rowOff>77566</xdr:rowOff>
    </xdr:from>
    <xdr:to>
      <xdr:col>17</xdr:col>
      <xdr:colOff>238125</xdr:colOff>
      <xdr:row>29</xdr:row>
      <xdr:rowOff>29942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85BAE5E9-5872-4B90-A53E-4B92FF67C4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657225</xdr:colOff>
      <xdr:row>29</xdr:row>
      <xdr:rowOff>81376</xdr:rowOff>
    </xdr:from>
    <xdr:to>
      <xdr:col>17</xdr:col>
      <xdr:colOff>228600</xdr:colOff>
      <xdr:row>40</xdr:row>
      <xdr:rowOff>163291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045525F6-4D8A-40B1-91F2-3E1FB67721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295274</xdr:colOff>
      <xdr:row>18</xdr:row>
      <xdr:rowOff>77565</xdr:rowOff>
    </xdr:from>
    <xdr:to>
      <xdr:col>21</xdr:col>
      <xdr:colOff>108856</xdr:colOff>
      <xdr:row>29</xdr:row>
      <xdr:rowOff>29941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7C7998B4-B550-4730-AE39-B6EACA7B15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295275</xdr:colOff>
      <xdr:row>29</xdr:row>
      <xdr:rowOff>87091</xdr:rowOff>
    </xdr:from>
    <xdr:to>
      <xdr:col>21</xdr:col>
      <xdr:colOff>119743</xdr:colOff>
      <xdr:row>40</xdr:row>
      <xdr:rowOff>163291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42E4CD47-A925-4F57-82A0-FF82AF8B69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16</xdr:col>
      <xdr:colOff>581025</xdr:colOff>
      <xdr:row>0</xdr:row>
      <xdr:rowOff>28575</xdr:rowOff>
    </xdr:from>
    <xdr:to>
      <xdr:col>20</xdr:col>
      <xdr:colOff>170151</xdr:colOff>
      <xdr:row>3</xdr:row>
      <xdr:rowOff>76200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29EAD2F1-3E49-4694-B89E-1CE9A22B71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519785" y="28575"/>
          <a:ext cx="2759046" cy="5962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12</xdr:col>
      <xdr:colOff>647700</xdr:colOff>
      <xdr:row>41</xdr:row>
      <xdr:rowOff>48991</xdr:rowOff>
    </xdr:from>
    <xdr:to>
      <xdr:col>17</xdr:col>
      <xdr:colOff>247650</xdr:colOff>
      <xdr:row>54</xdr:row>
      <xdr:rowOff>144241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A533ECD-B742-428C-B81F-8F7899D2AE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7</xdr:col>
      <xdr:colOff>141514</xdr:colOff>
      <xdr:row>0</xdr:row>
      <xdr:rowOff>108857</xdr:rowOff>
    </xdr:from>
    <xdr:to>
      <xdr:col>9</xdr:col>
      <xdr:colOff>612704</xdr:colOff>
      <xdr:row>3</xdr:row>
      <xdr:rowOff>97246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41540EB5-DA97-4518-A657-8843F3111A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704114" y="108857"/>
          <a:ext cx="2202019" cy="543560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</xdr:colOff>
      <xdr:row>8</xdr:row>
      <xdr:rowOff>160020</xdr:rowOff>
    </xdr:from>
    <xdr:to>
      <xdr:col>4</xdr:col>
      <xdr:colOff>15240</xdr:colOff>
      <xdr:row>21</xdr:row>
      <xdr:rowOff>99060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8D05BE24-C279-40EC-97AF-66E86550B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45720</xdr:colOff>
      <xdr:row>9</xdr:row>
      <xdr:rowOff>7620</xdr:rowOff>
    </xdr:from>
    <xdr:to>
      <xdr:col>10</xdr:col>
      <xdr:colOff>38100</xdr:colOff>
      <xdr:row>22</xdr:row>
      <xdr:rowOff>22860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AAB72495-473E-4ED0-B949-E9745E5070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396240</xdr:colOff>
      <xdr:row>8</xdr:row>
      <xdr:rowOff>167640</xdr:rowOff>
    </xdr:from>
    <xdr:to>
      <xdr:col>16</xdr:col>
      <xdr:colOff>68580</xdr:colOff>
      <xdr:row>22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4467C704-84A0-4D2A-BBC8-9061E44E2C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15240</xdr:colOff>
      <xdr:row>8</xdr:row>
      <xdr:rowOff>175260</xdr:rowOff>
    </xdr:from>
    <xdr:to>
      <xdr:col>22</xdr:col>
      <xdr:colOff>53340</xdr:colOff>
      <xdr:row>21</xdr:row>
      <xdr:rowOff>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4A4BC89-FDA6-46D6-B9FA-D32EA42265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160020</xdr:colOff>
      <xdr:row>5</xdr:row>
      <xdr:rowOff>152400</xdr:rowOff>
    </xdr:from>
    <xdr:to>
      <xdr:col>4</xdr:col>
      <xdr:colOff>0</xdr:colOff>
      <xdr:row>17</xdr:row>
      <xdr:rowOff>38100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2B22119-D243-46F0-8251-71DFC519BE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678180</xdr:colOff>
      <xdr:row>3</xdr:row>
      <xdr:rowOff>38100</xdr:rowOff>
    </xdr:from>
    <xdr:to>
      <xdr:col>9</xdr:col>
      <xdr:colOff>487680</xdr:colOff>
      <xdr:row>17</xdr:row>
      <xdr:rowOff>15240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3BAC4383-3B7B-47DE-BC9B-235CE8F1D9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22860</xdr:colOff>
      <xdr:row>3</xdr:row>
      <xdr:rowOff>15240</xdr:rowOff>
    </xdr:from>
    <xdr:to>
      <xdr:col>14</xdr:col>
      <xdr:colOff>579120</xdr:colOff>
      <xdr:row>17</xdr:row>
      <xdr:rowOff>15240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95A25EE1-240D-4D62-903F-E978E3DE41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784860</xdr:colOff>
      <xdr:row>4</xdr:row>
      <xdr:rowOff>38100</xdr:rowOff>
    </xdr:from>
    <xdr:to>
      <xdr:col>19</xdr:col>
      <xdr:colOff>739140</xdr:colOff>
      <xdr:row>18</xdr:row>
      <xdr:rowOff>152400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8EA99B0-6434-4DF8-8B41-F590E1126BA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3</xdr:row>
      <xdr:rowOff>114300</xdr:rowOff>
    </xdr:from>
    <xdr:to>
      <xdr:col>24</xdr:col>
      <xdr:colOff>762000</xdr:colOff>
      <xdr:row>18</xdr:row>
      <xdr:rowOff>121920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86EBC3A8-0905-4C20-BBF3-A76D5B129F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15240</xdr:colOff>
      <xdr:row>3</xdr:row>
      <xdr:rowOff>99060</xdr:rowOff>
    </xdr:from>
    <xdr:to>
      <xdr:col>30</xdr:col>
      <xdr:colOff>129540</xdr:colOff>
      <xdr:row>18</xdr:row>
      <xdr:rowOff>160020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7C0B0821-B799-4E1F-9415-9A24ADE41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106680</xdr:colOff>
      <xdr:row>3</xdr:row>
      <xdr:rowOff>15240</xdr:rowOff>
    </xdr:from>
    <xdr:to>
      <xdr:col>4</xdr:col>
      <xdr:colOff>350520</xdr:colOff>
      <xdr:row>16</xdr:row>
      <xdr:rowOff>129540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224FD78-F03D-4982-9D14-4D727911AE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777240</xdr:colOff>
      <xdr:row>2</xdr:row>
      <xdr:rowOff>167640</xdr:rowOff>
    </xdr:from>
    <xdr:to>
      <xdr:col>9</xdr:col>
      <xdr:colOff>518160</xdr:colOff>
      <xdr:row>16</xdr:row>
      <xdr:rowOff>106680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B9B822E3-4ACB-4804-81F1-114A61B45D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15240</xdr:colOff>
      <xdr:row>3</xdr:row>
      <xdr:rowOff>0</xdr:rowOff>
    </xdr:from>
    <xdr:to>
      <xdr:col>14</xdr:col>
      <xdr:colOff>60960</xdr:colOff>
      <xdr:row>16</xdr:row>
      <xdr:rowOff>60960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D138B9A-D16E-4A34-9C28-56AE15911F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784860</xdr:colOff>
      <xdr:row>3</xdr:row>
      <xdr:rowOff>15240</xdr:rowOff>
    </xdr:from>
    <xdr:to>
      <xdr:col>19</xdr:col>
      <xdr:colOff>236220</xdr:colOff>
      <xdr:row>15</xdr:row>
      <xdr:rowOff>99060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B1D8B99F-BA28-4CB2-B331-E783CC54E1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45720</xdr:rowOff>
    </xdr:from>
    <xdr:to>
      <xdr:col>4</xdr:col>
      <xdr:colOff>243840</xdr:colOff>
      <xdr:row>16</xdr:row>
      <xdr:rowOff>7620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B3754C2-F1D3-40E8-A830-8192075266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777240</xdr:colOff>
      <xdr:row>2</xdr:row>
      <xdr:rowOff>60960</xdr:rowOff>
    </xdr:from>
    <xdr:to>
      <xdr:col>9</xdr:col>
      <xdr:colOff>274320</xdr:colOff>
      <xdr:row>15</xdr:row>
      <xdr:rowOff>114300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F5538B65-3FC8-495F-867A-3522719319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7620</xdr:colOff>
      <xdr:row>2</xdr:row>
      <xdr:rowOff>175260</xdr:rowOff>
    </xdr:from>
    <xdr:to>
      <xdr:col>14</xdr:col>
      <xdr:colOff>480060</xdr:colOff>
      <xdr:row>15</xdr:row>
      <xdr:rowOff>129540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35E5F3BE-4A99-4BA1-98B1-A9C7A7CCF1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784860</xdr:colOff>
      <xdr:row>2</xdr:row>
      <xdr:rowOff>152400</xdr:rowOff>
    </xdr:from>
    <xdr:to>
      <xdr:col>19</xdr:col>
      <xdr:colOff>495300</xdr:colOff>
      <xdr:row>15</xdr:row>
      <xdr:rowOff>137160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FEB50D19-45EB-4F63-8B6D-DA4C16044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0</xdr:colOff>
      <xdr:row>2</xdr:row>
      <xdr:rowOff>167640</xdr:rowOff>
    </xdr:from>
    <xdr:to>
      <xdr:col>24</xdr:col>
      <xdr:colOff>525780</xdr:colOff>
      <xdr:row>15</xdr:row>
      <xdr:rowOff>129540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24AA502-1200-4C5A-B20D-2A721DFD91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23798" cy="607887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E472AB9-E33E-416D-88A9-179A7CCF7C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9323798" cy="6078876"/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A808D311-8FA7-4D2D-BA2C-E68C870FE12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16146</xdr:colOff>
      <xdr:row>0</xdr:row>
      <xdr:rowOff>68580</xdr:rowOff>
    </xdr:from>
    <xdr:to>
      <xdr:col>9</xdr:col>
      <xdr:colOff>701467</xdr:colOff>
      <xdr:row>3</xdr:row>
      <xdr:rowOff>1904</xdr:rowOff>
    </xdr:to>
    <xdr:pic>
      <xdr:nvPicPr>
        <xdr:cNvPr id="7" name="Image 6">
          <a:extLst>
            <a:ext uri="{FF2B5EF4-FFF2-40B4-BE49-F238E27FC236}">
              <a16:creationId xmlns:a16="http://schemas.microsoft.com/office/drawing/2014/main" id="{76DC3D51-F992-422C-90B7-7BB02D2960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1026" y="68580"/>
          <a:ext cx="3230401" cy="480059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411481</xdr:colOff>
      <xdr:row>0</xdr:row>
      <xdr:rowOff>99060</xdr:rowOff>
    </xdr:from>
    <xdr:to>
      <xdr:col>11</xdr:col>
      <xdr:colOff>678180</xdr:colOff>
      <xdr:row>2</xdr:row>
      <xdr:rowOff>179270</xdr:rowOff>
    </xdr:to>
    <xdr:pic>
      <xdr:nvPicPr>
        <xdr:cNvPr id="8" name="Image 7">
          <a:extLst>
            <a:ext uri="{FF2B5EF4-FFF2-40B4-BE49-F238E27FC236}">
              <a16:creationId xmlns:a16="http://schemas.microsoft.com/office/drawing/2014/main" id="{3D9273FC-483B-4FB3-966D-EC314112CC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36281" y="99060"/>
          <a:ext cx="1059179" cy="4459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91440</xdr:colOff>
      <xdr:row>0</xdr:row>
      <xdr:rowOff>60960</xdr:rowOff>
    </xdr:from>
    <xdr:to>
      <xdr:col>14</xdr:col>
      <xdr:colOff>411480</xdr:colOff>
      <xdr:row>2</xdr:row>
      <xdr:rowOff>152400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878837B7-CB9F-4794-B55B-AEFD9F567F5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t="26543" b="52223"/>
        <a:stretch/>
      </xdr:blipFill>
      <xdr:spPr>
        <a:xfrm>
          <a:off x="9601200" y="60960"/>
          <a:ext cx="1935480" cy="457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16</xdr:col>
      <xdr:colOff>655320</xdr:colOff>
      <xdr:row>1</xdr:row>
      <xdr:rowOff>0</xdr:rowOff>
    </xdr:from>
    <xdr:to>
      <xdr:col>22</xdr:col>
      <xdr:colOff>15240</xdr:colOff>
      <xdr:row>13</xdr:row>
      <xdr:rowOff>60960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B24CEF88-0619-4F11-B20B-84011E7492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</xdr:colOff>
      <xdr:row>13</xdr:row>
      <xdr:rowOff>175260</xdr:rowOff>
    </xdr:from>
    <xdr:to>
      <xdr:col>21</xdr:col>
      <xdr:colOff>333375</xdr:colOff>
      <xdr:row>25</xdr:row>
      <xdr:rowOff>76200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B18EAFAF-281C-4102-A8A3-9C3EB27931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28575</xdr:colOff>
      <xdr:row>26</xdr:row>
      <xdr:rowOff>47625</xdr:rowOff>
    </xdr:from>
    <xdr:to>
      <xdr:col>21</xdr:col>
      <xdr:colOff>333375</xdr:colOff>
      <xdr:row>37</xdr:row>
      <xdr:rowOff>152400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8644C706-3682-47A8-A0C8-1304840205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247649</xdr:colOff>
      <xdr:row>23</xdr:row>
      <xdr:rowOff>171450</xdr:rowOff>
    </xdr:from>
    <xdr:to>
      <xdr:col>16</xdr:col>
      <xdr:colOff>628649</xdr:colOff>
      <xdr:row>37</xdr:row>
      <xdr:rowOff>123825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2B808BB3-6EF2-4343-8853-E8AC3D2985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9525</xdr:colOff>
      <xdr:row>18</xdr:row>
      <xdr:rowOff>161925</xdr:rowOff>
    </xdr:from>
    <xdr:to>
      <xdr:col>14</xdr:col>
      <xdr:colOff>360652</xdr:colOff>
      <xdr:row>22</xdr:row>
      <xdr:rowOff>28575</xdr:rowOff>
    </xdr:to>
    <xdr:pic>
      <xdr:nvPicPr>
        <xdr:cNvPr id="18" name="Image 17">
          <a:extLst>
            <a:ext uri="{FF2B5EF4-FFF2-40B4-BE49-F238E27FC236}">
              <a16:creationId xmlns:a16="http://schemas.microsoft.com/office/drawing/2014/main" id="{2815D9C2-8C9B-41DF-9248-5B2F53E643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896350" y="3419475"/>
          <a:ext cx="2751427" cy="5905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16146</xdr:colOff>
      <xdr:row>0</xdr:row>
      <xdr:rowOff>68580</xdr:rowOff>
    </xdr:from>
    <xdr:to>
      <xdr:col>11</xdr:col>
      <xdr:colOff>701467</xdr:colOff>
      <xdr:row>3</xdr:row>
      <xdr:rowOff>1904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7235904-262F-4101-8701-1439FC9A13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1026" y="68580"/>
          <a:ext cx="3230401" cy="48196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14</xdr:col>
      <xdr:colOff>411481</xdr:colOff>
      <xdr:row>0</xdr:row>
      <xdr:rowOff>99060</xdr:rowOff>
    </xdr:from>
    <xdr:to>
      <xdr:col>15</xdr:col>
      <xdr:colOff>678180</xdr:colOff>
      <xdr:row>2</xdr:row>
      <xdr:rowOff>179270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F4DBAFCB-D86B-47AC-8CF1-8162721868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99060"/>
          <a:ext cx="1059179" cy="4459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16</xdr:col>
      <xdr:colOff>91440</xdr:colOff>
      <xdr:row>0</xdr:row>
      <xdr:rowOff>60960</xdr:rowOff>
    </xdr:from>
    <xdr:to>
      <xdr:col>18</xdr:col>
      <xdr:colOff>411480</xdr:colOff>
      <xdr:row>2</xdr:row>
      <xdr:rowOff>152400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45C838D5-AC85-4EE6-97B9-A854C86151B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t="26543" b="52223"/>
        <a:stretch/>
      </xdr:blipFill>
      <xdr:spPr>
        <a:xfrm>
          <a:off x="9799320" y="60960"/>
          <a:ext cx="1935480" cy="457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14</xdr:col>
      <xdr:colOff>636270</xdr:colOff>
      <xdr:row>18</xdr:row>
      <xdr:rowOff>99338</xdr:rowOff>
    </xdr:from>
    <xdr:to>
      <xdr:col>19</xdr:col>
      <xdr:colOff>238125</xdr:colOff>
      <xdr:row>29</xdr:row>
      <xdr:rowOff>51714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9C838750-9F04-41C0-B053-58698487C3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14</xdr:col>
      <xdr:colOff>657225</xdr:colOff>
      <xdr:row>29</xdr:row>
      <xdr:rowOff>103148</xdr:rowOff>
    </xdr:from>
    <xdr:to>
      <xdr:col>19</xdr:col>
      <xdr:colOff>228600</xdr:colOff>
      <xdr:row>41</xdr:row>
      <xdr:rowOff>6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BAD8A222-2E51-477F-AA52-720427C228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19</xdr:col>
      <xdr:colOff>295275</xdr:colOff>
      <xdr:row>18</xdr:row>
      <xdr:rowOff>99337</xdr:rowOff>
    </xdr:from>
    <xdr:to>
      <xdr:col>23</xdr:col>
      <xdr:colOff>409575</xdr:colOff>
      <xdr:row>29</xdr:row>
      <xdr:rowOff>51713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2507298-CDC9-4D4C-A6D7-7AF9D4FD4A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19</xdr:col>
      <xdr:colOff>295275</xdr:colOff>
      <xdr:row>29</xdr:row>
      <xdr:rowOff>108863</xdr:rowOff>
    </xdr:from>
    <xdr:to>
      <xdr:col>23</xdr:col>
      <xdr:colOff>723900</xdr:colOff>
      <xdr:row>41</xdr:row>
      <xdr:rowOff>6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3499352E-D93E-43EB-9D10-1273CE76AA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18</xdr:col>
      <xdr:colOff>581025</xdr:colOff>
      <xdr:row>0</xdr:row>
      <xdr:rowOff>28575</xdr:rowOff>
    </xdr:from>
    <xdr:to>
      <xdr:col>22</xdr:col>
      <xdr:colOff>170152</xdr:colOff>
      <xdr:row>3</xdr:row>
      <xdr:rowOff>76200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7FFC75DC-9725-4FB8-8AA6-902C35CD1D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087600" y="28575"/>
          <a:ext cx="2751427" cy="59055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14</xdr:col>
      <xdr:colOff>647700</xdr:colOff>
      <xdr:row>41</xdr:row>
      <xdr:rowOff>70763</xdr:rowOff>
    </xdr:from>
    <xdr:to>
      <xdr:col>19</xdr:col>
      <xdr:colOff>247650</xdr:colOff>
      <xdr:row>54</xdr:row>
      <xdr:rowOff>166013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521B9FA5-20DC-49DC-A377-F33202AD53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312965</xdr:colOff>
      <xdr:row>41</xdr:row>
      <xdr:rowOff>74844</xdr:rowOff>
    </xdr:from>
    <xdr:to>
      <xdr:col>23</xdr:col>
      <xdr:colOff>707573</xdr:colOff>
      <xdr:row>54</xdr:row>
      <xdr:rowOff>141520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F1BB67B7-86E8-4CB4-99CA-92821D2C1C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16146</xdr:colOff>
      <xdr:row>0</xdr:row>
      <xdr:rowOff>68580</xdr:rowOff>
    </xdr:from>
    <xdr:to>
      <xdr:col>9</xdr:col>
      <xdr:colOff>701467</xdr:colOff>
      <xdr:row>3</xdr:row>
      <xdr:rowOff>1904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80B1786-3454-41C6-8A91-727EF44E2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771026" y="68580"/>
          <a:ext cx="3230401" cy="48196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10</xdr:col>
      <xdr:colOff>411481</xdr:colOff>
      <xdr:row>0</xdr:row>
      <xdr:rowOff>99060</xdr:rowOff>
    </xdr:from>
    <xdr:to>
      <xdr:col>11</xdr:col>
      <xdr:colOff>678180</xdr:colOff>
      <xdr:row>2</xdr:row>
      <xdr:rowOff>179270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68DA1F07-5FC9-49B2-80D7-BEB1547226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534401" y="99060"/>
          <a:ext cx="1059179" cy="4459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91440</xdr:colOff>
      <xdr:row>0</xdr:row>
      <xdr:rowOff>60960</xdr:rowOff>
    </xdr:from>
    <xdr:to>
      <xdr:col>14</xdr:col>
      <xdr:colOff>411480</xdr:colOff>
      <xdr:row>2</xdr:row>
      <xdr:rowOff>152400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16A9AA58-F197-4AF9-8E5E-B63947E9329D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t="26543" b="52223"/>
        <a:stretch/>
      </xdr:blipFill>
      <xdr:spPr>
        <a:xfrm>
          <a:off x="9799320" y="60960"/>
          <a:ext cx="1935480" cy="457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16</xdr:col>
      <xdr:colOff>655320</xdr:colOff>
      <xdr:row>1</xdr:row>
      <xdr:rowOff>0</xdr:rowOff>
    </xdr:from>
    <xdr:to>
      <xdr:col>22</xdr:col>
      <xdr:colOff>15240</xdr:colOff>
      <xdr:row>13</xdr:row>
      <xdr:rowOff>60960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1E50529D-C22D-4E8A-8DFC-0645571401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38100</xdr:colOff>
      <xdr:row>13</xdr:row>
      <xdr:rowOff>175260</xdr:rowOff>
    </xdr:from>
    <xdr:to>
      <xdr:col>21</xdr:col>
      <xdr:colOff>333375</xdr:colOff>
      <xdr:row>25</xdr:row>
      <xdr:rowOff>76200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165D5ABB-DE3C-4838-BE34-FEEF3E216D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28575</xdr:colOff>
      <xdr:row>26</xdr:row>
      <xdr:rowOff>47625</xdr:rowOff>
    </xdr:from>
    <xdr:to>
      <xdr:col>21</xdr:col>
      <xdr:colOff>333375</xdr:colOff>
      <xdr:row>37</xdr:row>
      <xdr:rowOff>152400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5EDD5F1F-AEB9-49D1-B04B-AF8DAC7879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12</xdr:col>
      <xdr:colOff>247649</xdr:colOff>
      <xdr:row>23</xdr:row>
      <xdr:rowOff>171450</xdr:rowOff>
    </xdr:from>
    <xdr:to>
      <xdr:col>16</xdr:col>
      <xdr:colOff>628649</xdr:colOff>
      <xdr:row>37</xdr:row>
      <xdr:rowOff>123825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2400C21-6CF2-4C5E-9430-F5BC6F4218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11</xdr:col>
      <xdr:colOff>28575</xdr:colOff>
      <xdr:row>20</xdr:row>
      <xdr:rowOff>57150</xdr:rowOff>
    </xdr:from>
    <xdr:to>
      <xdr:col>14</xdr:col>
      <xdr:colOff>379702</xdr:colOff>
      <xdr:row>23</xdr:row>
      <xdr:rowOff>104775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3FF4E92B-CCAD-4EB8-89AF-CE5971710E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43975" y="3531870"/>
          <a:ext cx="2759047" cy="5962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16146</xdr:colOff>
      <xdr:row>0</xdr:row>
      <xdr:rowOff>68580</xdr:rowOff>
    </xdr:from>
    <xdr:to>
      <xdr:col>10</xdr:col>
      <xdr:colOff>701467</xdr:colOff>
      <xdr:row>3</xdr:row>
      <xdr:rowOff>1904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BEF0755-659A-413E-8644-CB2E35535C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355986" y="68580"/>
          <a:ext cx="3230401" cy="48196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411481</xdr:colOff>
      <xdr:row>0</xdr:row>
      <xdr:rowOff>99060</xdr:rowOff>
    </xdr:from>
    <xdr:to>
      <xdr:col>13</xdr:col>
      <xdr:colOff>678179</xdr:colOff>
      <xdr:row>2</xdr:row>
      <xdr:rowOff>179270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70CD1BDF-F170-46C1-A6FE-8CB1FF8439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5281" y="99060"/>
          <a:ext cx="1059179" cy="4459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14</xdr:col>
      <xdr:colOff>91440</xdr:colOff>
      <xdr:row>0</xdr:row>
      <xdr:rowOff>60960</xdr:rowOff>
    </xdr:from>
    <xdr:to>
      <xdr:col>16</xdr:col>
      <xdr:colOff>411481</xdr:colOff>
      <xdr:row>2</xdr:row>
      <xdr:rowOff>152400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781D6017-045F-4829-895C-5127EABBAD2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t="26543" b="52223"/>
        <a:stretch/>
      </xdr:blipFill>
      <xdr:spPr>
        <a:xfrm>
          <a:off x="13030200" y="60960"/>
          <a:ext cx="1935480" cy="457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12</xdr:col>
      <xdr:colOff>636270</xdr:colOff>
      <xdr:row>18</xdr:row>
      <xdr:rowOff>77566</xdr:rowOff>
    </xdr:from>
    <xdr:to>
      <xdr:col>17</xdr:col>
      <xdr:colOff>238125</xdr:colOff>
      <xdr:row>29</xdr:row>
      <xdr:rowOff>29942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0F3F4847-71AE-4611-8728-FE56E02565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657225</xdr:colOff>
      <xdr:row>29</xdr:row>
      <xdr:rowOff>81376</xdr:rowOff>
    </xdr:from>
    <xdr:to>
      <xdr:col>17</xdr:col>
      <xdr:colOff>228600</xdr:colOff>
      <xdr:row>40</xdr:row>
      <xdr:rowOff>163291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CC715066-2673-49AD-807B-C7482EB495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17</xdr:col>
      <xdr:colOff>295274</xdr:colOff>
      <xdr:row>18</xdr:row>
      <xdr:rowOff>77565</xdr:rowOff>
    </xdr:from>
    <xdr:to>
      <xdr:col>21</xdr:col>
      <xdr:colOff>108856</xdr:colOff>
      <xdr:row>29</xdr:row>
      <xdr:rowOff>29941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0E06EE31-4FB8-4FF2-9566-DB2FE4FD6FF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295275</xdr:colOff>
      <xdr:row>29</xdr:row>
      <xdr:rowOff>87091</xdr:rowOff>
    </xdr:from>
    <xdr:to>
      <xdr:col>21</xdr:col>
      <xdr:colOff>119743</xdr:colOff>
      <xdr:row>40</xdr:row>
      <xdr:rowOff>163291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646C4E0-25DB-4CB6-83DD-0F0F7DE2E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16</xdr:col>
      <xdr:colOff>581025</xdr:colOff>
      <xdr:row>0</xdr:row>
      <xdr:rowOff>28575</xdr:rowOff>
    </xdr:from>
    <xdr:to>
      <xdr:col>20</xdr:col>
      <xdr:colOff>170151</xdr:colOff>
      <xdr:row>3</xdr:row>
      <xdr:rowOff>76200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BB0432CF-ED78-4CDC-A9EC-1E93E993A0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135225" y="28575"/>
          <a:ext cx="2759047" cy="5962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12</xdr:col>
      <xdr:colOff>647700</xdr:colOff>
      <xdr:row>41</xdr:row>
      <xdr:rowOff>48991</xdr:rowOff>
    </xdr:from>
    <xdr:to>
      <xdr:col>17</xdr:col>
      <xdr:colOff>247650</xdr:colOff>
      <xdr:row>54</xdr:row>
      <xdr:rowOff>144241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95FD20C5-B5B9-46F7-BA17-865DAB72EC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411481</xdr:colOff>
      <xdr:row>0</xdr:row>
      <xdr:rowOff>99060</xdr:rowOff>
    </xdr:from>
    <xdr:to>
      <xdr:col>11</xdr:col>
      <xdr:colOff>678180</xdr:colOff>
      <xdr:row>2</xdr:row>
      <xdr:rowOff>179270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DF818555-B424-4144-A5F8-0AA37DF204A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765281" y="99060"/>
          <a:ext cx="1059179" cy="44597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12</xdr:col>
      <xdr:colOff>91440</xdr:colOff>
      <xdr:row>0</xdr:row>
      <xdr:rowOff>60960</xdr:rowOff>
    </xdr:from>
    <xdr:to>
      <xdr:col>14</xdr:col>
      <xdr:colOff>411480</xdr:colOff>
      <xdr:row>2</xdr:row>
      <xdr:rowOff>152400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BBDF222D-0C4A-42FE-AB34-EB5F7DF4940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000" t="26543" b="52223"/>
        <a:stretch/>
      </xdr:blipFill>
      <xdr:spPr>
        <a:xfrm>
          <a:off x="13030200" y="60960"/>
          <a:ext cx="1935480" cy="45720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15</xdr:col>
      <xdr:colOff>38100</xdr:colOff>
      <xdr:row>0</xdr:row>
      <xdr:rowOff>47625</xdr:rowOff>
    </xdr:from>
    <xdr:to>
      <xdr:col>18</xdr:col>
      <xdr:colOff>417802</xdr:colOff>
      <xdr:row>3</xdr:row>
      <xdr:rowOff>95250</xdr:rowOff>
    </xdr:to>
    <xdr:pic>
      <xdr:nvPicPr>
        <xdr:cNvPr id="4" name="Image 3">
          <a:extLst>
            <a:ext uri="{FF2B5EF4-FFF2-40B4-BE49-F238E27FC236}">
              <a16:creationId xmlns:a16="http://schemas.microsoft.com/office/drawing/2014/main" id="{BA8C7C97-B931-4926-84FC-7CE92936AD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384780" y="47625"/>
          <a:ext cx="2757142" cy="59626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11</xdr:col>
      <xdr:colOff>10584</xdr:colOff>
      <xdr:row>18</xdr:row>
      <xdr:rowOff>11642</xdr:rowOff>
    </xdr:from>
    <xdr:to>
      <xdr:col>15</xdr:col>
      <xdr:colOff>9525</xdr:colOff>
      <xdr:row>29</xdr:row>
      <xdr:rowOff>180974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232DAE8C-0B54-4D6E-99D1-87E7E9ED82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0</xdr:colOff>
      <xdr:row>18</xdr:row>
      <xdr:rowOff>0</xdr:rowOff>
    </xdr:from>
    <xdr:to>
      <xdr:col>19</xdr:col>
      <xdr:colOff>781050</xdr:colOff>
      <xdr:row>29</xdr:row>
      <xdr:rowOff>171451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6DF01FC0-F647-422C-A624-1DD9E1E78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0</xdr:colOff>
      <xdr:row>31</xdr:row>
      <xdr:rowOff>9525</xdr:rowOff>
    </xdr:from>
    <xdr:to>
      <xdr:col>15</xdr:col>
      <xdr:colOff>0</xdr:colOff>
      <xdr:row>43</xdr:row>
      <xdr:rowOff>0</xdr:rowOff>
    </xdr:to>
    <xdr:graphicFrame macro="">
      <xdr:nvGraphicFramePr>
        <xdr:cNvPr id="7" name="Graphique 6">
          <a:extLst>
            <a:ext uri="{FF2B5EF4-FFF2-40B4-BE49-F238E27FC236}">
              <a16:creationId xmlns:a16="http://schemas.microsoft.com/office/drawing/2014/main" id="{61D9F8FF-A3E3-431E-B472-A09EE65906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0</xdr:colOff>
      <xdr:row>30</xdr:row>
      <xdr:rowOff>180974</xdr:rowOff>
    </xdr:from>
    <xdr:to>
      <xdr:col>20</xdr:col>
      <xdr:colOff>19050</xdr:colOff>
      <xdr:row>42</xdr:row>
      <xdr:rowOff>152399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99D24A7A-1A73-4DC5-B980-AE06A6F6B5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 editAs="oneCell">
    <xdr:from>
      <xdr:col>7</xdr:col>
      <xdr:colOff>161925</xdr:colOff>
      <xdr:row>0</xdr:row>
      <xdr:rowOff>47625</xdr:rowOff>
    </xdr:from>
    <xdr:to>
      <xdr:col>10</xdr:col>
      <xdr:colOff>668912</xdr:colOff>
      <xdr:row>2</xdr:row>
      <xdr:rowOff>165777</xdr:rowOff>
    </xdr:to>
    <xdr:pic>
      <xdr:nvPicPr>
        <xdr:cNvPr id="11" name="Image 10">
          <a:extLst>
            <a:ext uri="{FF2B5EF4-FFF2-40B4-BE49-F238E27FC236}">
              <a16:creationId xmlns:a16="http://schemas.microsoft.com/office/drawing/2014/main" id="{DC53DEBC-D6AA-4252-95E3-AFD6740565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0925" y="47625"/>
          <a:ext cx="2975867" cy="483912"/>
        </a:xfrm>
        <a:prstGeom prst="rect">
          <a:avLst/>
        </a:prstGeom>
        <a:ln>
          <a:solidFill>
            <a:sysClr val="windowText" lastClr="000000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68B24-76E0-41B4-999F-67DAD7CC372C}">
  <dimension ref="A2:CN40"/>
  <sheetViews>
    <sheetView tabSelected="1" zoomScale="70" zoomScaleNormal="70" workbookViewId="0">
      <selection activeCell="D11" sqref="D11:BX16"/>
    </sheetView>
  </sheetViews>
  <sheetFormatPr baseColWidth="10" defaultRowHeight="14.4" x14ac:dyDescent="0.3"/>
  <cols>
    <col min="3" max="3" width="16.5546875" customWidth="1"/>
  </cols>
  <sheetData>
    <row r="2" spans="1:87" ht="15" thickBot="1" x14ac:dyDescent="0.35">
      <c r="B2" s="14" t="s">
        <v>47</v>
      </c>
      <c r="C2" s="1"/>
      <c r="D2" s="110"/>
      <c r="E2" s="110"/>
      <c r="F2" s="110"/>
      <c r="G2" s="110"/>
      <c r="H2" s="110"/>
      <c r="I2" s="111"/>
      <c r="J2" s="109" t="s">
        <v>7</v>
      </c>
      <c r="K2" s="110"/>
      <c r="L2" s="110"/>
      <c r="M2" s="110"/>
      <c r="N2" s="110"/>
      <c r="O2" s="110"/>
      <c r="P2" s="111"/>
      <c r="Q2" s="109" t="s">
        <v>8</v>
      </c>
      <c r="R2" s="110"/>
      <c r="S2" s="110"/>
      <c r="T2" s="110"/>
      <c r="U2" s="110"/>
      <c r="V2" s="110"/>
      <c r="W2" s="111"/>
      <c r="X2" s="109" t="s">
        <v>9</v>
      </c>
      <c r="Y2" s="110"/>
      <c r="Z2" s="110"/>
      <c r="AA2" s="110"/>
      <c r="AB2" s="110"/>
      <c r="AC2" s="110"/>
      <c r="AD2" s="111"/>
      <c r="AE2" s="109" t="s">
        <v>10</v>
      </c>
      <c r="AF2" s="110"/>
      <c r="AG2" s="110"/>
      <c r="AH2" s="110"/>
      <c r="AI2" s="110"/>
      <c r="AJ2" s="110"/>
      <c r="AK2" s="111"/>
      <c r="AL2" s="109" t="s">
        <v>11</v>
      </c>
      <c r="AM2" s="110"/>
      <c r="AN2" s="110"/>
      <c r="AO2" s="110"/>
      <c r="AP2" s="110"/>
      <c r="AQ2" s="110"/>
      <c r="AR2" s="111"/>
      <c r="AS2" s="109" t="s">
        <v>12</v>
      </c>
      <c r="AT2" s="110"/>
      <c r="AU2" s="110"/>
      <c r="AV2" s="110"/>
      <c r="AW2" s="110"/>
      <c r="AX2" s="110"/>
      <c r="AY2" s="111"/>
      <c r="AZ2" s="109" t="s">
        <v>13</v>
      </c>
      <c r="BA2" s="110"/>
      <c r="BB2" s="110"/>
      <c r="BC2" s="110"/>
      <c r="BD2" s="110"/>
      <c r="BE2" s="110"/>
      <c r="BF2" s="111"/>
      <c r="BG2" s="109" t="s">
        <v>14</v>
      </c>
      <c r="BH2" s="110"/>
      <c r="BI2" s="110"/>
      <c r="BJ2" s="110"/>
      <c r="BK2" s="110"/>
      <c r="BL2" s="110"/>
      <c r="BM2" s="111"/>
      <c r="BN2" s="109" t="s">
        <v>15</v>
      </c>
      <c r="BO2" s="110"/>
      <c r="BP2" s="110"/>
      <c r="BQ2" s="110"/>
      <c r="BR2" s="110"/>
      <c r="BS2" s="110"/>
      <c r="BT2" s="111"/>
      <c r="BU2" s="109" t="s">
        <v>16</v>
      </c>
      <c r="BV2" s="110"/>
      <c r="BW2" s="110"/>
      <c r="BX2" s="110"/>
      <c r="BY2" s="110"/>
      <c r="BZ2" s="110"/>
      <c r="CA2" s="111"/>
      <c r="CB2" s="109" t="s">
        <v>17</v>
      </c>
      <c r="CC2" s="110"/>
      <c r="CD2" s="110"/>
      <c r="CE2" s="110"/>
      <c r="CF2" s="110"/>
      <c r="CG2" s="110"/>
      <c r="CH2" s="111"/>
      <c r="CI2" s="2"/>
    </row>
    <row r="3" spans="1:87" ht="15" thickTop="1" x14ac:dyDescent="0.3">
      <c r="B3" s="3" t="s">
        <v>18</v>
      </c>
      <c r="C3" s="4"/>
      <c r="D3" s="5">
        <v>0</v>
      </c>
      <c r="E3" s="5">
        <v>1</v>
      </c>
      <c r="F3" s="5">
        <v>2</v>
      </c>
      <c r="G3" s="5">
        <v>3</v>
      </c>
      <c r="H3" s="5">
        <v>4</v>
      </c>
      <c r="I3" s="5">
        <v>5</v>
      </c>
      <c r="J3" s="5">
        <v>6</v>
      </c>
      <c r="K3" s="5">
        <v>7</v>
      </c>
      <c r="L3" s="5">
        <v>8</v>
      </c>
      <c r="M3" s="5">
        <v>9</v>
      </c>
      <c r="N3" s="5">
        <v>10</v>
      </c>
      <c r="O3" s="5">
        <v>11</v>
      </c>
      <c r="P3" s="5">
        <v>12</v>
      </c>
      <c r="Q3" s="5">
        <v>13</v>
      </c>
      <c r="R3" s="5">
        <v>14</v>
      </c>
      <c r="S3" s="5">
        <v>15</v>
      </c>
      <c r="T3" s="5">
        <v>16</v>
      </c>
      <c r="U3" s="5">
        <v>17</v>
      </c>
      <c r="V3" s="5">
        <v>18</v>
      </c>
      <c r="W3" s="5">
        <v>19</v>
      </c>
      <c r="X3" s="5">
        <v>20</v>
      </c>
      <c r="Y3" s="5">
        <v>21</v>
      </c>
      <c r="Z3" s="5">
        <v>22</v>
      </c>
      <c r="AA3" s="5">
        <v>23</v>
      </c>
      <c r="AB3" s="5">
        <v>24</v>
      </c>
      <c r="AC3" s="5">
        <v>25</v>
      </c>
      <c r="AD3" s="5">
        <v>26</v>
      </c>
      <c r="AE3" s="5">
        <v>27</v>
      </c>
      <c r="AF3" s="5">
        <v>28</v>
      </c>
      <c r="AG3" s="5">
        <v>29</v>
      </c>
      <c r="AH3" s="5">
        <v>30</v>
      </c>
      <c r="AI3" s="5">
        <v>31</v>
      </c>
      <c r="AJ3" s="5">
        <v>32</v>
      </c>
      <c r="AK3" s="5">
        <v>33</v>
      </c>
      <c r="AL3" s="5">
        <v>34</v>
      </c>
      <c r="AM3" s="5">
        <v>35</v>
      </c>
      <c r="AN3" s="5">
        <v>36</v>
      </c>
      <c r="AO3" s="5">
        <v>37</v>
      </c>
      <c r="AP3" s="5">
        <v>38</v>
      </c>
      <c r="AQ3" s="5">
        <v>39</v>
      </c>
      <c r="AR3" s="5">
        <v>40</v>
      </c>
      <c r="AS3" s="5">
        <v>41</v>
      </c>
      <c r="AT3" s="5">
        <v>42</v>
      </c>
      <c r="AU3" s="5">
        <v>43</v>
      </c>
      <c r="AV3" s="5">
        <v>44</v>
      </c>
      <c r="AW3" s="5">
        <v>45</v>
      </c>
      <c r="AX3" s="5">
        <v>46</v>
      </c>
      <c r="AY3" s="5">
        <v>47</v>
      </c>
      <c r="AZ3" s="5">
        <v>48</v>
      </c>
      <c r="BA3" s="5">
        <v>49</v>
      </c>
      <c r="BB3" s="5">
        <v>50</v>
      </c>
      <c r="BC3" s="5">
        <v>51</v>
      </c>
      <c r="BD3" s="5">
        <v>52</v>
      </c>
      <c r="BE3" s="5">
        <v>53</v>
      </c>
      <c r="BF3" s="5">
        <v>54</v>
      </c>
      <c r="BG3" s="5">
        <v>55</v>
      </c>
      <c r="BH3" s="5">
        <v>56</v>
      </c>
      <c r="BI3" s="5">
        <v>57</v>
      </c>
      <c r="BJ3" s="5">
        <v>58</v>
      </c>
      <c r="BK3" s="5">
        <v>59</v>
      </c>
      <c r="BL3" s="5">
        <v>60</v>
      </c>
      <c r="BM3" s="5">
        <v>61</v>
      </c>
      <c r="BN3" s="5">
        <v>62</v>
      </c>
      <c r="BO3" s="5">
        <v>63</v>
      </c>
      <c r="BP3" s="5">
        <v>64</v>
      </c>
      <c r="BQ3" s="5">
        <v>65</v>
      </c>
      <c r="BR3" s="5">
        <v>66</v>
      </c>
      <c r="BS3" s="5">
        <v>67</v>
      </c>
      <c r="BT3" s="5">
        <v>68</v>
      </c>
      <c r="BU3" s="5">
        <v>69</v>
      </c>
      <c r="BV3" s="5">
        <v>70</v>
      </c>
      <c r="BW3" s="5">
        <v>71</v>
      </c>
      <c r="BX3" s="5">
        <v>72</v>
      </c>
      <c r="BY3" s="5">
        <v>73</v>
      </c>
      <c r="BZ3" s="5">
        <v>74</v>
      </c>
      <c r="CA3" s="5">
        <v>75</v>
      </c>
      <c r="CB3" s="5">
        <v>76</v>
      </c>
      <c r="CC3" s="5">
        <v>77</v>
      </c>
      <c r="CD3" s="6"/>
      <c r="CE3" s="6"/>
      <c r="CF3" s="6"/>
      <c r="CG3" s="6"/>
      <c r="CH3" s="7"/>
      <c r="CI3" s="2" t="s">
        <v>19</v>
      </c>
    </row>
    <row r="4" spans="1:87" x14ac:dyDescent="0.3">
      <c r="B4" s="3">
        <v>9</v>
      </c>
      <c r="C4" s="8" t="s">
        <v>28</v>
      </c>
      <c r="D4" s="3">
        <v>0</v>
      </c>
      <c r="E4" s="3">
        <v>0</v>
      </c>
      <c r="F4" s="3">
        <v>0</v>
      </c>
      <c r="G4" s="3">
        <v>1.9042225660276599</v>
      </c>
      <c r="H4" s="3">
        <v>3.9444610296287244</v>
      </c>
      <c r="I4" s="4">
        <v>5.5086438517228737</v>
      </c>
      <c r="J4" s="2">
        <v>5.5086438517228737</v>
      </c>
      <c r="K4" s="3">
        <v>4.5565325687090441</v>
      </c>
      <c r="L4" s="3">
        <v>4.0804769272021284</v>
      </c>
      <c r="M4" s="3">
        <v>5.7126676980829805</v>
      </c>
      <c r="N4" s="3">
        <v>11.561351293739365</v>
      </c>
      <c r="O4" s="3">
        <v>4.2164928247755329</v>
      </c>
      <c r="P4" s="4">
        <v>10.133184369218618</v>
      </c>
      <c r="Q4" s="2">
        <v>6.3927471859500011</v>
      </c>
      <c r="R4" s="3">
        <v>11.901391037672875</v>
      </c>
      <c r="S4" s="3">
        <v>7.4128664177505339</v>
      </c>
      <c r="T4" s="3">
        <v>6.4023293933913434</v>
      </c>
      <c r="U4" s="3">
        <v>7.4576584142800257</v>
      </c>
      <c r="V4" s="3">
        <v>7.4550002627750462</v>
      </c>
      <c r="W4" s="4">
        <v>4.4987070551228721</v>
      </c>
      <c r="X4" s="2">
        <v>3.8560346186767473</v>
      </c>
      <c r="Y4" s="3">
        <v>5.269913978858221</v>
      </c>
      <c r="Z4" s="3">
        <v>4.1433936583885655</v>
      </c>
      <c r="AA4" s="3">
        <v>4.2770515183365836</v>
      </c>
      <c r="AB4" s="3">
        <v>4.4802286148221198</v>
      </c>
      <c r="AC4" s="3">
        <v>3.9531428954312817</v>
      </c>
      <c r="AD4" s="4">
        <v>4.7437714745175388</v>
      </c>
      <c r="AE4" s="2">
        <v>4.5394582326306807</v>
      </c>
      <c r="AF4" s="3">
        <v>2.7511868076549577</v>
      </c>
      <c r="AG4" s="3">
        <v>1.9258307653584705</v>
      </c>
      <c r="AH4" s="3">
        <v>2.2009494461239663</v>
      </c>
      <c r="AI4" s="3">
        <v>3.4957264695177597</v>
      </c>
      <c r="AJ4" s="3">
        <v>2.6890203611675072</v>
      </c>
      <c r="AK4" s="4">
        <v>1.3445101805837536</v>
      </c>
      <c r="AL4" s="2">
        <v>2.1512162889340058</v>
      </c>
      <c r="AM4" s="3">
        <v>2.285667306992381</v>
      </c>
      <c r="AN4" s="3">
        <v>0.6722550902918768</v>
      </c>
      <c r="AO4" s="3">
        <v>0.13445101805837537</v>
      </c>
      <c r="AP4" s="3"/>
      <c r="AQ4" s="3"/>
      <c r="AR4" s="4"/>
      <c r="AS4" s="2"/>
      <c r="AT4" s="3"/>
      <c r="AU4" s="3"/>
      <c r="AV4" s="3"/>
      <c r="AW4" s="3"/>
      <c r="AX4" s="3"/>
      <c r="AY4" s="4"/>
      <c r="AZ4" s="2"/>
      <c r="BA4" s="3"/>
      <c r="BB4" s="3"/>
      <c r="BC4" s="3"/>
      <c r="BD4" s="3"/>
      <c r="BE4" s="3"/>
      <c r="BF4" s="4"/>
      <c r="BG4" s="2"/>
      <c r="BH4" s="3"/>
      <c r="BI4" s="3"/>
      <c r="BJ4" s="3"/>
      <c r="BK4" s="3"/>
      <c r="BL4" s="3"/>
      <c r="BM4" s="4"/>
      <c r="BN4" s="2"/>
      <c r="BO4" s="3"/>
      <c r="BP4" s="3"/>
      <c r="BQ4" s="3"/>
      <c r="BR4" s="3"/>
      <c r="BS4" s="3"/>
      <c r="BT4" s="4"/>
      <c r="BU4" s="2"/>
      <c r="BV4" s="3"/>
      <c r="BW4" s="3"/>
      <c r="BX4" s="3"/>
      <c r="BY4" s="3"/>
      <c r="BZ4" s="3"/>
      <c r="CA4" s="4"/>
      <c r="CB4" s="2"/>
      <c r="CC4" s="3"/>
      <c r="CD4" s="3"/>
      <c r="CE4" s="3"/>
      <c r="CF4" s="3"/>
      <c r="CG4" s="3"/>
      <c r="CH4" s="4"/>
      <c r="CI4" s="2">
        <f>SUM(D4:CH4)</f>
        <v>163.56118547411728</v>
      </c>
    </row>
    <row r="5" spans="1:87" x14ac:dyDescent="0.3">
      <c r="B5" s="3">
        <v>2</v>
      </c>
      <c r="C5" s="8" t="s">
        <v>29</v>
      </c>
      <c r="D5" s="3">
        <v>0</v>
      </c>
      <c r="E5" s="3">
        <v>0</v>
      </c>
      <c r="F5" s="3">
        <v>0</v>
      </c>
      <c r="G5" s="3">
        <v>1.1033249450371619E-2</v>
      </c>
      <c r="H5" s="3">
        <v>1.1033249450371619E-2</v>
      </c>
      <c r="I5" s="4">
        <v>5.5166247251858092E-2</v>
      </c>
      <c r="J5" s="2">
        <v>0.98259329587907251</v>
      </c>
      <c r="K5" s="3">
        <v>0.88433396629116545</v>
      </c>
      <c r="L5" s="3">
        <v>0.68781530711535077</v>
      </c>
      <c r="M5" s="3">
        <v>0.49129664793953626</v>
      </c>
      <c r="N5" s="3">
        <v>0.19651865917581451</v>
      </c>
      <c r="O5" s="3">
        <v>0.49129664793953626</v>
      </c>
      <c r="P5" s="4">
        <v>0.29477798876372174</v>
      </c>
      <c r="Q5" s="2">
        <v>0.57525079892972031</v>
      </c>
      <c r="R5" s="3">
        <v>0.57525079892972031</v>
      </c>
      <c r="S5" s="3">
        <v>0.46020063914377629</v>
      </c>
      <c r="T5" s="3">
        <v>0.46020063914377629</v>
      </c>
      <c r="U5" s="3">
        <v>0.23010031957188815</v>
      </c>
      <c r="V5" s="3">
        <v>0.46020063914377629</v>
      </c>
      <c r="W5" s="4">
        <v>0.34515047935783216</v>
      </c>
      <c r="X5" s="2">
        <v>0.11839818030881545</v>
      </c>
      <c r="Y5" s="3">
        <v>0.15786424041175393</v>
      </c>
      <c r="Z5" s="3">
        <v>0.35519454092644637</v>
      </c>
      <c r="AA5" s="3">
        <v>2.4863617864851246</v>
      </c>
      <c r="AB5" s="3">
        <v>0.78932120205876966</v>
      </c>
      <c r="AC5" s="3">
        <v>0.16070498509782663</v>
      </c>
      <c r="AD5" s="4">
        <v>0.14284887564251256</v>
      </c>
      <c r="AE5" s="2">
        <v>0.1785610945531407</v>
      </c>
      <c r="AF5" s="3">
        <v>1.1070787862294724</v>
      </c>
      <c r="AG5" s="3">
        <v>0.37497829856159548</v>
      </c>
      <c r="AH5" s="3">
        <v>0.340179176157205</v>
      </c>
      <c r="AI5" s="3">
        <v>0.48597025165314994</v>
      </c>
      <c r="AJ5" s="3">
        <v>0.29158215099188994</v>
      </c>
      <c r="AK5" s="4">
        <v>0.340179176157205</v>
      </c>
      <c r="AL5" s="2">
        <v>0.340179176157205</v>
      </c>
      <c r="AM5" s="3">
        <v>0.340179176157205</v>
      </c>
      <c r="AN5" s="3">
        <v>0.33853052968760922</v>
      </c>
      <c r="AO5" s="3">
        <v>0.2633015230903627</v>
      </c>
      <c r="AP5" s="3">
        <v>0.2633015230903627</v>
      </c>
      <c r="AQ5" s="3">
        <v>0.22568701979173947</v>
      </c>
      <c r="AR5" s="4">
        <v>0.30091602638898596</v>
      </c>
      <c r="AS5" s="2">
        <v>0.15700187148919614</v>
      </c>
      <c r="AT5" s="3">
        <v>0.23550280723379421</v>
      </c>
      <c r="AU5" s="3">
        <v>7.8500935744598072E-2</v>
      </c>
      <c r="AV5" s="3">
        <v>0.15700187148919614</v>
      </c>
      <c r="AW5" s="3">
        <v>7.8500935744598072E-2</v>
      </c>
      <c r="AX5" s="3"/>
      <c r="AY5" s="4"/>
      <c r="AZ5" s="2"/>
      <c r="BA5" s="3"/>
      <c r="BB5" s="3"/>
      <c r="BC5" s="2"/>
      <c r="BD5" s="3"/>
      <c r="BE5" s="3"/>
      <c r="BF5" s="3"/>
      <c r="BG5" s="3"/>
      <c r="BH5" s="3"/>
      <c r="BI5" s="4"/>
      <c r="BJ5" s="2"/>
      <c r="BK5" s="3"/>
      <c r="BL5" s="3"/>
      <c r="BM5" s="4"/>
      <c r="BN5" s="2"/>
      <c r="BO5" s="3"/>
      <c r="BP5" s="3"/>
      <c r="BQ5" s="3"/>
      <c r="BR5" s="3"/>
      <c r="BS5" s="3"/>
      <c r="BT5" s="4"/>
      <c r="BU5" s="2"/>
      <c r="BV5" s="3"/>
      <c r="BW5" s="3"/>
      <c r="BX5" s="3"/>
      <c r="BY5" s="3"/>
      <c r="BZ5" s="3"/>
      <c r="CA5" s="4"/>
      <c r="CB5" s="2"/>
      <c r="CC5" s="3"/>
      <c r="CD5" s="3"/>
      <c r="CE5" s="3"/>
      <c r="CF5" s="3"/>
      <c r="CG5" s="3"/>
      <c r="CH5" s="4"/>
      <c r="CI5" s="2">
        <f>SUM(D5:CH5)</f>
        <v>17.320045714777045</v>
      </c>
    </row>
    <row r="6" spans="1:87" x14ac:dyDescent="0.3">
      <c r="B6" s="3">
        <v>13</v>
      </c>
      <c r="C6" s="8" t="s">
        <v>30</v>
      </c>
      <c r="D6" s="3">
        <v>0</v>
      </c>
      <c r="E6" s="3">
        <v>1.2717620256378441</v>
      </c>
      <c r="F6" s="3">
        <v>0.93262548546775237</v>
      </c>
      <c r="G6" s="3">
        <v>0.84784135042522946</v>
      </c>
      <c r="H6" s="3">
        <v>1.1869778905953214</v>
      </c>
      <c r="I6" s="4">
        <v>1.0174096205102754</v>
      </c>
      <c r="J6" s="2">
        <v>0.59525811665488815</v>
      </c>
      <c r="K6" s="3">
        <v>2.0258372941300107</v>
      </c>
      <c r="L6" s="3">
        <v>1.2004961742992653</v>
      </c>
      <c r="M6" s="3">
        <v>1.0504341525118572</v>
      </c>
      <c r="N6" s="3">
        <v>0.82534111983074498</v>
      </c>
      <c r="O6" s="3">
        <v>0.90037213072444899</v>
      </c>
      <c r="P6" s="4">
        <v>0.67527909804333675</v>
      </c>
      <c r="Q6" s="2">
        <v>0.52521707625592862</v>
      </c>
      <c r="R6" s="3">
        <v>1.0243502158347835</v>
      </c>
      <c r="S6" s="3">
        <v>0.91053352518647424</v>
      </c>
      <c r="T6" s="3">
        <v>0.91053352518647424</v>
      </c>
      <c r="U6" s="3">
        <v>0.56908345324154641</v>
      </c>
      <c r="V6" s="3">
        <v>0.51217510791739174</v>
      </c>
      <c r="W6" s="4">
        <v>0.45526676259323712</v>
      </c>
      <c r="X6" s="2">
        <v>0.47744944961078328</v>
      </c>
      <c r="Y6" s="3">
        <v>0.60927539740830694</v>
      </c>
      <c r="Z6" s="3">
        <v>0.5538867249166427</v>
      </c>
      <c r="AA6" s="3">
        <v>0.33233203494998559</v>
      </c>
      <c r="AB6" s="3">
        <v>0.44310937993331417</v>
      </c>
      <c r="AC6" s="3">
        <v>0.27694336245832135</v>
      </c>
      <c r="AD6" s="4">
        <v>0.33233203494998559</v>
      </c>
      <c r="AE6" s="2">
        <v>0.39969663662903671</v>
      </c>
      <c r="AF6" s="3">
        <v>0.35528589922581039</v>
      </c>
      <c r="AG6" s="3">
        <v>0.2664644244193578</v>
      </c>
      <c r="AH6" s="3">
        <v>0.19075296300364311</v>
      </c>
      <c r="AI6" s="3">
        <v>0.61040948161165787</v>
      </c>
      <c r="AJ6" s="3">
        <v>0.41965651860801478</v>
      </c>
      <c r="AK6" s="4">
        <v>0.41965651860801478</v>
      </c>
      <c r="AL6" s="2">
        <v>0.38150592600728622</v>
      </c>
      <c r="AM6" s="3">
        <v>0.34335533340655761</v>
      </c>
      <c r="AN6" s="3">
        <v>0.30518205912176194</v>
      </c>
      <c r="AO6" s="3">
        <v>0.20345470608117464</v>
      </c>
      <c r="AP6" s="3">
        <v>0.20345470608117464</v>
      </c>
      <c r="AQ6" s="3">
        <v>0.18310923547305719</v>
      </c>
      <c r="AR6" s="4"/>
      <c r="AS6" s="2"/>
      <c r="AT6" s="3"/>
      <c r="AU6" s="3"/>
      <c r="AV6" s="3"/>
      <c r="AW6" s="3"/>
      <c r="AX6" s="3"/>
      <c r="AY6" s="4"/>
      <c r="AZ6" s="2"/>
      <c r="BA6" s="3"/>
      <c r="BB6" s="3"/>
      <c r="BC6" s="3"/>
      <c r="BD6" s="3"/>
      <c r="BE6" s="3"/>
      <c r="BF6" s="4"/>
      <c r="BG6" s="2"/>
      <c r="BH6" s="3"/>
      <c r="BI6" s="3"/>
      <c r="BJ6" s="3"/>
      <c r="BK6" s="3"/>
      <c r="BL6" s="3"/>
      <c r="BM6" s="4"/>
      <c r="BN6" s="2"/>
      <c r="BO6" s="3"/>
      <c r="BP6" s="3"/>
      <c r="BQ6" s="3"/>
      <c r="BR6" s="3"/>
      <c r="BS6" s="3"/>
      <c r="BT6" s="4"/>
      <c r="BU6" s="2"/>
      <c r="BV6" s="3"/>
      <c r="BW6" s="3"/>
      <c r="BX6" s="3"/>
      <c r="BY6" s="3"/>
      <c r="BZ6" s="3"/>
      <c r="CA6" s="4"/>
      <c r="CB6" s="2"/>
      <c r="CC6" s="3"/>
      <c r="CD6" s="3"/>
      <c r="CE6" s="3"/>
      <c r="CF6" s="3"/>
      <c r="CG6" s="3"/>
      <c r="CH6" s="4"/>
      <c r="CI6" s="2">
        <f>SUM(D6:CH6)</f>
        <v>24.744106917550699</v>
      </c>
    </row>
    <row r="7" spans="1:87" x14ac:dyDescent="0.3">
      <c r="B7" s="9">
        <v>29</v>
      </c>
      <c r="C7" s="8" t="s">
        <v>31</v>
      </c>
      <c r="D7" s="3">
        <v>0</v>
      </c>
      <c r="E7" s="3">
        <v>6.1078630079155003</v>
      </c>
      <c r="F7" s="3">
        <v>2.7451069698496631</v>
      </c>
      <c r="G7" s="3">
        <v>6.1764906821617416</v>
      </c>
      <c r="H7" s="3">
        <v>3.2255006895733542</v>
      </c>
      <c r="I7" s="4">
        <v>5.2843309169606014</v>
      </c>
      <c r="J7" s="2">
        <v>5.5588416139455674</v>
      </c>
      <c r="K7" s="3">
        <v>4.9411925457293933</v>
      </c>
      <c r="L7" s="3">
        <v>4.5294265002519438</v>
      </c>
      <c r="M7" s="3">
        <v>4.7353095229906694</v>
      </c>
      <c r="N7" s="3">
        <v>9.0588530005038876</v>
      </c>
      <c r="O7" s="3">
        <v>4.8725648714831511</v>
      </c>
      <c r="P7" s="4">
        <v>8.7843423035189225</v>
      </c>
      <c r="Q7" s="2">
        <v>6.1764906821617416</v>
      </c>
      <c r="R7" s="3">
        <v>11.642089020201803</v>
      </c>
      <c r="S7" s="3">
        <v>15.354059432440058</v>
      </c>
      <c r="T7" s="3">
        <v>13.503851622279988</v>
      </c>
      <c r="U7" s="3">
        <v>11.353556777967889</v>
      </c>
      <c r="V7" s="3">
        <v>11.009509602877952</v>
      </c>
      <c r="W7" s="4">
        <v>11.267544984195403</v>
      </c>
      <c r="X7" s="2">
        <v>14.105934178687376</v>
      </c>
      <c r="Y7" s="3">
        <v>13.994540791431843</v>
      </c>
      <c r="Z7" s="3">
        <v>14.81306147825147</v>
      </c>
      <c r="AA7" s="3">
        <v>12.069901945241938</v>
      </c>
      <c r="AB7" s="3">
        <v>12.435656549643209</v>
      </c>
      <c r="AC7" s="3">
        <v>7.4979693902260527</v>
      </c>
      <c r="AD7" s="4">
        <v>3.917723605854305</v>
      </c>
      <c r="AE7" s="2">
        <v>4.0156666960006628</v>
      </c>
      <c r="AF7" s="3">
        <v>2.9872642494639079</v>
      </c>
      <c r="AG7" s="3">
        <v>2.4975487987321197</v>
      </c>
      <c r="AH7" s="3">
        <v>2.3996057085857618</v>
      </c>
      <c r="AI7" s="3">
        <v>1.6160609874149008</v>
      </c>
      <c r="AJ7" s="3">
        <v>2.4975487987321197</v>
      </c>
      <c r="AK7" s="4">
        <v>1.6650325324880795</v>
      </c>
      <c r="AL7" s="2">
        <v>1.4201748071221856</v>
      </c>
      <c r="AM7" s="3">
        <v>1.9098902578539738</v>
      </c>
      <c r="AN7" s="3">
        <v>1.1263455366831128</v>
      </c>
      <c r="AO7" s="3"/>
      <c r="AP7" s="3"/>
      <c r="AQ7" s="3"/>
      <c r="AR7" s="4"/>
      <c r="AS7" s="2"/>
      <c r="AT7" s="3"/>
      <c r="AU7" s="3"/>
      <c r="AV7" s="3"/>
      <c r="AW7" s="3"/>
      <c r="AX7" s="3"/>
      <c r="AY7" s="4"/>
      <c r="AZ7" s="2"/>
      <c r="BA7" s="3"/>
      <c r="BB7" s="3"/>
      <c r="BC7" s="3"/>
      <c r="BD7" s="3"/>
      <c r="BE7" s="3"/>
      <c r="BF7" s="4"/>
      <c r="BG7" s="2"/>
      <c r="BH7" s="3"/>
      <c r="BI7" s="3"/>
      <c r="BJ7" s="3"/>
      <c r="BK7" s="3"/>
      <c r="BL7" s="3"/>
      <c r="BM7" s="4"/>
      <c r="BN7" s="2"/>
      <c r="BO7" s="3"/>
      <c r="BP7" s="3"/>
      <c r="BQ7" s="3"/>
      <c r="BR7" s="3"/>
      <c r="BS7" s="3"/>
      <c r="BT7" s="4"/>
      <c r="BU7" s="2"/>
      <c r="BV7" s="3"/>
      <c r="BW7" s="3"/>
      <c r="BX7" s="3"/>
      <c r="BY7" s="3"/>
      <c r="BZ7" s="3"/>
      <c r="CA7" s="4"/>
      <c r="CB7" s="2"/>
      <c r="CC7" s="3"/>
      <c r="CD7" s="3"/>
      <c r="CE7" s="3"/>
      <c r="CF7" s="3"/>
      <c r="CG7" s="3"/>
      <c r="CH7" s="4"/>
      <c r="CI7" s="2">
        <f>SUM(D7:CH7)</f>
        <v>247.29685105942224</v>
      </c>
    </row>
    <row r="8" spans="1:87" x14ac:dyDescent="0.3">
      <c r="B8" s="10"/>
      <c r="C8" s="29"/>
      <c r="D8" s="11"/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  <c r="BD8" s="11"/>
      <c r="BE8" s="11"/>
      <c r="BF8" s="11"/>
      <c r="BG8" s="11"/>
      <c r="BH8" s="11"/>
      <c r="BI8" s="11"/>
      <c r="BJ8" s="11"/>
      <c r="BK8" s="11"/>
      <c r="BL8" s="11"/>
      <c r="BM8" s="11"/>
      <c r="BN8" s="11"/>
      <c r="BO8" s="11"/>
      <c r="BP8" s="11"/>
      <c r="BQ8" s="11"/>
      <c r="BR8" s="11"/>
      <c r="BS8" s="11"/>
      <c r="BT8" s="11"/>
      <c r="BU8" s="11"/>
      <c r="BV8" s="11"/>
      <c r="BW8" s="11"/>
      <c r="BX8" s="11"/>
      <c r="BY8" s="11"/>
      <c r="BZ8" s="11"/>
      <c r="CA8" s="11"/>
      <c r="CB8" s="11"/>
      <c r="CC8" s="11"/>
      <c r="CD8" s="11"/>
      <c r="CE8" s="11"/>
      <c r="CF8" s="11"/>
      <c r="CG8" s="11"/>
      <c r="CH8" s="11"/>
      <c r="CI8" s="2"/>
    </row>
    <row r="9" spans="1:87" s="11" customFormat="1" x14ac:dyDescent="0.3">
      <c r="B9" s="14" t="s">
        <v>20</v>
      </c>
      <c r="C9" s="10"/>
      <c r="I9" s="15"/>
      <c r="BY9" s="16" t="s">
        <v>21</v>
      </c>
      <c r="BZ9" s="16">
        <v>75</v>
      </c>
      <c r="CI9" s="2"/>
    </row>
    <row r="10" spans="1:87" x14ac:dyDescent="0.3">
      <c r="B10" s="3" t="s">
        <v>18</v>
      </c>
      <c r="C10" s="4"/>
      <c r="D10" s="5">
        <v>0</v>
      </c>
      <c r="E10" s="5">
        <v>1</v>
      </c>
      <c r="F10" s="5">
        <v>2</v>
      </c>
      <c r="G10" s="5">
        <v>3</v>
      </c>
      <c r="H10" s="5">
        <v>4</v>
      </c>
      <c r="I10" s="5">
        <v>5</v>
      </c>
      <c r="J10" s="5">
        <v>6</v>
      </c>
      <c r="K10" s="5">
        <v>7</v>
      </c>
      <c r="L10" s="5">
        <v>8</v>
      </c>
      <c r="M10" s="5">
        <v>9</v>
      </c>
      <c r="N10" s="5">
        <v>10</v>
      </c>
      <c r="O10" s="5">
        <v>11</v>
      </c>
      <c r="P10" s="5">
        <v>12</v>
      </c>
      <c r="Q10" s="5">
        <v>13</v>
      </c>
      <c r="R10" s="5">
        <v>14</v>
      </c>
      <c r="S10" s="5">
        <v>15</v>
      </c>
      <c r="T10" s="5">
        <v>16</v>
      </c>
      <c r="U10" s="5">
        <v>17</v>
      </c>
      <c r="V10" s="5">
        <v>18</v>
      </c>
      <c r="W10" s="5">
        <v>19</v>
      </c>
      <c r="X10" s="5">
        <v>20</v>
      </c>
      <c r="Y10" s="5">
        <v>21</v>
      </c>
      <c r="Z10" s="5">
        <v>22</v>
      </c>
      <c r="AA10" s="5">
        <v>23</v>
      </c>
      <c r="AB10" s="5">
        <v>24</v>
      </c>
      <c r="AC10" s="5">
        <v>25</v>
      </c>
      <c r="AD10" s="5">
        <v>26</v>
      </c>
      <c r="AE10" s="5">
        <v>27</v>
      </c>
      <c r="AF10" s="5">
        <v>28</v>
      </c>
      <c r="AG10" s="5">
        <v>29</v>
      </c>
      <c r="AH10" s="5">
        <v>30</v>
      </c>
      <c r="AI10" s="5">
        <v>31</v>
      </c>
      <c r="AJ10" s="5">
        <v>32</v>
      </c>
      <c r="AK10" s="5">
        <v>33</v>
      </c>
      <c r="AL10" s="5">
        <v>34</v>
      </c>
      <c r="AM10" s="5">
        <v>35</v>
      </c>
      <c r="AN10" s="5">
        <v>36</v>
      </c>
      <c r="AO10" s="5">
        <v>37</v>
      </c>
      <c r="AP10" s="5">
        <v>38</v>
      </c>
      <c r="AQ10" s="5">
        <v>39</v>
      </c>
      <c r="AR10" s="5">
        <v>40</v>
      </c>
      <c r="AS10" s="5">
        <v>41</v>
      </c>
      <c r="AT10" s="5">
        <v>42</v>
      </c>
      <c r="AU10" s="5">
        <v>43</v>
      </c>
      <c r="AV10" s="5">
        <v>44</v>
      </c>
      <c r="AW10" s="5">
        <v>45</v>
      </c>
      <c r="AX10" s="5">
        <v>46</v>
      </c>
      <c r="AY10" s="5">
        <v>47</v>
      </c>
      <c r="AZ10" s="5">
        <v>48</v>
      </c>
      <c r="BA10" s="5">
        <v>49</v>
      </c>
      <c r="BB10" s="5">
        <v>50</v>
      </c>
      <c r="BC10" s="5">
        <v>51</v>
      </c>
      <c r="BD10" s="5">
        <v>52</v>
      </c>
      <c r="BE10" s="5">
        <v>53</v>
      </c>
      <c r="BF10" s="5">
        <v>54</v>
      </c>
      <c r="BG10" s="5">
        <v>55</v>
      </c>
      <c r="BH10" s="5">
        <v>56</v>
      </c>
      <c r="BI10" s="5">
        <v>57</v>
      </c>
      <c r="BJ10" s="5">
        <v>58</v>
      </c>
      <c r="BK10" s="5">
        <v>59</v>
      </c>
      <c r="BL10" s="5">
        <v>60</v>
      </c>
      <c r="BM10" s="5">
        <v>61</v>
      </c>
      <c r="BN10" s="5">
        <v>62</v>
      </c>
      <c r="BO10" s="5">
        <v>63</v>
      </c>
      <c r="BP10" s="5">
        <v>64</v>
      </c>
      <c r="BQ10" s="5">
        <v>65</v>
      </c>
      <c r="BR10" s="5">
        <v>66</v>
      </c>
      <c r="BS10" s="5">
        <v>67</v>
      </c>
      <c r="BT10" s="5">
        <v>68</v>
      </c>
      <c r="BU10" s="5">
        <v>69</v>
      </c>
      <c r="BV10" s="5">
        <v>70</v>
      </c>
      <c r="BW10" s="5">
        <v>71</v>
      </c>
      <c r="BX10" s="5">
        <v>72</v>
      </c>
      <c r="BY10" s="5">
        <v>73</v>
      </c>
      <c r="BZ10" s="5">
        <v>74</v>
      </c>
      <c r="CA10" s="5">
        <v>75</v>
      </c>
      <c r="CB10" s="5">
        <v>76</v>
      </c>
      <c r="CC10" s="5">
        <v>77</v>
      </c>
      <c r="CD10" s="6"/>
      <c r="CE10" s="6"/>
      <c r="CF10" s="6"/>
      <c r="CG10" s="6"/>
      <c r="CH10" s="7"/>
      <c r="CI10" s="2" t="s">
        <v>19</v>
      </c>
    </row>
    <row r="11" spans="1:87" x14ac:dyDescent="0.3">
      <c r="A11" s="21"/>
      <c r="B11" s="9">
        <v>27</v>
      </c>
      <c r="C11" s="12" t="s">
        <v>85</v>
      </c>
      <c r="D11" s="3">
        <v>0</v>
      </c>
      <c r="E11" s="3">
        <v>0</v>
      </c>
      <c r="F11" s="3">
        <v>0</v>
      </c>
      <c r="G11" s="3">
        <v>0.85489623052067143</v>
      </c>
      <c r="H11" s="3">
        <v>0.26304499400636044</v>
      </c>
      <c r="I11" s="4">
        <v>0.32880624250795054</v>
      </c>
      <c r="J11" s="2">
        <v>2.8934949340699649</v>
      </c>
      <c r="K11" s="3">
        <v>2.2358824490540639</v>
      </c>
      <c r="L11" s="3">
        <v>3.8799136615938163</v>
      </c>
      <c r="M11" s="3">
        <v>0.13152249700318022</v>
      </c>
      <c r="N11" s="3">
        <v>0.19728374550477035</v>
      </c>
      <c r="O11" s="3">
        <v>0.46032873951113079</v>
      </c>
      <c r="P11" s="4">
        <v>6.7734085956637813</v>
      </c>
      <c r="Q11" s="2">
        <v>7.1679760866733231</v>
      </c>
      <c r="R11" s="3">
        <v>8.1543948141971718</v>
      </c>
      <c r="S11" s="3">
        <v>5.7869898681399299</v>
      </c>
      <c r="T11" s="3">
        <v>7.6242383828053271</v>
      </c>
      <c r="U11" s="3">
        <v>6.2154117251130385</v>
      </c>
      <c r="V11" s="3">
        <v>7.1270054447962838</v>
      </c>
      <c r="W11" s="4">
        <v>7.0757339629136888</v>
      </c>
      <c r="X11" s="2">
        <v>6.2991290157646249</v>
      </c>
      <c r="Y11" s="3">
        <v>6.1265501386203889</v>
      </c>
      <c r="Z11" s="3">
        <v>5.3499451914713259</v>
      </c>
      <c r="AA11" s="3">
        <v>3.7104458586010804</v>
      </c>
      <c r="AB11" s="3">
        <v>3.9693141743174349</v>
      </c>
      <c r="AC11" s="3">
        <v>2.32981484144719</v>
      </c>
      <c r="AD11" s="4">
        <v>2.0029070890710607</v>
      </c>
      <c r="AE11" s="2">
        <v>2.0029070890710607</v>
      </c>
      <c r="AF11" s="3">
        <v>0.56081398493989687</v>
      </c>
      <c r="AG11" s="3">
        <v>0.51119602672050013</v>
      </c>
      <c r="AH11" s="3">
        <v>0.44729652338043757</v>
      </c>
      <c r="AI11" s="3">
        <v>0.12779900668012503</v>
      </c>
      <c r="AJ11" s="3">
        <v>1.0223920534410003</v>
      </c>
      <c r="AK11" s="4">
        <v>1.1501910601211254</v>
      </c>
      <c r="AL11" s="2">
        <v>1.3418895701413127</v>
      </c>
      <c r="AM11" s="3">
        <v>2.4281811269223756</v>
      </c>
      <c r="AN11" s="3">
        <v>1.3418895701413127</v>
      </c>
      <c r="AO11" s="3">
        <v>1.5974875835015629</v>
      </c>
      <c r="AP11" s="3">
        <v>2.3003821202422507</v>
      </c>
      <c r="AQ11" s="3">
        <v>3.1949751670031259</v>
      </c>
      <c r="AR11" s="4">
        <v>1.2140905634611878</v>
      </c>
      <c r="AS11" s="2">
        <v>1.4057890734813754</v>
      </c>
      <c r="AT11" s="3">
        <v>0.89459304676087514</v>
      </c>
      <c r="AU11" s="3">
        <v>0.70289453674068769</v>
      </c>
      <c r="AV11" s="3">
        <v>3.2588746703431881</v>
      </c>
      <c r="AW11" s="3">
        <v>2.0447841068820005</v>
      </c>
      <c r="AX11" s="3">
        <v>2.3003821202422507</v>
      </c>
      <c r="AY11" s="4">
        <v>1.2779900668012503</v>
      </c>
      <c r="AZ11" s="2">
        <v>1.4057890734813754</v>
      </c>
      <c r="BA11" s="3">
        <v>1.0223920534410003</v>
      </c>
      <c r="BB11" s="3">
        <v>1.4057890734813754</v>
      </c>
      <c r="BC11" s="3">
        <v>0.63899503340062513</v>
      </c>
      <c r="BD11" s="3">
        <v>1.3418895701413127</v>
      </c>
      <c r="BE11" s="3">
        <v>0.25559801336025006</v>
      </c>
      <c r="BF11" s="4">
        <v>0.63899503340062513</v>
      </c>
      <c r="BG11" s="2">
        <v>0.63899503340062513</v>
      </c>
      <c r="BH11" s="3"/>
      <c r="BI11" s="3"/>
      <c r="BJ11" s="3"/>
      <c r="BK11" s="3"/>
      <c r="BL11" s="3"/>
      <c r="BM11" s="4"/>
      <c r="BN11" s="2"/>
      <c r="BO11" s="3"/>
      <c r="BP11" s="3"/>
      <c r="BQ11" s="3"/>
      <c r="BR11" s="3"/>
      <c r="BS11" s="3"/>
      <c r="BT11" s="4"/>
      <c r="BU11" s="2"/>
      <c r="BV11" s="3"/>
      <c r="BW11" s="3"/>
      <c r="BX11" s="3"/>
      <c r="BY11" s="3"/>
      <c r="BZ11" s="3"/>
      <c r="CA11" s="4"/>
      <c r="CB11" s="2"/>
      <c r="CC11" s="3"/>
      <c r="CD11" s="3"/>
      <c r="CE11" s="3"/>
      <c r="CF11" s="3"/>
      <c r="CG11" s="3"/>
      <c r="CH11" s="4"/>
      <c r="CI11" s="2">
        <f>SUM(D11:CH11)</f>
        <v>135.43368063449361</v>
      </c>
    </row>
    <row r="12" spans="1:87" x14ac:dyDescent="0.3">
      <c r="B12" s="3">
        <v>6</v>
      </c>
      <c r="C12" s="12" t="s">
        <v>86</v>
      </c>
      <c r="D12" s="3">
        <v>0</v>
      </c>
      <c r="E12" s="3">
        <v>0.93890361523125199</v>
      </c>
      <c r="F12" s="3">
        <v>0.10432262391458356</v>
      </c>
      <c r="G12" s="3">
        <v>0.20864524782916713</v>
      </c>
      <c r="H12" s="3">
        <v>0.31296787174375068</v>
      </c>
      <c r="I12" s="4">
        <v>0.41729049565833426</v>
      </c>
      <c r="J12" s="2">
        <v>1.0432262391458356</v>
      </c>
      <c r="K12" s="3">
        <v>2.1907751022062545</v>
      </c>
      <c r="L12" s="3">
        <v>2.2950977261208383</v>
      </c>
      <c r="M12" s="3">
        <v>1.5648393587187535</v>
      </c>
      <c r="N12" s="3">
        <v>2.7123882217791722</v>
      </c>
      <c r="O12" s="3">
        <v>1.5648393587187535</v>
      </c>
      <c r="P12" s="4">
        <v>0.73025836740208483</v>
      </c>
      <c r="Q12" s="2">
        <v>1.0432262391458356</v>
      </c>
      <c r="R12" s="3">
        <v>2.1907751022062545</v>
      </c>
      <c r="S12" s="3">
        <v>2.2950977261208383</v>
      </c>
      <c r="T12" s="3">
        <v>1.5648393587187535</v>
      </c>
      <c r="U12" s="3">
        <v>2.7123882217791722</v>
      </c>
      <c r="V12" s="3">
        <v>1.5648393587187535</v>
      </c>
      <c r="W12" s="4">
        <v>0.73025836740208483</v>
      </c>
      <c r="X12" s="2">
        <v>1.0432262391458356</v>
      </c>
      <c r="Y12" s="3">
        <v>2.1907751022062545</v>
      </c>
      <c r="Z12" s="3">
        <v>2.2950977261208383</v>
      </c>
      <c r="AA12" s="3">
        <v>1.5648393587187535</v>
      </c>
      <c r="AB12" s="3">
        <v>2.7123882217791722</v>
      </c>
      <c r="AC12" s="3">
        <v>1.5648393587187535</v>
      </c>
      <c r="AD12" s="4">
        <v>0.73025836740208483</v>
      </c>
      <c r="AE12" s="2">
        <v>1.0432262391458356</v>
      </c>
      <c r="AF12" s="3">
        <v>2.1907751022062545</v>
      </c>
      <c r="AG12" s="3">
        <v>2.2950977261208383</v>
      </c>
      <c r="AH12" s="3">
        <v>1.5648393587187535</v>
      </c>
      <c r="AI12" s="3">
        <v>3.3340256940667596</v>
      </c>
      <c r="AJ12" s="3">
        <v>1.9234763619615922</v>
      </c>
      <c r="AK12" s="4">
        <v>0.89762230224874284</v>
      </c>
      <c r="AL12" s="2">
        <v>1.2823175746410613</v>
      </c>
      <c r="AM12" s="3">
        <v>1.0258540597128492</v>
      </c>
      <c r="AN12" s="3">
        <v>1.9234763619615922</v>
      </c>
      <c r="AO12" s="3">
        <v>1.6670128470333798</v>
      </c>
      <c r="AP12" s="3">
        <v>1.4746652108372207</v>
      </c>
      <c r="AQ12" s="3">
        <v>1.7911702015892341</v>
      </c>
      <c r="AR12" s="4">
        <v>0.71646808063569356</v>
      </c>
      <c r="AS12" s="2">
        <v>0.23882269354523122</v>
      </c>
      <c r="AT12" s="3">
        <v>0.9552907741809249</v>
      </c>
      <c r="AU12" s="3">
        <v>0.47764538709046245</v>
      </c>
      <c r="AV12" s="3">
        <v>0.71646808063569356</v>
      </c>
      <c r="AW12" s="3">
        <v>0.597056733863078</v>
      </c>
      <c r="AX12" s="3">
        <v>0.9552907741809249</v>
      </c>
      <c r="AY12" s="4">
        <v>0.35823404031784678</v>
      </c>
      <c r="AZ12" s="2">
        <v>0.9552907741809249</v>
      </c>
      <c r="BA12" s="3">
        <v>0.9552907741809249</v>
      </c>
      <c r="BB12" s="3">
        <v>0.23882269354523122</v>
      </c>
      <c r="BC12" s="3">
        <v>0</v>
      </c>
      <c r="BD12" s="3">
        <v>0</v>
      </c>
      <c r="BE12" s="3">
        <v>0.76583103894720783</v>
      </c>
      <c r="BF12" s="4">
        <v>0</v>
      </c>
      <c r="BG12" s="2">
        <v>0.32821330240594626</v>
      </c>
      <c r="BH12" s="3">
        <v>0.10940443413531541</v>
      </c>
      <c r="BI12" s="3">
        <v>0.87523547308252325</v>
      </c>
      <c r="BJ12" s="3">
        <v>0</v>
      </c>
      <c r="BK12" s="3">
        <v>0</v>
      </c>
      <c r="BL12" s="3">
        <v>0</v>
      </c>
      <c r="BM12" s="4"/>
      <c r="BN12" s="2"/>
      <c r="BO12" s="3"/>
      <c r="BP12" s="3"/>
      <c r="BQ12" s="3"/>
      <c r="BR12" s="3"/>
      <c r="BS12" s="3"/>
      <c r="BT12" s="4"/>
      <c r="BU12" s="2"/>
      <c r="BV12" s="3"/>
      <c r="BW12" s="3"/>
      <c r="BX12" s="3"/>
      <c r="BY12" s="3"/>
      <c r="BZ12" s="3"/>
      <c r="CA12" s="4"/>
      <c r="CB12" s="2"/>
      <c r="CC12" s="3"/>
      <c r="CD12" s="3"/>
      <c r="CE12" s="3"/>
      <c r="CF12" s="3"/>
      <c r="CG12" s="3"/>
      <c r="CH12" s="4"/>
      <c r="CI12" s="2">
        <f t="shared" ref="CI12:CI16" si="0">SUM(D12:CH12)</f>
        <v>69.9433270718242</v>
      </c>
    </row>
    <row r="13" spans="1:87" s="21" customFormat="1" x14ac:dyDescent="0.3">
      <c r="B13" s="9" t="s">
        <v>87</v>
      </c>
      <c r="C13" s="12" t="s">
        <v>34</v>
      </c>
      <c r="D13" s="18">
        <v>0</v>
      </c>
      <c r="E13" s="18">
        <v>3.0131666060493707</v>
      </c>
      <c r="F13" s="18">
        <v>1.5067595858224743</v>
      </c>
      <c r="G13" s="18">
        <v>4.6336638530053671</v>
      </c>
      <c r="H13" s="18">
        <v>2.1131371536573891</v>
      </c>
      <c r="I13" s="19">
        <v>3.453380008688288</v>
      </c>
      <c r="J13" s="17">
        <v>3.2227668526205995</v>
      </c>
      <c r="K13" s="18">
        <v>5.2278779077928332</v>
      </c>
      <c r="L13" s="18">
        <v>5.8893144694705404</v>
      </c>
      <c r="M13" s="18">
        <v>8.5978408965673232</v>
      </c>
      <c r="N13" s="18">
        <v>6.1449127740782039</v>
      </c>
      <c r="O13" s="18">
        <v>14.028291243392864</v>
      </c>
      <c r="P13" s="19">
        <v>13.396188139267261</v>
      </c>
      <c r="Q13" s="17">
        <v>15.322377385869316</v>
      </c>
      <c r="R13" s="18">
        <v>16.036710539070274</v>
      </c>
      <c r="S13" s="18">
        <v>16.828613999391688</v>
      </c>
      <c r="T13" s="18">
        <v>13.832276524437914</v>
      </c>
      <c r="U13" s="18">
        <v>11.24120144941474</v>
      </c>
      <c r="V13" s="18">
        <v>10.797121577410982</v>
      </c>
      <c r="W13" s="19">
        <v>12.036307380562656</v>
      </c>
      <c r="X13" s="17">
        <v>12.782124641448741</v>
      </c>
      <c r="Y13" s="18">
        <v>12.027892815014857</v>
      </c>
      <c r="Z13" s="18">
        <v>10.241889525307943</v>
      </c>
      <c r="AA13" s="18">
        <v>8.404881746107387</v>
      </c>
      <c r="AB13" s="18">
        <v>8.1305857127475605</v>
      </c>
      <c r="AC13" s="18">
        <v>6.3395172306508405</v>
      </c>
      <c r="AD13" s="19">
        <v>6.7096405928888148</v>
      </c>
      <c r="AE13" s="17">
        <v>5.106460192768969</v>
      </c>
      <c r="AF13" s="18">
        <v>3.8931585804259932</v>
      </c>
      <c r="AG13" s="18">
        <v>4.0578595984003405</v>
      </c>
      <c r="AH13" s="18">
        <v>2.8882056067899442</v>
      </c>
      <c r="AI13" s="18">
        <v>2.1745658325936277</v>
      </c>
      <c r="AJ13" s="18">
        <v>1.5335134384335991</v>
      </c>
      <c r="AK13" s="19">
        <v>1.7365030800877368</v>
      </c>
      <c r="AL13" s="17">
        <v>1.9109055280337439</v>
      </c>
      <c r="AM13" s="18">
        <v>2.5478740373783255</v>
      </c>
      <c r="AN13" s="18">
        <v>1.5924212733614533</v>
      </c>
      <c r="AO13" s="18">
        <v>1.5924212733614533</v>
      </c>
      <c r="AP13" s="18">
        <v>1.9109055280337439</v>
      </c>
      <c r="AQ13" s="18">
        <v>2.1397205995639839</v>
      </c>
      <c r="AR13" s="19">
        <v>1.2838323597383903</v>
      </c>
      <c r="AS13" s="17">
        <v>1.4264803997093225</v>
      </c>
      <c r="AT13" s="18">
        <v>1.8544245196221192</v>
      </c>
      <c r="AU13" s="18">
        <v>0.71324019985466125</v>
      </c>
      <c r="AV13" s="18"/>
      <c r="AW13" s="18"/>
      <c r="AX13" s="18"/>
      <c r="AY13" s="19"/>
      <c r="AZ13" s="17"/>
      <c r="BA13" s="18"/>
      <c r="BB13" s="18"/>
      <c r="BC13" s="18"/>
      <c r="BD13" s="18"/>
      <c r="BE13" s="18"/>
      <c r="BF13" s="19"/>
      <c r="BG13" s="17"/>
      <c r="BH13" s="18"/>
      <c r="BI13" s="18"/>
      <c r="BJ13" s="18"/>
      <c r="BK13" s="18"/>
      <c r="BL13" s="18"/>
      <c r="BM13" s="19"/>
      <c r="BN13" s="17"/>
      <c r="BO13" s="18"/>
      <c r="BP13" s="18"/>
      <c r="BQ13" s="18"/>
      <c r="BR13" s="18"/>
      <c r="BS13" s="18"/>
      <c r="BT13" s="19"/>
      <c r="BU13" s="17"/>
      <c r="BV13" s="18"/>
      <c r="BW13" s="18"/>
      <c r="BX13" s="18"/>
      <c r="BY13" s="18"/>
      <c r="BZ13" s="18"/>
      <c r="CA13" s="20"/>
      <c r="CB13" s="17"/>
      <c r="CC13" s="18"/>
      <c r="CD13" s="9"/>
      <c r="CE13" s="9"/>
      <c r="CF13" s="9"/>
      <c r="CG13" s="9"/>
      <c r="CH13" s="13"/>
      <c r="CI13" s="2">
        <f t="shared" si="0"/>
        <v>270.3209326588937</v>
      </c>
    </row>
    <row r="14" spans="1:87" s="21" customFormat="1" x14ac:dyDescent="0.3">
      <c r="B14" s="9" t="s">
        <v>89</v>
      </c>
      <c r="C14" s="12" t="s">
        <v>102</v>
      </c>
      <c r="D14" s="18">
        <v>0</v>
      </c>
      <c r="E14" s="18">
        <v>1.2518518827367182</v>
      </c>
      <c r="F14" s="18">
        <v>0.74478093341760687</v>
      </c>
      <c r="G14" s="18">
        <v>1.3067467359472267</v>
      </c>
      <c r="H14" s="18">
        <v>1.4663296956640604</v>
      </c>
      <c r="I14" s="19">
        <v>0.6689706906485805</v>
      </c>
      <c r="J14" s="17">
        <v>0.83892066303609736</v>
      </c>
      <c r="K14" s="18">
        <v>1.6328044956326235</v>
      </c>
      <c r="L14" s="18">
        <v>1.4759068964213453</v>
      </c>
      <c r="M14" s="18">
        <v>1.980076018266044</v>
      </c>
      <c r="N14" s="18">
        <v>4.1200450705556637</v>
      </c>
      <c r="O14" s="18">
        <v>3.0237159292550482</v>
      </c>
      <c r="P14" s="19">
        <v>2.9588811468529532</v>
      </c>
      <c r="Q14" s="17">
        <v>0.21623295051267249</v>
      </c>
      <c r="R14" s="18">
        <v>2.7849353112295012</v>
      </c>
      <c r="S14" s="18">
        <v>6.6486249860718445</v>
      </c>
      <c r="T14" s="18">
        <v>5.364466870847818</v>
      </c>
      <c r="U14" s="18">
        <v>6.085565147780704</v>
      </c>
      <c r="V14" s="18">
        <v>5.2250796942795166</v>
      </c>
      <c r="W14" s="19">
        <v>1.0945037982118717</v>
      </c>
      <c r="X14" s="17">
        <v>4.3994278713885153</v>
      </c>
      <c r="Y14" s="18">
        <v>7.1036736573617736</v>
      </c>
      <c r="Z14" s="18">
        <v>6.4339131547997912</v>
      </c>
      <c r="AA14" s="18">
        <v>4.6223888493116192</v>
      </c>
      <c r="AB14" s="18">
        <v>3.2647840766001424</v>
      </c>
      <c r="AC14" s="18">
        <v>2.4343582794770424</v>
      </c>
      <c r="AD14" s="19">
        <v>2.4642599734724504</v>
      </c>
      <c r="AE14" s="17">
        <v>2.4686478174357758</v>
      </c>
      <c r="AF14" s="18">
        <v>2.8602424145573999</v>
      </c>
      <c r="AG14" s="18">
        <v>1.9134158927752054</v>
      </c>
      <c r="AH14" s="18">
        <v>2.4063287322393205</v>
      </c>
      <c r="AI14" s="18">
        <v>2.5166566808531727</v>
      </c>
      <c r="AJ14" s="18">
        <v>1.6826855058077061</v>
      </c>
      <c r="AK14" s="19">
        <v>1.285369160157906</v>
      </c>
      <c r="AL14" s="17">
        <v>1.0332611974010855</v>
      </c>
      <c r="AM14" s="18">
        <v>1.9377303987906456</v>
      </c>
      <c r="AN14" s="18">
        <v>2.3530076523969905</v>
      </c>
      <c r="AO14" s="18">
        <v>2.0168637020545637</v>
      </c>
      <c r="AP14" s="18">
        <v>2.7451755944631557</v>
      </c>
      <c r="AQ14" s="18">
        <v>3.0672784441229424</v>
      </c>
      <c r="AR14" s="19">
        <v>1.3081040423465491</v>
      </c>
      <c r="AS14" s="17">
        <v>2.4357799409211598</v>
      </c>
      <c r="AT14" s="18">
        <v>2.9319573362939888</v>
      </c>
      <c r="AU14" s="18">
        <v>1.1727829345175957</v>
      </c>
      <c r="AV14" s="18">
        <v>2.2553517971492223</v>
      </c>
      <c r="AW14" s="18">
        <v>1.9847095814913158</v>
      </c>
      <c r="AX14" s="18">
        <v>2.4808869768641446</v>
      </c>
      <c r="AY14" s="19">
        <v>1.3081040423465491</v>
      </c>
      <c r="AZ14" s="17">
        <v>1.9847095814913158</v>
      </c>
      <c r="BA14" s="18">
        <v>1.9950063886585858</v>
      </c>
      <c r="BB14" s="18">
        <v>2.8111453658370982</v>
      </c>
      <c r="BC14" s="18">
        <v>1.7683011172201102</v>
      </c>
      <c r="BD14" s="18">
        <v>2.9925095829878785</v>
      </c>
      <c r="BE14" s="18">
        <v>2.2217116600970614</v>
      </c>
      <c r="BF14" s="19">
        <v>3.3552380172894396</v>
      </c>
      <c r="BG14" s="17">
        <v>2.3577348229601469</v>
      </c>
      <c r="BH14" s="18">
        <v>1.1788674114800735</v>
      </c>
      <c r="BI14" s="18">
        <v>2.085688497233976</v>
      </c>
      <c r="BJ14" s="18">
        <v>2.5844400943986225</v>
      </c>
      <c r="BK14" s="18">
        <v>3.2645559087140494</v>
      </c>
      <c r="BL14" s="18">
        <v>2.6297811486863178</v>
      </c>
      <c r="BM14" s="19">
        <v>3.1738738001386593</v>
      </c>
      <c r="BN14" s="17">
        <v>2.8831294086701043</v>
      </c>
      <c r="BO14" s="18">
        <v>2.4026078405584199</v>
      </c>
      <c r="BP14" s="18">
        <v>1.8481598773526311</v>
      </c>
      <c r="BQ14" s="18">
        <v>1.5524542969762103</v>
      </c>
      <c r="BR14" s="18">
        <v>1.4415647043350521</v>
      </c>
      <c r="BS14" s="18">
        <v>0.92407993867631555</v>
      </c>
      <c r="BT14" s="19">
        <v>0.76968633575344136</v>
      </c>
      <c r="BU14" s="17">
        <v>0.5019693494044184</v>
      </c>
      <c r="BV14" s="18"/>
      <c r="BW14" s="18"/>
      <c r="BX14" s="18"/>
      <c r="BY14" s="18"/>
      <c r="BZ14" s="18"/>
      <c r="CA14" s="20"/>
      <c r="CB14" s="17"/>
      <c r="CC14" s="18"/>
      <c r="CD14" s="9"/>
      <c r="CE14" s="9"/>
      <c r="CF14" s="9"/>
      <c r="CG14" s="9"/>
      <c r="CH14" s="13"/>
      <c r="CI14" s="2">
        <f t="shared" si="0"/>
        <v>170.50279977368561</v>
      </c>
    </row>
    <row r="15" spans="1:87" x14ac:dyDescent="0.3">
      <c r="B15" s="9">
        <v>26</v>
      </c>
      <c r="C15" s="12" t="s">
        <v>36</v>
      </c>
      <c r="D15" s="3">
        <v>0</v>
      </c>
      <c r="E15" s="3">
        <v>0</v>
      </c>
      <c r="F15" s="3">
        <v>0</v>
      </c>
      <c r="G15" s="3">
        <v>0</v>
      </c>
      <c r="H15" s="3">
        <v>0</v>
      </c>
      <c r="I15" s="4">
        <v>0</v>
      </c>
      <c r="J15" s="2">
        <v>2.1532879871534915E-2</v>
      </c>
      <c r="K15" s="3">
        <v>0.32837641804090745</v>
      </c>
      <c r="L15" s="3">
        <v>0.16687981900439558</v>
      </c>
      <c r="M15" s="3">
        <v>0.12112244927738389</v>
      </c>
      <c r="N15" s="3">
        <v>0.37144217778397726</v>
      </c>
      <c r="O15" s="3">
        <v>8.8823129470081516E-2</v>
      </c>
      <c r="P15" s="4">
        <v>0.2045623587795817</v>
      </c>
      <c r="Q15" s="2">
        <v>0.3499092979124423</v>
      </c>
      <c r="R15" s="3">
        <v>0.26377777842630268</v>
      </c>
      <c r="S15" s="3">
        <v>0.20725396876352356</v>
      </c>
      <c r="T15" s="3">
        <v>3.6233202731135741</v>
      </c>
      <c r="U15" s="3">
        <v>4.0397938677243292</v>
      </c>
      <c r="V15" s="3">
        <v>4.2063833055686324</v>
      </c>
      <c r="W15" s="4">
        <v>4.1496584627950188</v>
      </c>
      <c r="X15" s="2">
        <v>3.8176857857714173</v>
      </c>
      <c r="Y15" s="3">
        <v>3.3750555497399484</v>
      </c>
      <c r="Z15" s="3">
        <v>3.1537404317242141</v>
      </c>
      <c r="AA15" s="3">
        <v>2.655781416188812</v>
      </c>
      <c r="AB15" s="3">
        <v>2.4344662981730778</v>
      </c>
      <c r="AC15" s="3">
        <v>4.0390009037871515</v>
      </c>
      <c r="AD15" s="4">
        <v>2.8770965342045467</v>
      </c>
      <c r="AE15" s="2">
        <v>3.1537404317242141</v>
      </c>
      <c r="AF15" s="3">
        <v>1.2172331490865389</v>
      </c>
      <c r="AG15" s="3">
        <v>1.4938770466062066</v>
      </c>
      <c r="AH15" s="3">
        <v>1.6598633851180076</v>
      </c>
      <c r="AI15" s="3">
        <v>2.4671788527082055</v>
      </c>
      <c r="AJ15" s="3">
        <v>2.4123526559813562</v>
      </c>
      <c r="AK15" s="4">
        <v>3.2347456068840916</v>
      </c>
      <c r="AL15" s="2">
        <v>2.1930478690739603</v>
      </c>
      <c r="AM15" s="3">
        <v>4.0907445928145485</v>
      </c>
      <c r="AN15" s="3">
        <v>2.6432503522801696</v>
      </c>
      <c r="AO15" s="3">
        <v>2.3915122234915822</v>
      </c>
      <c r="AP15" s="3">
        <v>3.2725956742516389</v>
      </c>
      <c r="AQ15" s="3">
        <v>3.6502028674345204</v>
      </c>
      <c r="AR15" s="4">
        <v>1.5733633049286726</v>
      </c>
      <c r="AS15" s="2">
        <v>2.8320539488716103</v>
      </c>
      <c r="AT15" s="3">
        <v>2.5173812878858763</v>
      </c>
      <c r="AU15" s="3">
        <v>1.4474942405343787</v>
      </c>
      <c r="AV15" s="3">
        <v>2.4544467556887293</v>
      </c>
      <c r="AW15" s="3">
        <v>1.9509704981115541</v>
      </c>
      <c r="AX15" s="3">
        <v>2.6606062108488242</v>
      </c>
      <c r="AY15" s="4">
        <v>1.4965909936024637</v>
      </c>
      <c r="AZ15" s="2">
        <v>1.8291667699585668</v>
      </c>
      <c r="BA15" s="3">
        <v>4.1017679083919374</v>
      </c>
      <c r="BB15" s="3">
        <v>2.4943183226707726</v>
      </c>
      <c r="BC15" s="3">
        <v>1.9501887026805336</v>
      </c>
      <c r="BD15" s="3">
        <v>2.7302641837527468</v>
      </c>
      <c r="BE15" s="3">
        <v>2.6745445065333033</v>
      </c>
      <c r="BF15" s="4">
        <v>4.011816759799955</v>
      </c>
      <c r="BG15" s="2">
        <v>2.1596316986509141</v>
      </c>
      <c r="BH15" s="3">
        <v>1.1826554540231198</v>
      </c>
      <c r="BI15" s="3">
        <v>2.0053722916044201</v>
      </c>
      <c r="BJ15" s="3">
        <v>1.748273279860264</v>
      </c>
      <c r="BK15" s="3">
        <v>2.6224099197903956</v>
      </c>
      <c r="BL15" s="3">
        <v>1.2340752563719513</v>
      </c>
      <c r="BM15" s="4">
        <v>1.59401387281377</v>
      </c>
      <c r="BN15" s="2">
        <v>2.0567920939532516</v>
      </c>
      <c r="BO15" s="3">
        <v>0.82271683758130076</v>
      </c>
      <c r="BP15" s="3">
        <v>0.82271683758130076</v>
      </c>
      <c r="BQ15" s="3">
        <v>1.079815849325457</v>
      </c>
      <c r="BR15" s="3">
        <v>0.82271683758130076</v>
      </c>
      <c r="BS15" s="3">
        <v>1.1312356516742885</v>
      </c>
      <c r="BT15" s="4">
        <v>1.2594947763862734</v>
      </c>
      <c r="BU15" s="2">
        <v>1.4312440640753108</v>
      </c>
      <c r="BV15" s="3">
        <v>1.2594947763862734</v>
      </c>
      <c r="BW15" s="3">
        <v>1.202245013823261</v>
      </c>
      <c r="BX15" s="3">
        <v>7.395784777453536E-2</v>
      </c>
      <c r="BY15" s="3"/>
      <c r="BZ15" s="3"/>
      <c r="CA15" s="4"/>
      <c r="CB15" s="2"/>
      <c r="CC15" s="3"/>
      <c r="CD15" s="3"/>
      <c r="CE15" s="3"/>
      <c r="CF15" s="3"/>
      <c r="CG15" s="3"/>
      <c r="CH15" s="4"/>
      <c r="CI15" s="2">
        <f t="shared" si="0"/>
        <v>135.60984456709326</v>
      </c>
    </row>
    <row r="16" spans="1:87" x14ac:dyDescent="0.3">
      <c r="B16" s="3">
        <v>7</v>
      </c>
      <c r="C16" s="12" t="s">
        <v>37</v>
      </c>
      <c r="D16" s="3">
        <v>0</v>
      </c>
      <c r="E16" s="3">
        <v>0</v>
      </c>
      <c r="F16" s="3">
        <v>0</v>
      </c>
      <c r="G16" s="3">
        <v>0</v>
      </c>
      <c r="H16" s="3">
        <v>0.57965083464673983</v>
      </c>
      <c r="I16" s="4">
        <v>1.0433715023641317</v>
      </c>
      <c r="J16" s="2">
        <v>2.0867430047282634</v>
      </c>
      <c r="K16" s="3">
        <v>3.2460446740217432</v>
      </c>
      <c r="L16" s="3">
        <v>7.3036005165489222</v>
      </c>
      <c r="M16" s="3">
        <v>6.3761591811141374</v>
      </c>
      <c r="N16" s="3">
        <v>5.3327876787500061</v>
      </c>
      <c r="O16" s="3">
        <v>7.8832513511956614</v>
      </c>
      <c r="P16" s="4">
        <v>7.0717401826902258</v>
      </c>
      <c r="Q16" s="2">
        <v>5.9124385133967454</v>
      </c>
      <c r="R16" s="3">
        <v>3.7097653417391347</v>
      </c>
      <c r="S16" s="3">
        <v>2.6663938393750031</v>
      </c>
      <c r="T16" s="3">
        <v>3.9416256755978307</v>
      </c>
      <c r="U16" s="3">
        <v>2.898254173233699</v>
      </c>
      <c r="V16" s="3">
        <v>1.9708128377989154</v>
      </c>
      <c r="W16" s="4">
        <v>1.7389525039402196</v>
      </c>
      <c r="X16" s="2">
        <v>1.5070921700815236</v>
      </c>
      <c r="Y16" s="3">
        <v>1.7389525039402196</v>
      </c>
      <c r="Z16" s="3">
        <v>1.5070921700815236</v>
      </c>
      <c r="AA16" s="3">
        <v>1.9708128377989154</v>
      </c>
      <c r="AB16" s="3">
        <v>2.2026731716576111</v>
      </c>
      <c r="AC16" s="3">
        <v>2.4345335055163075</v>
      </c>
      <c r="AD16" s="4">
        <v>1.7389525039402196</v>
      </c>
      <c r="AE16" s="2">
        <v>2.5334547811625874</v>
      </c>
      <c r="AF16" s="3">
        <v>2.8149497568473194</v>
      </c>
      <c r="AG16" s="3">
        <v>2.1112123176354896</v>
      </c>
      <c r="AH16" s="3">
        <v>2.6742022690049536</v>
      </c>
      <c r="AI16" s="3">
        <v>2.5334547811625874</v>
      </c>
      <c r="AJ16" s="3">
        <v>2.3927072933202216</v>
      </c>
      <c r="AK16" s="4">
        <v>1.1259799027389277</v>
      </c>
      <c r="AL16" s="2">
        <v>2.5849382155193918</v>
      </c>
      <c r="AM16" s="3">
        <v>2.1767900762268564</v>
      </c>
      <c r="AN16" s="3">
        <v>2.5849382155193918</v>
      </c>
      <c r="AO16" s="3">
        <v>2.5849382155193918</v>
      </c>
      <c r="AP16" s="3">
        <v>2.9930863548119278</v>
      </c>
      <c r="AQ16" s="3">
        <v>2.5849382155193918</v>
      </c>
      <c r="AR16" s="4">
        <v>2.5849382155193918</v>
      </c>
      <c r="AS16" s="2">
        <v>2.4488888357552137</v>
      </c>
      <c r="AT16" s="3">
        <v>4.8977776715104273</v>
      </c>
      <c r="AU16" s="3">
        <v>3.8093826333969982</v>
      </c>
      <c r="AV16" s="3">
        <v>3.4012344941044632</v>
      </c>
      <c r="AW16" s="3">
        <v>2.0407406964626778</v>
      </c>
      <c r="AX16" s="3">
        <v>1.3604937976417852</v>
      </c>
      <c r="AY16" s="4">
        <v>3.1291357345761064</v>
      </c>
      <c r="AZ16" s="2">
        <v>5.3221734345733607</v>
      </c>
      <c r="BA16" s="3">
        <v>8.8702890576222675</v>
      </c>
      <c r="BB16" s="3">
        <v>6.4626391705533663</v>
      </c>
      <c r="BC16" s="3">
        <v>4.1817076985933541</v>
      </c>
      <c r="BD16" s="3">
        <v>2.4076498870689012</v>
      </c>
      <c r="BE16" s="3">
        <v>2.0908538492966771</v>
      </c>
      <c r="BF16" s="4">
        <v>1.1404657359800059</v>
      </c>
      <c r="BG16" s="2">
        <v>1.7385936206842469</v>
      </c>
      <c r="BH16" s="3">
        <v>0.64392356321638777</v>
      </c>
      <c r="BI16" s="3">
        <v>0.64392356321638777</v>
      </c>
      <c r="BJ16" s="3"/>
      <c r="BK16" s="3"/>
      <c r="BL16" s="3"/>
      <c r="BM16" s="4"/>
      <c r="BN16" s="2"/>
      <c r="BO16" s="3"/>
      <c r="BP16" s="3"/>
      <c r="BQ16" s="3"/>
      <c r="BR16" s="3"/>
      <c r="BS16" s="3"/>
      <c r="BT16" s="4"/>
      <c r="BU16" s="2"/>
      <c r="BV16" s="3"/>
      <c r="BW16" s="3"/>
      <c r="BX16" s="3"/>
      <c r="BY16" s="3"/>
      <c r="BZ16" s="3"/>
      <c r="CA16" s="4"/>
      <c r="CB16" s="2"/>
      <c r="CC16" s="3"/>
      <c r="CD16" s="3"/>
      <c r="CE16" s="3"/>
      <c r="CF16" s="3"/>
      <c r="CG16" s="3"/>
      <c r="CH16" s="4"/>
      <c r="CI16" s="2">
        <f t="shared" si="0"/>
        <v>165.73210272891814</v>
      </c>
    </row>
    <row r="17" spans="2:87" s="11" customFormat="1" x14ac:dyDescent="0.3">
      <c r="B17" s="10"/>
      <c r="C17" s="10"/>
      <c r="CI17" s="2"/>
    </row>
    <row r="18" spans="2:87" s="11" customFormat="1" x14ac:dyDescent="0.3">
      <c r="B18" s="14" t="s">
        <v>22</v>
      </c>
      <c r="C18" s="10"/>
      <c r="CI18" s="2"/>
    </row>
    <row r="19" spans="2:87" x14ac:dyDescent="0.3">
      <c r="B19" s="3" t="s">
        <v>18</v>
      </c>
      <c r="C19" s="4"/>
      <c r="D19" s="5">
        <v>0</v>
      </c>
      <c r="E19" s="5">
        <v>1</v>
      </c>
      <c r="F19" s="5">
        <v>2</v>
      </c>
      <c r="G19" s="5">
        <v>3</v>
      </c>
      <c r="H19" s="5">
        <v>4</v>
      </c>
      <c r="I19" s="5">
        <v>5</v>
      </c>
      <c r="J19" s="5">
        <v>6</v>
      </c>
      <c r="K19" s="5">
        <v>7</v>
      </c>
      <c r="L19" s="5">
        <v>8</v>
      </c>
      <c r="M19" s="5">
        <v>9</v>
      </c>
      <c r="N19" s="5">
        <v>10</v>
      </c>
      <c r="O19" s="5">
        <v>11</v>
      </c>
      <c r="P19" s="5">
        <v>12</v>
      </c>
      <c r="Q19" s="5">
        <v>13</v>
      </c>
      <c r="R19" s="5">
        <v>14</v>
      </c>
      <c r="S19" s="5">
        <v>15</v>
      </c>
      <c r="T19" s="5">
        <v>16</v>
      </c>
      <c r="U19" s="5">
        <v>17</v>
      </c>
      <c r="V19" s="5">
        <v>18</v>
      </c>
      <c r="W19" s="5">
        <v>19</v>
      </c>
      <c r="X19" s="5">
        <v>20</v>
      </c>
      <c r="Y19" s="5">
        <v>21</v>
      </c>
      <c r="Z19" s="5">
        <v>22</v>
      </c>
      <c r="AA19" s="5">
        <v>23</v>
      </c>
      <c r="AB19" s="5">
        <v>24</v>
      </c>
      <c r="AC19" s="5">
        <v>25</v>
      </c>
      <c r="AD19" s="5">
        <v>26</v>
      </c>
      <c r="AE19" s="5">
        <v>27</v>
      </c>
      <c r="AF19" s="5">
        <v>28</v>
      </c>
      <c r="AG19" s="5">
        <v>29</v>
      </c>
      <c r="AH19" s="5">
        <v>30</v>
      </c>
      <c r="AI19" s="5">
        <v>31</v>
      </c>
      <c r="AJ19" s="5">
        <v>32</v>
      </c>
      <c r="AK19" s="5">
        <v>33</v>
      </c>
      <c r="AL19" s="5">
        <v>34</v>
      </c>
      <c r="AM19" s="5">
        <v>35</v>
      </c>
      <c r="AN19" s="5">
        <v>36</v>
      </c>
      <c r="AO19" s="5">
        <v>37</v>
      </c>
      <c r="AP19" s="5">
        <v>38</v>
      </c>
      <c r="AQ19" s="5">
        <v>39</v>
      </c>
      <c r="AR19" s="5">
        <v>40</v>
      </c>
      <c r="AS19" s="5">
        <v>41</v>
      </c>
      <c r="AT19" s="5">
        <v>42</v>
      </c>
      <c r="AU19" s="5">
        <v>43</v>
      </c>
      <c r="AV19" s="5">
        <v>44</v>
      </c>
      <c r="AW19" s="5">
        <v>45</v>
      </c>
      <c r="AX19" s="5">
        <v>46</v>
      </c>
      <c r="AY19" s="5">
        <v>47</v>
      </c>
      <c r="AZ19" s="5">
        <v>48</v>
      </c>
      <c r="BA19" s="5">
        <v>49</v>
      </c>
      <c r="BB19" s="5">
        <v>50</v>
      </c>
      <c r="BC19" s="5">
        <v>51</v>
      </c>
      <c r="BD19" s="5">
        <v>52</v>
      </c>
      <c r="BE19" s="5">
        <v>53</v>
      </c>
      <c r="BF19" s="5">
        <v>54</v>
      </c>
      <c r="BG19" s="5">
        <v>55</v>
      </c>
      <c r="BH19" s="5">
        <v>56</v>
      </c>
      <c r="BI19" s="5">
        <v>57</v>
      </c>
      <c r="BJ19" s="5">
        <v>58</v>
      </c>
      <c r="BK19" s="5">
        <v>59</v>
      </c>
      <c r="BL19" s="5">
        <v>60</v>
      </c>
      <c r="BM19" s="5">
        <v>61</v>
      </c>
      <c r="BN19" s="5">
        <v>62</v>
      </c>
      <c r="BO19" s="5">
        <v>63</v>
      </c>
      <c r="BP19" s="5">
        <v>64</v>
      </c>
      <c r="BQ19" s="5">
        <v>65</v>
      </c>
      <c r="BR19" s="5">
        <v>66</v>
      </c>
      <c r="BS19" s="5">
        <v>67</v>
      </c>
      <c r="BT19" s="5">
        <v>68</v>
      </c>
      <c r="BU19" s="5">
        <v>69</v>
      </c>
      <c r="BV19" s="5">
        <v>70</v>
      </c>
      <c r="BW19" s="5">
        <v>71</v>
      </c>
      <c r="BX19" s="5">
        <v>72</v>
      </c>
      <c r="BY19" s="5">
        <v>73</v>
      </c>
      <c r="BZ19" s="5">
        <v>74</v>
      </c>
      <c r="CA19" s="5">
        <v>75</v>
      </c>
      <c r="CB19" s="5">
        <v>76</v>
      </c>
      <c r="CC19" s="5">
        <v>77</v>
      </c>
      <c r="CD19" s="6"/>
      <c r="CE19" s="6"/>
      <c r="CF19" s="6"/>
      <c r="CG19" s="6"/>
      <c r="CH19" s="7"/>
      <c r="CI19" s="2" t="s">
        <v>19</v>
      </c>
    </row>
    <row r="20" spans="2:87" x14ac:dyDescent="0.3">
      <c r="B20" s="3">
        <v>8</v>
      </c>
      <c r="C20" s="22" t="s">
        <v>38</v>
      </c>
      <c r="D20" s="3">
        <v>0</v>
      </c>
      <c r="E20" s="3">
        <v>0.59739286766246502</v>
      </c>
      <c r="F20" s="3">
        <v>0.50548627263747026</v>
      </c>
      <c r="G20" s="3">
        <v>0.64334616517496224</v>
      </c>
      <c r="H20" s="3">
        <v>0.62036951641871352</v>
      </c>
      <c r="I20" s="4">
        <v>0.73525276019995678</v>
      </c>
      <c r="J20" s="2">
        <v>0.82715935522495154</v>
      </c>
      <c r="K20" s="3">
        <v>1.0799024915436866</v>
      </c>
      <c r="L20" s="3">
        <v>1.056925842787438</v>
      </c>
      <c r="M20" s="3">
        <v>1.2177623840811787</v>
      </c>
      <c r="N20" s="3">
        <v>1.240739032837427</v>
      </c>
      <c r="O20" s="3">
        <v>1.5853887641811568</v>
      </c>
      <c r="P20" s="4">
        <v>1.5394354666686598</v>
      </c>
      <c r="Q20" s="2">
        <v>1.6543187104499031</v>
      </c>
      <c r="R20" s="3">
        <v>1.7002720079624003</v>
      </c>
      <c r="S20" s="3">
        <v>1.6772953592061517</v>
      </c>
      <c r="T20" s="3">
        <v>1.5394354666686598</v>
      </c>
      <c r="U20" s="3">
        <v>1.6772953592061517</v>
      </c>
      <c r="V20" s="3">
        <v>1.5394354666686598</v>
      </c>
      <c r="W20" s="4">
        <v>1.4245522228874166</v>
      </c>
      <c r="X20" s="2">
        <v>3.6762638009997843E-2</v>
      </c>
      <c r="Y20" s="3">
        <v>1.5624121154249084</v>
      </c>
      <c r="Z20" s="3">
        <v>3.8119242994608125</v>
      </c>
      <c r="AA20" s="3">
        <v>3.5396439923564689</v>
      </c>
      <c r="AB20" s="3">
        <v>3.8119242994608125</v>
      </c>
      <c r="AC20" s="3">
        <v>3.2930544798899666</v>
      </c>
      <c r="AD20" s="4">
        <v>3.2146484208449677</v>
      </c>
      <c r="AE20" s="2">
        <v>2.5089938894399744</v>
      </c>
      <c r="AF20" s="3">
        <v>2.9010241846649709</v>
      </c>
      <c r="AG20" s="3">
        <v>1.5453083168090043</v>
      </c>
      <c r="AH20" s="3">
        <v>1.6336116491980903</v>
      </c>
      <c r="AI20" s="3">
        <v>1.5894599830035472</v>
      </c>
      <c r="AJ20" s="3">
        <v>1.6336116491980903</v>
      </c>
      <c r="AK20" s="4">
        <v>1.6336116491980903</v>
      </c>
      <c r="AL20" s="2">
        <v>1.5894599830035472</v>
      </c>
      <c r="AM20" s="3">
        <v>1.6336116491980903</v>
      </c>
      <c r="AN20" s="3">
        <v>1.5894599830035472</v>
      </c>
      <c r="AO20" s="3">
        <v>1.6115358161008186</v>
      </c>
      <c r="AP20" s="3">
        <v>1.6115358161008186</v>
      </c>
      <c r="AQ20" s="3">
        <v>1.6336116491980903</v>
      </c>
      <c r="AR20" s="4">
        <v>1.7219149815871762</v>
      </c>
      <c r="AS20" s="2">
        <v>1.5453083168090043</v>
      </c>
      <c r="AT20" s="3">
        <v>1.6336116491980903</v>
      </c>
      <c r="AU20" s="3">
        <v>1.5453083168090043</v>
      </c>
      <c r="AV20" s="3">
        <v>1.5453083168090043</v>
      </c>
      <c r="AW20" s="3">
        <v>1.5894599830035472</v>
      </c>
      <c r="AX20" s="3">
        <v>1.6336116491980903</v>
      </c>
      <c r="AY20" s="4">
        <v>1.5894599830035472</v>
      </c>
      <c r="AZ20" s="2">
        <v>1.5894599830035472</v>
      </c>
      <c r="BA20" s="3">
        <v>1.5453083168090043</v>
      </c>
      <c r="BB20" s="3">
        <v>1.6336116491980903</v>
      </c>
      <c r="BC20" s="3">
        <v>1.7219149815871762</v>
      </c>
      <c r="BD20" s="3">
        <v>1.5453083168090043</v>
      </c>
      <c r="BE20" s="3">
        <v>1.6777633153926332</v>
      </c>
      <c r="BF20" s="4">
        <v>1.6336116491980903</v>
      </c>
      <c r="BG20" s="2">
        <v>2.82037193592486</v>
      </c>
      <c r="BH20" s="3">
        <v>2.9009539912369986</v>
      </c>
      <c r="BI20" s="3">
        <v>2.82037193592486</v>
      </c>
      <c r="BJ20" s="3">
        <v>2.5786257699884434</v>
      </c>
      <c r="BK20" s="3">
        <v>2.9815360465491376</v>
      </c>
      <c r="BL20" s="3">
        <v>2.659207825300582</v>
      </c>
      <c r="BM20" s="4">
        <v>2.2562975487398877</v>
      </c>
      <c r="BN20" s="2">
        <v>2.7600991791060245</v>
      </c>
      <c r="BO20" s="3">
        <v>2.1686493550118762</v>
      </c>
      <c r="BP20" s="3">
        <v>1.7743494722824442</v>
      </c>
      <c r="BQ20" s="3">
        <v>1.8729244429648024</v>
      </c>
      <c r="BR20" s="3">
        <v>2.0700743843295184</v>
      </c>
      <c r="BS20" s="3">
        <v>1.9714994136471604</v>
      </c>
      <c r="BT20" s="4">
        <v>1.4786245602353703</v>
      </c>
      <c r="BU20" s="2">
        <v>1.6757745016000865</v>
      </c>
      <c r="BV20" s="3">
        <v>1.8729244429648024</v>
      </c>
      <c r="BW20" s="3">
        <v>1.5771995309177282</v>
      </c>
      <c r="BX20" s="3">
        <v>0.2241510133247068</v>
      </c>
      <c r="BY20" s="3">
        <v>0.20173591199223612</v>
      </c>
      <c r="BZ20" s="3">
        <v>0.36538019040486652</v>
      </c>
      <c r="CA20" s="4"/>
      <c r="CB20" s="2"/>
      <c r="CC20" s="3"/>
      <c r="CD20" s="3"/>
      <c r="CE20" s="3"/>
      <c r="CF20" s="3"/>
      <c r="CG20" s="3"/>
      <c r="CH20" s="4"/>
      <c r="CI20" s="2">
        <f>SUM(D20:CH20)</f>
        <v>128.42868483689338</v>
      </c>
    </row>
    <row r="21" spans="2:87" x14ac:dyDescent="0.3">
      <c r="B21" s="3">
        <v>1</v>
      </c>
      <c r="C21" s="22" t="s">
        <v>39</v>
      </c>
      <c r="D21" s="3">
        <v>0</v>
      </c>
      <c r="E21" s="3">
        <v>0.24133412480307526</v>
      </c>
      <c r="F21" s="3">
        <v>0.34752113971642834</v>
      </c>
      <c r="G21" s="3">
        <v>0.38613459968492037</v>
      </c>
      <c r="H21" s="3">
        <v>0.25098748979519819</v>
      </c>
      <c r="I21" s="4">
        <v>0.43440142464553544</v>
      </c>
      <c r="J21" s="2">
        <v>0.45370815462978148</v>
      </c>
      <c r="K21" s="3">
        <v>0.38613459968492037</v>
      </c>
      <c r="L21" s="3">
        <v>0.42474805965341245</v>
      </c>
      <c r="M21" s="3">
        <v>0.51162834458251949</v>
      </c>
      <c r="N21" s="3">
        <v>1.2314431542214996</v>
      </c>
      <c r="O21" s="3">
        <v>0.40155755028961948</v>
      </c>
      <c r="P21" s="4">
        <v>0.96373812069508658</v>
      </c>
      <c r="Q21" s="2">
        <v>1.3117546642794236</v>
      </c>
      <c r="R21" s="3">
        <v>1.5526891944531951</v>
      </c>
      <c r="S21" s="3">
        <v>0.95035286901876614</v>
      </c>
      <c r="T21" s="3">
        <v>1.1971855093934862</v>
      </c>
      <c r="U21" s="3">
        <v>0.91214134049027518</v>
      </c>
      <c r="V21" s="3">
        <v>1.2114377178386468</v>
      </c>
      <c r="W21" s="4">
        <v>1.1544288840580046</v>
      </c>
      <c r="X21" s="2">
        <v>0.93173316137963835</v>
      </c>
      <c r="Y21" s="3">
        <v>1.1937831130176615</v>
      </c>
      <c r="Z21" s="3">
        <v>1.1792247823711048</v>
      </c>
      <c r="AA21" s="3">
        <v>0.94856988245643492</v>
      </c>
      <c r="AB21" s="3">
        <v>1.1090970933336777</v>
      </c>
      <c r="AC21" s="3">
        <v>0.94856988245643492</v>
      </c>
      <c r="AD21" s="4">
        <v>0.97775664807047913</v>
      </c>
      <c r="AE21" s="2">
        <v>1.1054049324313406</v>
      </c>
      <c r="AF21" s="3">
        <v>0.77226919936984062</v>
      </c>
      <c r="AG21" s="3">
        <v>0.87040590142968044</v>
      </c>
      <c r="AH21" s="3">
        <v>0.79537090992712178</v>
      </c>
      <c r="AI21" s="3">
        <v>0.82538490652814522</v>
      </c>
      <c r="AJ21" s="3">
        <v>0.840391904828657</v>
      </c>
      <c r="AK21" s="4">
        <v>0.89929822889581679</v>
      </c>
      <c r="AL21" s="2">
        <v>0.71943858311665343</v>
      </c>
      <c r="AM21" s="3">
        <v>0.9742397479704682</v>
      </c>
      <c r="AN21" s="3">
        <v>0.55456724115242029</v>
      </c>
      <c r="AO21" s="3">
        <v>0.50960232970762953</v>
      </c>
      <c r="AP21" s="3">
        <v>0.58454384878228094</v>
      </c>
      <c r="AQ21" s="3">
        <v>0.79438010219130473</v>
      </c>
      <c r="AR21" s="4">
        <v>0.28477777248367531</v>
      </c>
      <c r="AS21" s="2">
        <v>0.46463741826283861</v>
      </c>
      <c r="AT21" s="3">
        <v>0.20190044427969694</v>
      </c>
      <c r="AU21" s="3">
        <v>0.10768023694917171</v>
      </c>
      <c r="AV21" s="3">
        <v>0.17498038504240401</v>
      </c>
      <c r="AW21" s="3">
        <v>0.1278702813771414</v>
      </c>
      <c r="AX21" s="3">
        <v>0.18844041466105046</v>
      </c>
      <c r="AY21" s="4">
        <v>0.10768023694917171</v>
      </c>
      <c r="AZ21" s="2">
        <v>0.18844041466105046</v>
      </c>
      <c r="BA21" s="3">
        <v>0.43072094779668685</v>
      </c>
      <c r="BB21" s="3">
        <v>0.14806032580511108</v>
      </c>
      <c r="BC21" s="3">
        <v>0.25895134065289738</v>
      </c>
      <c r="BD21" s="3">
        <v>0.32957443355823302</v>
      </c>
      <c r="BE21" s="3">
        <v>0.25895134065289738</v>
      </c>
      <c r="BF21" s="4">
        <v>0.44727958840045912</v>
      </c>
      <c r="BG21" s="2">
        <v>0.20009876323178433</v>
      </c>
      <c r="BH21" s="3">
        <v>0.22363979420022956</v>
      </c>
      <c r="BI21" s="3">
        <v>0.2942628871055652</v>
      </c>
      <c r="BJ21" s="3"/>
      <c r="BK21" s="3"/>
      <c r="BL21" s="3"/>
      <c r="BM21" s="4"/>
      <c r="BN21" s="2"/>
      <c r="BO21" s="3"/>
      <c r="BP21" s="3"/>
      <c r="BQ21" s="3"/>
      <c r="BR21" s="3"/>
      <c r="BS21" s="3"/>
      <c r="BT21" s="4"/>
      <c r="BU21" s="2"/>
      <c r="BV21" s="3"/>
      <c r="BW21" s="3"/>
      <c r="BX21" s="3"/>
      <c r="BY21" s="3"/>
      <c r="BZ21" s="3"/>
      <c r="CA21" s="4"/>
      <c r="CB21" s="2"/>
      <c r="CC21" s="3"/>
      <c r="CD21" s="3"/>
      <c r="CE21" s="3"/>
      <c r="CF21" s="3"/>
      <c r="CG21" s="3"/>
      <c r="CH21" s="4"/>
      <c r="CI21" s="2">
        <f>SUM(D21:CH21)</f>
        <v>36.295306367420672</v>
      </c>
    </row>
    <row r="22" spans="2:87" x14ac:dyDescent="0.3">
      <c r="B22" s="9">
        <v>14</v>
      </c>
      <c r="C22" s="22" t="s">
        <v>40</v>
      </c>
      <c r="D22" s="3">
        <v>0</v>
      </c>
      <c r="E22" s="3">
        <v>2.5877052046264754E-2</v>
      </c>
      <c r="F22" s="3">
        <v>6.2844269255214399E-2</v>
      </c>
      <c r="G22" s="3">
        <v>8.1327877859689215E-2</v>
      </c>
      <c r="H22" s="3">
        <v>0.18113936432385325</v>
      </c>
      <c r="I22" s="4">
        <v>0.1192192754988626</v>
      </c>
      <c r="J22" s="2">
        <v>0.10165984732461153</v>
      </c>
      <c r="K22" s="3">
        <v>1.2507973465201891</v>
      </c>
      <c r="L22" s="3">
        <v>0.80933945951306352</v>
      </c>
      <c r="M22" s="3">
        <v>1.2753227846872515</v>
      </c>
      <c r="N22" s="3">
        <v>2.9293285006586807</v>
      </c>
      <c r="O22" s="3">
        <v>4.4801494715956292</v>
      </c>
      <c r="P22" s="4">
        <v>4.2216793097728038</v>
      </c>
      <c r="Q22" s="2">
        <v>4.0062875082537834</v>
      </c>
      <c r="R22" s="3">
        <v>5.019454961652694</v>
      </c>
      <c r="S22" s="3">
        <v>4.765305343341165</v>
      </c>
      <c r="T22" s="3">
        <v>4.9381732928145157</v>
      </c>
      <c r="U22" s="3">
        <v>4.6638303321025978</v>
      </c>
      <c r="V22" s="3">
        <v>5.4879682307546194</v>
      </c>
      <c r="W22" s="4">
        <v>5.2593028878065109</v>
      </c>
      <c r="X22" s="2">
        <v>4.9544157638756978</v>
      </c>
      <c r="Y22" s="3">
        <v>4.49708507797948</v>
      </c>
      <c r="Z22" s="3">
        <v>5.0306375448584006</v>
      </c>
      <c r="AA22" s="3">
        <v>4.3853516639654293</v>
      </c>
      <c r="AB22" s="3">
        <v>3.2690803313196835</v>
      </c>
      <c r="AC22" s="3">
        <v>1.2757386658808521</v>
      </c>
      <c r="AD22" s="4">
        <v>4.4650853305829816</v>
      </c>
      <c r="AE22" s="2">
        <v>3.8356260395575923</v>
      </c>
      <c r="AF22" s="3">
        <v>2.9745671327181338</v>
      </c>
      <c r="AG22" s="3">
        <v>2.8962890502781824</v>
      </c>
      <c r="AH22" s="3">
        <v>2.7397328853982805</v>
      </c>
      <c r="AI22" s="3">
        <v>2.3483424731985258</v>
      </c>
      <c r="AJ22" s="3">
        <v>2.1917863083186249</v>
      </c>
      <c r="AK22" s="4">
        <v>2.1135082258786735</v>
      </c>
      <c r="AL22" s="2">
        <v>1.6438397312389681</v>
      </c>
      <c r="AM22" s="3">
        <v>2.030886495416671</v>
      </c>
      <c r="AN22" s="3">
        <v>1.4216205467916696</v>
      </c>
      <c r="AO22" s="3">
        <v>1.4216205467916696</v>
      </c>
      <c r="AP22" s="3">
        <v>1.4893167633055586</v>
      </c>
      <c r="AQ22" s="3">
        <v>2.4370637945000051</v>
      </c>
      <c r="AR22" s="4">
        <v>0.81235459816666833</v>
      </c>
      <c r="AS22" s="2">
        <v>1.4216205467916696</v>
      </c>
      <c r="AT22" s="3">
        <v>1.4216205467916696</v>
      </c>
      <c r="AU22" s="3">
        <v>0.74465838165277931</v>
      </c>
      <c r="AV22" s="3">
        <v>1.2185318972500025</v>
      </c>
      <c r="AW22" s="3">
        <v>1.0154432477083355</v>
      </c>
      <c r="AX22" s="3">
        <v>1.0361679938561028</v>
      </c>
      <c r="AY22" s="4">
        <v>0.63321377402317403</v>
      </c>
      <c r="AZ22" s="2"/>
      <c r="BA22" s="3"/>
      <c r="BB22" s="3"/>
      <c r="BC22" s="3"/>
      <c r="BD22" s="3"/>
      <c r="BE22" s="3"/>
      <c r="BF22" s="4"/>
      <c r="BG22" s="2"/>
      <c r="BH22" s="3"/>
      <c r="BI22" s="3"/>
      <c r="BJ22" s="3"/>
      <c r="BK22" s="3"/>
      <c r="BL22" s="3"/>
      <c r="BM22" s="4"/>
      <c r="BN22" s="2"/>
      <c r="BO22" s="3"/>
      <c r="BP22" s="3"/>
      <c r="BQ22" s="3"/>
      <c r="BR22" s="3"/>
      <c r="BS22" s="3"/>
      <c r="BT22" s="4"/>
      <c r="BU22" s="2"/>
      <c r="BV22" s="3"/>
      <c r="BW22" s="3"/>
      <c r="BX22" s="3"/>
      <c r="BY22" s="3"/>
      <c r="BZ22" s="3"/>
      <c r="CA22" s="4"/>
      <c r="CB22" s="2"/>
      <c r="CC22" s="3"/>
      <c r="CD22" s="3"/>
      <c r="CE22" s="3"/>
      <c r="CF22" s="3"/>
      <c r="CG22" s="3"/>
      <c r="CH22" s="4"/>
      <c r="CI22" s="2">
        <f>SUM(D22:CH22)</f>
        <v>115.40421247387748</v>
      </c>
    </row>
    <row r="23" spans="2:87" x14ac:dyDescent="0.3">
      <c r="B23" s="9">
        <v>16</v>
      </c>
      <c r="C23" s="22" t="s">
        <v>41</v>
      </c>
      <c r="D23" s="3">
        <v>0</v>
      </c>
      <c r="E23" s="3">
        <v>2.1705377453598325</v>
      </c>
      <c r="F23" s="3">
        <v>1.3812512925017113</v>
      </c>
      <c r="G23" s="3">
        <v>0.98660806607265106</v>
      </c>
      <c r="H23" s="3">
        <v>0.98660806607265106</v>
      </c>
      <c r="I23" s="4">
        <v>1.8416683900022817</v>
      </c>
      <c r="J23" s="2">
        <v>3.0913719403609732</v>
      </c>
      <c r="K23" s="3">
        <v>3.6175629089330541</v>
      </c>
      <c r="L23" s="3">
        <v>0.85506032392963094</v>
      </c>
      <c r="M23" s="3">
        <v>3.9464322642906042</v>
      </c>
      <c r="N23" s="3">
        <v>1.8416683900022817</v>
      </c>
      <c r="O23" s="3">
        <v>3.5517890378615435</v>
      </c>
      <c r="P23" s="4">
        <v>3.0913719403609732</v>
      </c>
      <c r="Q23" s="2">
        <v>4.9330403303632551</v>
      </c>
      <c r="R23" s="3">
        <v>4.5776353826421516</v>
      </c>
      <c r="S23" s="3">
        <v>4.3561368963852729</v>
      </c>
      <c r="T23" s="3">
        <v>4.4249943015694004</v>
      </c>
      <c r="U23" s="3">
        <v>4.1836309760292503</v>
      </c>
      <c r="V23" s="3">
        <v>4.827266510802982</v>
      </c>
      <c r="W23" s="4">
        <v>4.8627824355821625</v>
      </c>
      <c r="X23" s="2">
        <v>4.7803623943011102</v>
      </c>
      <c r="Y23" s="3">
        <v>5.9342429722358601</v>
      </c>
      <c r="Z23" s="3">
        <v>5.0276225181442706</v>
      </c>
      <c r="AA23" s="3">
        <v>4.5331022704579489</v>
      </c>
      <c r="AB23" s="3">
        <v>5.0810991077547074</v>
      </c>
      <c r="AC23" s="3">
        <v>4.0157073593545265</v>
      </c>
      <c r="AD23" s="4">
        <v>6.3923504904010837</v>
      </c>
      <c r="AE23" s="2">
        <v>4.4993185301802772</v>
      </c>
      <c r="AF23" s="3">
        <v>4.0084837814333376</v>
      </c>
      <c r="AG23" s="3">
        <v>3.5176490326863985</v>
      </c>
      <c r="AH23" s="3">
        <v>3.9266779899755146</v>
      </c>
      <c r="AI23" s="3">
        <v>3.2421579869675687</v>
      </c>
      <c r="AJ23" s="3">
        <v>3.4632142133517214</v>
      </c>
      <c r="AK23" s="4">
        <v>3.389528804557004</v>
      </c>
      <c r="AL23" s="2">
        <v>3.0211017605834165</v>
      </c>
      <c r="AM23" s="3">
        <v>4.1263828925041786</v>
      </c>
      <c r="AN23" s="3">
        <v>2.652674716609829</v>
      </c>
      <c r="AO23" s="3">
        <v>2.4316184902256763</v>
      </c>
      <c r="AP23" s="3">
        <v>2.652674716609829</v>
      </c>
      <c r="AQ23" s="3">
        <v>3.4632142133517214</v>
      </c>
      <c r="AR23" s="4">
        <v>1.4737081758943495</v>
      </c>
      <c r="AS23" s="2">
        <v>2.2842476726362415</v>
      </c>
      <c r="AT23" s="3">
        <v>2.1895917748764391</v>
      </c>
      <c r="AU23" s="3">
        <v>1.1279715203908927</v>
      </c>
      <c r="AV23" s="3">
        <v>1.8578354453497055</v>
      </c>
      <c r="AW23" s="3">
        <v>1.3933765840122794</v>
      </c>
      <c r="AX23" s="3">
        <v>1.7251329135390125</v>
      </c>
      <c r="AY23" s="4">
        <v>1.1279715203908927</v>
      </c>
      <c r="AZ23" s="2">
        <v>1.4597278499176258</v>
      </c>
      <c r="BA23" s="3">
        <v>0.64866009832775551</v>
      </c>
      <c r="BB23" s="3"/>
      <c r="BC23" s="3"/>
      <c r="BD23" s="3"/>
      <c r="BE23" s="3"/>
      <c r="BF23" s="4"/>
      <c r="BG23" s="2"/>
      <c r="BH23" s="3"/>
      <c r="BI23" s="3"/>
      <c r="BJ23" s="3"/>
      <c r="BK23" s="3"/>
      <c r="BL23" s="3"/>
      <c r="BM23" s="4"/>
      <c r="BN23" s="2"/>
      <c r="BO23" s="3"/>
      <c r="BP23" s="3"/>
      <c r="BQ23" s="3"/>
      <c r="BR23" s="3"/>
      <c r="BS23" s="3"/>
      <c r="BT23" s="4"/>
      <c r="BU23" s="2"/>
      <c r="BV23" s="3"/>
      <c r="BW23" s="3"/>
      <c r="BX23" s="3"/>
      <c r="BY23" s="3"/>
      <c r="BZ23" s="3"/>
      <c r="CA23" s="4"/>
      <c r="CB23" s="2"/>
      <c r="CC23" s="3"/>
      <c r="CD23" s="3"/>
      <c r="CE23" s="3"/>
      <c r="CF23" s="3"/>
      <c r="CG23" s="3"/>
      <c r="CH23" s="4"/>
      <c r="CI23" s="2">
        <f>SUM(D23:CH23)</f>
        <v>154.97482499614384</v>
      </c>
    </row>
    <row r="24" spans="2:87" s="11" customFormat="1" x14ac:dyDescent="0.3">
      <c r="B24" s="10"/>
      <c r="C24" s="10"/>
      <c r="CI24" s="2"/>
    </row>
    <row r="25" spans="2:87" s="11" customFormat="1" x14ac:dyDescent="0.3">
      <c r="B25" s="14" t="s">
        <v>27</v>
      </c>
      <c r="C25" s="10"/>
      <c r="CI25" s="2"/>
    </row>
    <row r="26" spans="2:87" x14ac:dyDescent="0.3">
      <c r="B26" s="3" t="s">
        <v>18</v>
      </c>
      <c r="C26" s="4"/>
      <c r="D26" s="5">
        <v>0</v>
      </c>
      <c r="E26" s="5">
        <v>1</v>
      </c>
      <c r="F26" s="5">
        <v>2</v>
      </c>
      <c r="G26" s="5">
        <v>3</v>
      </c>
      <c r="H26" s="5">
        <v>4</v>
      </c>
      <c r="I26" s="5">
        <v>5</v>
      </c>
      <c r="J26" s="5">
        <v>6</v>
      </c>
      <c r="K26" s="5">
        <v>7</v>
      </c>
      <c r="L26" s="5">
        <v>8</v>
      </c>
      <c r="M26" s="5">
        <v>9</v>
      </c>
      <c r="N26" s="5">
        <v>10</v>
      </c>
      <c r="O26" s="5">
        <v>11</v>
      </c>
      <c r="P26" s="5">
        <v>12</v>
      </c>
      <c r="Q26" s="5">
        <v>13</v>
      </c>
      <c r="R26" s="5">
        <v>14</v>
      </c>
      <c r="S26" s="5">
        <v>15</v>
      </c>
      <c r="T26" s="5">
        <v>16</v>
      </c>
      <c r="U26" s="5">
        <v>17</v>
      </c>
      <c r="V26" s="5">
        <v>18</v>
      </c>
      <c r="W26" s="5">
        <v>19</v>
      </c>
      <c r="X26" s="5">
        <v>20</v>
      </c>
      <c r="Y26" s="5">
        <v>21</v>
      </c>
      <c r="Z26" s="5">
        <v>22</v>
      </c>
      <c r="AA26" s="5">
        <v>23</v>
      </c>
      <c r="AB26" s="5">
        <v>24</v>
      </c>
      <c r="AC26" s="5">
        <v>25</v>
      </c>
      <c r="AD26" s="5">
        <v>26</v>
      </c>
      <c r="AE26" s="5">
        <v>27</v>
      </c>
      <c r="AF26" s="5">
        <v>28</v>
      </c>
      <c r="AG26" s="5">
        <v>29</v>
      </c>
      <c r="AH26" s="5">
        <v>30</v>
      </c>
      <c r="AI26" s="5">
        <v>31</v>
      </c>
      <c r="AJ26" s="5">
        <v>32</v>
      </c>
      <c r="AK26" s="5">
        <v>33</v>
      </c>
      <c r="AL26" s="5">
        <v>34</v>
      </c>
      <c r="AM26" s="5">
        <v>35</v>
      </c>
      <c r="AN26" s="5">
        <v>36</v>
      </c>
      <c r="AO26" s="5">
        <v>37</v>
      </c>
      <c r="AP26" s="5">
        <v>38</v>
      </c>
      <c r="AQ26" s="5">
        <v>39</v>
      </c>
      <c r="AR26" s="5">
        <v>40</v>
      </c>
      <c r="AS26" s="5">
        <v>41</v>
      </c>
      <c r="AT26" s="5">
        <v>42</v>
      </c>
      <c r="AU26" s="5">
        <v>43</v>
      </c>
      <c r="AV26" s="5">
        <v>44</v>
      </c>
      <c r="AW26" s="5">
        <v>45</v>
      </c>
      <c r="AX26" s="5">
        <v>46</v>
      </c>
      <c r="AY26" s="5">
        <v>47</v>
      </c>
      <c r="AZ26" s="5">
        <v>48</v>
      </c>
      <c r="BA26" s="5">
        <v>49</v>
      </c>
      <c r="BB26" s="5">
        <v>50</v>
      </c>
      <c r="BC26" s="5">
        <v>51</v>
      </c>
      <c r="BD26" s="5">
        <v>52</v>
      </c>
      <c r="BE26" s="5">
        <v>53</v>
      </c>
      <c r="BF26" s="5">
        <v>54</v>
      </c>
      <c r="BG26" s="5">
        <v>55</v>
      </c>
      <c r="BH26" s="5">
        <v>56</v>
      </c>
      <c r="BI26" s="5">
        <v>57</v>
      </c>
      <c r="BJ26" s="5">
        <v>58</v>
      </c>
      <c r="BK26" s="5">
        <v>59</v>
      </c>
      <c r="BL26" s="5">
        <v>60</v>
      </c>
      <c r="BM26" s="5">
        <v>61</v>
      </c>
      <c r="BN26" s="5">
        <v>62</v>
      </c>
      <c r="BO26" s="5">
        <v>63</v>
      </c>
      <c r="BP26" s="5">
        <v>64</v>
      </c>
      <c r="BQ26" s="5">
        <v>65</v>
      </c>
      <c r="BR26" s="5">
        <v>66</v>
      </c>
      <c r="BS26" s="5">
        <v>67</v>
      </c>
      <c r="BT26" s="5">
        <v>68</v>
      </c>
      <c r="BU26" s="5">
        <v>69</v>
      </c>
      <c r="BV26" s="5">
        <v>70</v>
      </c>
      <c r="BW26" s="5">
        <v>71</v>
      </c>
      <c r="BX26" s="5">
        <v>72</v>
      </c>
      <c r="BY26" s="5">
        <v>73</v>
      </c>
      <c r="BZ26" s="5">
        <v>74</v>
      </c>
      <c r="CA26" s="5">
        <v>75</v>
      </c>
      <c r="CB26" s="5">
        <v>76</v>
      </c>
      <c r="CC26" s="5">
        <v>77</v>
      </c>
      <c r="CD26" s="6"/>
      <c r="CE26" s="6"/>
      <c r="CF26" s="6"/>
      <c r="CG26" s="6"/>
      <c r="CH26" s="7"/>
      <c r="CI26" s="2" t="s">
        <v>19</v>
      </c>
    </row>
    <row r="27" spans="2:87" x14ac:dyDescent="0.3">
      <c r="B27" s="23" t="s">
        <v>23</v>
      </c>
      <c r="C27" s="27" t="s">
        <v>42</v>
      </c>
      <c r="D27" s="3">
        <v>0</v>
      </c>
      <c r="E27" s="3">
        <v>1.697060702758922</v>
      </c>
      <c r="F27" s="3">
        <v>0.94450635633668367</v>
      </c>
      <c r="G27" s="3">
        <v>0.94281797044419979</v>
      </c>
      <c r="H27" s="3">
        <v>1.4929115602763612</v>
      </c>
      <c r="I27" s="3">
        <v>2.3077615241109308</v>
      </c>
      <c r="J27" s="3">
        <v>3.8027981218036939</v>
      </c>
      <c r="K27" s="3">
        <v>4.1344786193719667</v>
      </c>
      <c r="L27" s="3">
        <v>3.7097913472091153</v>
      </c>
      <c r="M27" s="3">
        <v>4.5701112897343679</v>
      </c>
      <c r="N27" s="3">
        <v>4.8247548144428309</v>
      </c>
      <c r="O27" s="3">
        <v>9.1415674661624031</v>
      </c>
      <c r="P27" s="3">
        <v>9.165216512697814</v>
      </c>
      <c r="Q27" s="3">
        <v>5.6172773303543826</v>
      </c>
      <c r="R27" s="3">
        <v>4.8893035537185794</v>
      </c>
      <c r="S27" s="3">
        <v>3.7606874488370217</v>
      </c>
      <c r="T27" s="3">
        <v>3.9683996677547553</v>
      </c>
      <c r="U27" s="3">
        <v>3.3541823461301248</v>
      </c>
      <c r="V27" s="3">
        <v>3.3750251788718209</v>
      </c>
      <c r="W27" s="3">
        <v>2.753582730031424</v>
      </c>
      <c r="X27" s="3">
        <v>2.1208164516707475</v>
      </c>
      <c r="Y27" s="3">
        <v>2.1427363581714416</v>
      </c>
      <c r="Z27" s="3">
        <v>2.5175580263028334</v>
      </c>
      <c r="AA27" s="3">
        <v>1.7351716477665031</v>
      </c>
      <c r="AB27" s="3">
        <v>1.9659856433096694</v>
      </c>
      <c r="AC27" s="3">
        <v>1.2649212445878661</v>
      </c>
      <c r="AD27" s="3">
        <v>1.2974372280689759</v>
      </c>
      <c r="AE27" s="3">
        <v>2.5556456832291392</v>
      </c>
      <c r="AF27" s="3">
        <v>1.1971179959538465</v>
      </c>
      <c r="AG27" s="3">
        <v>0.61627831681752432</v>
      </c>
      <c r="AH27" s="3">
        <v>0.56371711737840946</v>
      </c>
      <c r="AI27" s="3">
        <v>0.44940174841662206</v>
      </c>
      <c r="AJ27" s="3"/>
      <c r="AK27" s="3"/>
      <c r="AL27" s="3"/>
      <c r="AM27" s="3"/>
      <c r="AN27" s="3"/>
      <c r="AO27" s="3"/>
      <c r="AP27" s="3"/>
      <c r="AQ27" s="3"/>
      <c r="AR27" s="3"/>
      <c r="AS27" s="3"/>
      <c r="AT27" s="3"/>
      <c r="AU27" s="3"/>
      <c r="AV27" s="3"/>
      <c r="AW27" s="3"/>
      <c r="AX27" s="3"/>
      <c r="AY27" s="3"/>
      <c r="AZ27" s="3"/>
      <c r="BA27" s="3"/>
      <c r="BB27" s="3"/>
      <c r="BC27" s="3"/>
      <c r="BD27" s="3"/>
      <c r="BE27" s="3"/>
      <c r="BF27" s="3"/>
      <c r="BG27" s="3"/>
      <c r="BH27" s="3"/>
      <c r="BI27" s="3"/>
      <c r="BJ27" s="3"/>
      <c r="BK27" s="3"/>
      <c r="BL27" s="3"/>
      <c r="BM27" s="3"/>
      <c r="BN27" s="3"/>
      <c r="BO27" s="3"/>
      <c r="BP27" s="3"/>
      <c r="BQ27" s="3"/>
      <c r="BR27" s="3"/>
      <c r="BS27" s="3"/>
      <c r="BT27" s="3"/>
      <c r="BU27" s="3"/>
      <c r="BV27" s="3"/>
      <c r="BW27" s="3"/>
      <c r="BX27" s="3"/>
      <c r="BY27" s="3"/>
      <c r="BZ27" s="3"/>
      <c r="CA27" s="3"/>
      <c r="CB27" s="3"/>
      <c r="CC27" s="3"/>
      <c r="CD27" s="3"/>
      <c r="CE27" s="3"/>
      <c r="CF27" s="3"/>
      <c r="CG27" s="3"/>
      <c r="CH27" s="3"/>
      <c r="CI27" s="2">
        <f>SUM(D27:CH27)</f>
        <v>92.879022002720973</v>
      </c>
    </row>
    <row r="28" spans="2:87" x14ac:dyDescent="0.3">
      <c r="B28" s="9">
        <v>21</v>
      </c>
      <c r="C28" s="27" t="s">
        <v>43</v>
      </c>
      <c r="D28" s="3">
        <v>0</v>
      </c>
      <c r="E28" s="3">
        <v>2.2008263284116847</v>
      </c>
      <c r="F28" s="3">
        <v>1.7793914995668945</v>
      </c>
      <c r="G28" s="3">
        <v>1.7793914995668945</v>
      </c>
      <c r="H28" s="3">
        <v>1.732565407473029</v>
      </c>
      <c r="I28" s="3">
        <v>1.4516088549098347</v>
      </c>
      <c r="J28" s="3">
        <v>1.4984349470037004</v>
      </c>
      <c r="K28" s="3">
        <v>1.9198697758484913</v>
      </c>
      <c r="L28" s="3">
        <v>2.7627394335380728</v>
      </c>
      <c r="M28" s="3">
        <v>3.6524351833215203</v>
      </c>
      <c r="N28" s="3">
        <v>4.354826564729505</v>
      </c>
      <c r="O28" s="3">
        <v>4.6357831172926982</v>
      </c>
      <c r="P28" s="3">
        <v>3.5119569070399232</v>
      </c>
      <c r="Q28" s="3">
        <v>3.9333917358847144</v>
      </c>
      <c r="R28" s="3">
        <v>4.7762613935742957</v>
      </c>
      <c r="S28" s="3">
        <v>5.4318266828884152</v>
      </c>
      <c r="T28" s="3">
        <v>5.6877250146955571</v>
      </c>
      <c r="U28" s="3">
        <v>5.5443369891149965</v>
      </c>
      <c r="V28" s="3">
        <v>5.9267050573298237</v>
      </c>
      <c r="W28" s="3">
        <v>5.6399290061687042</v>
      </c>
      <c r="X28" s="3">
        <v>3.5050569952001873</v>
      </c>
      <c r="Y28" s="3">
        <v>3.4424666917144693</v>
      </c>
      <c r="Z28" s="3">
        <v>4.7714977533717731</v>
      </c>
      <c r="AA28" s="3">
        <v>5.2827296555187484</v>
      </c>
      <c r="AB28" s="3">
        <v>4.6010871193227816</v>
      </c>
      <c r="AC28" s="3">
        <v>4.3880738267615413</v>
      </c>
      <c r="AD28" s="3">
        <v>4.3454711682492935</v>
      </c>
      <c r="AE28" s="3">
        <v>4.4306764852737892</v>
      </c>
      <c r="AF28" s="3">
        <v>3.57862331502883</v>
      </c>
      <c r="AG28" s="3">
        <v>3.2378020469308466</v>
      </c>
      <c r="AH28" s="3">
        <v>3.2378020469308466</v>
      </c>
      <c r="AI28" s="3">
        <v>3.2804047054430949</v>
      </c>
      <c r="AJ28" s="3">
        <v>3.57862331502883</v>
      </c>
      <c r="AK28" s="3">
        <v>3.1099940713941026</v>
      </c>
      <c r="AL28" s="3">
        <v>3.0247887543696068</v>
      </c>
      <c r="AM28" s="3">
        <v>2.3005435596613908</v>
      </c>
      <c r="AN28" s="3">
        <v>2.1301329256123989</v>
      </c>
      <c r="AO28" s="3">
        <v>2.0449276085879027</v>
      </c>
      <c r="AP28" s="3">
        <v>1.9171196330511588</v>
      </c>
      <c r="AQ28" s="3">
        <v>2.0023249500756553</v>
      </c>
      <c r="AR28" s="3">
        <v>1.789311657514415</v>
      </c>
      <c r="AS28" s="3">
        <v>2.0449276085879027</v>
      </c>
      <c r="AT28" s="3">
        <v>2.0023249500756553</v>
      </c>
      <c r="AU28" s="3">
        <v>1.704106340489919</v>
      </c>
      <c r="AV28" s="3">
        <v>1.0224638042939513</v>
      </c>
      <c r="AW28" s="3">
        <v>1.1502717798306954</v>
      </c>
      <c r="AX28" s="3">
        <v>1.0650664628061994</v>
      </c>
      <c r="AY28" s="3"/>
      <c r="AZ28" s="3"/>
      <c r="BA28" s="3"/>
      <c r="BB28" s="3"/>
      <c r="BC28" s="3"/>
      <c r="BD28" s="3"/>
      <c r="BE28" s="3"/>
      <c r="BF28" s="3"/>
      <c r="BG28" s="3"/>
      <c r="BH28" s="3"/>
      <c r="BI28" s="3"/>
      <c r="BJ28" s="3"/>
      <c r="BK28" s="3"/>
      <c r="BL28" s="3"/>
      <c r="BM28" s="3"/>
      <c r="BN28" s="3"/>
      <c r="BO28" s="3"/>
      <c r="BP28" s="3"/>
      <c r="BQ28" s="3"/>
      <c r="BR28" s="3"/>
      <c r="BS28" s="3"/>
      <c r="BT28" s="3"/>
      <c r="BU28" s="3"/>
      <c r="BV28" s="3"/>
      <c r="BW28" s="3"/>
      <c r="BX28" s="3"/>
      <c r="BY28" s="3"/>
      <c r="BZ28" s="3"/>
      <c r="CA28" s="3"/>
      <c r="CB28" s="3"/>
      <c r="CC28" s="3"/>
      <c r="CD28" s="3"/>
      <c r="CE28" s="3"/>
      <c r="CF28" s="3"/>
      <c r="CG28" s="3"/>
      <c r="CH28" s="3"/>
      <c r="CI28" s="2">
        <f>SUM(D28:CH28)</f>
        <v>147.20862462948475</v>
      </c>
    </row>
    <row r="29" spans="2:87" x14ac:dyDescent="0.3">
      <c r="B29" s="24" t="s">
        <v>24</v>
      </c>
      <c r="C29" s="27" t="s">
        <v>44</v>
      </c>
      <c r="D29" s="9">
        <v>0</v>
      </c>
      <c r="E29" s="3">
        <v>2.3980928042047382E-2</v>
      </c>
      <c r="F29" s="3">
        <v>1.7449765979745651</v>
      </c>
      <c r="G29" s="3">
        <v>1.864687060629806</v>
      </c>
      <c r="H29" s="3">
        <v>2.1041079859402876</v>
      </c>
      <c r="I29" s="3">
        <v>2.1129430646926206</v>
      </c>
      <c r="J29" s="3">
        <v>2.7547969727330064</v>
      </c>
      <c r="K29" s="3">
        <v>2.6033384798358643</v>
      </c>
      <c r="L29" s="3">
        <v>2.6738249322995342</v>
      </c>
      <c r="M29" s="3">
        <v>3.0722772751520138</v>
      </c>
      <c r="N29" s="3">
        <v>3.4717005057794759</v>
      </c>
      <c r="O29" s="3">
        <v>4.073359659935619</v>
      </c>
      <c r="P29" s="3">
        <v>3.0181017373080365</v>
      </c>
      <c r="Q29" s="3">
        <v>2.834409770281503</v>
      </c>
      <c r="R29" s="3">
        <v>6.25438622984883</v>
      </c>
      <c r="S29" s="3">
        <v>7.4735664171848812</v>
      </c>
      <c r="T29" s="3">
        <v>8.8315471480517509</v>
      </c>
      <c r="U29" s="3">
        <v>7.8477526337114138</v>
      </c>
      <c r="V29" s="3">
        <v>4.1855578784319389</v>
      </c>
      <c r="W29" s="3">
        <v>4.1003260678857352</v>
      </c>
      <c r="X29" s="3">
        <v>3.5945906258977804</v>
      </c>
      <c r="Y29" s="3">
        <v>6.7498788058107273</v>
      </c>
      <c r="Z29" s="3">
        <v>3.0966951026928027</v>
      </c>
      <c r="AA29" s="3">
        <v>2.3140139228913252</v>
      </c>
      <c r="AB29" s="3">
        <v>1.5313327430898476</v>
      </c>
      <c r="AC29" s="3">
        <v>2.2459546898651093</v>
      </c>
      <c r="AD29" s="3">
        <v>1.4292438935505243</v>
      </c>
      <c r="AE29" s="3">
        <v>1.1910365779587704</v>
      </c>
      <c r="AF29" s="3">
        <v>0.78268117980147767</v>
      </c>
      <c r="AG29" s="3">
        <v>1.1899321931147286</v>
      </c>
      <c r="AH29" s="3">
        <v>1.1332687553473606</v>
      </c>
      <c r="AI29" s="3">
        <v>1.1899321931147286</v>
      </c>
      <c r="AJ29" s="3">
        <v>1.0766053175799926</v>
      </c>
      <c r="AK29" s="3">
        <v>1.1332687553473606</v>
      </c>
      <c r="AL29" s="3">
        <v>1.1899321931147286</v>
      </c>
      <c r="AM29" s="3">
        <v>2.2098740729273532</v>
      </c>
      <c r="AN29" s="3">
        <v>1.3032590686494645</v>
      </c>
      <c r="AO29" s="3">
        <v>0.56510522942808405</v>
      </c>
      <c r="AP29" s="3">
        <v>0.58528755905051577</v>
      </c>
      <c r="AQ29" s="3">
        <v>0.68619920716267369</v>
      </c>
      <c r="AR29" s="3">
        <v>0.4440112516934947</v>
      </c>
      <c r="AS29" s="3">
        <v>0.66601687754024208</v>
      </c>
      <c r="AT29" s="3">
        <v>0.68619920716267369</v>
      </c>
      <c r="AU29" s="3">
        <v>0.4440112516934947</v>
      </c>
      <c r="AV29" s="3">
        <v>0.68619920716267369</v>
      </c>
      <c r="AW29" s="3">
        <v>1.694077806371151</v>
      </c>
      <c r="AX29" s="3">
        <v>1.694077806371151</v>
      </c>
      <c r="AY29" s="3">
        <v>1.5246700257340358</v>
      </c>
      <c r="AZ29" s="3">
        <v>1.9764241074330093</v>
      </c>
      <c r="BA29" s="3">
        <v>2.3717089289196114</v>
      </c>
      <c r="BB29" s="3">
        <v>2.2023011482824963</v>
      </c>
      <c r="BC29" s="3">
        <v>1.1839612332985912</v>
      </c>
      <c r="BD29" s="3">
        <v>1.5658842117820078</v>
      </c>
      <c r="BE29" s="3">
        <v>1.0693843397535663</v>
      </c>
      <c r="BF29" s="3">
        <v>1.6804611053270329</v>
      </c>
      <c r="BG29" s="3">
        <v>1.0992027305426912</v>
      </c>
      <c r="BH29" s="3">
        <v>1.0992027305426912</v>
      </c>
      <c r="BI29" s="3">
        <v>1.1515457177113908</v>
      </c>
      <c r="BJ29" s="3">
        <v>1.2038887048800904</v>
      </c>
      <c r="BK29" s="3">
        <v>0.83748779469919321</v>
      </c>
      <c r="BL29" s="3">
        <v>0.88983078186789277</v>
      </c>
      <c r="BM29" s="3">
        <v>1.0468597433739917</v>
      </c>
      <c r="BN29" s="3">
        <v>0.68045883319309453</v>
      </c>
      <c r="BO29" s="3">
        <v>0.5757728588556954</v>
      </c>
      <c r="BP29" s="3">
        <v>0.62811584602439496</v>
      </c>
      <c r="BQ29" s="3"/>
      <c r="BR29" s="3"/>
      <c r="BS29" s="3"/>
      <c r="BT29" s="3"/>
      <c r="BU29" s="3"/>
      <c r="BV29" s="3"/>
      <c r="BW29" s="3"/>
      <c r="BX29" s="3"/>
      <c r="BY29" s="3"/>
      <c r="BZ29" s="3"/>
      <c r="CA29" s="3"/>
      <c r="CB29" s="3"/>
      <c r="CC29" s="3"/>
      <c r="CD29" s="3"/>
      <c r="CE29" s="3"/>
      <c r="CF29" s="3"/>
      <c r="CG29" s="3"/>
      <c r="CH29" s="3"/>
      <c r="CI29" s="2">
        <f>SUM(D29:CH29)</f>
        <v>135.34548768233063</v>
      </c>
    </row>
    <row r="30" spans="2:87" x14ac:dyDescent="0.3">
      <c r="B30" s="25" t="s">
        <v>25</v>
      </c>
      <c r="C30" s="27" t="s">
        <v>45</v>
      </c>
      <c r="D30" s="9">
        <v>0</v>
      </c>
      <c r="E30" s="3">
        <v>2.6350821251432373</v>
      </c>
      <c r="F30" s="3">
        <v>3.0090105318301963</v>
      </c>
      <c r="G30" s="3">
        <v>5.5854642681407194</v>
      </c>
      <c r="H30" s="3">
        <v>6.5495761978731712</v>
      </c>
      <c r="I30" s="3">
        <v>6.2507186696895722</v>
      </c>
      <c r="J30" s="3">
        <v>6.2940220761142127</v>
      </c>
      <c r="K30" s="3">
        <v>8.16370485200129</v>
      </c>
      <c r="L30" s="3">
        <v>4.3022865538931701</v>
      </c>
      <c r="M30" s="3">
        <v>7.4841207479500902</v>
      </c>
      <c r="N30" s="3">
        <v>7.147186487934504</v>
      </c>
      <c r="O30" s="3">
        <v>7.3792729571794631</v>
      </c>
      <c r="P30" s="3">
        <v>2.8505864163097301</v>
      </c>
      <c r="Q30" s="3">
        <v>2.2623701716743891</v>
      </c>
      <c r="R30" s="3">
        <v>6.9355992925373346</v>
      </c>
      <c r="S30" s="3">
        <v>6.2015425297861073</v>
      </c>
      <c r="T30" s="3">
        <v>5.0971485164989945</v>
      </c>
      <c r="U30" s="3">
        <v>5.1949129409230101</v>
      </c>
      <c r="V30" s="3">
        <v>7.0049604073709952</v>
      </c>
      <c r="W30" s="3">
        <v>7.3509802342453003</v>
      </c>
      <c r="X30" s="3">
        <v>6.6641788957899939</v>
      </c>
      <c r="Y30" s="3">
        <v>6.7072087457493161</v>
      </c>
      <c r="Z30" s="3">
        <v>6.1858683263584791</v>
      </c>
      <c r="AA30" s="3">
        <v>4.7684093097422648</v>
      </c>
      <c r="AB30" s="3">
        <v>4.0377050687787515</v>
      </c>
      <c r="AC30" s="3">
        <v>4.8976501887287069</v>
      </c>
      <c r="AD30" s="3">
        <v>3.8118929371851027</v>
      </c>
      <c r="AE30" s="3">
        <v>3.4029376622369223</v>
      </c>
      <c r="AF30" s="3">
        <v>2.6315258910941171</v>
      </c>
      <c r="AG30" s="3">
        <v>2.3090435609377207</v>
      </c>
      <c r="AH30" s="3">
        <v>2.3864192981701349</v>
      </c>
      <c r="AI30" s="3">
        <v>2.618546509867377</v>
      </c>
      <c r="AJ30" s="3">
        <v>2.5086128969819859</v>
      </c>
      <c r="AK30" s="3">
        <v>2.4996600341106983</v>
      </c>
      <c r="AL30" s="3">
        <v>2.5752140016911076</v>
      </c>
      <c r="AM30" s="3">
        <v>2.7033199123639999</v>
      </c>
      <c r="AN30" s="3">
        <v>1.8708782758440168</v>
      </c>
      <c r="AO30" s="3">
        <v>3.3660424615210909</v>
      </c>
      <c r="AP30" s="3">
        <v>1.7920218414886957</v>
      </c>
      <c r="AQ30" s="3">
        <v>3.3817737043819123</v>
      </c>
      <c r="AR30" s="3">
        <v>3.9809624734516253</v>
      </c>
      <c r="AS30" s="3">
        <v>4.7200561673748807</v>
      </c>
      <c r="AT30" s="3">
        <v>2.6016558532216369</v>
      </c>
      <c r="AU30" s="3">
        <v>1.296367792156087</v>
      </c>
      <c r="AV30" s="3">
        <v>2.1694738882629507</v>
      </c>
      <c r="AW30" s="3">
        <v>2.9118933303624206</v>
      </c>
      <c r="AX30" s="3">
        <v>3.2714093855724053</v>
      </c>
      <c r="AY30" s="3">
        <v>2.3993404758936161</v>
      </c>
      <c r="AZ30" s="3">
        <v>2.6813131677818003</v>
      </c>
      <c r="BA30" s="3">
        <v>2.9553410814751424</v>
      </c>
      <c r="BB30" s="3">
        <v>3.8496844718511225</v>
      </c>
      <c r="BC30" s="3">
        <v>2.5682877848032954</v>
      </c>
      <c r="BD30" s="3">
        <v>2.7998329614679482</v>
      </c>
      <c r="BE30" s="3">
        <v>1.6725707917504051</v>
      </c>
      <c r="BF30" s="3">
        <v>2.7981159581218105</v>
      </c>
      <c r="BG30" s="3">
        <v>1.439052516325275</v>
      </c>
      <c r="BH30" s="3">
        <v>1.2606645991869978</v>
      </c>
      <c r="BI30" s="3">
        <v>1.6248672004793909</v>
      </c>
      <c r="BJ30" s="3"/>
      <c r="BK30" s="3"/>
      <c r="BL30" s="3"/>
      <c r="BM30" s="3"/>
      <c r="BN30" s="3"/>
      <c r="BO30" s="3"/>
      <c r="BP30" s="3"/>
      <c r="BQ30" s="3"/>
      <c r="BR30" s="3"/>
      <c r="BS30" s="3"/>
      <c r="BT30" s="3"/>
      <c r="BU30" s="3"/>
      <c r="BV30" s="3"/>
      <c r="BW30" s="3"/>
      <c r="BX30" s="3"/>
      <c r="BY30" s="3"/>
      <c r="BZ30" s="3"/>
      <c r="CA30" s="3"/>
      <c r="CB30" s="3"/>
      <c r="CC30" s="3"/>
      <c r="CD30" s="3"/>
      <c r="CE30" s="3"/>
      <c r="CF30" s="3"/>
      <c r="CG30" s="3"/>
      <c r="CH30" s="3"/>
      <c r="CI30" s="2">
        <f>SUM(D30:CH30)</f>
        <v>225.81834539965669</v>
      </c>
    </row>
    <row r="31" spans="2:87" x14ac:dyDescent="0.3">
      <c r="B31" s="26" t="s">
        <v>26</v>
      </c>
      <c r="C31" s="27" t="s">
        <v>46</v>
      </c>
      <c r="D31" s="9">
        <v>0</v>
      </c>
      <c r="E31" s="3">
        <v>0.51287157173929954</v>
      </c>
      <c r="F31" s="3">
        <v>0</v>
      </c>
      <c r="G31" s="3">
        <v>0.22687404823243107</v>
      </c>
      <c r="H31" s="3">
        <v>0.24728405236517426</v>
      </c>
      <c r="I31" s="3">
        <v>0.36862644218762153</v>
      </c>
      <c r="J31" s="3">
        <v>0.22438131263594355</v>
      </c>
      <c r="K31" s="3">
        <v>0.23506613704717894</v>
      </c>
      <c r="L31" s="3">
        <v>0.23506613704717894</v>
      </c>
      <c r="M31" s="3">
        <v>0.24575096145841435</v>
      </c>
      <c r="N31" s="3">
        <v>0.5293142642889006</v>
      </c>
      <c r="O31" s="3">
        <v>1.3294882422534176</v>
      </c>
      <c r="P31" s="3">
        <v>0.39533850321571007</v>
      </c>
      <c r="Q31" s="3">
        <v>1.7966538098984346</v>
      </c>
      <c r="R31" s="3">
        <v>0.74632269699157106</v>
      </c>
      <c r="S31" s="3">
        <v>1.9374699651319391</v>
      </c>
      <c r="T31" s="3">
        <v>1.4650380546774417</v>
      </c>
      <c r="U31" s="3">
        <v>1.4198996453081811</v>
      </c>
      <c r="V31" s="3">
        <v>1.5590247193506417</v>
      </c>
      <c r="W31" s="3">
        <v>1.9045436195886638</v>
      </c>
      <c r="X31" s="3">
        <v>1.9260185952673239</v>
      </c>
      <c r="Y31" s="3">
        <v>1.9878513113426386</v>
      </c>
      <c r="Z31" s="3">
        <v>2.0288117554163776</v>
      </c>
      <c r="AA31" s="3">
        <v>1.5782117616531832</v>
      </c>
      <c r="AB31" s="3">
        <v>1.7503451021270668</v>
      </c>
      <c r="AC31" s="3">
        <v>1.2609263103659885</v>
      </c>
      <c r="AD31" s="3">
        <v>1.3477624518023157</v>
      </c>
      <c r="AE31" s="3">
        <v>1.3693427543371659</v>
      </c>
      <c r="AF31" s="3">
        <v>0.75699581841878527</v>
      </c>
      <c r="AG31" s="3">
        <v>0.50507153288925744</v>
      </c>
      <c r="AH31" s="3">
        <v>0.47192868214159178</v>
      </c>
      <c r="AI31" s="3">
        <v>0.60294943974946258</v>
      </c>
      <c r="AJ31" s="3">
        <v>0.52403036700338812</v>
      </c>
      <c r="AK31" s="3">
        <v>0.46168271963114654</v>
      </c>
      <c r="AL31" s="3">
        <v>0.35355885026049594</v>
      </c>
      <c r="AM31" s="3">
        <v>0.38276364688507203</v>
      </c>
      <c r="AN31" s="3">
        <v>0.31963189958341887</v>
      </c>
      <c r="AO31" s="3">
        <v>0.11758573195168426</v>
      </c>
      <c r="AP31" s="3">
        <v>0.14205082004772765</v>
      </c>
      <c r="AQ31" s="3">
        <v>0.25896363041820047</v>
      </c>
      <c r="AR31" s="3">
        <v>0.12948181520910024</v>
      </c>
      <c r="AS31" s="3"/>
      <c r="AT31" s="3"/>
      <c r="AU31" s="3"/>
      <c r="AV31" s="3"/>
      <c r="AW31" s="3"/>
      <c r="AX31" s="3"/>
      <c r="AY31" s="3"/>
      <c r="AZ31" s="3"/>
      <c r="BA31" s="3"/>
      <c r="BB31" s="3"/>
      <c r="BC31" s="3"/>
      <c r="BD31" s="3"/>
      <c r="BE31" s="3"/>
      <c r="BF31" s="3"/>
      <c r="BG31" s="3"/>
      <c r="BH31" s="3"/>
      <c r="BI31" s="3"/>
      <c r="BJ31" s="3"/>
      <c r="BK31" s="3"/>
      <c r="BL31" s="3"/>
      <c r="BM31" s="3"/>
      <c r="BN31" s="3"/>
      <c r="BO31" s="3"/>
      <c r="BP31" s="3"/>
      <c r="BQ31" s="3"/>
      <c r="BR31" s="3"/>
      <c r="BS31" s="3"/>
      <c r="BT31" s="3"/>
      <c r="BU31" s="3"/>
      <c r="BV31" s="3"/>
      <c r="BW31" s="3"/>
      <c r="BX31" s="3"/>
      <c r="BY31" s="3"/>
      <c r="BZ31" s="3"/>
      <c r="CA31" s="3"/>
      <c r="CB31" s="3"/>
      <c r="CC31" s="3"/>
      <c r="CD31" s="3"/>
      <c r="CE31" s="3"/>
      <c r="CF31" s="3"/>
      <c r="CG31" s="3"/>
      <c r="CH31" s="3"/>
      <c r="CI31" s="2">
        <f>SUM(D31:CH31)</f>
        <v>33.654979179919529</v>
      </c>
    </row>
    <row r="32" spans="2:87" x14ac:dyDescent="0.3">
      <c r="CI32" s="2"/>
    </row>
    <row r="34" spans="1:92" x14ac:dyDescent="0.3">
      <c r="D34">
        <f>D13</f>
        <v>0</v>
      </c>
      <c r="E34">
        <f>D34+E13</f>
        <v>3.0131666060493707</v>
      </c>
      <c r="F34">
        <f t="shared" ref="F34:AU34" si="1">E34+F13</f>
        <v>4.5199261918718445</v>
      </c>
      <c r="G34">
        <f t="shared" si="1"/>
        <v>9.1535900448772125</v>
      </c>
      <c r="H34">
        <f t="shared" si="1"/>
        <v>11.266727198534602</v>
      </c>
      <c r="I34">
        <f t="shared" si="1"/>
        <v>14.72010720722289</v>
      </c>
      <c r="J34">
        <f t="shared" si="1"/>
        <v>17.94287405984349</v>
      </c>
      <c r="K34">
        <f t="shared" si="1"/>
        <v>23.170751967636324</v>
      </c>
      <c r="L34">
        <f t="shared" si="1"/>
        <v>29.060066437106865</v>
      </c>
      <c r="M34">
        <f t="shared" si="1"/>
        <v>37.657907333674189</v>
      </c>
      <c r="N34">
        <f t="shared" si="1"/>
        <v>43.802820107752396</v>
      </c>
      <c r="O34">
        <f t="shared" si="1"/>
        <v>57.83111135114526</v>
      </c>
      <c r="P34">
        <f t="shared" si="1"/>
        <v>71.22729949041252</v>
      </c>
      <c r="Q34">
        <f t="shared" si="1"/>
        <v>86.549676876281836</v>
      </c>
      <c r="R34">
        <f t="shared" si="1"/>
        <v>102.58638741535211</v>
      </c>
      <c r="S34">
        <f t="shared" si="1"/>
        <v>119.4150014147438</v>
      </c>
      <c r="T34">
        <f t="shared" si="1"/>
        <v>133.24727793918171</v>
      </c>
      <c r="U34">
        <f t="shared" si="1"/>
        <v>144.48847938859646</v>
      </c>
      <c r="V34">
        <f t="shared" si="1"/>
        <v>155.28560096600745</v>
      </c>
      <c r="W34">
        <f t="shared" si="1"/>
        <v>167.3219083465701</v>
      </c>
      <c r="X34">
        <f t="shared" si="1"/>
        <v>180.10403298801884</v>
      </c>
      <c r="Y34">
        <f t="shared" si="1"/>
        <v>192.13192580303371</v>
      </c>
      <c r="Z34">
        <f t="shared" si="1"/>
        <v>202.37381532834166</v>
      </c>
      <c r="AA34">
        <f t="shared" si="1"/>
        <v>210.77869707444904</v>
      </c>
      <c r="AB34">
        <f t="shared" si="1"/>
        <v>218.90928278719662</v>
      </c>
      <c r="AC34">
        <f t="shared" si="1"/>
        <v>225.24880001784746</v>
      </c>
      <c r="AD34">
        <f t="shared" si="1"/>
        <v>231.95844061073626</v>
      </c>
      <c r="AE34">
        <f t="shared" si="1"/>
        <v>237.06490080350522</v>
      </c>
      <c r="AF34">
        <f t="shared" si="1"/>
        <v>240.95805938393121</v>
      </c>
      <c r="AG34">
        <f t="shared" si="1"/>
        <v>245.01591898233156</v>
      </c>
      <c r="AH34">
        <f t="shared" si="1"/>
        <v>247.90412458912149</v>
      </c>
      <c r="AI34">
        <f t="shared" si="1"/>
        <v>250.07869042171512</v>
      </c>
      <c r="AJ34">
        <f t="shared" si="1"/>
        <v>251.61220386014872</v>
      </c>
      <c r="AK34">
        <f t="shared" si="1"/>
        <v>253.34870694023647</v>
      </c>
      <c r="AL34">
        <f t="shared" si="1"/>
        <v>255.25961246827021</v>
      </c>
      <c r="AM34">
        <f t="shared" si="1"/>
        <v>257.80748650564851</v>
      </c>
      <c r="AN34">
        <f t="shared" si="1"/>
        <v>259.39990777900999</v>
      </c>
      <c r="AO34">
        <f t="shared" si="1"/>
        <v>260.99232905237147</v>
      </c>
      <c r="AP34">
        <f t="shared" si="1"/>
        <v>262.90323458040524</v>
      </c>
      <c r="AQ34">
        <f t="shared" si="1"/>
        <v>265.04295517996923</v>
      </c>
      <c r="AR34">
        <f t="shared" si="1"/>
        <v>266.3267875397076</v>
      </c>
      <c r="AS34">
        <f t="shared" si="1"/>
        <v>267.7532679394169</v>
      </c>
      <c r="AT34">
        <f t="shared" si="1"/>
        <v>269.60769245903901</v>
      </c>
      <c r="AU34">
        <f t="shared" si="1"/>
        <v>270.3209326588937</v>
      </c>
    </row>
    <row r="35" spans="1:92" x14ac:dyDescent="0.3">
      <c r="D35">
        <f>D14</f>
        <v>0</v>
      </c>
      <c r="E35">
        <f>D35+E14</f>
        <v>1.2518518827367182</v>
      </c>
      <c r="F35">
        <f t="shared" ref="F35:BQ35" si="2">E35+F14</f>
        <v>1.996632816154325</v>
      </c>
      <c r="G35">
        <f t="shared" si="2"/>
        <v>3.3033795521015517</v>
      </c>
      <c r="H35">
        <f t="shared" si="2"/>
        <v>4.7697092477656122</v>
      </c>
      <c r="I35">
        <f t="shared" si="2"/>
        <v>5.4386799384141931</v>
      </c>
      <c r="J35">
        <f t="shared" si="2"/>
        <v>6.2776006014502901</v>
      </c>
      <c r="K35">
        <f t="shared" si="2"/>
        <v>7.9104050970829132</v>
      </c>
      <c r="L35">
        <f t="shared" si="2"/>
        <v>9.3863119935042576</v>
      </c>
      <c r="M35">
        <f t="shared" si="2"/>
        <v>11.366388011770301</v>
      </c>
      <c r="N35">
        <f t="shared" si="2"/>
        <v>15.486433082325965</v>
      </c>
      <c r="O35">
        <f t="shared" si="2"/>
        <v>18.510149011581014</v>
      </c>
      <c r="P35">
        <f t="shared" si="2"/>
        <v>21.469030158433966</v>
      </c>
      <c r="Q35">
        <f t="shared" si="2"/>
        <v>21.685263108946639</v>
      </c>
      <c r="R35">
        <f t="shared" si="2"/>
        <v>24.470198420176139</v>
      </c>
      <c r="S35">
        <f t="shared" si="2"/>
        <v>31.118823406247984</v>
      </c>
      <c r="T35">
        <f t="shared" si="2"/>
        <v>36.483290277095804</v>
      </c>
      <c r="U35">
        <f t="shared" si="2"/>
        <v>42.56885542487651</v>
      </c>
      <c r="V35">
        <f t="shared" si="2"/>
        <v>47.793935119156025</v>
      </c>
      <c r="W35">
        <f t="shared" si="2"/>
        <v>48.8884389173679</v>
      </c>
      <c r="X35">
        <f t="shared" si="2"/>
        <v>53.287866788756418</v>
      </c>
      <c r="Y35">
        <f t="shared" si="2"/>
        <v>60.391540446118192</v>
      </c>
      <c r="Z35">
        <f t="shared" si="2"/>
        <v>66.825453600917982</v>
      </c>
      <c r="AA35">
        <f t="shared" si="2"/>
        <v>71.447842450229601</v>
      </c>
      <c r="AB35">
        <f t="shared" si="2"/>
        <v>74.712626526829737</v>
      </c>
      <c r="AC35">
        <f t="shared" si="2"/>
        <v>77.146984806306776</v>
      </c>
      <c r="AD35">
        <f t="shared" si="2"/>
        <v>79.611244779779227</v>
      </c>
      <c r="AE35">
        <f t="shared" si="2"/>
        <v>82.079892597215007</v>
      </c>
      <c r="AF35">
        <f t="shared" si="2"/>
        <v>84.940135011772412</v>
      </c>
      <c r="AG35">
        <f t="shared" si="2"/>
        <v>86.853550904547618</v>
      </c>
      <c r="AH35">
        <f t="shared" si="2"/>
        <v>89.259879636786934</v>
      </c>
      <c r="AI35">
        <f t="shared" si="2"/>
        <v>91.776536317640108</v>
      </c>
      <c r="AJ35">
        <f t="shared" si="2"/>
        <v>93.45922182344782</v>
      </c>
      <c r="AK35">
        <f t="shared" si="2"/>
        <v>94.744590983605733</v>
      </c>
      <c r="AL35">
        <f t="shared" si="2"/>
        <v>95.777852181006821</v>
      </c>
      <c r="AM35">
        <f t="shared" si="2"/>
        <v>97.71558257979747</v>
      </c>
      <c r="AN35">
        <f t="shared" si="2"/>
        <v>100.06859023219447</v>
      </c>
      <c r="AO35">
        <f t="shared" si="2"/>
        <v>102.08545393424903</v>
      </c>
      <c r="AP35">
        <f t="shared" si="2"/>
        <v>104.83062952871219</v>
      </c>
      <c r="AQ35">
        <f t="shared" si="2"/>
        <v>107.89790797283514</v>
      </c>
      <c r="AR35">
        <f t="shared" si="2"/>
        <v>109.20601201518168</v>
      </c>
      <c r="AS35">
        <f t="shared" si="2"/>
        <v>111.64179195610285</v>
      </c>
      <c r="AT35">
        <f t="shared" si="2"/>
        <v>114.57374929239684</v>
      </c>
      <c r="AU35">
        <f t="shared" si="2"/>
        <v>115.74653222691444</v>
      </c>
      <c r="AV35">
        <f t="shared" si="2"/>
        <v>118.00188402406366</v>
      </c>
      <c r="AW35">
        <f t="shared" si="2"/>
        <v>119.98659360555497</v>
      </c>
      <c r="AX35">
        <f t="shared" si="2"/>
        <v>122.46748058241911</v>
      </c>
      <c r="AY35">
        <f t="shared" si="2"/>
        <v>123.77558462476566</v>
      </c>
      <c r="AZ35">
        <f t="shared" si="2"/>
        <v>125.76029420625697</v>
      </c>
      <c r="BA35">
        <f t="shared" si="2"/>
        <v>127.75530059491555</v>
      </c>
      <c r="BB35">
        <f t="shared" si="2"/>
        <v>130.56644596075265</v>
      </c>
      <c r="BC35">
        <f t="shared" si="2"/>
        <v>132.33474707797276</v>
      </c>
      <c r="BD35">
        <f t="shared" si="2"/>
        <v>135.32725666096064</v>
      </c>
      <c r="BE35">
        <f t="shared" si="2"/>
        <v>137.54896832105771</v>
      </c>
      <c r="BF35">
        <f t="shared" si="2"/>
        <v>140.90420633834717</v>
      </c>
      <c r="BG35">
        <f t="shared" si="2"/>
        <v>143.26194116130731</v>
      </c>
      <c r="BH35">
        <f t="shared" si="2"/>
        <v>144.44080857278738</v>
      </c>
      <c r="BI35">
        <f t="shared" si="2"/>
        <v>146.52649707002135</v>
      </c>
      <c r="BJ35">
        <f t="shared" si="2"/>
        <v>149.11093716441997</v>
      </c>
      <c r="BK35">
        <f t="shared" si="2"/>
        <v>152.37549307313401</v>
      </c>
      <c r="BL35">
        <f t="shared" si="2"/>
        <v>155.00527422182032</v>
      </c>
      <c r="BM35">
        <f t="shared" si="2"/>
        <v>158.17914802195898</v>
      </c>
      <c r="BN35">
        <f t="shared" si="2"/>
        <v>161.06227743062908</v>
      </c>
      <c r="BO35">
        <f t="shared" si="2"/>
        <v>163.46488527118751</v>
      </c>
      <c r="BP35">
        <f t="shared" si="2"/>
        <v>165.31304514854014</v>
      </c>
      <c r="BQ35">
        <f t="shared" si="2"/>
        <v>166.86549944551635</v>
      </c>
      <c r="BR35">
        <f t="shared" ref="BR35:BU35" si="3">BQ35+BR14</f>
        <v>168.30706414985141</v>
      </c>
      <c r="BS35">
        <f t="shared" si="3"/>
        <v>169.23114408852774</v>
      </c>
      <c r="BT35">
        <f t="shared" si="3"/>
        <v>170.00083042428119</v>
      </c>
      <c r="BU35">
        <f t="shared" si="3"/>
        <v>170.50279977368561</v>
      </c>
    </row>
    <row r="38" spans="1:92" x14ac:dyDescent="0.3">
      <c r="R38">
        <v>72.588645919827997</v>
      </c>
      <c r="S38">
        <v>27.411354080172</v>
      </c>
    </row>
    <row r="39" spans="1:92" x14ac:dyDescent="0.3">
      <c r="A39">
        <v>42.545274377668946</v>
      </c>
      <c r="B39" t="s">
        <v>87</v>
      </c>
      <c r="C39">
        <v>27.197399999999998</v>
      </c>
      <c r="D39">
        <v>0</v>
      </c>
      <c r="E39">
        <v>72.802599999999998</v>
      </c>
      <c r="F39">
        <v>0</v>
      </c>
      <c r="G39" t="s">
        <v>88</v>
      </c>
      <c r="H39">
        <v>0</v>
      </c>
      <c r="I39">
        <v>0</v>
      </c>
      <c r="J39">
        <v>3.0131666060493707</v>
      </c>
      <c r="K39">
        <v>1.5067595858224743</v>
      </c>
      <c r="L39">
        <v>4.6336638530053671</v>
      </c>
      <c r="M39">
        <v>2.1131371536573891</v>
      </c>
      <c r="N39">
        <v>3.453380008688288</v>
      </c>
      <c r="O39">
        <v>3.2227668526205995</v>
      </c>
      <c r="P39">
        <v>5.2278779077928332</v>
      </c>
      <c r="Q39">
        <v>5.8893144694705404</v>
      </c>
      <c r="R39">
        <v>8.5978408965673232</v>
      </c>
      <c r="S39">
        <v>6.1449127740782039</v>
      </c>
      <c r="T39">
        <v>14.028291243392864</v>
      </c>
      <c r="U39">
        <v>13.396188139267261</v>
      </c>
      <c r="V39">
        <v>15.322377385869316</v>
      </c>
      <c r="W39">
        <v>16.036710539070274</v>
      </c>
      <c r="X39">
        <v>16.828613999391688</v>
      </c>
      <c r="Y39">
        <v>13.832276524437914</v>
      </c>
      <c r="Z39">
        <v>11.24120144941474</v>
      </c>
      <c r="AA39">
        <v>10.797121577410982</v>
      </c>
      <c r="AB39">
        <v>12.036307380562656</v>
      </c>
      <c r="AC39">
        <v>12.782124641448741</v>
      </c>
      <c r="AD39">
        <v>12.027892815014857</v>
      </c>
      <c r="AE39">
        <v>10.241889525307943</v>
      </c>
      <c r="AF39">
        <v>8.404881746107387</v>
      </c>
      <c r="AG39">
        <v>8.1305857127475605</v>
      </c>
      <c r="AH39">
        <v>6.3395172306508405</v>
      </c>
      <c r="AI39">
        <v>6.7096405928888148</v>
      </c>
      <c r="AJ39">
        <v>5.106460192768969</v>
      </c>
      <c r="AK39">
        <v>3.8931585804259932</v>
      </c>
      <c r="AL39">
        <v>4.0578595984003405</v>
      </c>
      <c r="AM39">
        <v>2.8882056067899442</v>
      </c>
      <c r="AN39">
        <v>2.1745658325936277</v>
      </c>
      <c r="AO39">
        <v>1.5335134384335991</v>
      </c>
      <c r="AP39">
        <v>1.7365030800877368</v>
      </c>
      <c r="AQ39">
        <v>1.9109055280337439</v>
      </c>
      <c r="AR39">
        <v>2.5478740373783255</v>
      </c>
      <c r="AS39">
        <v>1.5924212733614533</v>
      </c>
      <c r="AT39">
        <v>1.5924212733614533</v>
      </c>
      <c r="AU39">
        <v>1.9109055280337439</v>
      </c>
      <c r="AV39">
        <v>2.1397205995639839</v>
      </c>
      <c r="AW39">
        <v>1.2838323597383903</v>
      </c>
      <c r="AX39">
        <v>1.4264803997093225</v>
      </c>
      <c r="AY39">
        <v>1.8544245196221192</v>
      </c>
      <c r="AZ39">
        <v>0.71324019985466125</v>
      </c>
      <c r="CN39">
        <v>270.3209326588937</v>
      </c>
    </row>
    <row r="40" spans="1:92" x14ac:dyDescent="0.3">
      <c r="A40">
        <v>42.731692732734004</v>
      </c>
      <c r="B40" t="s">
        <v>89</v>
      </c>
      <c r="C40">
        <v>71.935299999999998</v>
      </c>
      <c r="D40">
        <v>0</v>
      </c>
      <c r="E40">
        <v>28.064699999999998</v>
      </c>
      <c r="F40">
        <v>0</v>
      </c>
      <c r="G40" t="s">
        <v>90</v>
      </c>
      <c r="H40">
        <v>0</v>
      </c>
      <c r="I40">
        <v>0</v>
      </c>
      <c r="J40">
        <v>1.2518518827367182</v>
      </c>
      <c r="K40">
        <v>0.74478093341760687</v>
      </c>
      <c r="L40">
        <v>1.3067467359472267</v>
      </c>
      <c r="M40">
        <v>1.4663296956640604</v>
      </c>
      <c r="N40">
        <v>0.6689706906485805</v>
      </c>
      <c r="O40">
        <v>0.83892066303609736</v>
      </c>
      <c r="P40">
        <v>1.6328044956326235</v>
      </c>
      <c r="Q40">
        <v>1.4759068964213453</v>
      </c>
      <c r="R40">
        <v>1.980076018266044</v>
      </c>
      <c r="S40">
        <v>4.1200450705556637</v>
      </c>
      <c r="T40">
        <v>3.0237159292550482</v>
      </c>
      <c r="U40">
        <v>2.9588811468529532</v>
      </c>
      <c r="V40">
        <v>0.21623295051267249</v>
      </c>
      <c r="W40">
        <v>2.7849353112295012</v>
      </c>
      <c r="X40">
        <v>6.6486249860718445</v>
      </c>
      <c r="Y40">
        <v>5.364466870847818</v>
      </c>
      <c r="Z40">
        <v>6.085565147780704</v>
      </c>
      <c r="AA40">
        <v>5.2250796942795166</v>
      </c>
      <c r="AB40">
        <v>1.0945037982118717</v>
      </c>
      <c r="AC40">
        <v>4.3994278713885153</v>
      </c>
      <c r="AD40">
        <v>7.1036736573617736</v>
      </c>
      <c r="AE40">
        <v>6.4339131547997912</v>
      </c>
      <c r="AF40">
        <v>4.6223888493116192</v>
      </c>
      <c r="AG40">
        <v>3.2647840766001424</v>
      </c>
      <c r="AH40">
        <v>2.4343582794770424</v>
      </c>
      <c r="AI40">
        <v>2.4642599734724504</v>
      </c>
      <c r="AJ40">
        <v>2.4686478174357758</v>
      </c>
      <c r="AK40">
        <v>2.8602424145573999</v>
      </c>
      <c r="AL40">
        <v>1.9134158927752054</v>
      </c>
      <c r="AM40">
        <v>2.4063287322393205</v>
      </c>
      <c r="AN40">
        <v>2.5166566808531727</v>
      </c>
      <c r="AO40">
        <v>1.6826855058077061</v>
      </c>
      <c r="AP40">
        <v>1.285369160157906</v>
      </c>
      <c r="AQ40">
        <v>1.0332611974010855</v>
      </c>
      <c r="AR40">
        <v>1.9377303987906456</v>
      </c>
      <c r="AS40">
        <v>2.3530076523969905</v>
      </c>
      <c r="AT40">
        <v>2.0168637020545637</v>
      </c>
      <c r="AU40">
        <v>2.7451755944631557</v>
      </c>
      <c r="AV40">
        <v>3.0672784441229424</v>
      </c>
      <c r="AW40">
        <v>1.3081040423465491</v>
      </c>
      <c r="AX40">
        <v>2.4357799409211598</v>
      </c>
      <c r="AY40">
        <v>2.9319573362939888</v>
      </c>
      <c r="AZ40">
        <v>1.1727829345175957</v>
      </c>
      <c r="BA40">
        <v>2.2553517971492223</v>
      </c>
      <c r="BB40">
        <v>1.9847095814913158</v>
      </c>
      <c r="BC40">
        <v>2.4808869768641446</v>
      </c>
      <c r="BD40">
        <v>1.3081040423465491</v>
      </c>
      <c r="BE40">
        <v>1.9847095814913158</v>
      </c>
      <c r="BF40">
        <v>1.9950063886585858</v>
      </c>
      <c r="BG40">
        <v>2.8111453658370982</v>
      </c>
      <c r="BH40">
        <v>1.7683011172201102</v>
      </c>
      <c r="BI40">
        <v>2.9925095829878785</v>
      </c>
      <c r="BJ40">
        <v>2.2217116600970614</v>
      </c>
      <c r="BK40">
        <v>3.3552380172894396</v>
      </c>
      <c r="BL40">
        <v>2.3577348229601469</v>
      </c>
      <c r="BM40">
        <v>1.1788674114800735</v>
      </c>
      <c r="BN40">
        <v>2.085688497233976</v>
      </c>
      <c r="BO40">
        <v>2.5844400943986225</v>
      </c>
      <c r="BP40">
        <v>3.2645559087140494</v>
      </c>
      <c r="BQ40">
        <v>2.6297811486863178</v>
      </c>
      <c r="BR40">
        <v>3.1738738001386593</v>
      </c>
      <c r="BS40">
        <v>2.8831294086701043</v>
      </c>
      <c r="BT40">
        <v>2.4026078405584199</v>
      </c>
      <c r="BU40">
        <v>1.8481598773526311</v>
      </c>
      <c r="BV40">
        <v>1.5524542969762103</v>
      </c>
      <c r="BW40">
        <v>1.4415647043350521</v>
      </c>
      <c r="BX40">
        <v>0.92407993867631555</v>
      </c>
      <c r="BY40">
        <v>0.76968633575344136</v>
      </c>
      <c r="BZ40">
        <v>0.5019693494044184</v>
      </c>
      <c r="CA40">
        <v>0</v>
      </c>
      <c r="CB40">
        <v>0</v>
      </c>
      <c r="CN40">
        <v>170.50279977368561</v>
      </c>
    </row>
  </sheetData>
  <mergeCells count="12">
    <mergeCell ref="CB2:CH2"/>
    <mergeCell ref="D2:I2"/>
    <mergeCell ref="J2:P2"/>
    <mergeCell ref="Q2:W2"/>
    <mergeCell ref="X2:AD2"/>
    <mergeCell ref="AE2:AK2"/>
    <mergeCell ref="AL2:AR2"/>
    <mergeCell ref="AS2:AY2"/>
    <mergeCell ref="AZ2:BF2"/>
    <mergeCell ref="BG2:BM2"/>
    <mergeCell ref="BN2:BT2"/>
    <mergeCell ref="BU2:CA2"/>
  </mergeCells>
  <pageMargins left="0.7" right="0.7" top="0.75" bottom="0.75" header="0.3" footer="0.3"/>
  <pageSetup paperSize="9"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93E4E7-5ED3-48D3-8681-EA5DF6BF1C24}">
  <dimension ref="A4:S78"/>
  <sheetViews>
    <sheetView topLeftCell="D37" zoomScale="80" zoomScaleNormal="80" workbookViewId="0">
      <selection activeCell="H5" sqref="H5:L70"/>
    </sheetView>
  </sheetViews>
  <sheetFormatPr baseColWidth="10" defaultRowHeight="14.4" x14ac:dyDescent="0.3"/>
  <cols>
    <col min="8" max="8" width="13.109375" customWidth="1"/>
    <col min="9" max="11" width="12" bestFit="1" customWidth="1"/>
    <col min="12" max="12" width="12" customWidth="1"/>
    <col min="15" max="15" width="12" bestFit="1" customWidth="1"/>
  </cols>
  <sheetData>
    <row r="4" spans="1:19" x14ac:dyDescent="0.3">
      <c r="A4" s="35" t="s">
        <v>47</v>
      </c>
      <c r="B4" s="113" t="s">
        <v>5</v>
      </c>
      <c r="C4" s="113"/>
      <c r="D4" s="113"/>
      <c r="E4" s="113"/>
      <c r="F4" s="36"/>
      <c r="H4" s="112" t="s">
        <v>6</v>
      </c>
      <c r="I4" s="112"/>
      <c r="J4" s="112"/>
      <c r="K4" s="112"/>
      <c r="L4" s="36"/>
      <c r="M4" s="36"/>
      <c r="O4" s="112" t="s">
        <v>50</v>
      </c>
      <c r="P4" s="112"/>
      <c r="Q4" s="112"/>
      <c r="R4" s="112"/>
    </row>
    <row r="5" spans="1:19" s="55" customFormat="1" x14ac:dyDescent="0.3">
      <c r="A5" s="54" t="s">
        <v>4</v>
      </c>
      <c r="B5" s="54" t="s">
        <v>42</v>
      </c>
      <c r="C5" s="54" t="s">
        <v>43</v>
      </c>
      <c r="D5" s="54" t="s">
        <v>44</v>
      </c>
      <c r="E5" s="54" t="s">
        <v>45</v>
      </c>
      <c r="F5" s="54" t="s">
        <v>46</v>
      </c>
      <c r="H5" s="54" t="s">
        <v>42</v>
      </c>
      <c r="I5" s="54" t="s">
        <v>43</v>
      </c>
      <c r="J5" s="54" t="s">
        <v>44</v>
      </c>
      <c r="K5" s="54" t="s">
        <v>45</v>
      </c>
      <c r="L5" s="54" t="s">
        <v>46</v>
      </c>
      <c r="M5" s="41"/>
      <c r="O5" s="54" t="s">
        <v>42</v>
      </c>
      <c r="P5" s="54" t="s">
        <v>43</v>
      </c>
      <c r="Q5" s="54" t="s">
        <v>44</v>
      </c>
      <c r="R5" s="54" t="s">
        <v>45</v>
      </c>
      <c r="S5" s="54" t="s">
        <v>46</v>
      </c>
    </row>
    <row r="6" spans="1:19" x14ac:dyDescent="0.3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H6" s="3">
        <f t="shared" ref="H6:H37" si="0">$O$6*(1-EXP(-$O$7*A6))</f>
        <v>0</v>
      </c>
      <c r="I6" s="3">
        <f t="shared" ref="I6:I52" si="1">$P$6*(1-EXP(-$P$7*A6))</f>
        <v>0</v>
      </c>
      <c r="J6" s="3">
        <f t="shared" ref="J6:J37" si="2">$Q$6*(1-EXP(-$Q$7*A6))</f>
        <v>0</v>
      </c>
      <c r="K6" s="3">
        <f t="shared" ref="K6:K37" si="3">$R$6*(1-EXP(-$R$7*A6))</f>
        <v>0</v>
      </c>
      <c r="L6" s="3">
        <f t="shared" ref="L6:L46" si="4">$S$6*(1-EXP(-$S$7*A6))</f>
        <v>0</v>
      </c>
      <c r="M6" s="11"/>
      <c r="N6" s="54" t="s">
        <v>106</v>
      </c>
      <c r="O6" s="3">
        <v>304.33698638018313</v>
      </c>
      <c r="P6" s="3">
        <v>1490.9134177671401</v>
      </c>
      <c r="Q6" s="3">
        <v>170.31836001473911</v>
      </c>
      <c r="R6" s="3">
        <v>327.74366050640481</v>
      </c>
      <c r="S6" s="3">
        <v>22174.884631960311</v>
      </c>
    </row>
    <row r="7" spans="1:19" x14ac:dyDescent="0.3">
      <c r="A7" s="6">
        <v>1</v>
      </c>
      <c r="B7" s="3">
        <v>1.697060702758922</v>
      </c>
      <c r="C7" s="3">
        <v>2.2008263284116847</v>
      </c>
      <c r="D7" s="3">
        <v>2.3980928042047382E-2</v>
      </c>
      <c r="E7" s="3">
        <v>2.6350821251432373</v>
      </c>
      <c r="F7" s="3">
        <v>0.51287157173929954</v>
      </c>
      <c r="H7" s="3">
        <f t="shared" si="0"/>
        <v>3.9709049122828239</v>
      </c>
      <c r="I7" s="3">
        <f t="shared" si="1"/>
        <v>3.636297523243079</v>
      </c>
      <c r="J7" s="3">
        <f t="shared" si="2"/>
        <v>4.2395820368328847</v>
      </c>
      <c r="K7" s="3">
        <f t="shared" si="3"/>
        <v>6.7246787047377579</v>
      </c>
      <c r="L7" s="3">
        <f t="shared" si="4"/>
        <v>0.90758308202353044</v>
      </c>
      <c r="M7" s="11"/>
      <c r="N7" s="54" t="s">
        <v>107</v>
      </c>
      <c r="O7" s="3">
        <v>1.3133593004968922E-2</v>
      </c>
      <c r="P7" s="3">
        <v>2.4419521073676424E-3</v>
      </c>
      <c r="Q7" s="3">
        <v>2.5207149774017262E-2</v>
      </c>
      <c r="R7" s="3">
        <v>2.0731525269396076E-2</v>
      </c>
      <c r="S7" s="3">
        <v>4.0929261665515963E-5</v>
      </c>
    </row>
    <row r="8" spans="1:19" x14ac:dyDescent="0.3">
      <c r="A8" s="3">
        <v>2</v>
      </c>
      <c r="B8" s="3">
        <v>2.6415670590956055</v>
      </c>
      <c r="C8" s="3">
        <v>3.9802178279785791</v>
      </c>
      <c r="D8" s="3">
        <v>1.7689575260166124</v>
      </c>
      <c r="E8" s="3">
        <v>5.6440926569734335</v>
      </c>
      <c r="F8" s="3">
        <v>0.51287157173929954</v>
      </c>
      <c r="H8" s="3">
        <f t="shared" si="0"/>
        <v>7.8899985544011448</v>
      </c>
      <c r="I8" s="3">
        <f t="shared" si="1"/>
        <v>7.2637262151242838</v>
      </c>
      <c r="J8" s="3">
        <f t="shared" si="2"/>
        <v>8.3736319640007721</v>
      </c>
      <c r="K8" s="3">
        <f t="shared" si="3"/>
        <v>13.311379748482528</v>
      </c>
      <c r="L8" s="3">
        <f t="shared" si="4"/>
        <v>1.8151290181037789</v>
      </c>
      <c r="M8" s="11"/>
      <c r="N8" s="56" t="s">
        <v>2</v>
      </c>
      <c r="O8" s="3">
        <f>SUMPRODUCT((B6:B37-H6:H37)^2)</f>
        <v>1541.8400432405208</v>
      </c>
      <c r="P8" s="3">
        <f>SUMPRODUCT((C6:C52-I6:I52)^2)</f>
        <v>2608.7437790650288</v>
      </c>
      <c r="Q8" s="3">
        <f>SUMPRODUCT((D6:D70-J6:J70)^2)</f>
        <v>3720.0085847227147</v>
      </c>
      <c r="R8" s="3">
        <f>SUMPRODUCT((E6:E63-K6:K63)^2)</f>
        <v>1214.6510679007831</v>
      </c>
      <c r="S8" s="3">
        <f>SUMPRODUCT((F6:F46-L6:L46)^2)</f>
        <v>483.52252816836307</v>
      </c>
    </row>
    <row r="9" spans="1:19" x14ac:dyDescent="0.3">
      <c r="A9" s="3">
        <v>3</v>
      </c>
      <c r="B9" s="3">
        <v>3.5843850295398054</v>
      </c>
      <c r="C9" s="3">
        <v>5.7596093275454736</v>
      </c>
      <c r="D9" s="3">
        <v>3.6336445866464184</v>
      </c>
      <c r="E9" s="3">
        <v>11.229556925114153</v>
      </c>
      <c r="F9" s="3">
        <v>0.73974561997173061</v>
      </c>
      <c r="H9" s="3">
        <f t="shared" si="0"/>
        <v>11.757956945493</v>
      </c>
      <c r="I9" s="3">
        <f t="shared" si="1"/>
        <v>10.882307706483241</v>
      </c>
      <c r="J9" s="3">
        <f t="shared" si="2"/>
        <v>12.404776697570782</v>
      </c>
      <c r="K9" s="3">
        <f t="shared" si="3"/>
        <v>19.762934171313546</v>
      </c>
      <c r="L9" s="3">
        <f t="shared" si="4"/>
        <v>2.7226378097597421</v>
      </c>
      <c r="M9" s="11"/>
      <c r="N9" s="56" t="s">
        <v>55</v>
      </c>
      <c r="O9" s="3">
        <f>SUMPRODUCT((B6:B37-AVERAGE(B6:B37))^2)</f>
        <v>35847.852328510577</v>
      </c>
      <c r="P9" s="3">
        <f>SUMPRODUCT((C6:C52-AVERAGE(C6:C52))^2)</f>
        <v>119063.8151026691</v>
      </c>
      <c r="Q9" s="3">
        <f>SUMPRODUCT((D6:D70-AVERAGE(D6:D70))^2)</f>
        <v>118418.81437966602</v>
      </c>
      <c r="R9" s="3">
        <f>SUMPRODUCT((E6:E63-AVERAGE(E6:E63))^2)</f>
        <v>268436.6738633819</v>
      </c>
      <c r="S9" s="3">
        <f>SUMPRODUCT((F6:F46-AVERAGE(F6:F46))^2)</f>
        <v>6760.8057938078073</v>
      </c>
    </row>
    <row r="10" spans="1:19" x14ac:dyDescent="0.3">
      <c r="A10" s="3">
        <v>4</v>
      </c>
      <c r="B10" s="3">
        <v>5.0772965898161662</v>
      </c>
      <c r="C10" s="3">
        <v>7.4921747350185024</v>
      </c>
      <c r="D10" s="3">
        <v>5.7377525725867056</v>
      </c>
      <c r="E10" s="3">
        <v>17.779133122987325</v>
      </c>
      <c r="F10" s="3">
        <v>0.98702967233690486</v>
      </c>
      <c r="H10" s="3">
        <f t="shared" si="0"/>
        <v>15.575447284185532</v>
      </c>
      <c r="I10" s="3">
        <f t="shared" si="1"/>
        <v>14.492063575403231</v>
      </c>
      <c r="J10" s="3">
        <f t="shared" si="2"/>
        <v>16.335577764146592</v>
      </c>
      <c r="K10" s="3">
        <f t="shared" si="3"/>
        <v>26.082114925733624</v>
      </c>
      <c r="L10" s="3">
        <f t="shared" si="4"/>
        <v>3.6301094585079547</v>
      </c>
      <c r="M10" s="11"/>
      <c r="N10" s="56" t="s">
        <v>3</v>
      </c>
      <c r="O10" s="3">
        <f>1-(O8/O9)</f>
        <v>0.95698933288635923</v>
      </c>
      <c r="P10" s="3">
        <f>1-(P8/P9)</f>
        <v>0.97808953310612878</v>
      </c>
      <c r="Q10" s="3">
        <f>1-(Q8/Q9)</f>
        <v>0.96858600042392007</v>
      </c>
      <c r="R10" s="3">
        <f>1-(R8/R9)</f>
        <v>0.99547509268976053</v>
      </c>
      <c r="S10" s="3">
        <f>1-(S8/S9)</f>
        <v>0.92848152381314975</v>
      </c>
    </row>
    <row r="11" spans="1:19" x14ac:dyDescent="0.3">
      <c r="A11" s="3">
        <v>5</v>
      </c>
      <c r="B11" s="3">
        <v>7.385058113927097</v>
      </c>
      <c r="C11" s="3">
        <v>8.9437835899283371</v>
      </c>
      <c r="D11" s="3">
        <v>7.8506956372793262</v>
      </c>
      <c r="E11" s="3">
        <v>24.029851792676897</v>
      </c>
      <c r="F11" s="3">
        <v>1.3556561145245265</v>
      </c>
      <c r="H11" s="3">
        <f t="shared" si="0"/>
        <v>19.343128063682482</v>
      </c>
      <c r="I11" s="3">
        <f t="shared" si="1"/>
        <v>18.093015347338483</v>
      </c>
      <c r="J11" s="3">
        <f t="shared" si="2"/>
        <v>20.168532928549691</v>
      </c>
      <c r="K11" s="3">
        <f t="shared" si="3"/>
        <v>32.271638068516019</v>
      </c>
      <c r="L11" s="3">
        <f t="shared" si="4"/>
        <v>4.5375439658747982</v>
      </c>
      <c r="M11" s="11"/>
      <c r="N11" s="56" t="s">
        <v>48</v>
      </c>
      <c r="O11" s="3">
        <f>1-((1-O10)*(31-1)/(31-3-1))</f>
        <v>0.95221036987373253</v>
      </c>
      <c r="P11" s="3">
        <f>1-((1-P10)*(46-1)/(46-3-1))</f>
        <v>0.97652449975656652</v>
      </c>
      <c r="Q11" s="3">
        <f>1-((1-Q10)*(64-1)/(64-3-1))</f>
        <v>0.96701530044511608</v>
      </c>
      <c r="R11" s="3">
        <f>1-((1-R10)*(57-1)/(57-3-1))</f>
        <v>0.9952189658608791</v>
      </c>
      <c r="S11" s="3">
        <f>1-((1-S10)*(40-1)/(40-3-1))</f>
        <v>0.92252165079757886</v>
      </c>
    </row>
    <row r="12" spans="1:19" x14ac:dyDescent="0.3">
      <c r="A12" s="3">
        <v>6</v>
      </c>
      <c r="B12" s="3">
        <v>11.187856235730791</v>
      </c>
      <c r="C12" s="3">
        <v>10.442218536932037</v>
      </c>
      <c r="D12" s="3">
        <v>10.605492610012332</v>
      </c>
      <c r="E12" s="3">
        <v>30.323873868791111</v>
      </c>
      <c r="F12" s="3">
        <v>1.58003742716047</v>
      </c>
      <c r="H12" s="3">
        <f t="shared" si="0"/>
        <v>23.061649185350252</v>
      </c>
      <c r="I12" s="3">
        <f t="shared" si="1"/>
        <v>21.685184495243604</v>
      </c>
      <c r="J12" s="3">
        <f t="shared" si="2"/>
        <v>23.906077780984173</v>
      </c>
      <c r="K12" s="3">
        <f t="shared" si="3"/>
        <v>38.334163928097205</v>
      </c>
      <c r="L12" s="3">
        <f t="shared" si="4"/>
        <v>5.4449413333743468</v>
      </c>
      <c r="M12" s="11"/>
      <c r="N12" s="56" t="s">
        <v>49</v>
      </c>
      <c r="O12" s="3">
        <f>SQRT(AVERAGE((B6:B37-H6:H37)^2))</f>
        <v>11.87379294961946</v>
      </c>
      <c r="P12" s="3">
        <f>SQRT(AVERAGE((C6:C52-I6:I52)^2))</f>
        <v>11.242965958311567</v>
      </c>
      <c r="Q12" s="3">
        <f>SQRT(AVERAGE((D6:D70-J6:J70)^2))</f>
        <v>13.300585170971841</v>
      </c>
      <c r="R12" s="3">
        <f>SQRT(AVERAGE((E6:E63-K6:K63)^2))</f>
        <v>8.0102900593060937</v>
      </c>
      <c r="S12" s="3">
        <f>SQRT(AVERAGE((F6:F46-L6:L46)^2))</f>
        <v>3.8649039062138768</v>
      </c>
    </row>
    <row r="13" spans="1:19" x14ac:dyDescent="0.3">
      <c r="A13" s="3">
        <v>7</v>
      </c>
      <c r="B13" s="3">
        <v>15.322334855102758</v>
      </c>
      <c r="C13" s="3">
        <v>12.362088312780529</v>
      </c>
      <c r="D13" s="3">
        <v>13.208831089848196</v>
      </c>
      <c r="E13" s="3">
        <v>38.487578720792399</v>
      </c>
      <c r="F13" s="3">
        <v>1.815103564207649</v>
      </c>
      <c r="H13" s="3">
        <f t="shared" si="0"/>
        <v>26.731652070821724</v>
      </c>
      <c r="I13" s="3">
        <f t="shared" si="1"/>
        <v>25.268592439701543</v>
      </c>
      <c r="J13" s="3">
        <f t="shared" si="2"/>
        <v>27.550587284693687</v>
      </c>
      <c r="K13" s="3">
        <f t="shared" si="3"/>
        <v>44.272298248016384</v>
      </c>
      <c r="L13" s="3">
        <f t="shared" si="4"/>
        <v>6.3523015625305188</v>
      </c>
      <c r="M13" s="11"/>
      <c r="N13" s="56" t="s">
        <v>70</v>
      </c>
      <c r="O13" s="3">
        <f>O12/AVERAGE(B6:B37)</f>
        <v>0.22497647152414188</v>
      </c>
      <c r="P13" s="3">
        <f>P12/AVERAGE(C6:C52)</f>
        <v>0.14266202632688782</v>
      </c>
      <c r="Q13" s="3">
        <f>Q12/AVERAGE(D6:D70)</f>
        <v>0.15798896200016063</v>
      </c>
      <c r="R13" s="3">
        <f>R12/AVERAGE(E6:E63)</f>
        <v>5.9691923317496745E-2</v>
      </c>
      <c r="S13" s="3">
        <f>S12/AVERAGE(F6:F46)</f>
        <v>0.22637428717768041</v>
      </c>
    </row>
    <row r="14" spans="1:19" x14ac:dyDescent="0.3">
      <c r="A14" s="3">
        <v>8</v>
      </c>
      <c r="B14" s="3">
        <v>19.032126202311872</v>
      </c>
      <c r="C14" s="3">
        <v>15.124827746318601</v>
      </c>
      <c r="D14" s="3">
        <v>15.882656022147732</v>
      </c>
      <c r="E14" s="3">
        <v>42.789865274685567</v>
      </c>
      <c r="F14" s="3">
        <v>2.0501697012548279</v>
      </c>
      <c r="H14" s="3">
        <f t="shared" si="0"/>
        <v>30.35376977263757</v>
      </c>
      <c r="I14" s="3">
        <f t="shared" si="1"/>
        <v>28.843260549050203</v>
      </c>
      <c r="J14" s="3">
        <f t="shared" si="2"/>
        <v>31.104377285093879</v>
      </c>
      <c r="K14" s="3">
        <f t="shared" si="3"/>
        <v>50.088593306894346</v>
      </c>
      <c r="L14" s="3">
        <f t="shared" si="4"/>
        <v>7.2596246548647736</v>
      </c>
      <c r="M14" s="11"/>
      <c r="N14" s="54" t="s">
        <v>52</v>
      </c>
      <c r="O14" s="3">
        <f>B37</f>
        <v>92.879022002720973</v>
      </c>
      <c r="P14" s="3">
        <f>C52</f>
        <v>147.20862462948475</v>
      </c>
      <c r="Q14" s="3">
        <f>D70</f>
        <v>135.34548768233063</v>
      </c>
      <c r="R14" s="3">
        <f>E63</f>
        <v>225.81834539965669</v>
      </c>
      <c r="S14" s="3">
        <f>F46</f>
        <v>33.654979179919529</v>
      </c>
    </row>
    <row r="15" spans="1:19" x14ac:dyDescent="0.3">
      <c r="A15" s="3">
        <v>9</v>
      </c>
      <c r="B15" s="3">
        <v>23.602237492046239</v>
      </c>
      <c r="C15" s="3">
        <v>18.777262929640123</v>
      </c>
      <c r="D15" s="3">
        <v>18.954933297299746</v>
      </c>
      <c r="E15" s="3">
        <v>50.273986022635654</v>
      </c>
      <c r="F15" s="3">
        <v>2.2959206627132422</v>
      </c>
      <c r="H15" s="3">
        <f t="shared" si="0"/>
        <v>33.928627083443857</v>
      </c>
      <c r="I15" s="3">
        <f t="shared" si="1"/>
        <v>32.409210139511394</v>
      </c>
      <c r="J15" s="3">
        <f t="shared" si="2"/>
        <v>34.569705981339482</v>
      </c>
      <c r="K15" s="3">
        <f t="shared" si="3"/>
        <v>55.785549015432281</v>
      </c>
      <c r="L15" s="3">
        <f t="shared" si="4"/>
        <v>8.1669106118911845</v>
      </c>
      <c r="M15" s="11"/>
      <c r="N15" s="54" t="s">
        <v>53</v>
      </c>
      <c r="O15" s="3">
        <f>H37</f>
        <v>101.78547889784008</v>
      </c>
      <c r="P15" s="3">
        <f>I52</f>
        <v>158.41036608322742</v>
      </c>
      <c r="Q15" s="3">
        <f>J70</f>
        <v>136.38455192678714</v>
      </c>
      <c r="R15" s="3">
        <f>K63</f>
        <v>227.20575358971496</v>
      </c>
      <c r="S15" s="3">
        <f>L46</f>
        <v>36.274364458809515</v>
      </c>
    </row>
    <row r="16" spans="1:19" x14ac:dyDescent="0.3">
      <c r="A16" s="3">
        <v>10</v>
      </c>
      <c r="B16" s="3">
        <v>28.426992306489069</v>
      </c>
      <c r="C16" s="3">
        <v>23.13208949436963</v>
      </c>
      <c r="D16" s="3">
        <v>22.426633803079223</v>
      </c>
      <c r="E16" s="3">
        <v>57.421172510570159</v>
      </c>
      <c r="F16" s="3">
        <v>2.8252349270021426</v>
      </c>
      <c r="H16" s="3">
        <f t="shared" si="0"/>
        <v>37.456840643764743</v>
      </c>
      <c r="I16" s="3">
        <f t="shared" si="1"/>
        <v>35.966462475316966</v>
      </c>
      <c r="J16" s="3">
        <f t="shared" si="2"/>
        <v>37.948775361260935</v>
      </c>
      <c r="K16" s="3">
        <f t="shared" si="3"/>
        <v>61.365613990902034</v>
      </c>
      <c r="L16" s="3">
        <f t="shared" si="4"/>
        <v>9.0741594351361314</v>
      </c>
      <c r="M16" s="11"/>
      <c r="N16" s="54" t="s">
        <v>54</v>
      </c>
      <c r="O16" s="34">
        <f>(O14-O15)/O14</f>
        <v>-9.5893095158325239E-2</v>
      </c>
      <c r="P16" s="34">
        <f>(P14-P15)/P14</f>
        <v>-7.6094328589352556E-2</v>
      </c>
      <c r="Q16" s="34">
        <f>(Q14-Q15)/Q14</f>
        <v>-7.6771251280670638E-3</v>
      </c>
      <c r="R16" s="34">
        <f>(R14-R15)/R14</f>
        <v>-6.1439126551158223E-3</v>
      </c>
      <c r="S16" s="34">
        <f>(S14-S15)/S14</f>
        <v>-7.7830542247159074E-2</v>
      </c>
    </row>
    <row r="17" spans="1:13" x14ac:dyDescent="0.3">
      <c r="A17" s="3">
        <v>11</v>
      </c>
      <c r="B17" s="3">
        <v>37.568559772651469</v>
      </c>
      <c r="C17" s="3">
        <v>27.767872611662327</v>
      </c>
      <c r="D17" s="3">
        <v>26.499993463014842</v>
      </c>
      <c r="E17" s="3">
        <v>64.800445467749626</v>
      </c>
      <c r="F17" s="3">
        <v>4.1547231692555604</v>
      </c>
      <c r="H17" s="3">
        <f t="shared" si="0"/>
        <v>40.939019048369296</v>
      </c>
      <c r="I17" s="3">
        <f t="shared" si="1"/>
        <v>39.515038768835922</v>
      </c>
      <c r="J17" s="3">
        <f t="shared" si="2"/>
        <v>41.243732600582348</v>
      </c>
      <c r="K17" s="3">
        <f t="shared" si="3"/>
        <v>66.831186609590233</v>
      </c>
      <c r="L17" s="3">
        <f t="shared" si="4"/>
        <v>9.9813711261161515</v>
      </c>
      <c r="M17" s="11"/>
    </row>
    <row r="18" spans="1:13" x14ac:dyDescent="0.3">
      <c r="A18" s="3">
        <v>12</v>
      </c>
      <c r="B18" s="3">
        <v>46.733776285349279</v>
      </c>
      <c r="C18" s="3">
        <v>31.27982951870225</v>
      </c>
      <c r="D18" s="3">
        <v>29.518095200322879</v>
      </c>
      <c r="E18" s="3">
        <v>67.65103188405935</v>
      </c>
      <c r="F18" s="3">
        <v>4.5500616724712701</v>
      </c>
      <c r="H18" s="3">
        <f t="shared" si="0"/>
        <v>44.375762951250081</v>
      </c>
      <c r="I18" s="3">
        <f t="shared" si="1"/>
        <v>43.054960180700718</v>
      </c>
      <c r="J18" s="3">
        <f t="shared" si="2"/>
        <v>44.45667142731012</v>
      </c>
      <c r="K18" s="3">
        <f t="shared" si="3"/>
        <v>72.18461603764797</v>
      </c>
      <c r="L18" s="3">
        <f t="shared" si="4"/>
        <v>10.888545686350241</v>
      </c>
      <c r="M18" s="11"/>
    </row>
    <row r="19" spans="1:13" x14ac:dyDescent="0.3">
      <c r="A19" s="3">
        <v>13</v>
      </c>
      <c r="B19" s="3">
        <v>52.351053615703663</v>
      </c>
      <c r="C19" s="3">
        <v>35.213221254586962</v>
      </c>
      <c r="D19" s="3">
        <v>32.352504970604379</v>
      </c>
      <c r="E19" s="3">
        <v>69.913402055733741</v>
      </c>
      <c r="F19" s="3">
        <v>6.3467154823697047</v>
      </c>
      <c r="H19" s="3">
        <f t="shared" si="0"/>
        <v>47.767665169232394</v>
      </c>
      <c r="I19" s="3">
        <f t="shared" si="1"/>
        <v>46.586247819934052</v>
      </c>
      <c r="J19" s="3">
        <f t="shared" si="2"/>
        <v>47.589633452159013</v>
      </c>
      <c r="K19" s="3">
        <f t="shared" si="3"/>
        <v>77.428203240789628</v>
      </c>
      <c r="L19" s="3">
        <f t="shared" si="4"/>
        <v>11.795683117359856</v>
      </c>
      <c r="M19" s="11"/>
    </row>
    <row r="20" spans="1:13" x14ac:dyDescent="0.3">
      <c r="A20" s="3">
        <v>14</v>
      </c>
      <c r="B20" s="3">
        <v>57.240357169422239</v>
      </c>
      <c r="C20" s="3">
        <v>39.989482648161257</v>
      </c>
      <c r="D20" s="3">
        <v>38.606891200453205</v>
      </c>
      <c r="E20" s="3">
        <v>76.849001348271074</v>
      </c>
      <c r="F20" s="3">
        <v>7.093038179361276</v>
      </c>
      <c r="H20" s="3">
        <f t="shared" si="0"/>
        <v>51.115310784231404</v>
      </c>
      <c r="I20" s="3">
        <f t="shared" si="1"/>
        <v>50.108922744073844</v>
      </c>
      <c r="J20" s="3">
        <f t="shared" si="2"/>
        <v>50.644609465861009</v>
      </c>
      <c r="K20" s="3">
        <f t="shared" si="3"/>
        <v>82.564201973274251</v>
      </c>
      <c r="L20" s="3">
        <f t="shared" si="4"/>
        <v>12.702783420663994</v>
      </c>
      <c r="M20" s="11"/>
    </row>
    <row r="21" spans="1:13" x14ac:dyDescent="0.3">
      <c r="A21" s="3">
        <v>15</v>
      </c>
      <c r="B21" s="3">
        <v>61.001044618259257</v>
      </c>
      <c r="C21" s="3">
        <v>45.42130933104967</v>
      </c>
      <c r="D21" s="3">
        <v>46.080457617638089</v>
      </c>
      <c r="E21" s="3">
        <v>83.050543878057184</v>
      </c>
      <c r="F21" s="3">
        <v>9.0305081444932149</v>
      </c>
      <c r="H21" s="3">
        <f t="shared" si="0"/>
        <v>54.419277244175028</v>
      </c>
      <c r="I21" s="3">
        <f t="shared" si="1"/>
        <v>53.623005959299356</v>
      </c>
      <c r="J21" s="3">
        <f t="shared" si="2"/>
        <v>53.623540704181622</v>
      </c>
      <c r="K21" s="3">
        <f t="shared" si="3"/>
        <v>87.594819746595491</v>
      </c>
      <c r="L21" s="3">
        <f t="shared" si="4"/>
        <v>13.609846597781653</v>
      </c>
      <c r="M21" s="11"/>
    </row>
    <row r="22" spans="1:13" x14ac:dyDescent="0.3">
      <c r="A22" s="3">
        <v>16</v>
      </c>
      <c r="B22" s="3">
        <v>64.96944428601401</v>
      </c>
      <c r="C22" s="3">
        <v>51.109034345745229</v>
      </c>
      <c r="D22" s="3">
        <v>54.912004765689844</v>
      </c>
      <c r="E22" s="3">
        <v>88.147692394556174</v>
      </c>
      <c r="F22" s="3">
        <v>10.495546199170656</v>
      </c>
      <c r="H22" s="3">
        <f t="shared" si="0"/>
        <v>57.680134462610255</v>
      </c>
      <c r="I22" s="3">
        <f t="shared" si="1"/>
        <v>57.128518420556325</v>
      </c>
      <c r="J22" s="3">
        <f t="shared" si="2"/>
        <v>56.528320081447141</v>
      </c>
      <c r="K22" s="3">
        <f t="shared" si="3"/>
        <v>92.522218778295127</v>
      </c>
      <c r="L22" s="3">
        <f t="shared" si="4"/>
        <v>14.516872650231829</v>
      </c>
      <c r="M22" s="11"/>
    </row>
    <row r="23" spans="1:13" x14ac:dyDescent="0.3">
      <c r="A23" s="3">
        <v>17</v>
      </c>
      <c r="B23" s="3">
        <v>68.323626632144141</v>
      </c>
      <c r="C23" s="3">
        <v>56.653371334860225</v>
      </c>
      <c r="D23" s="3">
        <v>62.759757399401259</v>
      </c>
      <c r="E23" s="3">
        <v>93.342605335479178</v>
      </c>
      <c r="F23" s="3">
        <v>11.915445844478837</v>
      </c>
      <c r="H23" s="3">
        <f t="shared" si="0"/>
        <v>60.898444917009492</v>
      </c>
      <c r="I23" s="3">
        <f t="shared" si="1"/>
        <v>60.625481031681964</v>
      </c>
      <c r="J23" s="3">
        <f t="shared" si="2"/>
        <v>59.360793393366848</v>
      </c>
      <c r="K23" s="3">
        <f t="shared" si="3"/>
        <v>97.348516921309297</v>
      </c>
      <c r="L23" s="3">
        <f t="shared" si="4"/>
        <v>15.423861579535979</v>
      </c>
      <c r="M23" s="11"/>
    </row>
    <row r="24" spans="1:13" x14ac:dyDescent="0.3">
      <c r="A24" s="3">
        <v>18</v>
      </c>
      <c r="B24" s="3">
        <v>71.698651811015964</v>
      </c>
      <c r="C24" s="3">
        <v>62.580076392190051</v>
      </c>
      <c r="D24" s="3">
        <v>66.945315277833203</v>
      </c>
      <c r="E24" s="3">
        <v>100.34756574285018</v>
      </c>
      <c r="F24" s="3">
        <v>13.474470563829479</v>
      </c>
      <c r="H24" s="3">
        <f t="shared" si="0"/>
        <v>64.074763745794556</v>
      </c>
      <c r="I24" s="3">
        <f t="shared" si="1"/>
        <v>64.113914645529889</v>
      </c>
      <c r="J24" s="3">
        <f t="shared" si="2"/>
        <v>62.122760489914441</v>
      </c>
      <c r="K24" s="3">
        <f t="shared" si="3"/>
        <v>102.07578857424618</v>
      </c>
      <c r="L24" s="3">
        <f t="shared" si="4"/>
        <v>16.330813387213098</v>
      </c>
      <c r="M24" s="11"/>
    </row>
    <row r="25" spans="1:13" x14ac:dyDescent="0.3">
      <c r="A25" s="3">
        <v>19</v>
      </c>
      <c r="B25" s="3">
        <v>74.452234541047389</v>
      </c>
      <c r="C25" s="3">
        <v>68.220005398358751</v>
      </c>
      <c r="D25" s="3">
        <v>71.045641345718934</v>
      </c>
      <c r="E25" s="3">
        <v>107.69854597709548</v>
      </c>
      <c r="F25" s="3">
        <v>15.379014183418143</v>
      </c>
      <c r="H25" s="3">
        <f t="shared" si="0"/>
        <v>67.209638844094513</v>
      </c>
      <c r="I25" s="3">
        <f t="shared" si="1"/>
        <v>67.593840064093612</v>
      </c>
      <c r="J25" s="3">
        <f t="shared" si="2"/>
        <v>64.815976419014021</v>
      </c>
      <c r="K25" s="3">
        <f t="shared" si="3"/>
        <v>106.70606557298623</v>
      </c>
      <c r="L25" s="3">
        <f t="shared" si="4"/>
        <v>17.237728074782186</v>
      </c>
      <c r="M25" s="11"/>
    </row>
    <row r="26" spans="1:13" x14ac:dyDescent="0.3">
      <c r="A26" s="3">
        <v>20</v>
      </c>
      <c r="B26" s="3">
        <v>76.573050992718137</v>
      </c>
      <c r="C26" s="3">
        <v>71.725062393558943</v>
      </c>
      <c r="D26" s="3">
        <v>74.640231971616714</v>
      </c>
      <c r="E26" s="3">
        <v>114.36272487288547</v>
      </c>
      <c r="F26" s="3">
        <v>17.305032778685465</v>
      </c>
      <c r="H26" s="3">
        <f t="shared" si="0"/>
        <v>70.303610958254055</v>
      </c>
      <c r="I26" s="3">
        <f t="shared" si="1"/>
        <v>71.065278038631575</v>
      </c>
      <c r="J26" s="3">
        <f t="shared" si="2"/>
        <v>67.44215254175721</v>
      </c>
      <c r="K26" s="3">
        <f t="shared" si="3"/>
        <v>111.24133806398889</v>
      </c>
      <c r="L26" s="3">
        <f t="shared" si="4"/>
        <v>18.14460564376224</v>
      </c>
      <c r="M26" s="11"/>
    </row>
    <row r="27" spans="1:13" x14ac:dyDescent="0.3">
      <c r="A27" s="3">
        <v>21</v>
      </c>
      <c r="B27" s="3">
        <v>78.715787350889585</v>
      </c>
      <c r="C27" s="3">
        <v>75.167529085273415</v>
      </c>
      <c r="D27" s="3">
        <v>81.390110777427438</v>
      </c>
      <c r="E27" s="3">
        <v>121.06993361863478</v>
      </c>
      <c r="F27" s="3">
        <v>19.292884090028103</v>
      </c>
      <c r="H27" s="3">
        <f t="shared" si="0"/>
        <v>73.357213779109145</v>
      </c>
      <c r="I27" s="3">
        <f t="shared" si="1"/>
        <v>74.528249269790336</v>
      </c>
      <c r="J27" s="3">
        <f t="shared" si="2"/>
        <v>70.002957619860368</v>
      </c>
      <c r="K27" s="3">
        <f t="shared" si="3"/>
        <v>115.68355535968034</v>
      </c>
      <c r="L27" s="3">
        <f t="shared" si="4"/>
        <v>19.051446095672254</v>
      </c>
      <c r="M27" s="11"/>
    </row>
    <row r="28" spans="1:13" x14ac:dyDescent="0.3">
      <c r="A28" s="3">
        <v>22</v>
      </c>
      <c r="B28" s="3">
        <v>81.233345377192421</v>
      </c>
      <c r="C28" s="3">
        <v>79.939026838645191</v>
      </c>
      <c r="D28" s="3">
        <v>84.486805880120244</v>
      </c>
      <c r="E28" s="3">
        <v>127.25580194499325</v>
      </c>
      <c r="F28" s="3">
        <v>21.321695845444481</v>
      </c>
      <c r="H28" s="3">
        <f t="shared" si="0"/>
        <v>76.370974034045076</v>
      </c>
      <c r="I28" s="3">
        <f t="shared" si="1"/>
        <v>77.98277440772803</v>
      </c>
      <c r="J28" s="3">
        <f t="shared" si="2"/>
        <v>72.500018876052522</v>
      </c>
      <c r="K28" s="3">
        <f t="shared" si="3"/>
        <v>120.03462677629057</v>
      </c>
      <c r="L28" s="3">
        <f t="shared" si="4"/>
        <v>19.958249432033686</v>
      </c>
      <c r="M28" s="11"/>
    </row>
    <row r="29" spans="1:13" x14ac:dyDescent="0.3">
      <c r="A29" s="3">
        <v>23</v>
      </c>
      <c r="B29" s="3">
        <v>82.968517024958928</v>
      </c>
      <c r="C29" s="3">
        <v>85.221756494163941</v>
      </c>
      <c r="D29" s="3">
        <v>86.800819803011564</v>
      </c>
      <c r="E29" s="3">
        <v>132.02421125473552</v>
      </c>
      <c r="F29" s="3">
        <v>22.899907607097663</v>
      </c>
      <c r="H29" s="3">
        <f t="shared" si="0"/>
        <v>79.345411577853739</v>
      </c>
      <c r="I29" s="3">
        <f t="shared" si="1"/>
        <v>81.428874052237745</v>
      </c>
      <c r="J29" s="3">
        <f t="shared" si="2"/>
        <v>74.934923028068056</v>
      </c>
      <c r="K29" s="3">
        <f t="shared" si="3"/>
        <v>124.29642245449945</v>
      </c>
      <c r="L29" s="3">
        <f t="shared" si="4"/>
        <v>20.865015654360608</v>
      </c>
      <c r="M29" s="11"/>
    </row>
    <row r="30" spans="1:13" x14ac:dyDescent="0.3">
      <c r="A30" s="3">
        <v>24</v>
      </c>
      <c r="B30" s="3">
        <v>84.934502668268593</v>
      </c>
      <c r="C30" s="3">
        <v>89.822843613486725</v>
      </c>
      <c r="D30" s="3">
        <v>88.332152546101412</v>
      </c>
      <c r="E30" s="3">
        <v>136.06191632351428</v>
      </c>
      <c r="F30" s="3">
        <v>24.650252709224731</v>
      </c>
      <c r="H30" s="3">
        <f t="shared" si="0"/>
        <v>82.28103948240539</v>
      </c>
      <c r="I30" s="3">
        <f t="shared" si="1"/>
        <v>84.866568752870208</v>
      </c>
      <c r="J30" s="3">
        <f t="shared" si="2"/>
        <v>77.309217296901295</v>
      </c>
      <c r="K30" s="3">
        <f t="shared" si="3"/>
        <v>128.47077416324478</v>
      </c>
      <c r="L30" s="3">
        <f t="shared" si="4"/>
        <v>21.771744764176944</v>
      </c>
      <c r="M30" s="11"/>
    </row>
    <row r="31" spans="1:13" x14ac:dyDescent="0.3">
      <c r="A31" s="3">
        <v>25</v>
      </c>
      <c r="B31" s="3">
        <v>86.19942391285646</v>
      </c>
      <c r="C31" s="3">
        <v>94.210917440248267</v>
      </c>
      <c r="D31" s="3">
        <v>90.578107235966527</v>
      </c>
      <c r="E31" s="3">
        <v>140.95956651224299</v>
      </c>
      <c r="F31" s="3">
        <v>25.911179019590719</v>
      </c>
      <c r="H31" s="3">
        <f t="shared" si="0"/>
        <v>85.178364125150182</v>
      </c>
      <c r="I31" s="3">
        <f t="shared" si="1"/>
        <v>88.295879009056321</v>
      </c>
      <c r="J31" s="3">
        <f t="shared" si="2"/>
        <v>79.624410389963302</v>
      </c>
      <c r="K31" s="3">
        <f t="shared" si="3"/>
        <v>132.55947608703772</v>
      </c>
      <c r="L31" s="3">
        <f t="shared" si="4"/>
        <v>22.678436762999226</v>
      </c>
      <c r="M31" s="11"/>
    </row>
    <row r="32" spans="1:13" x14ac:dyDescent="0.3">
      <c r="A32" s="3">
        <v>26</v>
      </c>
      <c r="B32" s="3">
        <v>87.496861140925432</v>
      </c>
      <c r="C32" s="3">
        <v>98.556388608497556</v>
      </c>
      <c r="D32" s="3">
        <v>92.007351129517048</v>
      </c>
      <c r="E32" s="3">
        <v>144.77145944942808</v>
      </c>
      <c r="F32" s="3">
        <v>27.258941471393033</v>
      </c>
      <c r="H32" s="3">
        <f t="shared" si="0"/>
        <v>88.037885276465346</v>
      </c>
      <c r="I32" s="3">
        <f t="shared" si="1"/>
        <v>91.716825270229549</v>
      </c>
      <c r="J32" s="3">
        <f t="shared" si="2"/>
        <v>81.881973459765931</v>
      </c>
      <c r="K32" s="3">
        <f t="shared" si="3"/>
        <v>136.56428559712398</v>
      </c>
      <c r="L32" s="3">
        <f t="shared" si="4"/>
        <v>23.585091652346453</v>
      </c>
      <c r="M32" s="11"/>
    </row>
    <row r="33" spans="1:13" x14ac:dyDescent="0.3">
      <c r="A33" s="3">
        <v>27</v>
      </c>
      <c r="B33" s="3">
        <v>90.052506824154577</v>
      </c>
      <c r="C33" s="3">
        <v>102.98706509377135</v>
      </c>
      <c r="D33" s="3">
        <v>93.198387707475817</v>
      </c>
      <c r="E33" s="3">
        <v>148.174397111665</v>
      </c>
      <c r="F33" s="3">
        <v>28.628284225730198</v>
      </c>
      <c r="H33" s="3">
        <f t="shared" si="0"/>
        <v>90.860096185862176</v>
      </c>
      <c r="I33" s="3">
        <f t="shared" si="1"/>
        <v>95.129427935947518</v>
      </c>
      <c r="J33" s="3">
        <f t="shared" si="2"/>
        <v>84.083341038742304</v>
      </c>
      <c r="K33" s="3">
        <f t="shared" si="3"/>
        <v>140.48692400682216</v>
      </c>
      <c r="L33" s="3">
        <f t="shared" si="4"/>
        <v>24.491709433737615</v>
      </c>
      <c r="M33" s="11"/>
    </row>
    <row r="34" spans="1:13" x14ac:dyDescent="0.3">
      <c r="A34" s="3">
        <v>28</v>
      </c>
      <c r="B34" s="3">
        <v>91.249624820108423</v>
      </c>
      <c r="C34" s="3">
        <v>106.56568840880018</v>
      </c>
      <c r="D34" s="3">
        <v>93.981068887277289</v>
      </c>
      <c r="E34" s="3">
        <v>150.80592300275913</v>
      </c>
      <c r="F34" s="3">
        <v>29.385280044148985</v>
      </c>
      <c r="H34" s="3">
        <f t="shared" si="0"/>
        <v>93.645483667068731</v>
      </c>
      <c r="I34" s="3">
        <f t="shared" si="1"/>
        <v>98.533707356013934</v>
      </c>
      <c r="J34" s="3">
        <f t="shared" si="2"/>
        <v>86.229911950797486</v>
      </c>
      <c r="K34" s="3">
        <f t="shared" si="3"/>
        <v>144.32907731136436</v>
      </c>
      <c r="L34" s="3">
        <f t="shared" si="4"/>
        <v>25.398290108691715</v>
      </c>
      <c r="M34" s="11"/>
    </row>
    <row r="35" spans="1:13" x14ac:dyDescent="0.3">
      <c r="A35" s="3">
        <v>29</v>
      </c>
      <c r="B35" s="3">
        <v>91.865903136925951</v>
      </c>
      <c r="C35" s="3">
        <v>109.80349045573104</v>
      </c>
      <c r="D35" s="3">
        <v>95.171001080392017</v>
      </c>
      <c r="E35" s="3">
        <v>153.11496656369684</v>
      </c>
      <c r="F35" s="3">
        <v>29.890351577038242</v>
      </c>
      <c r="H35" s="3">
        <f t="shared" si="0"/>
        <v>96.394528182001977</v>
      </c>
      <c r="I35" s="3">
        <f t="shared" si="1"/>
        <v>101.92968383059996</v>
      </c>
      <c r="J35" s="3">
        <f t="shared" si="2"/>
        <v>88.32305020016878</v>
      </c>
      <c r="K35" s="3">
        <f t="shared" si="3"/>
        <v>148.09239691255598</v>
      </c>
      <c r="L35" s="3">
        <f t="shared" si="4"/>
        <v>26.304833678730208</v>
      </c>
      <c r="M35" s="11"/>
    </row>
    <row r="36" spans="1:13" x14ac:dyDescent="0.3">
      <c r="A36" s="3">
        <v>30</v>
      </c>
      <c r="B36" s="3">
        <v>92.429620254304353</v>
      </c>
      <c r="C36" s="3">
        <v>113.04129250266189</v>
      </c>
      <c r="D36" s="3">
        <v>96.304269835739376</v>
      </c>
      <c r="E36" s="3">
        <v>155.50138586186696</v>
      </c>
      <c r="F36" s="3">
        <v>30.362280259179833</v>
      </c>
      <c r="H36" s="3">
        <f t="shared" si="0"/>
        <v>99.107703923644536</v>
      </c>
      <c r="I36" s="3">
        <f t="shared" si="1"/>
        <v>105.31737761036533</v>
      </c>
      <c r="J36" s="3">
        <f t="shared" si="2"/>
        <v>90.364085838160548</v>
      </c>
      <c r="K36" s="3">
        <f t="shared" si="3"/>
        <v>151.7785003285675</v>
      </c>
      <c r="L36" s="3">
        <f t="shared" si="4"/>
        <v>27.211340145367171</v>
      </c>
      <c r="M36" s="11"/>
    </row>
    <row r="37" spans="1:13" x14ac:dyDescent="0.3">
      <c r="A37" s="3">
        <v>31</v>
      </c>
      <c r="B37" s="3">
        <v>92.879022002720973</v>
      </c>
      <c r="C37" s="3">
        <v>116.32169720810498</v>
      </c>
      <c r="D37" s="3">
        <v>97.494202028854104</v>
      </c>
      <c r="E37" s="3">
        <v>158.11993237173434</v>
      </c>
      <c r="F37" s="3">
        <v>30.965229698929296</v>
      </c>
      <c r="H37" s="3">
        <f t="shared" si="0"/>
        <v>101.78547889784008</v>
      </c>
      <c r="I37" s="3">
        <f t="shared" si="1"/>
        <v>108.69680889657873</v>
      </c>
      <c r="J37" s="3">
        <f t="shared" si="2"/>
        <v>92.354315808304122</v>
      </c>
      <c r="K37" s="3">
        <f t="shared" si="3"/>
        <v>155.38897188916249</v>
      </c>
      <c r="L37" s="3">
        <f t="shared" si="4"/>
        <v>28.117809510121596</v>
      </c>
      <c r="M37" s="11"/>
    </row>
    <row r="38" spans="1:13" x14ac:dyDescent="0.3">
      <c r="A38" s="3">
        <v>32</v>
      </c>
      <c r="B38" s="3"/>
      <c r="C38" s="3">
        <v>119.90032052313381</v>
      </c>
      <c r="D38" s="3">
        <v>98.570807346434094</v>
      </c>
      <c r="E38" s="3">
        <v>160.62854526871632</v>
      </c>
      <c r="F38" s="3">
        <v>31.489260065932683</v>
      </c>
      <c r="H38" s="3"/>
      <c r="I38" s="3">
        <f t="shared" si="1"/>
        <v>112.06799784123849</v>
      </c>
      <c r="J38" s="3">
        <f t="shared" ref="J38:J70" si="5">$Q$6*(1-EXP(-$Q$7*A38))</f>
        <v>94.295004770479679</v>
      </c>
      <c r="K38" s="3">
        <f t="shared" ref="K38:K63" si="6">$R$6*(1-EXP(-$R$7*A38))</f>
        <v>158.92536341666064</v>
      </c>
      <c r="L38" s="3">
        <f t="shared" si="4"/>
        <v>29.024241774514941</v>
      </c>
      <c r="M38" s="11"/>
    </row>
    <row r="39" spans="1:13" x14ac:dyDescent="0.3">
      <c r="A39" s="3">
        <v>33</v>
      </c>
      <c r="B39" s="3"/>
      <c r="C39" s="3">
        <v>123.01031459452791</v>
      </c>
      <c r="D39" s="3">
        <v>99.704076101781453</v>
      </c>
      <c r="E39" s="3">
        <v>163.12820530282701</v>
      </c>
      <c r="F39" s="3">
        <v>31.950942785563829</v>
      </c>
      <c r="H39" s="3"/>
      <c r="I39" s="3">
        <f t="shared" si="1"/>
        <v>115.43096454719299</v>
      </c>
      <c r="J39" s="3">
        <f t="shared" si="5"/>
        <v>96.18738590452439</v>
      </c>
      <c r="K39" s="3">
        <f t="shared" si="6"/>
        <v>162.389194892929</v>
      </c>
      <c r="L39" s="3">
        <f t="shared" si="4"/>
        <v>29.930636940063742</v>
      </c>
      <c r="M39" s="11"/>
    </row>
    <row r="40" spans="1:13" x14ac:dyDescent="0.3">
      <c r="A40" s="3">
        <v>34</v>
      </c>
      <c r="B40" s="3"/>
      <c r="C40" s="3">
        <v>126.03510334889752</v>
      </c>
      <c r="D40" s="3">
        <v>100.89400829489618</v>
      </c>
      <c r="E40" s="3">
        <v>165.70341930451812</v>
      </c>
      <c r="F40" s="3">
        <v>32.304501635824323</v>
      </c>
      <c r="H40" s="3"/>
      <c r="I40" s="3">
        <f t="shared" si="1"/>
        <v>118.78572906826005</v>
      </c>
      <c r="J40" s="3">
        <f t="shared" si="5"/>
        <v>98.032661693836786</v>
      </c>
      <c r="K40" s="3">
        <f t="shared" si="6"/>
        <v>165.78195511268768</v>
      </c>
      <c r="L40" s="3">
        <f t="shared" si="4"/>
        <v>30.836995008286998</v>
      </c>
      <c r="M40" s="11"/>
    </row>
    <row r="41" spans="1:13" x14ac:dyDescent="0.3">
      <c r="A41" s="3">
        <v>35</v>
      </c>
      <c r="B41" s="3"/>
      <c r="C41" s="3">
        <v>128.33564690855891</v>
      </c>
      <c r="D41" s="3">
        <v>103.10388236782353</v>
      </c>
      <c r="E41" s="3">
        <v>168.40673921688213</v>
      </c>
      <c r="F41" s="3">
        <v>32.687265282709397</v>
      </c>
      <c r="H41" s="3"/>
      <c r="I41" s="3">
        <f t="shared" si="1"/>
        <v>122.13231140934703</v>
      </c>
      <c r="J41" s="3">
        <f t="shared" si="5"/>
        <v>99.832004689475625</v>
      </c>
      <c r="K41" s="3">
        <f t="shared" si="6"/>
        <v>169.1051023234111</v>
      </c>
      <c r="L41" s="3">
        <f t="shared" si="4"/>
        <v>31.743315980703699</v>
      </c>
      <c r="M41" s="11"/>
    </row>
    <row r="42" spans="1:13" x14ac:dyDescent="0.3">
      <c r="A42" s="3">
        <v>36</v>
      </c>
      <c r="B42" s="3"/>
      <c r="C42" s="3">
        <v>130.46577983417131</v>
      </c>
      <c r="D42" s="3">
        <v>104.407141436473</v>
      </c>
      <c r="E42" s="3">
        <v>170.27761749272614</v>
      </c>
      <c r="F42" s="3">
        <v>33.006897182292818</v>
      </c>
      <c r="H42" s="3"/>
      <c r="I42" s="3">
        <f t="shared" si="1"/>
        <v>125.47073152656949</v>
      </c>
      <c r="J42" s="3">
        <f t="shared" si="5"/>
        <v>101.58655825523888</v>
      </c>
      <c r="K42" s="3">
        <f t="shared" si="6"/>
        <v>172.36006485209938</v>
      </c>
      <c r="L42" s="3">
        <f t="shared" si="4"/>
        <v>32.649599858830385</v>
      </c>
      <c r="M42" s="11"/>
    </row>
    <row r="43" spans="1:13" x14ac:dyDescent="0.3">
      <c r="A43" s="3">
        <v>37</v>
      </c>
      <c r="B43" s="3"/>
      <c r="C43" s="3">
        <v>132.51070744275921</v>
      </c>
      <c r="D43" s="3">
        <v>104.97224666590108</v>
      </c>
      <c r="E43" s="3">
        <v>173.64365995424723</v>
      </c>
      <c r="F43" s="3">
        <v>33.124482914244503</v>
      </c>
      <c r="H43" s="3"/>
      <c r="I43" s="3">
        <f t="shared" si="1"/>
        <v>128.80100932737105</v>
      </c>
      <c r="J43" s="3">
        <f t="shared" si="5"/>
        <v>103.29743729419579</v>
      </c>
      <c r="K43" s="3">
        <f t="shared" si="6"/>
        <v>175.54824171918992</v>
      </c>
      <c r="L43" s="3">
        <f t="shared" si="4"/>
        <v>33.555846644186055</v>
      </c>
      <c r="M43" s="11"/>
    </row>
    <row r="44" spans="1:13" x14ac:dyDescent="0.3">
      <c r="A44" s="3">
        <v>38</v>
      </c>
      <c r="B44" s="3"/>
      <c r="C44" s="3">
        <v>134.42782707581037</v>
      </c>
      <c r="D44" s="3">
        <v>105.5575342249516</v>
      </c>
      <c r="E44" s="3">
        <v>175.43568179573592</v>
      </c>
      <c r="F44" s="3">
        <v>33.266533734292231</v>
      </c>
      <c r="H44" s="3"/>
      <c r="I44" s="3">
        <f t="shared" si="1"/>
        <v>132.1231646706411</v>
      </c>
      <c r="J44" s="3">
        <f t="shared" si="5"/>
        <v>104.96572895713449</v>
      </c>
      <c r="K44" s="3">
        <f t="shared" si="6"/>
        <v>178.67100323987242</v>
      </c>
      <c r="L44" s="3">
        <f t="shared" si="4"/>
        <v>34.46205633828724</v>
      </c>
      <c r="M44" s="11"/>
    </row>
    <row r="45" spans="1:13" x14ac:dyDescent="0.3">
      <c r="A45" s="3">
        <v>39</v>
      </c>
      <c r="B45" s="3"/>
      <c r="C45" s="3">
        <v>136.43015202588603</v>
      </c>
      <c r="D45" s="3">
        <v>106.24373343211427</v>
      </c>
      <c r="E45" s="3">
        <v>178.81745550011783</v>
      </c>
      <c r="F45" s="3">
        <v>33.525497364710432</v>
      </c>
      <c r="H45" s="3"/>
      <c r="I45" s="3">
        <f t="shared" si="1"/>
        <v>135.43721736683423</v>
      </c>
      <c r="J45" s="3">
        <f t="shared" si="5"/>
        <v>106.59249333337442</v>
      </c>
      <c r="K45" s="3">
        <f t="shared" si="6"/>
        <v>181.72969161306622</v>
      </c>
      <c r="L45" s="3">
        <f t="shared" si="4"/>
        <v>35.368228942655392</v>
      </c>
      <c r="M45" s="11"/>
    </row>
    <row r="46" spans="1:13" x14ac:dyDescent="0.3">
      <c r="A46" s="3">
        <v>40</v>
      </c>
      <c r="B46" s="3"/>
      <c r="C46" s="3">
        <v>138.21946368340045</v>
      </c>
      <c r="D46" s="3">
        <v>106.68774468380776</v>
      </c>
      <c r="E46" s="3">
        <v>182.79841797356946</v>
      </c>
      <c r="F46" s="3">
        <v>33.654979179919529</v>
      </c>
      <c r="H46" s="3"/>
      <c r="I46" s="3">
        <f t="shared" si="1"/>
        <v>138.74318717808757</v>
      </c>
      <c r="J46" s="3">
        <f t="shared" si="5"/>
        <v>108.17876412438333</v>
      </c>
      <c r="K46" s="3">
        <f t="shared" si="6"/>
        <v>184.7256214983129</v>
      </c>
      <c r="L46" s="3">
        <f t="shared" si="4"/>
        <v>36.274364458809515</v>
      </c>
      <c r="M46" s="11"/>
    </row>
    <row r="47" spans="1:13" x14ac:dyDescent="0.3">
      <c r="A47" s="3">
        <v>41</v>
      </c>
      <c r="B47" s="3"/>
      <c r="C47" s="3">
        <v>140.26439129198835</v>
      </c>
      <c r="D47" s="3">
        <v>107.35376156134801</v>
      </c>
      <c r="E47" s="3">
        <v>187.51847414094433</v>
      </c>
      <c r="F47" s="3"/>
      <c r="H47" s="3"/>
      <c r="I47" s="3">
        <f t="shared" si="1"/>
        <v>142.04109381833891</v>
      </c>
      <c r="J47" s="3">
        <f t="shared" si="5"/>
        <v>109.72554930062628</v>
      </c>
      <c r="K47" s="3">
        <f t="shared" si="6"/>
        <v>187.66008058083199</v>
      </c>
      <c r="L47" s="3"/>
      <c r="M47" s="11"/>
    </row>
    <row r="48" spans="1:13" x14ac:dyDescent="0.3">
      <c r="A48" s="3">
        <v>42</v>
      </c>
      <c r="B48" s="3"/>
      <c r="C48" s="3">
        <v>142.26671624206401</v>
      </c>
      <c r="D48" s="3">
        <v>108.03996076851068</v>
      </c>
      <c r="E48" s="3">
        <v>190.12012999416598</v>
      </c>
      <c r="F48" s="3"/>
      <c r="H48" s="3"/>
      <c r="I48" s="3">
        <f t="shared" si="1"/>
        <v>145.33095695344437</v>
      </c>
      <c r="J48" s="3">
        <f t="shared" si="5"/>
        <v>111.2338317420644</v>
      </c>
      <c r="K48" s="3">
        <f t="shared" si="6"/>
        <v>190.53433012498303</v>
      </c>
      <c r="L48" s="3"/>
      <c r="M48" s="11"/>
    </row>
    <row r="49" spans="1:13" x14ac:dyDescent="0.3">
      <c r="A49" s="3">
        <v>43</v>
      </c>
      <c r="B49" s="3"/>
      <c r="C49" s="3">
        <v>143.97082258255392</v>
      </c>
      <c r="D49" s="3">
        <v>108.48397202020418</v>
      </c>
      <c r="E49" s="3">
        <v>191.41649778632205</v>
      </c>
      <c r="F49" s="3"/>
      <c r="H49" s="3"/>
      <c r="I49" s="3">
        <f t="shared" si="1"/>
        <v>148.61279620129557</v>
      </c>
      <c r="J49" s="3">
        <f t="shared" si="5"/>
        <v>112.70456986271034</v>
      </c>
      <c r="K49" s="3">
        <f t="shared" si="6"/>
        <v>193.3496055163715</v>
      </c>
      <c r="L49" s="3"/>
      <c r="M49" s="11"/>
    </row>
    <row r="50" spans="1:13" x14ac:dyDescent="0.3">
      <c r="A50" s="3">
        <v>44</v>
      </c>
      <c r="B50" s="3"/>
      <c r="C50" s="3">
        <v>144.99328638684787</v>
      </c>
      <c r="D50" s="3">
        <v>109.17017122736685</v>
      </c>
      <c r="E50" s="3">
        <v>193.58597167458501</v>
      </c>
      <c r="F50" s="3"/>
      <c r="H50" s="3"/>
      <c r="I50" s="3">
        <f t="shared" si="1"/>
        <v>151.88663113193678</v>
      </c>
      <c r="J50" s="3">
        <f t="shared" si="5"/>
        <v>114.13869821963712</v>
      </c>
      <c r="K50" s="3">
        <f t="shared" si="6"/>
        <v>196.10711679283196</v>
      </c>
      <c r="L50" s="3"/>
      <c r="M50" s="11"/>
    </row>
    <row r="51" spans="1:13" x14ac:dyDescent="0.3">
      <c r="A51" s="3">
        <v>45</v>
      </c>
      <c r="B51" s="3"/>
      <c r="C51" s="3">
        <v>146.14355816667856</v>
      </c>
      <c r="D51" s="3">
        <v>110.86424903373801</v>
      </c>
      <c r="E51" s="3">
        <v>196.49786500494744</v>
      </c>
      <c r="F51" s="3"/>
      <c r="H51" s="3"/>
      <c r="I51" s="3">
        <f t="shared" si="1"/>
        <v>155.152481267681</v>
      </c>
      <c r="J51" s="3">
        <f t="shared" si="5"/>
        <v>115.53712810682748</v>
      </c>
      <c r="K51" s="3">
        <f t="shared" si="6"/>
        <v>198.80804916451592</v>
      </c>
      <c r="L51" s="3"/>
      <c r="M51" s="11"/>
    </row>
    <row r="52" spans="1:13" x14ac:dyDescent="0.3">
      <c r="A52" s="3">
        <v>46</v>
      </c>
      <c r="B52" s="3"/>
      <c r="C52" s="3">
        <v>147.20862462948475</v>
      </c>
      <c r="D52" s="3">
        <v>112.55832684010916</v>
      </c>
      <c r="E52" s="3">
        <v>199.76927439051985</v>
      </c>
      <c r="F52" s="3"/>
      <c r="H52" s="3"/>
      <c r="I52" s="3">
        <f t="shared" si="1"/>
        <v>158.41036608322742</v>
      </c>
      <c r="J52" s="3">
        <f t="shared" si="5"/>
        <v>116.90074813424121</v>
      </c>
      <c r="K52" s="3">
        <f t="shared" si="6"/>
        <v>201.45356352330916</v>
      </c>
      <c r="L52" s="3"/>
    </row>
    <row r="53" spans="1:13" x14ac:dyDescent="0.3">
      <c r="A53" s="3">
        <v>47</v>
      </c>
      <c r="B53" s="3"/>
      <c r="C53" s="3"/>
      <c r="D53" s="3">
        <v>114.0829968658432</v>
      </c>
      <c r="E53" s="3">
        <v>202.16861486641346</v>
      </c>
      <c r="F53" s="3"/>
      <c r="H53" s="3"/>
      <c r="I53" s="3"/>
      <c r="J53" s="3">
        <f t="shared" si="5"/>
        <v>118.23042479246803</v>
      </c>
      <c r="K53" s="3">
        <f t="shared" si="6"/>
        <v>204.04479694179625</v>
      </c>
      <c r="L53" s="3"/>
    </row>
    <row r="54" spans="1:13" x14ac:dyDescent="0.3">
      <c r="A54" s="3">
        <v>48</v>
      </c>
      <c r="B54" s="3"/>
      <c r="C54" s="3"/>
      <c r="D54" s="3">
        <v>116.0594209732762</v>
      </c>
      <c r="E54" s="3">
        <v>204.84992803419527</v>
      </c>
      <c r="F54" s="3"/>
      <c r="H54" s="3"/>
      <c r="I54" s="3"/>
      <c r="J54" s="3">
        <f t="shared" si="5"/>
        <v>119.52700300332529</v>
      </c>
      <c r="K54" s="3">
        <f t="shared" si="6"/>
        <v>206.58286316198763</v>
      </c>
      <c r="L54" s="3"/>
    </row>
    <row r="55" spans="1:13" x14ac:dyDescent="0.3">
      <c r="A55" s="3">
        <v>49</v>
      </c>
      <c r="B55" s="3"/>
      <c r="C55" s="3"/>
      <c r="D55" s="3">
        <v>118.43112990219582</v>
      </c>
      <c r="E55" s="3">
        <v>207.80526911567043</v>
      </c>
      <c r="F55" s="3"/>
      <c r="H55" s="3"/>
      <c r="I55" s="3"/>
      <c r="J55" s="3">
        <f t="shared" si="5"/>
        <v>120.79130665675009</v>
      </c>
      <c r="K55" s="3">
        <f t="shared" si="6"/>
        <v>209.0688530740187</v>
      </c>
      <c r="L55" s="3"/>
    </row>
    <row r="56" spans="1:13" x14ac:dyDescent="0.3">
      <c r="A56" s="3">
        <v>50</v>
      </c>
      <c r="B56" s="3"/>
      <c r="C56" s="3"/>
      <c r="D56" s="3">
        <v>120.63343105047832</v>
      </c>
      <c r="E56" s="3">
        <v>211.65495358752156</v>
      </c>
      <c r="F56" s="3"/>
      <c r="H56" s="3"/>
      <c r="I56" s="3"/>
      <c r="J56" s="3">
        <f t="shared" si="5"/>
        <v>122.02413913432693</v>
      </c>
      <c r="K56" s="3">
        <f t="shared" si="6"/>
        <v>211.50383518502684</v>
      </c>
      <c r="L56" s="3"/>
    </row>
    <row r="57" spans="1:13" x14ac:dyDescent="0.3">
      <c r="A57" s="3">
        <v>51</v>
      </c>
      <c r="B57" s="3"/>
      <c r="C57" s="3"/>
      <c r="D57" s="3">
        <v>121.81739228377691</v>
      </c>
      <c r="E57" s="3">
        <v>214.22324137232485</v>
      </c>
      <c r="F57" s="3"/>
      <c r="H57" s="3"/>
      <c r="I57" s="3"/>
      <c r="J57" s="3">
        <f t="shared" si="5"/>
        <v>123.22628381978373</v>
      </c>
      <c r="K57" s="3">
        <f t="shared" si="6"/>
        <v>213.88885607840834</v>
      </c>
      <c r="L57" s="3"/>
    </row>
    <row r="58" spans="1:13" x14ac:dyDescent="0.3">
      <c r="A58" s="3">
        <v>52</v>
      </c>
      <c r="B58" s="3"/>
      <c r="C58" s="3"/>
      <c r="D58" s="3">
        <v>123.38327649555892</v>
      </c>
      <c r="E58" s="3">
        <v>217.02307433379281</v>
      </c>
      <c r="F58" s="3"/>
      <c r="H58" s="3"/>
      <c r="I58" s="3"/>
      <c r="J58" s="3">
        <f t="shared" si="5"/>
        <v>124.39850459678053</v>
      </c>
      <c r="K58" s="3">
        <f t="shared" si="6"/>
        <v>216.22494086365185</v>
      </c>
      <c r="L58" s="3"/>
    </row>
    <row r="59" spans="1:13" x14ac:dyDescent="0.3">
      <c r="A59" s="3">
        <v>53</v>
      </c>
      <c r="B59" s="3"/>
      <c r="C59" s="3"/>
      <c r="D59" s="3">
        <v>124.45266083531249</v>
      </c>
      <c r="E59" s="3">
        <v>218.69564512554322</v>
      </c>
      <c r="F59" s="3"/>
      <c r="H59" s="3"/>
      <c r="I59" s="3"/>
      <c r="J59" s="3">
        <f t="shared" si="5"/>
        <v>125.54154633430718</v>
      </c>
      <c r="K59" s="3">
        <f t="shared" si="6"/>
        <v>218.51309361694234</v>
      </c>
      <c r="L59" s="3"/>
    </row>
    <row r="60" spans="1:13" x14ac:dyDescent="0.3">
      <c r="A60" s="3">
        <v>54</v>
      </c>
      <c r="B60" s="3"/>
      <c r="C60" s="3"/>
      <c r="D60" s="3">
        <v>126.13312194063951</v>
      </c>
      <c r="E60" s="3">
        <v>221.49376108366502</v>
      </c>
      <c r="F60" s="3"/>
      <c r="H60" s="3"/>
      <c r="I60" s="3"/>
      <c r="J60" s="3">
        <f t="shared" si="5"/>
        <v>126.6561353599985</v>
      </c>
      <c r="K60" s="3">
        <f t="shared" si="6"/>
        <v>220.7542978127247</v>
      </c>
      <c r="L60" s="3"/>
    </row>
    <row r="61" spans="1:13" x14ac:dyDescent="0.3">
      <c r="A61" s="3">
        <v>55</v>
      </c>
      <c r="B61" s="3"/>
      <c r="C61" s="3"/>
      <c r="D61" s="3">
        <v>127.2323246711822</v>
      </c>
      <c r="E61" s="3">
        <v>222.93281359999028</v>
      </c>
      <c r="F61" s="3"/>
      <c r="H61" s="3"/>
      <c r="I61" s="3"/>
      <c r="J61" s="3">
        <f t="shared" si="5"/>
        <v>127.7429799216675</v>
      </c>
      <c r="K61" s="3">
        <f t="shared" si="6"/>
        <v>222.94951674641197</v>
      </c>
      <c r="L61" s="3"/>
    </row>
    <row r="62" spans="1:13" x14ac:dyDescent="0.3">
      <c r="A62" s="3">
        <v>56</v>
      </c>
      <c r="B62" s="3"/>
      <c r="C62" s="3"/>
      <c r="D62" s="3">
        <v>128.33152740172488</v>
      </c>
      <c r="E62" s="3">
        <v>224.19347819917729</v>
      </c>
      <c r="F62" s="3"/>
      <c r="H62" s="3"/>
      <c r="I62" s="3"/>
      <c r="J62" s="3">
        <f t="shared" si="5"/>
        <v>128.80277063735019</v>
      </c>
      <c r="K62" s="3">
        <f t="shared" si="6"/>
        <v>225.09969394842159</v>
      </c>
      <c r="L62" s="3"/>
    </row>
    <row r="63" spans="1:13" x14ac:dyDescent="0.3">
      <c r="A63" s="3">
        <v>57</v>
      </c>
      <c r="B63" s="3"/>
      <c r="C63" s="3"/>
      <c r="D63" s="3">
        <v>129.48307311943628</v>
      </c>
      <c r="E63" s="3">
        <v>225.81834539965669</v>
      </c>
      <c r="F63" s="3"/>
      <c r="I63" s="3"/>
      <c r="J63" s="3">
        <f t="shared" si="5"/>
        <v>129.83618093414773</v>
      </c>
      <c r="K63" s="3">
        <f t="shared" si="6"/>
        <v>227.20575358971496</v>
      </c>
      <c r="L63" s="3"/>
    </row>
    <row r="64" spans="1:13" x14ac:dyDescent="0.3">
      <c r="A64" s="3">
        <v>58</v>
      </c>
      <c r="B64" s="3"/>
      <c r="C64" s="3"/>
      <c r="D64" s="3">
        <v>130.68696182431637</v>
      </c>
      <c r="E64" s="3"/>
      <c r="F64" s="3"/>
      <c r="I64" s="3"/>
      <c r="J64" s="3">
        <f t="shared" si="5"/>
        <v>130.84386747614516</v>
      </c>
      <c r="K64" s="3"/>
      <c r="L64" s="3"/>
    </row>
    <row r="65" spans="1:12" x14ac:dyDescent="0.3">
      <c r="A65" s="3">
        <v>59</v>
      </c>
      <c r="B65" s="3"/>
      <c r="C65" s="3"/>
      <c r="D65" s="3">
        <v>131.52444961901557</v>
      </c>
      <c r="E65" s="3"/>
      <c r="F65" s="3"/>
      <c r="I65" s="3"/>
      <c r="J65" s="3">
        <f t="shared" si="5"/>
        <v>131.82647058167785</v>
      </c>
      <c r="K65" s="3"/>
      <c r="L65" s="3"/>
    </row>
    <row r="66" spans="1:12" x14ac:dyDescent="0.3">
      <c r="A66" s="3">
        <v>60</v>
      </c>
      <c r="B66" s="3"/>
      <c r="C66" s="3"/>
      <c r="D66" s="3">
        <v>132.41428040088346</v>
      </c>
      <c r="E66" s="3"/>
      <c r="F66" s="3"/>
      <c r="I66" s="3"/>
      <c r="J66" s="3">
        <f t="shared" si="5"/>
        <v>132.78461463021168</v>
      </c>
      <c r="K66" s="3"/>
      <c r="L66" s="3"/>
    </row>
    <row r="67" spans="1:12" x14ac:dyDescent="0.3">
      <c r="A67" s="3">
        <v>61</v>
      </c>
      <c r="B67" s="3"/>
      <c r="C67" s="3"/>
      <c r="D67" s="3">
        <v>133.46114014425746</v>
      </c>
      <c r="E67" s="3"/>
      <c r="F67" s="3"/>
      <c r="I67" s="3"/>
      <c r="J67" s="3">
        <f t="shared" si="5"/>
        <v>133.71890845909502</v>
      </c>
      <c r="K67" s="3"/>
      <c r="L67" s="3"/>
    </row>
    <row r="68" spans="1:12" x14ac:dyDescent="0.3">
      <c r="A68" s="3">
        <v>62</v>
      </c>
      <c r="B68" s="3"/>
      <c r="C68" s="3"/>
      <c r="D68" s="3">
        <v>134.14159897745054</v>
      </c>
      <c r="E68" s="3"/>
      <c r="F68" s="3"/>
      <c r="I68" s="3"/>
      <c r="J68" s="3">
        <f t="shared" si="5"/>
        <v>134.6299457504347</v>
      </c>
      <c r="K68" s="3"/>
      <c r="L68" s="3"/>
    </row>
    <row r="69" spans="1:12" x14ac:dyDescent="0.3">
      <c r="A69" s="3">
        <v>63</v>
      </c>
      <c r="B69" s="3"/>
      <c r="C69" s="3"/>
      <c r="D69" s="3">
        <v>134.71737183630623</v>
      </c>
      <c r="E69" s="3"/>
      <c r="F69" s="3"/>
      <c r="I69" s="3"/>
      <c r="J69" s="3">
        <f t="shared" si="5"/>
        <v>135.51830540834183</v>
      </c>
      <c r="K69" s="3"/>
      <c r="L69" s="3"/>
    </row>
    <row r="70" spans="1:12" x14ac:dyDescent="0.3">
      <c r="A70" s="3">
        <v>64</v>
      </c>
      <c r="B70" s="3"/>
      <c r="C70" s="3"/>
      <c r="D70" s="3">
        <v>135.34548768233063</v>
      </c>
      <c r="E70" s="3"/>
      <c r="F70" s="3"/>
      <c r="I70" s="3"/>
      <c r="J70" s="3">
        <f t="shared" si="5"/>
        <v>136.38455192678714</v>
      </c>
      <c r="K70" s="3"/>
      <c r="L70" s="3"/>
    </row>
    <row r="71" spans="1:12" x14ac:dyDescent="0.3">
      <c r="A71" s="3">
        <v>65</v>
      </c>
      <c r="B71" s="3"/>
      <c r="C71" s="3"/>
      <c r="D71" s="3"/>
      <c r="E71" s="3"/>
      <c r="F71" s="3"/>
      <c r="K71" s="3"/>
      <c r="L71" s="3"/>
    </row>
    <row r="72" spans="1:12" x14ac:dyDescent="0.3">
      <c r="A72" s="3">
        <v>66</v>
      </c>
      <c r="B72" s="3"/>
      <c r="C72" s="3"/>
      <c r="D72" s="3"/>
      <c r="E72" s="3"/>
      <c r="F72" s="3"/>
      <c r="K72" s="3"/>
      <c r="L72" s="3"/>
    </row>
    <row r="73" spans="1:12" x14ac:dyDescent="0.3">
      <c r="A73" s="3">
        <v>67</v>
      </c>
      <c r="B73" s="3"/>
      <c r="C73" s="3"/>
      <c r="D73" s="3"/>
      <c r="E73" s="3"/>
      <c r="F73" s="3"/>
      <c r="K73" s="3"/>
      <c r="L73" s="3"/>
    </row>
    <row r="74" spans="1:12" x14ac:dyDescent="0.3">
      <c r="A74" s="3">
        <v>68</v>
      </c>
      <c r="B74" s="3"/>
      <c r="C74" s="3"/>
      <c r="D74" s="3"/>
      <c r="E74" s="3"/>
      <c r="F74" s="3"/>
      <c r="K74" s="3"/>
      <c r="L74" s="3"/>
    </row>
    <row r="75" spans="1:12" x14ac:dyDescent="0.3">
      <c r="A75" s="3">
        <v>69</v>
      </c>
      <c r="B75" s="3"/>
      <c r="C75" s="3"/>
      <c r="D75" s="3"/>
      <c r="E75" s="3"/>
      <c r="F75" s="3"/>
      <c r="K75" s="3"/>
      <c r="L75" s="3"/>
    </row>
    <row r="76" spans="1:12" x14ac:dyDescent="0.3">
      <c r="A76" s="3">
        <v>70</v>
      </c>
      <c r="B76" s="3"/>
      <c r="C76" s="3"/>
      <c r="D76" s="3"/>
      <c r="E76" s="3"/>
      <c r="F76" s="3"/>
      <c r="K76" s="3"/>
      <c r="L76" s="3"/>
    </row>
    <row r="77" spans="1:12" x14ac:dyDescent="0.3">
      <c r="A77" s="3">
        <v>71</v>
      </c>
      <c r="B77" s="3"/>
      <c r="C77" s="3"/>
      <c r="D77" s="3"/>
      <c r="E77" s="3"/>
      <c r="F77" s="3"/>
      <c r="K77" s="3"/>
      <c r="L77" s="3"/>
    </row>
    <row r="78" spans="1:12" x14ac:dyDescent="0.3">
      <c r="A78" s="3">
        <v>72</v>
      </c>
      <c r="B78" s="3"/>
      <c r="C78" s="3"/>
      <c r="D78" s="3"/>
      <c r="E78" s="3"/>
      <c r="F78" s="3"/>
      <c r="K78" s="3"/>
      <c r="L78" s="3"/>
    </row>
  </sheetData>
  <mergeCells count="3">
    <mergeCell ref="B4:E4"/>
    <mergeCell ref="H4:K4"/>
    <mergeCell ref="O4:R4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E6E412-9C17-40D9-978C-310A54181F25}">
  <dimension ref="A4:P54"/>
  <sheetViews>
    <sheetView topLeftCell="A18" zoomScale="80" zoomScaleNormal="80" workbookViewId="0">
      <selection activeCell="G5" sqref="G5:J51"/>
    </sheetView>
  </sheetViews>
  <sheetFormatPr baseColWidth="10" defaultRowHeight="14.4" x14ac:dyDescent="0.3"/>
  <cols>
    <col min="7" max="7" width="13.109375" customWidth="1"/>
    <col min="8" max="8" width="12" bestFit="1" customWidth="1"/>
    <col min="9" max="9" width="12" customWidth="1"/>
    <col min="10" max="10" width="12" bestFit="1" customWidth="1"/>
    <col min="13" max="13" width="12" bestFit="1" customWidth="1"/>
    <col min="18" max="18" width="13.44140625" bestFit="1" customWidth="1"/>
    <col min="19" max="20" width="11.6640625" bestFit="1" customWidth="1"/>
    <col min="21" max="21" width="13.44140625" bestFit="1" customWidth="1"/>
  </cols>
  <sheetData>
    <row r="4" spans="1:16" x14ac:dyDescent="0.3">
      <c r="A4" s="35" t="s">
        <v>47</v>
      </c>
      <c r="B4" s="113" t="s">
        <v>5</v>
      </c>
      <c r="C4" s="113"/>
      <c r="D4" s="113"/>
      <c r="E4" s="113"/>
      <c r="G4" s="112" t="s">
        <v>6</v>
      </c>
      <c r="H4" s="112"/>
      <c r="I4" s="112"/>
      <c r="J4" s="112"/>
      <c r="K4" s="36"/>
      <c r="M4" s="112" t="s">
        <v>50</v>
      </c>
      <c r="N4" s="112"/>
      <c r="O4" s="112"/>
      <c r="P4" s="112"/>
    </row>
    <row r="5" spans="1:16" s="55" customFormat="1" x14ac:dyDescent="0.3">
      <c r="A5" s="54" t="s">
        <v>4</v>
      </c>
      <c r="B5" s="3" t="s">
        <v>28</v>
      </c>
      <c r="C5" s="3" t="s">
        <v>57</v>
      </c>
      <c r="D5" s="3" t="s">
        <v>30</v>
      </c>
      <c r="E5" s="3" t="s">
        <v>31</v>
      </c>
      <c r="G5" s="3" t="s">
        <v>28</v>
      </c>
      <c r="H5" s="3" t="s">
        <v>57</v>
      </c>
      <c r="I5" s="3" t="s">
        <v>30</v>
      </c>
      <c r="J5" s="3" t="s">
        <v>31</v>
      </c>
      <c r="K5" s="41"/>
      <c r="M5" s="3" t="s">
        <v>28</v>
      </c>
      <c r="N5" s="3" t="s">
        <v>57</v>
      </c>
      <c r="O5" s="3" t="s">
        <v>30</v>
      </c>
      <c r="P5" s="3" t="s">
        <v>31</v>
      </c>
    </row>
    <row r="6" spans="1:16" x14ac:dyDescent="0.3">
      <c r="A6" s="3">
        <v>0</v>
      </c>
      <c r="B6" s="3">
        <v>0</v>
      </c>
      <c r="C6" s="3">
        <v>0</v>
      </c>
      <c r="D6" s="3">
        <v>0</v>
      </c>
      <c r="E6" s="3">
        <v>0</v>
      </c>
      <c r="G6" s="3">
        <f>$M$6*(1+$M$9*EXP(1+$M$9)*EXP(($M$7/$M$6)*(1+$M$9)*(1+1/$M$9)*($M$8-A6)))^(-1/$M$9)</f>
        <v>1.1412735138308796</v>
      </c>
      <c r="H6" s="3">
        <f t="shared" ref="H6:H51" si="0">$N$6*(1+$N$9*EXP(1+$N$9)*EXP(($N$7/$N$6)*(1+$N$9)*(1+1/$N$9)*($N$8-A6)))^(-1/$N$9)</f>
        <v>0.27840676947990206</v>
      </c>
      <c r="I6" s="3">
        <f t="shared" ref="I6:I42" si="1">$O$6*(1+$O$9*EXP(1+$O$9)*EXP(($O$7/$O$6)*(1+$O$9)*(1+1/$O$9)*($O$8-A6)))^(-1/$O$9)</f>
        <v>1.624408168928666</v>
      </c>
      <c r="J6" s="3">
        <f t="shared" ref="J6:J42" si="2">$P$6*(1+$P$9*EXP(1+$P$9)*EXP(($P$7/$P$6)*(1+$P$9)*(1+1/$P$9)*($P$8-A6)))^(-1/$P$9)</f>
        <v>1.1531494318702658</v>
      </c>
      <c r="K6" s="11"/>
      <c r="L6" s="54" t="s">
        <v>51</v>
      </c>
      <c r="M6" s="3">
        <v>170.16982498961144</v>
      </c>
      <c r="N6" s="3">
        <v>19.892674592200823</v>
      </c>
      <c r="O6" s="3">
        <v>24.595589699599245</v>
      </c>
      <c r="P6" s="3">
        <v>279.64387377647716</v>
      </c>
    </row>
    <row r="7" spans="1:16" x14ac:dyDescent="0.3">
      <c r="A7" s="6">
        <v>1</v>
      </c>
      <c r="B7" s="3">
        <v>0</v>
      </c>
      <c r="C7" s="3">
        <v>0</v>
      </c>
      <c r="D7" s="3">
        <v>1.2717620256378441</v>
      </c>
      <c r="E7" s="3">
        <v>6.1078630079155003</v>
      </c>
      <c r="G7" s="3">
        <f t="shared" ref="G7:G43" si="3">$M$6*(1+$M$9*EXP(1+$M$9)*EXP(($M$7/$M$6)*(1+$M$9)*(1+1/$M$9)*($M$8-A7)))^(-1/$M$9)</f>
        <v>2.0388628324390217</v>
      </c>
      <c r="H7" s="3">
        <f t="shared" si="0"/>
        <v>0.38416582208100852</v>
      </c>
      <c r="I7" s="3">
        <f t="shared" si="1"/>
        <v>2.1646730922591657</v>
      </c>
      <c r="J7" s="3">
        <f t="shared" si="2"/>
        <v>2.1063174003837513</v>
      </c>
      <c r="K7" s="11"/>
      <c r="L7" s="54" t="s">
        <v>0</v>
      </c>
      <c r="M7" s="3">
        <v>0.34969088588946773</v>
      </c>
      <c r="N7" s="3">
        <v>3.9017411044477237E-3</v>
      </c>
      <c r="O7" s="3">
        <v>2.4144943468016743E-3</v>
      </c>
      <c r="P7" s="3">
        <v>3.1833825740559845E-4</v>
      </c>
    </row>
    <row r="8" spans="1:16" x14ac:dyDescent="0.3">
      <c r="A8" s="3">
        <v>2</v>
      </c>
      <c r="B8" s="3">
        <v>0</v>
      </c>
      <c r="C8" s="3">
        <v>0</v>
      </c>
      <c r="D8" s="3">
        <v>2.2043875111055966</v>
      </c>
      <c r="E8" s="3">
        <v>8.8529699777651629</v>
      </c>
      <c r="G8" s="3">
        <f t="shared" si="3"/>
        <v>3.4127826650690865</v>
      </c>
      <c r="H8" s="3">
        <f t="shared" si="0"/>
        <v>0.51743806602869613</v>
      </c>
      <c r="I8" s="3">
        <f t="shared" si="1"/>
        <v>2.7985072322199254</v>
      </c>
      <c r="J8" s="3">
        <f t="shared" si="2"/>
        <v>3.6012822288775559</v>
      </c>
      <c r="K8" s="11"/>
      <c r="L8" s="56" t="s">
        <v>1</v>
      </c>
      <c r="M8" s="33">
        <v>4.9612643254648807</v>
      </c>
      <c r="N8" s="33">
        <v>5.7625186329271472</v>
      </c>
      <c r="O8" s="33">
        <v>0</v>
      </c>
      <c r="P8" s="33">
        <v>6.0502103983461639</v>
      </c>
    </row>
    <row r="9" spans="1:16" x14ac:dyDescent="0.3">
      <c r="A9" s="3">
        <v>3</v>
      </c>
      <c r="B9" s="3">
        <v>1.9042225660276599</v>
      </c>
      <c r="C9" s="3">
        <v>1.1033249450371619E-2</v>
      </c>
      <c r="D9" s="3">
        <v>3.0522288615308262</v>
      </c>
      <c r="E9" s="3">
        <v>15.029460659926904</v>
      </c>
      <c r="G9" s="3">
        <f t="shared" si="3"/>
        <v>5.389167616528292</v>
      </c>
      <c r="H9" s="3">
        <f t="shared" si="0"/>
        <v>0.6815223120309577</v>
      </c>
      <c r="I9" s="3">
        <f t="shared" si="1"/>
        <v>3.5211496333506451</v>
      </c>
      <c r="J9" s="3">
        <f t="shared" si="2"/>
        <v>5.8054349525315798</v>
      </c>
      <c r="K9" s="11"/>
      <c r="L9" s="56" t="s">
        <v>108</v>
      </c>
      <c r="M9" s="33">
        <v>1.657749473745098E-2</v>
      </c>
      <c r="N9" s="33">
        <v>2.5007717979928647E-3</v>
      </c>
      <c r="O9" s="33">
        <v>8.7963692095415641E-4</v>
      </c>
      <c r="P9" s="33">
        <v>9.7954902506316084E-6</v>
      </c>
    </row>
    <row r="10" spans="1:16" x14ac:dyDescent="0.3">
      <c r="A10" s="3">
        <v>4</v>
      </c>
      <c r="B10" s="3">
        <v>5.8486835956563841</v>
      </c>
      <c r="C10" s="3">
        <v>2.2066498900743237E-2</v>
      </c>
      <c r="D10" s="3">
        <v>4.2392067521261474</v>
      </c>
      <c r="E10" s="3">
        <v>18.25496134950026</v>
      </c>
      <c r="G10" s="3">
        <f t="shared" si="3"/>
        <v>8.0784705611076202</v>
      </c>
      <c r="H10" s="3">
        <f t="shared" si="0"/>
        <v>0.87924120736821887</v>
      </c>
      <c r="I10" s="3">
        <f t="shared" si="1"/>
        <v>4.3242201237657429</v>
      </c>
      <c r="J10" s="3">
        <f t="shared" si="2"/>
        <v>8.8809682833050925</v>
      </c>
      <c r="K10" s="11"/>
      <c r="L10" s="56" t="s">
        <v>2</v>
      </c>
      <c r="M10" s="3">
        <f>SUMPRODUCT((B6:B43-G6:G43)^2)</f>
        <v>153.00286339133353</v>
      </c>
      <c r="N10" s="3">
        <f>SUMPRODUCT((C6:C51-H6:H51)^2)</f>
        <v>11.038540044707505</v>
      </c>
      <c r="O10" s="3">
        <f>SUMPRODUCT((D6:D45-I6:I45)^2)</f>
        <v>16.012218012264459</v>
      </c>
      <c r="P10" s="3">
        <f>SUMPRODUCT((E6:E42-J6:J42)^2)</f>
        <v>2191.6195818151623</v>
      </c>
    </row>
    <row r="11" spans="1:16" x14ac:dyDescent="0.3">
      <c r="A11" s="3">
        <v>5</v>
      </c>
      <c r="B11" s="3">
        <v>11.357327447379259</v>
      </c>
      <c r="C11" s="3">
        <v>7.7232746152601325E-2</v>
      </c>
      <c r="D11" s="3">
        <v>5.2566163726364223</v>
      </c>
      <c r="E11" s="3">
        <v>23.539292266460862</v>
      </c>
      <c r="G11" s="3">
        <f t="shared" si="3"/>
        <v>11.560573988349788</v>
      </c>
      <c r="H11" s="3">
        <f t="shared" si="0"/>
        <v>1.1127903087111655</v>
      </c>
      <c r="I11" s="3">
        <f t="shared" si="1"/>
        <v>5.1964560221660472</v>
      </c>
      <c r="J11" s="3">
        <f t="shared" si="2"/>
        <v>12.966714371113488</v>
      </c>
      <c r="K11" s="11"/>
      <c r="L11" s="56" t="s">
        <v>55</v>
      </c>
      <c r="M11" s="3">
        <f>SUMPRODUCT((B6:B43-AVERAGE(B6:B43))^2)</f>
        <v>126916.31257677122</v>
      </c>
      <c r="N11" s="3">
        <f>SUMPRODUCT((C6:C51-AVERAGE(C6:C51))^2)</f>
        <v>1634.4272822270523</v>
      </c>
      <c r="O11" s="3">
        <f>SUMPRODUCT((D6:D45-AVERAGE(D6:D45))^2)</f>
        <v>2138.4233030273599</v>
      </c>
      <c r="P11" s="3">
        <f>SUMPRODUCT((E6:E42-AVERAGE(E6:E42))^2)</f>
        <v>296995.8246588867</v>
      </c>
    </row>
    <row r="12" spans="1:16" x14ac:dyDescent="0.3">
      <c r="A12" s="3">
        <v>6</v>
      </c>
      <c r="B12" s="3">
        <v>16.865971299102132</v>
      </c>
      <c r="C12" s="3">
        <v>1.0598260420316739</v>
      </c>
      <c r="D12" s="3">
        <v>5.8518744892913102</v>
      </c>
      <c r="E12" s="3">
        <v>29.098133880406429</v>
      </c>
      <c r="G12" s="3">
        <f t="shared" si="3"/>
        <v>15.873890429578534</v>
      </c>
      <c r="H12" s="3">
        <f t="shared" si="0"/>
        <v>1.3836228899319145</v>
      </c>
      <c r="I12" s="3">
        <f t="shared" si="1"/>
        <v>6.1245887800764098</v>
      </c>
      <c r="J12" s="3">
        <f t="shared" si="2"/>
        <v>18.16209431722249</v>
      </c>
      <c r="K12" s="11"/>
      <c r="L12" s="56" t="s">
        <v>3</v>
      </c>
      <c r="M12" s="3">
        <f>1-(M10/M11)</f>
        <v>0.99879445864534722</v>
      </c>
      <c r="N12" s="3">
        <f t="shared" ref="N12:P12" si="4">1-(N10/N11)</f>
        <v>0.99324623361054853</v>
      </c>
      <c r="O12" s="3">
        <f t="shared" si="4"/>
        <v>0.99251213827047435</v>
      </c>
      <c r="P12" s="3">
        <f t="shared" si="4"/>
        <v>0.9926207057478591</v>
      </c>
    </row>
    <row r="13" spans="1:16" x14ac:dyDescent="0.3">
      <c r="A13" s="3">
        <v>7</v>
      </c>
      <c r="B13" s="3">
        <v>21.422503867811177</v>
      </c>
      <c r="C13" s="3">
        <v>1.9441600083228394</v>
      </c>
      <c r="D13" s="3">
        <v>7.8777117834213204</v>
      </c>
      <c r="E13" s="3">
        <v>34.039326426135823</v>
      </c>
      <c r="G13" s="3">
        <f t="shared" si="3"/>
        <v>21.010261622461087</v>
      </c>
      <c r="H13" s="3">
        <f t="shared" si="0"/>
        <v>1.6923772745549344</v>
      </c>
      <c r="I13" s="3">
        <f t="shared" si="1"/>
        <v>7.0942468160034373</v>
      </c>
      <c r="J13" s="3">
        <f t="shared" si="2"/>
        <v>24.515838871731038</v>
      </c>
      <c r="K13" s="11"/>
      <c r="L13" s="56" t="s">
        <v>48</v>
      </c>
      <c r="M13" s="3">
        <f>1-((1-M12)*(37-1)/(37-4-1))</f>
        <v>0.99864376597601567</v>
      </c>
      <c r="N13" s="3">
        <f>1-((1-N12)*(45-1)/(45-4-1))</f>
        <v>0.99257085697160341</v>
      </c>
      <c r="O13" s="3">
        <f>1-((1-O12)*(39-1)/(39-4-1))</f>
        <v>0.99163121336111837</v>
      </c>
      <c r="P13" s="3">
        <f>1-((1-P12)*(36-1)/(36-4-1))</f>
        <v>0.99166853874758287</v>
      </c>
    </row>
    <row r="14" spans="1:16" x14ac:dyDescent="0.3">
      <c r="A14" s="3">
        <v>8</v>
      </c>
      <c r="B14" s="3">
        <v>25.502980795013304</v>
      </c>
      <c r="C14" s="3">
        <v>2.63197531543819</v>
      </c>
      <c r="D14" s="3">
        <v>9.0782079577205863</v>
      </c>
      <c r="E14" s="3">
        <v>38.568752926387766</v>
      </c>
      <c r="G14" s="3">
        <f>$M$6*(1+$M$9*EXP(1+$M$9)*EXP(($M$7/$M$6)*(1+$M$9)*(1+1/$M$9)*($M$8-A14)))^(-1/$M$9)</f>
        <v>26.916004590549218</v>
      </c>
      <c r="H14" s="3">
        <f t="shared" si="0"/>
        <v>2.0388490992701729</v>
      </c>
      <c r="I14" s="3">
        <f t="shared" si="1"/>
        <v>8.0907942185336061</v>
      </c>
      <c r="J14" s="3">
        <f t="shared" si="2"/>
        <v>32.020925439402404</v>
      </c>
      <c r="K14" s="11"/>
      <c r="L14" s="56" t="s">
        <v>49</v>
      </c>
      <c r="M14" s="3">
        <f>SQRT(AVERAGE((B6:B43-G6:G43)^2))</f>
        <v>1.4130237955359135</v>
      </c>
      <c r="N14" s="3">
        <f>SQRT(AVERAGE((C6:C51-H6:H51)^2))</f>
        <v>0.59312621616801708</v>
      </c>
      <c r="O14" s="3">
        <f>SQRT(AVERAGE((D6:D45-I6:I45)^2))</f>
        <v>0.98741373918698017</v>
      </c>
      <c r="P14" s="3">
        <f>SQRT(AVERAGE((E6:E42-J6:J42)^2))</f>
        <v>6.5478274869853621</v>
      </c>
    </row>
    <row r="15" spans="1:16" x14ac:dyDescent="0.3">
      <c r="A15" s="3">
        <v>9</v>
      </c>
      <c r="B15" s="3">
        <v>31.215648493096285</v>
      </c>
      <c r="C15" s="3">
        <v>3.1232719633777264</v>
      </c>
      <c r="D15" s="3">
        <v>10.128642110232443</v>
      </c>
      <c r="E15" s="3">
        <v>43.304062449378435</v>
      </c>
      <c r="G15" s="3">
        <f t="shared" si="3"/>
        <v>33.498182905156575</v>
      </c>
      <c r="H15" s="3">
        <f t="shared" si="0"/>
        <v>2.4220068823505887</v>
      </c>
      <c r="I15" s="3">
        <f t="shared" si="1"/>
        <v>9.100044424081787</v>
      </c>
      <c r="J15" s="3">
        <f t="shared" si="2"/>
        <v>40.615844449198356</v>
      </c>
      <c r="K15" s="11"/>
      <c r="L15" s="56" t="s">
        <v>70</v>
      </c>
      <c r="M15" s="3">
        <f>M14/AVERAGE(B6:B43)</f>
        <v>1.5454852843584421E-2</v>
      </c>
      <c r="N15" s="3">
        <f>N14/AVERAGE(C6:C51)</f>
        <v>6.5173833912787929E-2</v>
      </c>
      <c r="O15" s="3">
        <f>O14/AVERAGE(D6:D45)</f>
        <v>6.2982738152987369E-2</v>
      </c>
      <c r="P15" s="3">
        <f>P14/AVERAGE(E6:E42)</f>
        <v>4.8994596371926498E-2</v>
      </c>
    </row>
    <row r="16" spans="1:16" x14ac:dyDescent="0.3">
      <c r="A16" s="3">
        <v>10</v>
      </c>
      <c r="B16" s="3">
        <v>42.776999786835653</v>
      </c>
      <c r="C16" s="3">
        <v>3.319790622553541</v>
      </c>
      <c r="D16" s="3">
        <v>10.953983230063187</v>
      </c>
      <c r="E16" s="3">
        <v>52.362915449882323</v>
      </c>
      <c r="G16" s="3">
        <f t="shared" si="3"/>
        <v>40.634399326917787</v>
      </c>
      <c r="H16" s="3">
        <f t="shared" si="0"/>
        <v>2.8400460015203612</v>
      </c>
      <c r="I16" s="3">
        <f t="shared" si="1"/>
        <v>10.108816845286203</v>
      </c>
      <c r="J16" s="3">
        <f t="shared" si="2"/>
        <v>50.191218003838848</v>
      </c>
      <c r="K16" s="11"/>
      <c r="L16" s="54" t="s">
        <v>52</v>
      </c>
      <c r="M16" s="3">
        <f>B43</f>
        <v>163.56118547411728</v>
      </c>
      <c r="N16" s="3">
        <f>C51</f>
        <v>17.320045714777045</v>
      </c>
      <c r="O16" s="3">
        <f>D45</f>
        <v>24.744106917550699</v>
      </c>
      <c r="P16" s="3">
        <f>E42</f>
        <v>247.29685105942224</v>
      </c>
    </row>
    <row r="17" spans="1:16" x14ac:dyDescent="0.3">
      <c r="A17" s="3">
        <v>11</v>
      </c>
      <c r="B17" s="3">
        <v>46.993492611611188</v>
      </c>
      <c r="C17" s="3">
        <v>3.8110872704930774</v>
      </c>
      <c r="D17" s="3">
        <v>11.854355360787636</v>
      </c>
      <c r="E17" s="3">
        <v>57.235480321365472</v>
      </c>
      <c r="G17" s="3">
        <f t="shared" si="3"/>
        <v>48.184173836298015</v>
      </c>
      <c r="H17" s="3">
        <f t="shared" si="0"/>
        <v>3.2904739032676402</v>
      </c>
      <c r="I17" s="3">
        <f t="shared" si="1"/>
        <v>11.105328631185598</v>
      </c>
      <c r="J17" s="3">
        <f t="shared" si="2"/>
        <v>60.600136881416908</v>
      </c>
      <c r="K17" s="11"/>
      <c r="L17" s="54" t="s">
        <v>53</v>
      </c>
      <c r="M17" s="3">
        <f>G43</f>
        <v>162.58622670065307</v>
      </c>
      <c r="N17" s="3">
        <f>H51</f>
        <v>17.579426550337995</v>
      </c>
      <c r="O17" s="3">
        <f>I45</f>
        <v>23.755270194546714</v>
      </c>
      <c r="P17" s="3">
        <f>J42</f>
        <v>257.19301500732882</v>
      </c>
    </row>
    <row r="18" spans="1:16" x14ac:dyDescent="0.3">
      <c r="A18" s="3">
        <v>12</v>
      </c>
      <c r="B18" s="3">
        <v>57.126676980829806</v>
      </c>
      <c r="C18" s="3">
        <v>4.1058652592567988</v>
      </c>
      <c r="D18" s="3">
        <v>12.529634458830973</v>
      </c>
      <c r="E18" s="3">
        <v>66.019822624884398</v>
      </c>
      <c r="G18" s="3">
        <f t="shared" si="3"/>
        <v>56.000178581094048</v>
      </c>
      <c r="H18" s="3">
        <f t="shared" si="0"/>
        <v>3.7702181184727999</v>
      </c>
      <c r="I18" s="3">
        <f t="shared" si="1"/>
        <v>12.079431454456705</v>
      </c>
      <c r="J18" s="3">
        <f t="shared" si="2"/>
        <v>71.670380862486084</v>
      </c>
      <c r="K18" s="11"/>
      <c r="L18" s="54" t="s">
        <v>54</v>
      </c>
      <c r="M18" s="34">
        <f>(M16-M17)/M16</f>
        <v>5.9608199258160263E-3</v>
      </c>
      <c r="N18" s="34">
        <f t="shared" ref="N18:P18" si="5">(N16-N17)/N16</f>
        <v>-1.4975759292578132E-2</v>
      </c>
      <c r="O18" s="34">
        <f t="shared" si="5"/>
        <v>3.9962514157365472E-2</v>
      </c>
      <c r="P18" s="34">
        <f t="shared" si="5"/>
        <v>-4.0017347190274839E-2</v>
      </c>
    </row>
    <row r="19" spans="1:16" x14ac:dyDescent="0.3">
      <c r="A19" s="3">
        <v>13</v>
      </c>
      <c r="B19" s="3">
        <v>63.519424166779807</v>
      </c>
      <c r="C19" s="3">
        <v>4.681116058186519</v>
      </c>
      <c r="D19" s="3">
        <v>13.054851535086902</v>
      </c>
      <c r="E19" s="3">
        <v>72.19631330704614</v>
      </c>
      <c r="G19" s="3">
        <f t="shared" si="3"/>
        <v>63.938062993176651</v>
      </c>
      <c r="H19" s="3">
        <f t="shared" si="0"/>
        <v>4.2757483597208097</v>
      </c>
      <c r="I19" s="3">
        <f t="shared" si="1"/>
        <v>13.022714318278183</v>
      </c>
      <c r="J19" s="3">
        <f t="shared" si="2"/>
        <v>83.216848308673065</v>
      </c>
      <c r="K19" s="11"/>
      <c r="P19" s="57"/>
    </row>
    <row r="20" spans="1:16" x14ac:dyDescent="0.3">
      <c r="A20" s="3">
        <v>14</v>
      </c>
      <c r="B20" s="3">
        <v>75.42081520445268</v>
      </c>
      <c r="C20" s="3">
        <v>5.2563668571162392</v>
      </c>
      <c r="D20" s="3">
        <v>14.079201750921685</v>
      </c>
      <c r="E20" s="3">
        <v>83.838402327247948</v>
      </c>
      <c r="G20" s="3">
        <f t="shared" si="3"/>
        <v>71.864138728030241</v>
      </c>
      <c r="H20" s="3">
        <f t="shared" si="0"/>
        <v>4.8032044476853155</v>
      </c>
      <c r="I20" s="3">
        <f t="shared" si="1"/>
        <v>13.928498762292262</v>
      </c>
      <c r="J20" s="3">
        <f t="shared" si="2"/>
        <v>95.052901309697006</v>
      </c>
      <c r="K20" s="11"/>
    </row>
    <row r="21" spans="1:16" x14ac:dyDescent="0.3">
      <c r="A21" s="3">
        <v>15</v>
      </c>
      <c r="B21" s="3">
        <v>82.833681622203216</v>
      </c>
      <c r="C21" s="3">
        <v>5.7165674962600157</v>
      </c>
      <c r="D21" s="3">
        <v>14.98973527610816</v>
      </c>
      <c r="E21" s="3">
        <v>99.192461759688001</v>
      </c>
      <c r="G21" s="3">
        <f t="shared" si="3"/>
        <v>79.660676419378206</v>
      </c>
      <c r="H21" s="3">
        <f t="shared" si="0"/>
        <v>5.3485228398996147</v>
      </c>
      <c r="I21" s="3">
        <f t="shared" si="1"/>
        <v>14.791753890964017</v>
      </c>
      <c r="J21" s="3">
        <f t="shared" si="2"/>
        <v>106.99979401886611</v>
      </c>
      <c r="K21" s="11"/>
    </row>
    <row r="22" spans="1:16" x14ac:dyDescent="0.3">
      <c r="A22" s="3">
        <v>16</v>
      </c>
      <c r="B22" s="3">
        <v>89.236011015594556</v>
      </c>
      <c r="C22" s="3">
        <v>6.1767681354037922</v>
      </c>
      <c r="D22" s="3">
        <v>15.900268801294635</v>
      </c>
      <c r="E22" s="3">
        <v>112.696313381968</v>
      </c>
      <c r="G22" s="3">
        <f t="shared" si="3"/>
        <v>87.228927286505865</v>
      </c>
      <c r="H22" s="3">
        <f t="shared" si="0"/>
        <v>5.9075558944404296</v>
      </c>
      <c r="I22" s="3">
        <f t="shared" si="1"/>
        <v>15.608956772680523</v>
      </c>
      <c r="J22" s="3">
        <f t="shared" si="2"/>
        <v>118.89378987430024</v>
      </c>
      <c r="K22" s="11"/>
    </row>
    <row r="23" spans="1:16" x14ac:dyDescent="0.3">
      <c r="A23" s="3">
        <v>17</v>
      </c>
      <c r="B23" s="3">
        <v>96.693669429874575</v>
      </c>
      <c r="C23" s="3">
        <v>6.4068684549756805</v>
      </c>
      <c r="D23" s="3">
        <v>16.469352254536179</v>
      </c>
      <c r="E23" s="3">
        <v>124.04987015993589</v>
      </c>
      <c r="G23" s="3">
        <f t="shared" si="3"/>
        <v>94.490206140931093</v>
      </c>
      <c r="H23" s="3">
        <f t="shared" si="0"/>
        <v>6.4761794968553019</v>
      </c>
      <c r="I23" s="3">
        <f t="shared" si="1"/>
        <v>16.377920210037345</v>
      </c>
      <c r="J23" s="3">
        <f t="shared" si="2"/>
        <v>130.59092726185963</v>
      </c>
      <c r="K23" s="11"/>
    </row>
    <row r="24" spans="1:16" x14ac:dyDescent="0.3">
      <c r="A24" s="3">
        <v>18</v>
      </c>
      <c r="B24" s="3">
        <v>104.14866969264962</v>
      </c>
      <c r="C24" s="3">
        <v>6.867069094119457</v>
      </c>
      <c r="D24" s="3">
        <v>16.981527362453573</v>
      </c>
      <c r="E24" s="3">
        <v>135.05937976281385</v>
      </c>
      <c r="G24" s="3">
        <f t="shared" si="3"/>
        <v>101.385474528584</v>
      </c>
      <c r="H24" s="3">
        <f t="shared" si="0"/>
        <v>7.0503861536592511</v>
      </c>
      <c r="I24" s="3">
        <f t="shared" si="1"/>
        <v>17.097605626465342</v>
      </c>
      <c r="J24" s="3">
        <f t="shared" si="2"/>
        <v>141.9696396418488</v>
      </c>
      <c r="K24" s="11"/>
    </row>
    <row r="25" spans="1:16" x14ac:dyDescent="0.3">
      <c r="A25" s="3">
        <v>19</v>
      </c>
      <c r="B25" s="3">
        <v>108.6473767477725</v>
      </c>
      <c r="C25" s="3">
        <v>7.2122195734772889</v>
      </c>
      <c r="D25" s="3">
        <v>17.436794125046809</v>
      </c>
      <c r="E25" s="3">
        <v>146.32692474700926</v>
      </c>
      <c r="G25" s="3">
        <f t="shared" si="3"/>
        <v>107.87387467016504</v>
      </c>
      <c r="H25" s="3">
        <f t="shared" si="0"/>
        <v>7.6263619973600001</v>
      </c>
      <c r="I25" s="3">
        <f t="shared" si="1"/>
        <v>17.767934522601941</v>
      </c>
      <c r="J25" s="3">
        <f t="shared" si="2"/>
        <v>152.93157882366071</v>
      </c>
      <c r="K25" s="11"/>
    </row>
    <row r="26" spans="1:16" x14ac:dyDescent="0.3">
      <c r="A26" s="3">
        <v>20</v>
      </c>
      <c r="B26" s="3">
        <v>112.50341136644924</v>
      </c>
      <c r="C26" s="3">
        <v>7.3306177537861048</v>
      </c>
      <c r="D26" s="3">
        <v>17.914243574657593</v>
      </c>
      <c r="E26" s="3">
        <v>160.43285892569662</v>
      </c>
      <c r="G26" s="3">
        <f t="shared" si="3"/>
        <v>113.93061976065209</v>
      </c>
      <c r="H26" s="3">
        <f t="shared" si="0"/>
        <v>8.200547286863836</v>
      </c>
      <c r="I26" s="3">
        <f t="shared" si="1"/>
        <v>18.389608041808671</v>
      </c>
      <c r="J26" s="3">
        <f t="shared" si="2"/>
        <v>163.40104760938135</v>
      </c>
      <c r="K26" s="11"/>
    </row>
    <row r="27" spans="1:16" x14ac:dyDescent="0.3">
      <c r="A27" s="3">
        <v>21</v>
      </c>
      <c r="B27" s="3">
        <v>117.77332534530747</v>
      </c>
      <c r="C27" s="3">
        <v>7.4884819941978584</v>
      </c>
      <c r="D27" s="3">
        <v>18.523518972065901</v>
      </c>
      <c r="E27" s="3">
        <v>174.42739971712845</v>
      </c>
      <c r="G27" s="3">
        <f t="shared" si="3"/>
        <v>119.54457235596342</v>
      </c>
      <c r="H27" s="3">
        <f t="shared" si="0"/>
        <v>8.7696808909797479</v>
      </c>
      <c r="I27" s="3">
        <f t="shared" si="1"/>
        <v>18.963940859968385</v>
      </c>
      <c r="J27" s="3">
        <f t="shared" si="2"/>
        <v>173.32344387577817</v>
      </c>
      <c r="K27" s="11"/>
    </row>
    <row r="28" spans="1:16" x14ac:dyDescent="0.3">
      <c r="A28" s="3">
        <v>22</v>
      </c>
      <c r="B28" s="3">
        <v>121.91671900369603</v>
      </c>
      <c r="C28" s="3">
        <v>7.8436765351243052</v>
      </c>
      <c r="D28" s="3">
        <v>19.077405696982545</v>
      </c>
      <c r="E28" s="3">
        <v>189.24046119537991</v>
      </c>
      <c r="G28" s="3">
        <f t="shared" si="3"/>
        <v>124.71576064681977</v>
      </c>
      <c r="H28" s="3">
        <f t="shared" si="0"/>
        <v>9.3308299080596875</v>
      </c>
      <c r="I28" s="3">
        <f t="shared" si="1"/>
        <v>19.492712950508018</v>
      </c>
      <c r="J28" s="3">
        <f t="shared" si="2"/>
        <v>182.66307594248408</v>
      </c>
      <c r="K28" s="11"/>
    </row>
    <row r="29" spans="1:16" x14ac:dyDescent="0.3">
      <c r="A29" s="3">
        <v>23</v>
      </c>
      <c r="B29" s="3">
        <v>126.19377052203261</v>
      </c>
      <c r="C29" s="3">
        <v>10.330038321609429</v>
      </c>
      <c r="D29" s="3">
        <v>19.40973773193253</v>
      </c>
      <c r="E29" s="3">
        <v>201.31036314062186</v>
      </c>
      <c r="G29" s="3">
        <f t="shared" si="3"/>
        <v>129.45300541803161</v>
      </c>
      <c r="H29" s="3">
        <f t="shared" si="0"/>
        <v>9.881406018472882</v>
      </c>
      <c r="I29" s="3">
        <f t="shared" si="1"/>
        <v>19.978040751013292</v>
      </c>
      <c r="J29" s="3">
        <f t="shared" si="2"/>
        <v>191.40064714347724</v>
      </c>
      <c r="K29" s="11"/>
    </row>
    <row r="30" spans="1:16" x14ac:dyDescent="0.3">
      <c r="A30" s="3">
        <v>24</v>
      </c>
      <c r="B30" s="3">
        <v>130.67399913685472</v>
      </c>
      <c r="C30" s="3">
        <v>11.119359523668198</v>
      </c>
      <c r="D30" s="3">
        <v>19.852847111865845</v>
      </c>
      <c r="E30" s="3">
        <v>213.74601969026506</v>
      </c>
      <c r="G30" s="3">
        <f t="shared" si="3"/>
        <v>133.77176522856251</v>
      </c>
      <c r="H30" s="3">
        <f t="shared" si="0"/>
        <v>10.419170417619533</v>
      </c>
      <c r="I30" s="3">
        <f t="shared" si="1"/>
        <v>20.422267800351072</v>
      </c>
      <c r="J30" s="3">
        <f t="shared" si="2"/>
        <v>199.53064024797149</v>
      </c>
      <c r="K30" s="11"/>
    </row>
    <row r="31" spans="1:16" x14ac:dyDescent="0.3">
      <c r="A31" s="3">
        <v>25</v>
      </c>
      <c r="B31" s="3">
        <v>134.627142032286</v>
      </c>
      <c r="C31" s="3">
        <v>11.280064508766024</v>
      </c>
      <c r="D31" s="3">
        <v>20.129790474324167</v>
      </c>
      <c r="E31" s="3">
        <v>221.2439890804911</v>
      </c>
      <c r="G31" s="3">
        <f t="shared" si="3"/>
        <v>137.69225622856666</v>
      </c>
      <c r="H31" s="3">
        <f t="shared" si="0"/>
        <v>10.942229270868843</v>
      </c>
      <c r="I31" s="3">
        <f t="shared" si="1"/>
        <v>20.827873931410725</v>
      </c>
      <c r="J31" s="3">
        <f t="shared" si="2"/>
        <v>207.05876838528195</v>
      </c>
      <c r="K31" s="11"/>
    </row>
    <row r="32" spans="1:16" x14ac:dyDescent="0.3">
      <c r="A32" s="3">
        <v>26</v>
      </c>
      <c r="B32" s="3">
        <v>139.37091350680353</v>
      </c>
      <c r="C32" s="3">
        <v>11.422913384408536</v>
      </c>
      <c r="D32" s="3">
        <v>20.462122509274153</v>
      </c>
      <c r="E32" s="3">
        <v>225.1617126863454</v>
      </c>
      <c r="G32" s="3">
        <f t="shared" si="3"/>
        <v>141.23786571054745</v>
      </c>
      <c r="H32" s="3">
        <f t="shared" si="0"/>
        <v>11.449021604354833</v>
      </c>
      <c r="I32" s="3">
        <f t="shared" si="1"/>
        <v>21.19740149527841</v>
      </c>
      <c r="J32" s="3">
        <f t="shared" si="2"/>
        <v>213.99960355425674</v>
      </c>
      <c r="K32" s="11"/>
    </row>
    <row r="33" spans="1:11" x14ac:dyDescent="0.3">
      <c r="A33" s="3">
        <v>27</v>
      </c>
      <c r="B33" s="3">
        <v>143.91037173943423</v>
      </c>
      <c r="C33" s="3">
        <v>11.601474478961677</v>
      </c>
      <c r="D33" s="3">
        <v>20.861819145903191</v>
      </c>
      <c r="E33" s="3">
        <v>229.17737938234606</v>
      </c>
      <c r="G33" s="3">
        <f t="shared" si="3"/>
        <v>144.43385317240401</v>
      </c>
      <c r="H33" s="3">
        <f t="shared" si="0"/>
        <v>11.93830143108303</v>
      </c>
      <c r="I33" s="3">
        <f t="shared" si="1"/>
        <v>21.533396767737649</v>
      </c>
      <c r="J33" s="3">
        <f t="shared" si="2"/>
        <v>220.37444855852479</v>
      </c>
      <c r="K33" s="11"/>
    </row>
    <row r="34" spans="1:11" x14ac:dyDescent="0.3">
      <c r="A34" s="3">
        <v>28</v>
      </c>
      <c r="B34" s="3">
        <v>146.66155854708919</v>
      </c>
      <c r="C34" s="3">
        <v>12.708553265191149</v>
      </c>
      <c r="D34" s="3">
        <v>21.217105045128999</v>
      </c>
      <c r="E34" s="3">
        <v>232.16464363180998</v>
      </c>
      <c r="G34" s="3">
        <f t="shared" si="3"/>
        <v>147.30631698565452</v>
      </c>
      <c r="H34" s="3">
        <f t="shared" si="0"/>
        <v>12.409115740328579</v>
      </c>
      <c r="I34" s="3">
        <f t="shared" si="1"/>
        <v>21.838364568667387</v>
      </c>
      <c r="J34" s="3">
        <f t="shared" si="2"/>
        <v>226.20948368221676</v>
      </c>
      <c r="K34" s="11"/>
    </row>
    <row r="35" spans="1:11" x14ac:dyDescent="0.3">
      <c r="A35" s="3">
        <v>29</v>
      </c>
      <c r="B35" s="3">
        <v>148.58738931244767</v>
      </c>
      <c r="C35" s="3">
        <v>13.083531563752745</v>
      </c>
      <c r="D35" s="3">
        <v>21.483569469548357</v>
      </c>
      <c r="E35" s="3">
        <v>234.66219243054209</v>
      </c>
      <c r="G35" s="3">
        <f t="shared" si="3"/>
        <v>149.88139632807744</v>
      </c>
      <c r="H35" s="3">
        <f t="shared" si="0"/>
        <v>12.860779774648906</v>
      </c>
      <c r="I35" s="3">
        <f t="shared" si="1"/>
        <v>22.114734146012452</v>
      </c>
      <c r="J35" s="3">
        <f t="shared" si="2"/>
        <v>231.534194261246</v>
      </c>
      <c r="K35" s="11"/>
    </row>
    <row r="36" spans="1:11" x14ac:dyDescent="0.3">
      <c r="A36" s="3">
        <v>30</v>
      </c>
      <c r="B36" s="3">
        <v>150.78833875857163</v>
      </c>
      <c r="C36" s="3">
        <v>13.42371073990995</v>
      </c>
      <c r="D36" s="3">
        <v>21.674322432552</v>
      </c>
      <c r="E36" s="3">
        <v>237.06179813912786</v>
      </c>
      <c r="G36" s="3">
        <f t="shared" si="3"/>
        <v>152.18467474345383</v>
      </c>
      <c r="H36" s="3">
        <f t="shared" si="0"/>
        <v>13.292850802468321</v>
      </c>
      <c r="I36" s="3">
        <f t="shared" si="1"/>
        <v>22.364834487277644</v>
      </c>
      <c r="J36" s="3">
        <f t="shared" si="2"/>
        <v>236.38006842119904</v>
      </c>
      <c r="K36" s="11"/>
    </row>
    <row r="37" spans="1:11" x14ac:dyDescent="0.3">
      <c r="A37" s="3">
        <v>31</v>
      </c>
      <c r="B37" s="3">
        <v>154.28406522808939</v>
      </c>
      <c r="C37" s="3">
        <v>13.9096809915631</v>
      </c>
      <c r="D37" s="3">
        <v>22.284731914163658</v>
      </c>
      <c r="E37" s="3">
        <v>238.67785912654276</v>
      </c>
      <c r="G37" s="3">
        <f t="shared" si="3"/>
        <v>154.24075180647165</v>
      </c>
      <c r="H37" s="3">
        <f t="shared" si="0"/>
        <v>13.705101379839327</v>
      </c>
      <c r="I37" s="3">
        <f t="shared" si="1"/>
        <v>22.590877385675217</v>
      </c>
      <c r="J37" s="3">
        <f t="shared" si="2"/>
        <v>240.7795435761731</v>
      </c>
      <c r="K37" s="11"/>
    </row>
    <row r="38" spans="1:11" x14ac:dyDescent="0.3">
      <c r="A38" s="3">
        <v>32</v>
      </c>
      <c r="B38" s="3">
        <v>156.9730855892569</v>
      </c>
      <c r="C38" s="3">
        <v>14.201263142554989</v>
      </c>
      <c r="D38" s="3">
        <v>22.704388432771673</v>
      </c>
      <c r="E38" s="3">
        <v>241.17540792527487</v>
      </c>
      <c r="G38" s="3">
        <f t="shared" si="3"/>
        <v>156.0729515749702</v>
      </c>
      <c r="H38" s="3">
        <f t="shared" si="0"/>
        <v>14.097492892551626</v>
      </c>
      <c r="I38" s="3">
        <f t="shared" si="1"/>
        <v>22.794946777922732</v>
      </c>
      <c r="J38" s="3">
        <f t="shared" si="2"/>
        <v>244.76517462192257</v>
      </c>
      <c r="K38" s="11"/>
    </row>
    <row r="39" spans="1:11" x14ac:dyDescent="0.3">
      <c r="A39" s="3">
        <v>33</v>
      </c>
      <c r="B39" s="3">
        <v>158.31759576984064</v>
      </c>
      <c r="C39" s="3">
        <v>14.541442318712194</v>
      </c>
      <c r="D39" s="3">
        <v>23.124044951379688</v>
      </c>
      <c r="E39" s="3">
        <v>242.84044045776295</v>
      </c>
      <c r="G39" s="3">
        <f t="shared" si="3"/>
        <v>157.70313984276541</v>
      </c>
      <c r="H39" s="3">
        <f t="shared" si="0"/>
        <v>14.470149985904744</v>
      </c>
      <c r="I39" s="3">
        <f t="shared" si="1"/>
        <v>22.978993066603454</v>
      </c>
      <c r="J39" s="3">
        <f t="shared" si="2"/>
        <v>248.36899457061125</v>
      </c>
      <c r="K39" s="11"/>
    </row>
    <row r="40" spans="1:11" x14ac:dyDescent="0.3">
      <c r="A40" s="3">
        <v>34</v>
      </c>
      <c r="B40" s="3">
        <v>160.46881205877463</v>
      </c>
      <c r="C40" s="3">
        <v>14.8816214948694</v>
      </c>
      <c r="D40" s="3">
        <v>23.505550877386973</v>
      </c>
      <c r="E40" s="3">
        <v>244.26061526488513</v>
      </c>
      <c r="G40" s="3">
        <f t="shared" si="3"/>
        <v>159.15162600108192</v>
      </c>
      <c r="H40" s="3">
        <f t="shared" si="0"/>
        <v>14.823336327595868</v>
      </c>
      <c r="I40" s="3">
        <f t="shared" si="1"/>
        <v>23.144831330646081</v>
      </c>
      <c r="J40" s="3">
        <f t="shared" si="2"/>
        <v>251.62203833627015</v>
      </c>
      <c r="K40" s="11"/>
    </row>
    <row r="41" spans="1:11" x14ac:dyDescent="0.3">
      <c r="A41" s="3">
        <v>35</v>
      </c>
      <c r="B41" s="3">
        <v>162.75447936576703</v>
      </c>
      <c r="C41" s="3">
        <v>15.221800671026605</v>
      </c>
      <c r="D41" s="3">
        <v>23.84890621079353</v>
      </c>
      <c r="E41" s="3">
        <v>246.17050552273912</v>
      </c>
      <c r="G41" s="3">
        <f t="shared" si="3"/>
        <v>160.43712914342885</v>
      </c>
      <c r="H41" s="3">
        <f t="shared" si="0"/>
        <v>15.157432010638205</v>
      </c>
      <c r="I41" s="3">
        <f t="shared" si="1"/>
        <v>23.294142504256641</v>
      </c>
      <c r="J41" s="3">
        <f t="shared" si="2"/>
        <v>254.55400237583657</v>
      </c>
      <c r="K41" s="11"/>
    </row>
    <row r="42" spans="1:11" x14ac:dyDescent="0.3">
      <c r="A42" s="3">
        <v>36</v>
      </c>
      <c r="B42" s="3">
        <v>163.42673445605891</v>
      </c>
      <c r="C42" s="3">
        <v>15.560331200714215</v>
      </c>
      <c r="D42" s="3">
        <v>24.154088269915292</v>
      </c>
      <c r="E42" s="3">
        <v>247.29685105942224</v>
      </c>
      <c r="G42" s="3">
        <f t="shared" si="3"/>
        <v>161.57679164770673</v>
      </c>
      <c r="H42" s="3">
        <f t="shared" si="0"/>
        <v>15.472912787794284</v>
      </c>
      <c r="I42" s="3">
        <f t="shared" si="1"/>
        <v>23.428476764218647</v>
      </c>
      <c r="J42" s="3">
        <f t="shared" si="2"/>
        <v>257.19301500732882</v>
      </c>
      <c r="K42" s="11"/>
    </row>
    <row r="43" spans="1:11" x14ac:dyDescent="0.3">
      <c r="A43" s="3">
        <v>37</v>
      </c>
      <c r="B43" s="3">
        <v>163.56118547411728</v>
      </c>
      <c r="C43" s="3">
        <v>15.823632723804577</v>
      </c>
      <c r="D43" s="3">
        <v>24.357542975996466</v>
      </c>
      <c r="E43" s="3"/>
      <c r="G43" s="3">
        <f t="shared" si="3"/>
        <v>162.58622670065307</v>
      </c>
      <c r="H43" s="3">
        <f t="shared" si="0"/>
        <v>15.770331235263505</v>
      </c>
      <c r="I43" s="3">
        <f t="shared" ref="I43:I45" si="6">$O$6*(1+$O$9*EXP(1+$O$9)*EXP(($O$7/$O$6)*(1+$O$9)*(1+1/$O$9)*($O$8-A43)))^(-1/$O$9)</f>
        <v>23.549258505704401</v>
      </c>
      <c r="J43" s="3"/>
      <c r="K43" s="11"/>
    </row>
    <row r="44" spans="1:11" x14ac:dyDescent="0.3">
      <c r="A44" s="3">
        <v>38</v>
      </c>
      <c r="B44" s="3"/>
      <c r="C44" s="3">
        <v>16.086934246894941</v>
      </c>
      <c r="D44" s="3">
        <v>24.560997682077641</v>
      </c>
      <c r="E44" s="3"/>
      <c r="G44" s="3"/>
      <c r="H44" s="3">
        <f t="shared" si="0"/>
        <v>16.050299869303728</v>
      </c>
      <c r="I44" s="3">
        <f t="shared" si="6"/>
        <v>23.657792408029501</v>
      </c>
      <c r="J44" s="3"/>
      <c r="K44" s="11"/>
    </row>
    <row r="45" spans="1:11" x14ac:dyDescent="0.3">
      <c r="A45" s="3">
        <v>39</v>
      </c>
      <c r="B45" s="3"/>
      <c r="C45" s="3">
        <v>16.31262126668668</v>
      </c>
      <c r="D45" s="3">
        <v>24.744106917550699</v>
      </c>
      <c r="E45" s="3"/>
      <c r="G45" s="3"/>
      <c r="H45" s="3">
        <f t="shared" si="0"/>
        <v>16.313476182790918</v>
      </c>
      <c r="I45" s="3">
        <f t="shared" si="6"/>
        <v>23.755270194546714</v>
      </c>
      <c r="J45" s="3"/>
      <c r="K45" s="11"/>
    </row>
    <row r="46" spans="1:11" x14ac:dyDescent="0.3">
      <c r="A46" s="3">
        <v>40</v>
      </c>
      <c r="B46" s="3"/>
      <c r="C46" s="3">
        <v>16.613537293075666</v>
      </c>
      <c r="D46" s="3"/>
      <c r="E46" s="3"/>
      <c r="G46" s="3"/>
      <c r="H46" s="3">
        <f t="shared" si="0"/>
        <v>16.560549526897134</v>
      </c>
      <c r="I46" s="3"/>
      <c r="J46" s="3"/>
      <c r="K46" s="11"/>
    </row>
    <row r="47" spans="1:11" x14ac:dyDescent="0.3">
      <c r="A47" s="3">
        <v>41</v>
      </c>
      <c r="B47" s="3"/>
      <c r="C47" s="3">
        <v>16.770539164564862</v>
      </c>
      <c r="D47" s="3"/>
      <c r="E47" s="3"/>
      <c r="G47" s="3"/>
      <c r="H47" s="3">
        <f t="shared" si="0"/>
        <v>16.792229733725542</v>
      </c>
      <c r="I47" s="3"/>
      <c r="J47" s="3"/>
      <c r="K47" s="11"/>
    </row>
    <row r="48" spans="1:11" x14ac:dyDescent="0.3">
      <c r="A48" s="3">
        <v>42</v>
      </c>
      <c r="B48" s="3"/>
      <c r="C48" s="3">
        <v>17.006041971798656</v>
      </c>
      <c r="D48" s="3"/>
      <c r="E48" s="3"/>
      <c r="G48" s="3"/>
      <c r="H48" s="3">
        <f t="shared" si="0"/>
        <v>17.009237356658172</v>
      </c>
      <c r="I48" s="3"/>
      <c r="J48" s="3"/>
      <c r="K48" s="11"/>
    </row>
    <row r="49" spans="1:11" x14ac:dyDescent="0.3">
      <c r="A49" s="3">
        <v>43</v>
      </c>
      <c r="B49" s="3"/>
      <c r="C49" s="3">
        <v>17.084542907543252</v>
      </c>
      <c r="D49" s="3"/>
      <c r="E49" s="3"/>
      <c r="G49" s="3"/>
      <c r="H49" s="3">
        <f t="shared" si="0"/>
        <v>17.212295394172742</v>
      </c>
      <c r="I49" s="3"/>
      <c r="J49" s="3"/>
      <c r="K49" s="11"/>
    </row>
    <row r="50" spans="1:11" x14ac:dyDescent="0.3">
      <c r="A50" s="3">
        <v>44</v>
      </c>
      <c r="B50" s="3"/>
      <c r="C50" s="3">
        <v>17.241544779032449</v>
      </c>
      <c r="D50" s="3"/>
      <c r="E50" s="3"/>
      <c r="G50" s="3"/>
      <c r="H50" s="3">
        <f t="shared" si="0"/>
        <v>17.402122358440803</v>
      </c>
      <c r="I50" s="3"/>
      <c r="J50" s="3"/>
      <c r="K50" s="11"/>
    </row>
    <row r="51" spans="1:11" x14ac:dyDescent="0.3">
      <c r="A51" s="3">
        <v>45</v>
      </c>
      <c r="B51" s="3"/>
      <c r="C51" s="3">
        <v>17.320045714777045</v>
      </c>
      <c r="D51" s="3"/>
      <c r="E51" s="3"/>
      <c r="G51" s="3"/>
      <c r="H51" s="3">
        <f t="shared" si="0"/>
        <v>17.579426550337995</v>
      </c>
      <c r="I51" s="3"/>
      <c r="J51" s="3"/>
      <c r="K51" s="11"/>
    </row>
    <row r="52" spans="1:11" x14ac:dyDescent="0.3">
      <c r="A52" s="3"/>
      <c r="B52" s="3"/>
      <c r="C52" s="3"/>
      <c r="D52" s="3"/>
      <c r="E52" s="3"/>
      <c r="G52" s="3"/>
      <c r="H52" s="3"/>
      <c r="I52" s="3"/>
      <c r="J52" s="3"/>
    </row>
    <row r="53" spans="1:11" x14ac:dyDescent="0.3">
      <c r="A53" s="3"/>
      <c r="B53" s="3"/>
      <c r="C53" s="3"/>
      <c r="D53" s="3"/>
      <c r="E53" s="3"/>
      <c r="G53" s="3"/>
      <c r="H53" s="3"/>
      <c r="I53" s="3"/>
      <c r="J53" s="3"/>
    </row>
    <row r="54" spans="1:11" x14ac:dyDescent="0.3">
      <c r="A54" s="3"/>
      <c r="B54" s="3"/>
      <c r="C54" s="3"/>
      <c r="D54" s="3"/>
      <c r="E54" s="3"/>
      <c r="G54" s="3"/>
      <c r="H54" s="3"/>
      <c r="I54" s="3"/>
      <c r="J54" s="3"/>
    </row>
  </sheetData>
  <mergeCells count="3">
    <mergeCell ref="B4:E4"/>
    <mergeCell ref="G4:J4"/>
    <mergeCell ref="M4:P4"/>
  </mergeCells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049D52-E564-415D-B9A5-ACE5BEEFB3F1}">
  <dimension ref="A4:V78"/>
  <sheetViews>
    <sheetView topLeftCell="D1" zoomScale="80" zoomScaleNormal="80" workbookViewId="0">
      <selection activeCell="Q15" sqref="Q15:V15"/>
    </sheetView>
  </sheetViews>
  <sheetFormatPr baseColWidth="10" defaultRowHeight="14.4" x14ac:dyDescent="0.3"/>
  <cols>
    <col min="9" max="9" width="13.109375" customWidth="1"/>
    <col min="10" max="10" width="12" bestFit="1" customWidth="1"/>
    <col min="11" max="11" width="12" customWidth="1"/>
    <col min="12" max="12" width="12" bestFit="1" customWidth="1"/>
    <col min="13" max="14" width="12" customWidth="1"/>
    <col min="17" max="17" width="12" bestFit="1" customWidth="1"/>
  </cols>
  <sheetData>
    <row r="4" spans="1:22" x14ac:dyDescent="0.3">
      <c r="A4" s="35" t="s">
        <v>20</v>
      </c>
      <c r="B4" s="113" t="s">
        <v>5</v>
      </c>
      <c r="C4" s="113"/>
      <c r="D4" s="113"/>
      <c r="E4" s="113"/>
      <c r="F4" s="36"/>
      <c r="G4" s="36"/>
      <c r="I4" s="112" t="s">
        <v>6</v>
      </c>
      <c r="J4" s="112"/>
      <c r="K4" s="112"/>
      <c r="L4" s="112"/>
      <c r="M4" s="36"/>
      <c r="N4" s="36"/>
      <c r="O4" s="36"/>
      <c r="Q4" s="112" t="s">
        <v>50</v>
      </c>
      <c r="R4" s="112"/>
      <c r="S4" s="112"/>
      <c r="T4" s="112"/>
    </row>
    <row r="5" spans="1:22" s="55" customFormat="1" x14ac:dyDescent="0.3">
      <c r="A5" s="54" t="s">
        <v>4</v>
      </c>
      <c r="B5" s="54" t="s">
        <v>91</v>
      </c>
      <c r="C5" s="54" t="s">
        <v>92</v>
      </c>
      <c r="D5" s="54" t="s">
        <v>34</v>
      </c>
      <c r="E5" s="54" t="s">
        <v>102</v>
      </c>
      <c r="F5" s="54" t="s">
        <v>36</v>
      </c>
      <c r="G5" s="54" t="s">
        <v>37</v>
      </c>
      <c r="I5" s="54" t="s">
        <v>91</v>
      </c>
      <c r="J5" s="54" t="s">
        <v>92</v>
      </c>
      <c r="K5" s="54" t="s">
        <v>34</v>
      </c>
      <c r="L5" s="54" t="s">
        <v>102</v>
      </c>
      <c r="M5" s="54" t="s">
        <v>36</v>
      </c>
      <c r="N5" s="54" t="s">
        <v>37</v>
      </c>
      <c r="O5" s="41"/>
      <c r="Q5" s="54" t="s">
        <v>91</v>
      </c>
      <c r="R5" s="54" t="s">
        <v>92</v>
      </c>
      <c r="S5" s="54" t="s">
        <v>34</v>
      </c>
      <c r="T5" s="54" t="s">
        <v>102</v>
      </c>
      <c r="U5" s="54" t="s">
        <v>36</v>
      </c>
      <c r="V5" s="54" t="s">
        <v>37</v>
      </c>
    </row>
    <row r="6" spans="1:22" x14ac:dyDescent="0.3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I6" s="3">
        <f>$Q$6*(1+$Q$9*EXP(1+$Q$9)*EXP(($Q$7/$Q$6)*(1+$Q$9)*(1+1/$Q$9)*($Q$8-A6)))^(-1/$Q$9)</f>
        <v>0.18719245268380705</v>
      </c>
      <c r="J6" s="3">
        <f>$R$6*(1+$R$9*EXP(1+$R$9)*EXP(($R$7/$R$6)*(1+$R$9)*(1+1/$R$9)*($R$8-A6)))^(-1/$R$9)</f>
        <v>1.1458785722863101</v>
      </c>
      <c r="K6" s="3">
        <f>$S$6*(1+$S$9*EXP(1+$S$9)*EXP(($S$7/$S$6)*(1+$S$9)*(1+1/$S$9)*($S$8-A6)))^(-1/$S$9)</f>
        <v>0.21156180885640058</v>
      </c>
      <c r="L6" s="3">
        <f>$T$6*(1+$T$9*EXP(1+$T$9)*EXP(($T$7/$T$6)*(1+$T$9)*(1+1/$T$9)*($T$8-A6)))^(-1/$T$9)</f>
        <v>5.1147171468981476</v>
      </c>
      <c r="M6" s="3">
        <f>$U$6*(1+$U$9*EXP(1+$U$9)*EXP(($U$7/$U$6)*(1+$U$9)*(1+1/$U$9)*($U$8-A6)))^(-1/$U$9)</f>
        <v>0.36477362363555427</v>
      </c>
      <c r="N6" s="3">
        <f>$V$6*(1+$V$9*EXP(1+$V$9)*EXP(($V$7/$V$6)*(1+$V$9)*(1+1/$V$9)*($V$8-A6)))^(-1/$V$9)</f>
        <v>9.9384776089336775</v>
      </c>
      <c r="O6" s="11"/>
      <c r="P6" s="54" t="s">
        <v>51</v>
      </c>
      <c r="Q6" s="3">
        <v>128.66351099864815</v>
      </c>
      <c r="R6" s="3">
        <v>74.920081442698432</v>
      </c>
      <c r="S6" s="3">
        <v>272.79347659861543</v>
      </c>
      <c r="T6" s="3">
        <v>182.66473614361718</v>
      </c>
      <c r="U6" s="3">
        <v>152.13310709159859</v>
      </c>
      <c r="V6" s="3">
        <v>221.67821297630928</v>
      </c>
    </row>
    <row r="7" spans="1:22" x14ac:dyDescent="0.3">
      <c r="A7" s="6">
        <v>1</v>
      </c>
      <c r="B7" s="3">
        <v>0</v>
      </c>
      <c r="C7" s="3">
        <v>0.93890361523125199</v>
      </c>
      <c r="D7" s="3">
        <v>3.0131666060493707</v>
      </c>
      <c r="E7" s="3">
        <v>1.2518518827367182</v>
      </c>
      <c r="F7" s="3">
        <v>0</v>
      </c>
      <c r="G7" s="3">
        <v>0</v>
      </c>
      <c r="I7" s="3">
        <f t="shared" ref="I7:I59" si="0">$Q$6*(1+$Q$9*EXP(1+$Q$9)*EXP(($Q$7/$Q$6)*(1+$Q$9)*(1+1/$Q$9)*($Q$8-A7)))^(-1/$Q$9)</f>
        <v>0.37629960772628307</v>
      </c>
      <c r="J7" s="3">
        <f t="shared" ref="J7:J65" si="1">$R$6*(1+$R$9*EXP(1+$R$9)*EXP(($R$7/$R$6)*(1+$R$9)*(1+1/$R$9)*($R$8-A7)))^(-1/$R$9)</f>
        <v>1.5305666826894495</v>
      </c>
      <c r="K7" s="3">
        <f t="shared" ref="K7:K47" si="2">$S$6*(1+$S$9*EXP(1+$S$9)*EXP(($S$7/$S$6)*(1+$S$9)*(1+1/$S$9)*($S$8-A7)))^(-1/$S$9)</f>
        <v>0.54764824509366294</v>
      </c>
      <c r="L7" s="3">
        <f t="shared" ref="L7:L70" si="3">$T$6*(1+$T$9*EXP(1+$T$9)*EXP(($T$7/$T$6)*(1+$T$9)*(1+1/$T$9)*($T$8-A7)))^(-1/$T$9)</f>
        <v>6.1011321029503662</v>
      </c>
      <c r="M7" s="3">
        <f t="shared" ref="M7:M70" si="4">$U$6*(1+$U$9*EXP(1+$U$9)*EXP(($U$7/$U$6)*(1+$U$9)*(1+1/$U$9)*($U$8-A7)))^(-1/$U$9)</f>
        <v>0.50036319799704432</v>
      </c>
      <c r="N7" s="3">
        <f t="shared" ref="N7:N61" si="5">$V$6*(1+$V$9*EXP(1+$V$9)*EXP(($V$7/$V$6)*(1+$V$9)*(1+1/$V$9)*($V$8-A7)))^(-1/$V$9)</f>
        <v>11.236409000514781</v>
      </c>
      <c r="O7" s="11"/>
      <c r="P7" s="54" t="s">
        <v>0</v>
      </c>
      <c r="Q7" s="3">
        <v>0.19865409018936453</v>
      </c>
      <c r="R7" s="3">
        <v>7.6809150321942396E-2</v>
      </c>
      <c r="S7" s="3">
        <v>4.1640981309991526E-2</v>
      </c>
      <c r="T7" s="3">
        <v>2.1547886951979084E-4</v>
      </c>
      <c r="U7" s="3">
        <v>4.9454585478887154E-2</v>
      </c>
      <c r="V7" s="3">
        <v>4.478517770100168E-4</v>
      </c>
    </row>
    <row r="8" spans="1:22" x14ac:dyDescent="0.3">
      <c r="A8" s="3">
        <v>2</v>
      </c>
      <c r="B8" s="3">
        <v>0</v>
      </c>
      <c r="C8" s="3">
        <v>1.0432262391458356</v>
      </c>
      <c r="D8" s="3">
        <v>4.5199261918718445</v>
      </c>
      <c r="E8" s="3">
        <v>1.996632816154325</v>
      </c>
      <c r="F8" s="3">
        <v>0</v>
      </c>
      <c r="G8" s="3">
        <v>0</v>
      </c>
      <c r="I8" s="3">
        <f t="shared" si="0"/>
        <v>0.70387215131854175</v>
      </c>
      <c r="J8" s="3">
        <f t="shared" si="1"/>
        <v>2.0048605643671964</v>
      </c>
      <c r="K8" s="3">
        <f t="shared" si="2"/>
        <v>1.2498808096923271</v>
      </c>
      <c r="L8" s="3">
        <f t="shared" si="3"/>
        <v>7.214759623349992</v>
      </c>
      <c r="M8" s="3">
        <f t="shared" si="4"/>
        <v>0.67526327495767868</v>
      </c>
      <c r="N8" s="3">
        <f t="shared" si="5"/>
        <v>12.642352738795054</v>
      </c>
      <c r="O8" s="11"/>
      <c r="P8" s="56" t="s">
        <v>1</v>
      </c>
      <c r="Q8" s="33">
        <v>7.7049929257943406</v>
      </c>
      <c r="R8" s="33">
        <v>6.0406844551173711</v>
      </c>
      <c r="S8" s="33">
        <v>6.7942014433526481</v>
      </c>
      <c r="T8" s="33">
        <v>5.4195644132117735</v>
      </c>
      <c r="U8" s="33">
        <v>14.781009656364276</v>
      </c>
      <c r="V8" s="33">
        <v>3.2965333165012414</v>
      </c>
    </row>
    <row r="9" spans="1:22" x14ac:dyDescent="0.3">
      <c r="A9" s="3">
        <v>3</v>
      </c>
      <c r="B9" s="3">
        <v>0.85489623052067143</v>
      </c>
      <c r="C9" s="3">
        <v>1.2518714869750027</v>
      </c>
      <c r="D9" s="3">
        <v>9.1535900448772125</v>
      </c>
      <c r="E9" s="3">
        <v>3.3033795521015517</v>
      </c>
      <c r="F9" s="3">
        <v>0</v>
      </c>
      <c r="G9" s="3">
        <v>0</v>
      </c>
      <c r="I9" s="3">
        <f t="shared" si="0"/>
        <v>1.2335903296156292</v>
      </c>
      <c r="J9" s="3">
        <f t="shared" si="1"/>
        <v>2.5785590956354012</v>
      </c>
      <c r="K9" s="3">
        <f t="shared" si="2"/>
        <v>2.5570653446562721</v>
      </c>
      <c r="L9" s="3">
        <f t="shared" si="3"/>
        <v>8.4613998974719937</v>
      </c>
      <c r="M9" s="3">
        <f t="shared" si="4"/>
        <v>0.89730387907035236</v>
      </c>
      <c r="N9" s="3">
        <f t="shared" si="5"/>
        <v>14.158076350689353</v>
      </c>
      <c r="O9" s="11"/>
      <c r="P9" s="56" t="s">
        <v>108</v>
      </c>
      <c r="Q9" s="33">
        <v>1.3461728946213884E-2</v>
      </c>
      <c r="R9" s="33">
        <v>1.4282259618494567E-2</v>
      </c>
      <c r="S9" s="33">
        <v>1.0697705095049394E-3</v>
      </c>
      <c r="T9" s="33">
        <v>2.3322498092482618E-5</v>
      </c>
      <c r="U9" s="33">
        <v>6.0075561504657829E-3</v>
      </c>
      <c r="V9" s="33">
        <v>5.0086670942752523E-5</v>
      </c>
    </row>
    <row r="10" spans="1:22" x14ac:dyDescent="0.3">
      <c r="A10" s="3">
        <v>4</v>
      </c>
      <c r="B10" s="3">
        <v>1.1179412245270319</v>
      </c>
      <c r="C10" s="3">
        <v>1.5648393587187535</v>
      </c>
      <c r="D10" s="3">
        <v>11.266727198534602</v>
      </c>
      <c r="E10" s="3">
        <v>4.7697092477656122</v>
      </c>
      <c r="F10" s="3">
        <v>0</v>
      </c>
      <c r="G10" s="3">
        <v>0.57965083464673983</v>
      </c>
      <c r="I10" s="3">
        <f t="shared" si="0"/>
        <v>2.038565061563459</v>
      </c>
      <c r="J10" s="3">
        <f t="shared" si="1"/>
        <v>3.260189867035642</v>
      </c>
      <c r="K10" s="3">
        <f t="shared" si="2"/>
        <v>4.7575806292837362</v>
      </c>
      <c r="L10" s="3">
        <f t="shared" si="3"/>
        <v>9.8457452312522697</v>
      </c>
      <c r="M10" s="3">
        <f t="shared" si="4"/>
        <v>1.1749543689734756</v>
      </c>
      <c r="N10" s="3">
        <f t="shared" si="5"/>
        <v>15.784708993516988</v>
      </c>
      <c r="O10" s="11"/>
      <c r="P10" s="56" t="s">
        <v>2</v>
      </c>
      <c r="Q10" s="3">
        <f>SUMPRODUCT((B6:B61-I6:I61)^2)</f>
        <v>1552.7572425058572</v>
      </c>
      <c r="R10" s="3">
        <f>SUMPRODUCT((C6:C66-J6:J66)^2)</f>
        <v>70.221096534961305</v>
      </c>
      <c r="S10" s="3">
        <f>SUMPRODUCT((D6:D49-K6:K49)^2)</f>
        <v>345.95770362912771</v>
      </c>
      <c r="T10" s="3">
        <f>SUMPRODUCT((E6:E75-L6:L75)^2)</f>
        <v>2504.5138243048268</v>
      </c>
      <c r="U10" s="3">
        <f>SUMPRODUCT((F6:F78-M6:M78)^2)</f>
        <v>611.29968077305523</v>
      </c>
      <c r="V10" s="3">
        <f>SUMPRODUCT((G6:G63-N6:N63)^2)</f>
        <v>4184.7507033196007</v>
      </c>
    </row>
    <row r="11" spans="1:22" x14ac:dyDescent="0.3">
      <c r="A11" s="3">
        <v>5</v>
      </c>
      <c r="B11" s="3">
        <v>1.4467474670349825</v>
      </c>
      <c r="C11" s="3">
        <v>1.9821298543770878</v>
      </c>
      <c r="D11" s="3">
        <v>14.72010720722289</v>
      </c>
      <c r="E11" s="3">
        <v>5.4386799384141931</v>
      </c>
      <c r="F11" s="3">
        <v>0</v>
      </c>
      <c r="G11" s="3">
        <v>1.6230223370108714</v>
      </c>
      <c r="I11" s="3">
        <f t="shared" si="0"/>
        <v>3.1950763211604554</v>
      </c>
      <c r="J11" s="3">
        <f t="shared" si="1"/>
        <v>4.0566157060398185</v>
      </c>
      <c r="K11" s="3">
        <f t="shared" si="2"/>
        <v>8.1516833933979331</v>
      </c>
      <c r="L11" s="3">
        <f t="shared" si="3"/>
        <v>11.371279982616286</v>
      </c>
      <c r="M11" s="3">
        <f t="shared" si="4"/>
        <v>1.5171835649407404</v>
      </c>
      <c r="N11" s="3">
        <f t="shared" si="5"/>
        <v>17.522728519413004</v>
      </c>
      <c r="O11" s="11"/>
      <c r="P11" s="56" t="s">
        <v>55</v>
      </c>
      <c r="Q11" s="3">
        <f>SUMPRODUCT((B6:B61-AVERAGE(B6:B61))^2)</f>
        <v>126496.80033256439</v>
      </c>
      <c r="R11" s="3">
        <f>SUMPRODUCT((C6:C66-AVERAGE(C6:C66))^2)</f>
        <v>35936.324722014353</v>
      </c>
      <c r="S11" s="3">
        <f>SUMPRODUCT((D6:D49-AVERAGE(D6:D49))^2)</f>
        <v>433432.58290614677</v>
      </c>
      <c r="T11" s="3">
        <f>SUMPRODUCT((E6:E75-AVERAGE(E6:E75))^2)</f>
        <v>204679.40029456833</v>
      </c>
      <c r="U11" s="3">
        <f>SUMPRODUCT((F6:F78-AVERAGE(F6:F78))^2)</f>
        <v>168488.33008348063</v>
      </c>
      <c r="V11" s="3">
        <f>SUMPRODUCT((G6:G63-AVERAGE(G6:G63))^2)</f>
        <v>146869.48283974806</v>
      </c>
    </row>
    <row r="12" spans="1:22" x14ac:dyDescent="0.3">
      <c r="A12" s="3">
        <v>6</v>
      </c>
      <c r="B12" s="3">
        <v>4.3402424011049474</v>
      </c>
      <c r="C12" s="3">
        <v>3.0253560935229231</v>
      </c>
      <c r="D12" s="3">
        <v>17.94287405984349</v>
      </c>
      <c r="E12" s="3">
        <v>6.2776006014502901</v>
      </c>
      <c r="F12" s="3">
        <v>2.1532879871534915E-2</v>
      </c>
      <c r="G12" s="3">
        <v>3.7097653417391347</v>
      </c>
      <c r="I12" s="3">
        <f t="shared" si="0"/>
        <v>4.7747101171133286</v>
      </c>
      <c r="J12" s="3">
        <f t="shared" si="1"/>
        <v>4.9727193120549975</v>
      </c>
      <c r="K12" s="3">
        <f t="shared" si="2"/>
        <v>13.003407786534737</v>
      </c>
      <c r="L12" s="3">
        <f t="shared" si="3"/>
        <v>13.04020935229396</v>
      </c>
      <c r="M12" s="3">
        <f t="shared" si="4"/>
        <v>1.9332874466185839</v>
      </c>
      <c r="N12" s="3">
        <f t="shared" si="5"/>
        <v>19.371957697935645</v>
      </c>
      <c r="O12" s="11"/>
      <c r="P12" s="56" t="s">
        <v>3</v>
      </c>
      <c r="Q12" s="3">
        <f>1-(Q10/Q11)</f>
        <v>0.98772492870631035</v>
      </c>
      <c r="R12" s="3">
        <f t="shared" ref="R12:V12" si="6">1-(R10/R11)</f>
        <v>0.99804595775783533</v>
      </c>
      <c r="S12" s="3">
        <f t="shared" si="6"/>
        <v>0.9992018188819366</v>
      </c>
      <c r="T12" s="3">
        <f t="shared" si="6"/>
        <v>0.98776372306787885</v>
      </c>
      <c r="U12" s="3">
        <f t="shared" si="6"/>
        <v>0.99637185744276668</v>
      </c>
      <c r="V12" s="3">
        <f t="shared" si="6"/>
        <v>0.97150701001728412</v>
      </c>
    </row>
    <row r="13" spans="1:22" x14ac:dyDescent="0.3">
      <c r="A13" s="3">
        <v>7</v>
      </c>
      <c r="B13" s="3">
        <v>6.5761248501590117</v>
      </c>
      <c r="C13" s="3">
        <v>5.2161311957291776</v>
      </c>
      <c r="D13" s="3">
        <v>23.170751967636324</v>
      </c>
      <c r="E13" s="3">
        <v>7.9104050970829132</v>
      </c>
      <c r="F13" s="3">
        <v>0.34990929791244235</v>
      </c>
      <c r="G13" s="3">
        <v>6.9558100157608784</v>
      </c>
      <c r="I13" s="3">
        <f t="shared" si="0"/>
        <v>6.8362926531239925</v>
      </c>
      <c r="J13" s="3">
        <f t="shared" si="1"/>
        <v>6.0111834602729548</v>
      </c>
      <c r="K13" s="3">
        <f t="shared" si="2"/>
        <v>19.495128867632179</v>
      </c>
      <c r="L13" s="3">
        <f t="shared" si="3"/>
        <v>14.853417871969246</v>
      </c>
      <c r="M13" s="3">
        <f t="shared" si="4"/>
        <v>2.4326906466605434</v>
      </c>
      <c r="N13" s="3">
        <f t="shared" si="5"/>
        <v>21.331569251662849</v>
      </c>
      <c r="O13" s="11"/>
      <c r="P13" s="56" t="s">
        <v>48</v>
      </c>
      <c r="Q13" s="103">
        <f>1-((1-Q12)*(55-1)/(55-4-1))</f>
        <v>0.98674292300281519</v>
      </c>
      <c r="R13" s="103">
        <f>1-((1-R12)*(60-1)/(60-4-1))</f>
        <v>0.99790384559476886</v>
      </c>
      <c r="S13" s="103">
        <f>1-((1-S12)*(43-1)/(43-4-1))</f>
        <v>0.99911779981687732</v>
      </c>
      <c r="T13" s="103">
        <f>1-((1-T12)*(69-1)/(69-4-1))</f>
        <v>0.98699895575962127</v>
      </c>
      <c r="U13" s="103">
        <f>1-((1-U12)*(72-1)/(72-4-1))</f>
        <v>0.99615525191696175</v>
      </c>
      <c r="V13" s="103">
        <f>1-((1-V12)*(57-1)/(57-4-1))</f>
        <v>0.96931524155707516</v>
      </c>
    </row>
    <row r="14" spans="1:22" x14ac:dyDescent="0.3">
      <c r="A14" s="3">
        <v>8</v>
      </c>
      <c r="B14" s="3">
        <v>10.456038511752828</v>
      </c>
      <c r="C14" s="3">
        <v>7.5112289218500159</v>
      </c>
      <c r="D14" s="3">
        <v>29.060066437106865</v>
      </c>
      <c r="E14" s="3">
        <v>9.3863119935042576</v>
      </c>
      <c r="F14" s="3">
        <v>0.51678911691683793</v>
      </c>
      <c r="G14" s="3">
        <v>14.259410532309801</v>
      </c>
      <c r="I14" s="3">
        <f t="shared" si="0"/>
        <v>9.4190544260135596</v>
      </c>
      <c r="J14" s="3">
        <f t="shared" si="1"/>
        <v>7.1723755926223669</v>
      </c>
      <c r="K14" s="3">
        <f t="shared" si="2"/>
        <v>27.696406968361281</v>
      </c>
      <c r="L14" s="3">
        <f t="shared" si="3"/>
        <v>16.81045730370521</v>
      </c>
      <c r="M14" s="3">
        <f t="shared" si="4"/>
        <v>3.0247296003011144</v>
      </c>
      <c r="N14" s="3">
        <f t="shared" si="5"/>
        <v>23.400099190727254</v>
      </c>
      <c r="O14" s="11"/>
      <c r="P14" s="56" t="s">
        <v>49</v>
      </c>
      <c r="Q14" s="3">
        <f>SQRT(AVERAGE((B6:B61-I6:I61)^2))</f>
        <v>1.0369840857392685</v>
      </c>
      <c r="R14" s="3">
        <f>SQRT(AVERAGE((C6:C66-J6:J66)^2))</f>
        <v>0.33885332922764899</v>
      </c>
      <c r="S14" s="3">
        <f>SQRT(AVERAGE((D6:D49-K6:K49)^2))</f>
        <v>1.3636594687455847</v>
      </c>
      <c r="T14" s="3">
        <f>SQRT(AVERAGE((E6:E75-L6:L75)^2))</f>
        <v>7.4241453102009523</v>
      </c>
      <c r="U14" s="3">
        <f>SQRT(AVERAGE((F6:F78-M6:M78)^2))</f>
        <v>2.5079404833842762</v>
      </c>
      <c r="V14" s="3">
        <f>SQRT(AVERAGE((G6:G63-N6:N63)^2))</f>
        <v>9.1406886584174529</v>
      </c>
    </row>
    <row r="15" spans="1:22" x14ac:dyDescent="0.3">
      <c r="A15" s="3">
        <v>9</v>
      </c>
      <c r="B15" s="3">
        <v>10.587561008756008</v>
      </c>
      <c r="C15" s="3">
        <v>9.0760682805687694</v>
      </c>
      <c r="D15" s="3">
        <v>37.657907333674189</v>
      </c>
      <c r="E15" s="3">
        <v>11.366388011770301</v>
      </c>
      <c r="F15" s="3">
        <v>0.63791156619422185</v>
      </c>
      <c r="G15" s="3">
        <v>20.635569713423937</v>
      </c>
      <c r="I15" s="3">
        <f t="shared" si="0"/>
        <v>12.538120935779759</v>
      </c>
      <c r="J15" s="3">
        <f t="shared" si="1"/>
        <v>8.4543371626605452</v>
      </c>
      <c r="K15" s="3">
        <f t="shared" si="2"/>
        <v>37.55328589222254</v>
      </c>
      <c r="L15" s="3">
        <f t="shared" si="3"/>
        <v>18.909562656476581</v>
      </c>
      <c r="M15" s="3">
        <f t="shared" si="4"/>
        <v>3.7184262878241281</v>
      </c>
      <c r="N15" s="3">
        <f t="shared" si="5"/>
        <v>25.575467791305627</v>
      </c>
      <c r="O15" s="11"/>
      <c r="P15" s="56" t="s">
        <v>70</v>
      </c>
      <c r="Q15" s="104">
        <f>Q14/AVERAGE(B6:B61)</f>
        <v>1.3179215395371398E-2</v>
      </c>
      <c r="R15" s="104">
        <f>R14/AVERAGE(C6:C66)</f>
        <v>8.2204136415774329E-3</v>
      </c>
      <c r="S15" s="104">
        <f>S14/AVERAGE(D6:D49)</f>
        <v>8.5045548905572782E-3</v>
      </c>
      <c r="T15" s="104">
        <f>T14/AVERAGE(E6:E75)</f>
        <v>8.2173116284851799E-2</v>
      </c>
      <c r="U15" s="104">
        <f>U14/AVERAGE(F6:F78)</f>
        <v>3.9194390092770232E-2</v>
      </c>
      <c r="V15" s="104">
        <f>V14/AVERAGE(G6:G63)</f>
        <v>0.11021964964480215</v>
      </c>
    </row>
    <row r="16" spans="1:22" x14ac:dyDescent="0.3">
      <c r="A16" s="3">
        <v>10</v>
      </c>
      <c r="B16" s="3">
        <v>10.784844754260778</v>
      </c>
      <c r="C16" s="3">
        <v>11.788456502347941</v>
      </c>
      <c r="D16" s="3">
        <v>43.802820107752396</v>
      </c>
      <c r="E16" s="3">
        <v>15.486433082325965</v>
      </c>
      <c r="F16" s="3">
        <v>1.009353743978199</v>
      </c>
      <c r="G16" s="3">
        <v>25.968357392173942</v>
      </c>
      <c r="I16" s="3">
        <f t="shared" si="0"/>
        <v>16.182872364782245</v>
      </c>
      <c r="J16" s="3">
        <f t="shared" si="1"/>
        <v>9.8528706861320092</v>
      </c>
      <c r="K16" s="3">
        <f t="shared" si="2"/>
        <v>48.897802549292258</v>
      </c>
      <c r="L16" s="3">
        <f t="shared" si="3"/>
        <v>21.147694181324347</v>
      </c>
      <c r="M16" s="3">
        <f t="shared" si="4"/>
        <v>4.5222619695428108</v>
      </c>
      <c r="N16" s="3">
        <f t="shared" si="5"/>
        <v>27.855007453081257</v>
      </c>
      <c r="O16" s="11"/>
      <c r="P16" s="54" t="s">
        <v>52</v>
      </c>
      <c r="Q16" s="3">
        <f>B61</f>
        <v>135.43368063449361</v>
      </c>
      <c r="R16" s="3">
        <f>C66</f>
        <v>69.9433270718242</v>
      </c>
      <c r="S16" s="3">
        <f>D49</f>
        <v>270.3209326588937</v>
      </c>
      <c r="T16" s="3">
        <f>E75</f>
        <v>170.50279977368561</v>
      </c>
      <c r="U16" s="3">
        <f>F78</f>
        <v>135.60984456709326</v>
      </c>
      <c r="V16" s="3">
        <f>G63</f>
        <v>165.73210272891814</v>
      </c>
    </row>
    <row r="17" spans="1:22" x14ac:dyDescent="0.3">
      <c r="A17" s="3">
        <v>11</v>
      </c>
      <c r="B17" s="3">
        <v>11.245173493771908</v>
      </c>
      <c r="C17" s="3">
        <v>13.353295861066695</v>
      </c>
      <c r="D17" s="3">
        <v>57.83111135114526</v>
      </c>
      <c r="E17" s="3">
        <v>18.510149011581014</v>
      </c>
      <c r="F17" s="3">
        <v>1.0981768734482804</v>
      </c>
      <c r="G17" s="3">
        <v>33.851608743369603</v>
      </c>
      <c r="I17" s="3">
        <f t="shared" si="0"/>
        <v>20.318129751702219</v>
      </c>
      <c r="J17" s="3">
        <f t="shared" si="1"/>
        <v>11.361711639368265</v>
      </c>
      <c r="K17" s="3">
        <f t="shared" si="2"/>
        <v>61.472630614575849</v>
      </c>
      <c r="L17" s="3">
        <f t="shared" si="3"/>
        <v>23.520602540388445</v>
      </c>
      <c r="M17" s="3">
        <f t="shared" si="4"/>
        <v>5.4439601634677492</v>
      </c>
      <c r="N17" s="3">
        <f t="shared" si="5"/>
        <v>30.23549658762747</v>
      </c>
      <c r="O17" s="11"/>
      <c r="P17" s="54" t="s">
        <v>53</v>
      </c>
      <c r="Q17" s="3">
        <f>I61</f>
        <v>127.32190637018222</v>
      </c>
      <c r="R17" s="3">
        <f>J66</f>
        <v>71.176434992954213</v>
      </c>
      <c r="S17" s="3">
        <f>K49</f>
        <v>268.63640817303053</v>
      </c>
      <c r="T17" s="3">
        <f>L75</f>
        <v>163.79370328066662</v>
      </c>
      <c r="U17" s="3">
        <f>M78</f>
        <v>135.052156959911</v>
      </c>
      <c r="V17" s="3">
        <f>N63</f>
        <v>162.34466617093167</v>
      </c>
    </row>
    <row r="18" spans="1:22" x14ac:dyDescent="0.3">
      <c r="A18" s="3">
        <v>12</v>
      </c>
      <c r="B18" s="3">
        <v>18.018582089435689</v>
      </c>
      <c r="C18" s="3">
        <v>14.083554228468779</v>
      </c>
      <c r="D18" s="3">
        <v>71.22729949041252</v>
      </c>
      <c r="E18" s="3">
        <v>21.469030158433966</v>
      </c>
      <c r="F18" s="3">
        <v>1.3027392322278621</v>
      </c>
      <c r="G18" s="3">
        <v>40.92334892605983</v>
      </c>
      <c r="I18" s="3">
        <f t="shared" si="0"/>
        <v>24.887660573761419</v>
      </c>
      <c r="J18" s="3">
        <f t="shared" si="1"/>
        <v>12.972768421270334</v>
      </c>
      <c r="K18" s="3">
        <f t="shared" si="2"/>
        <v>74.963631404880189</v>
      </c>
      <c r="L18" s="3">
        <f t="shared" si="3"/>
        <v>26.022913860748051</v>
      </c>
      <c r="M18" s="3">
        <f t="shared" si="4"/>
        <v>6.4902874086199382</v>
      </c>
      <c r="N18" s="3">
        <f t="shared" si="5"/>
        <v>32.713198638126002</v>
      </c>
      <c r="O18" s="11"/>
      <c r="P18" s="54" t="s">
        <v>54</v>
      </c>
      <c r="Q18" s="34">
        <f>(Q16-Q17)/Q16</f>
        <v>5.9894807748770616E-2</v>
      </c>
      <c r="R18" s="34">
        <f t="shared" ref="R18:V18" si="7">(R16-R17)/R16</f>
        <v>-1.7630101008259812E-2</v>
      </c>
      <c r="S18" s="34">
        <f t="shared" si="7"/>
        <v>6.2315724842100673E-3</v>
      </c>
      <c r="T18" s="34">
        <f t="shared" si="7"/>
        <v>3.9348893401892585E-2</v>
      </c>
      <c r="U18" s="34">
        <f t="shared" si="7"/>
        <v>4.1124419024486268E-3</v>
      </c>
      <c r="V18" s="34">
        <f t="shared" si="7"/>
        <v>2.0439229951285696E-2</v>
      </c>
    </row>
    <row r="19" spans="1:22" x14ac:dyDescent="0.3">
      <c r="A19" s="3">
        <v>13</v>
      </c>
      <c r="B19" s="3">
        <v>25.186558176109013</v>
      </c>
      <c r="C19" s="3">
        <v>15.126780467614616</v>
      </c>
      <c r="D19" s="3">
        <v>86.549676876281836</v>
      </c>
      <c r="E19" s="3">
        <v>21.685263108946639</v>
      </c>
      <c r="F19" s="3">
        <v>1.6526485301403044</v>
      </c>
      <c r="G19" s="3">
        <v>46.835787439456574</v>
      </c>
      <c r="I19" s="3">
        <f t="shared" si="0"/>
        <v>29.8192295490365</v>
      </c>
      <c r="J19" s="3">
        <f t="shared" si="1"/>
        <v>14.676411568717064</v>
      </c>
      <c r="K19" s="3">
        <f t="shared" si="2"/>
        <v>89.033379823074142</v>
      </c>
      <c r="L19" s="3">
        <f t="shared" si="3"/>
        <v>28.648231095587406</v>
      </c>
      <c r="M19" s="3">
        <f t="shared" si="4"/>
        <v>7.6668791869450956</v>
      </c>
      <c r="N19" s="3">
        <f t="shared" si="5"/>
        <v>35.283905304349332</v>
      </c>
      <c r="O19" s="11"/>
      <c r="T19" s="57"/>
      <c r="U19" s="57"/>
      <c r="V19" s="57"/>
    </row>
    <row r="20" spans="1:22" x14ac:dyDescent="0.3">
      <c r="A20" s="3">
        <v>14</v>
      </c>
      <c r="B20" s="3">
        <v>33.340952990306185</v>
      </c>
      <c r="C20" s="3">
        <v>17.317555569820868</v>
      </c>
      <c r="D20" s="3">
        <v>102.58638741535211</v>
      </c>
      <c r="E20" s="3">
        <v>24.470198420176139</v>
      </c>
      <c r="F20" s="3">
        <v>1.9164263085666071</v>
      </c>
      <c r="G20" s="3">
        <v>50.54555278119571</v>
      </c>
      <c r="I20" s="3">
        <f t="shared" si="0"/>
        <v>35.030355402865027</v>
      </c>
      <c r="J20" s="3">
        <f t="shared" si="1"/>
        <v>16.46179310641568</v>
      </c>
      <c r="K20" s="3">
        <f t="shared" si="2"/>
        <v>103.35052577591992</v>
      </c>
      <c r="L20" s="3">
        <f t="shared" si="3"/>
        <v>31.389247977387729</v>
      </c>
      <c r="M20" s="3">
        <f t="shared" si="4"/>
        <v>8.9780968655775535</v>
      </c>
      <c r="N20" s="3">
        <f t="shared" si="5"/>
        <v>37.942983044798623</v>
      </c>
      <c r="O20" s="11"/>
    </row>
    <row r="21" spans="1:22" x14ac:dyDescent="0.3">
      <c r="A21" s="3">
        <v>15</v>
      </c>
      <c r="B21" s="3">
        <v>39.127942858446119</v>
      </c>
      <c r="C21" s="3">
        <v>19.612653295941705</v>
      </c>
      <c r="D21" s="3">
        <v>119.4150014147438</v>
      </c>
      <c r="E21" s="3">
        <v>31.118823406247984</v>
      </c>
      <c r="F21" s="3">
        <v>2.1236802773301307</v>
      </c>
      <c r="G21" s="3">
        <v>53.211946620570714</v>
      </c>
      <c r="I21" s="3">
        <f t="shared" si="0"/>
        <v>40.4340264725613</v>
      </c>
      <c r="J21" s="3">
        <f t="shared" si="1"/>
        <v>18.317178006314229</v>
      </c>
      <c r="K21" s="3">
        <f t="shared" si="2"/>
        <v>117.61212546214306</v>
      </c>
      <c r="L21" s="3">
        <f t="shared" si="3"/>
        <v>34.237871873662606</v>
      </c>
      <c r="M21" s="3">
        <f t="shared" si="4"/>
        <v>10.426919802310893</v>
      </c>
      <c r="N21" s="3">
        <f t="shared" si="5"/>
        <v>40.685421948649228</v>
      </c>
      <c r="O21" s="11"/>
    </row>
    <row r="22" spans="1:22" x14ac:dyDescent="0.3">
      <c r="A22" s="3">
        <v>16</v>
      </c>
      <c r="B22" s="3">
        <v>46.752181241251449</v>
      </c>
      <c r="C22" s="3">
        <v>21.177492654660458</v>
      </c>
      <c r="D22" s="3">
        <v>133.24727793918171</v>
      </c>
      <c r="E22" s="3">
        <v>36.483290277095804</v>
      </c>
      <c r="F22" s="3">
        <v>5.7470005504437047</v>
      </c>
      <c r="G22" s="3">
        <v>57.153572296168548</v>
      </c>
      <c r="I22" s="3">
        <f t="shared" si="0"/>
        <v>45.943812331736694</v>
      </c>
      <c r="J22" s="3">
        <f t="shared" si="1"/>
        <v>20.230271851633081</v>
      </c>
      <c r="K22" s="3">
        <f t="shared" si="2"/>
        <v>131.55810719165149</v>
      </c>
      <c r="L22" s="3">
        <f t="shared" si="3"/>
        <v>37.185352010614466</v>
      </c>
      <c r="M22" s="3">
        <f t="shared" si="4"/>
        <v>12.014874962745049</v>
      </c>
      <c r="N22" s="3">
        <f t="shared" si="5"/>
        <v>43.505886108145788</v>
      </c>
      <c r="O22" s="11"/>
    </row>
    <row r="23" spans="1:22" x14ac:dyDescent="0.3">
      <c r="A23" s="3">
        <v>17</v>
      </c>
      <c r="B23" s="3">
        <v>52.967592966364485</v>
      </c>
      <c r="C23" s="3">
        <v>23.88988087643963</v>
      </c>
      <c r="D23" s="3">
        <v>144.48847938859646</v>
      </c>
      <c r="E23" s="3">
        <v>42.56885542487651</v>
      </c>
      <c r="F23" s="3">
        <v>9.786794418168034</v>
      </c>
      <c r="G23" s="3">
        <v>60.051826469402243</v>
      </c>
      <c r="I23" s="3">
        <f t="shared" si="0"/>
        <v>51.478023196357633</v>
      </c>
      <c r="J23" s="3">
        <f t="shared" si="1"/>
        <v>22.188531562999035</v>
      </c>
      <c r="K23" s="3">
        <f t="shared" si="2"/>
        <v>144.97847419083178</v>
      </c>
      <c r="L23" s="3">
        <f t="shared" si="3"/>
        <v>40.222409767666235</v>
      </c>
      <c r="M23" s="3">
        <f t="shared" si="4"/>
        <v>13.742004647569011</v>
      </c>
      <c r="N23" s="3">
        <f t="shared" si="5"/>
        <v>46.398764672339858</v>
      </c>
      <c r="O23" s="11"/>
    </row>
    <row r="24" spans="1:22" x14ac:dyDescent="0.3">
      <c r="A24" s="3">
        <v>18</v>
      </c>
      <c r="B24" s="3">
        <v>60.094598411160767</v>
      </c>
      <c r="C24" s="3">
        <v>25.454720235158383</v>
      </c>
      <c r="D24" s="3">
        <v>155.28560096600745</v>
      </c>
      <c r="E24" s="3">
        <v>47.793935119156025</v>
      </c>
      <c r="F24" s="3">
        <v>13.993177723736666</v>
      </c>
      <c r="G24" s="3">
        <v>62.02263930720116</v>
      </c>
      <c r="I24" s="3">
        <f t="shared" si="0"/>
        <v>56.962767940416462</v>
      </c>
      <c r="J24" s="3">
        <f t="shared" si="1"/>
        <v>24.179449100712372</v>
      </c>
      <c r="K24" s="3">
        <f t="shared" si="2"/>
        <v>157.71464095849169</v>
      </c>
      <c r="L24" s="3">
        <f t="shared" si="3"/>
        <v>43.339368081844967</v>
      </c>
      <c r="M24" s="3">
        <f t="shared" si="4"/>
        <v>15.606871322555509</v>
      </c>
      <c r="N24" s="3">
        <f t="shared" si="5"/>
        <v>49.358222831618022</v>
      </c>
      <c r="O24" s="11"/>
    </row>
    <row r="25" spans="1:22" x14ac:dyDescent="0.3">
      <c r="A25" s="3">
        <v>19</v>
      </c>
      <c r="B25" s="3">
        <v>67.170332374074462</v>
      </c>
      <c r="C25" s="3">
        <v>26.18497860256047</v>
      </c>
      <c r="D25" s="3">
        <v>167.3219083465701</v>
      </c>
      <c r="E25" s="3">
        <v>48.8884389173679</v>
      </c>
      <c r="F25" s="3">
        <v>18.142836186531685</v>
      </c>
      <c r="G25" s="3">
        <v>63.761591811141379</v>
      </c>
      <c r="I25" s="3">
        <f t="shared" si="0"/>
        <v>62.333918991264056</v>
      </c>
      <c r="J25" s="3">
        <f t="shared" si="1"/>
        <v>26.190801119848146</v>
      </c>
      <c r="K25" s="3">
        <f t="shared" si="2"/>
        <v>169.65656752677756</v>
      </c>
      <c r="L25" s="3">
        <f t="shared" si="3"/>
        <v>46.526277369761331</v>
      </c>
      <c r="M25" s="3">
        <f t="shared" si="4"/>
        <v>17.606597157303838</v>
      </c>
      <c r="N25" s="3">
        <f t="shared" si="5"/>
        <v>52.378252052508387</v>
      </c>
      <c r="O25" s="11"/>
    </row>
    <row r="26" spans="1:22" x14ac:dyDescent="0.3">
      <c r="A26" s="3">
        <v>20</v>
      </c>
      <c r="B26" s="3">
        <v>73.469461389839083</v>
      </c>
      <c r="C26" s="3">
        <v>27.228204841706305</v>
      </c>
      <c r="D26" s="3">
        <v>180.10403298801884</v>
      </c>
      <c r="E26" s="3">
        <v>53.287866788756418</v>
      </c>
      <c r="F26" s="3">
        <v>21.960521972303102</v>
      </c>
      <c r="G26" s="3">
        <v>65.268683981222907</v>
      </c>
      <c r="I26" s="3">
        <f t="shared" si="0"/>
        <v>67.538099191131323</v>
      </c>
      <c r="J26" s="3">
        <f t="shared" si="1"/>
        <v>28.210860407315714</v>
      </c>
      <c r="K26" s="3">
        <f t="shared" si="2"/>
        <v>180.73727270448921</v>
      </c>
      <c r="L26" s="3">
        <f t="shared" si="3"/>
        <v>49.773035781711684</v>
      </c>
      <c r="M26" s="3">
        <f t="shared" si="4"/>
        <v>19.736934760565831</v>
      </c>
      <c r="N26" s="3">
        <f t="shared" si="5"/>
        <v>55.452718962621041</v>
      </c>
      <c r="O26" s="11"/>
    </row>
    <row r="27" spans="1:22" x14ac:dyDescent="0.3">
      <c r="A27" s="3">
        <v>21</v>
      </c>
      <c r="B27" s="3">
        <v>79.596011528459471</v>
      </c>
      <c r="C27" s="3">
        <v>29.418979943912561</v>
      </c>
      <c r="D27" s="3">
        <v>192.13192580303371</v>
      </c>
      <c r="E27" s="3">
        <v>60.391540446118192</v>
      </c>
      <c r="F27" s="3">
        <v>25.335577522043049</v>
      </c>
      <c r="G27" s="3">
        <v>67.007636485163133</v>
      </c>
      <c r="I27" s="3">
        <f t="shared" si="0"/>
        <v>72.53286475116127</v>
      </c>
      <c r="J27" s="3">
        <f t="shared" si="1"/>
        <v>30.228567427614259</v>
      </c>
      <c r="K27" s="3">
        <f t="shared" si="2"/>
        <v>190.92603733317333</v>
      </c>
      <c r="L27" s="3">
        <f t="shared" si="3"/>
        <v>53.069502012847764</v>
      </c>
      <c r="M27" s="3">
        <f t="shared" si="4"/>
        <v>21.992364774062832</v>
      </c>
      <c r="N27" s="3">
        <f t="shared" si="5"/>
        <v>58.575412365332625</v>
      </c>
      <c r="O27" s="11"/>
    </row>
    <row r="28" spans="1:22" x14ac:dyDescent="0.3">
      <c r="A28" s="3">
        <v>22</v>
      </c>
      <c r="B28" s="3">
        <v>84.945956719930791</v>
      </c>
      <c r="C28" s="3">
        <v>31.714077670033397</v>
      </c>
      <c r="D28" s="3">
        <v>202.37381532834166</v>
      </c>
      <c r="E28" s="3">
        <v>66.825453600917982</v>
      </c>
      <c r="F28" s="3">
        <v>28.489317953767262</v>
      </c>
      <c r="G28" s="3">
        <v>68.514728655244653</v>
      </c>
      <c r="I28" s="3">
        <f t="shared" si="0"/>
        <v>77.286278950915971</v>
      </c>
      <c r="J28" s="3">
        <f t="shared" si="1"/>
        <v>32.233662366983573</v>
      </c>
      <c r="K28" s="3">
        <f t="shared" si="2"/>
        <v>200.22127480435711</v>
      </c>
      <c r="L28" s="3">
        <f t="shared" si="3"/>
        <v>56.405599304051343</v>
      </c>
      <c r="M28" s="3">
        <f t="shared" si="4"/>
        <v>24.366215454857379</v>
      </c>
      <c r="N28" s="3">
        <f t="shared" si="5"/>
        <v>61.740087948323762</v>
      </c>
      <c r="O28" s="11"/>
    </row>
    <row r="29" spans="1:22" x14ac:dyDescent="0.3">
      <c r="A29" s="3">
        <v>23</v>
      </c>
      <c r="B29" s="3">
        <v>88.656402578531868</v>
      </c>
      <c r="C29" s="3">
        <v>33.278917028752147</v>
      </c>
      <c r="D29" s="3">
        <v>210.77869707444904</v>
      </c>
      <c r="E29" s="3">
        <v>71.447842450229601</v>
      </c>
      <c r="F29" s="3">
        <v>31.145099369956075</v>
      </c>
      <c r="G29" s="3">
        <v>70.48554149304357</v>
      </c>
      <c r="I29" s="3">
        <f t="shared" si="0"/>
        <v>81.776064628562949</v>
      </c>
      <c r="J29" s="3">
        <f t="shared" si="1"/>
        <v>34.216779667363824</v>
      </c>
      <c r="K29" s="3">
        <f t="shared" si="2"/>
        <v>208.64372558720638</v>
      </c>
      <c r="L29" s="3">
        <f t="shared" si="3"/>
        <v>59.771409647794002</v>
      </c>
      <c r="M29" s="3">
        <f t="shared" si="4"/>
        <v>26.850799122066796</v>
      </c>
      <c r="N29" s="3">
        <f t="shared" si="5"/>
        <v>64.940510330153543</v>
      </c>
      <c r="O29" s="11"/>
    </row>
    <row r="30" spans="1:22" x14ac:dyDescent="0.3">
      <c r="A30" s="3">
        <v>24</v>
      </c>
      <c r="B30" s="3">
        <v>92.6257167528493</v>
      </c>
      <c r="C30" s="3">
        <v>35.991305250531319</v>
      </c>
      <c r="D30" s="3">
        <v>218.90928278719662</v>
      </c>
      <c r="E30" s="3">
        <v>74.712626526829737</v>
      </c>
      <c r="F30" s="3">
        <v>33.579565668129149</v>
      </c>
      <c r="G30" s="3">
        <v>72.688214664701178</v>
      </c>
      <c r="I30" s="3">
        <f t="shared" si="0"/>
        <v>85.988500487543291</v>
      </c>
      <c r="J30" s="3">
        <f t="shared" si="1"/>
        <v>36.16950819560163</v>
      </c>
      <c r="K30" s="3">
        <f t="shared" si="2"/>
        <v>216.23036425247588</v>
      </c>
      <c r="L30" s="3">
        <f t="shared" si="3"/>
        <v>63.157257561682876</v>
      </c>
      <c r="M30" s="3">
        <f t="shared" si="4"/>
        <v>29.437560337206289</v>
      </c>
      <c r="N30" s="3">
        <f t="shared" si="5"/>
        <v>68.170492163393874</v>
      </c>
      <c r="O30" s="11"/>
    </row>
    <row r="31" spans="1:22" x14ac:dyDescent="0.3">
      <c r="A31" s="3">
        <v>25</v>
      </c>
      <c r="B31" s="3">
        <v>94.955531594296488</v>
      </c>
      <c r="C31" s="3">
        <v>37.556144609250069</v>
      </c>
      <c r="D31" s="3">
        <v>225.24880001784746</v>
      </c>
      <c r="E31" s="3">
        <v>77.146984806306776</v>
      </c>
      <c r="F31" s="3">
        <v>37.618566571916304</v>
      </c>
      <c r="G31" s="3">
        <v>75.122748170217491</v>
      </c>
      <c r="I31" s="3">
        <f t="shared" si="0"/>
        <v>89.917195478276113</v>
      </c>
      <c r="J31" s="3">
        <f t="shared" si="1"/>
        <v>38.084420940808229</v>
      </c>
      <c r="K31" s="3">
        <f t="shared" si="2"/>
        <v>223.02920410714248</v>
      </c>
      <c r="L31" s="3">
        <f t="shared" si="3"/>
        <v>66.553783130108641</v>
      </c>
      <c r="M31" s="3">
        <f t="shared" si="4"/>
        <v>32.117230889888489</v>
      </c>
      <c r="N31" s="3">
        <f t="shared" si="5"/>
        <v>71.423930095216562</v>
      </c>
      <c r="O31" s="11"/>
    </row>
    <row r="32" spans="1:22" x14ac:dyDescent="0.3">
      <c r="A32" s="3">
        <v>26</v>
      </c>
      <c r="B32" s="3">
        <v>96.958438683367547</v>
      </c>
      <c r="C32" s="3">
        <v>38.286402976652155</v>
      </c>
      <c r="D32" s="3">
        <v>231.95844061073626</v>
      </c>
      <c r="E32" s="3">
        <v>79.611244779779227</v>
      </c>
      <c r="F32" s="3">
        <v>40.495663106120851</v>
      </c>
      <c r="G32" s="3">
        <v>76.861700674157717</v>
      </c>
      <c r="I32" s="3">
        <f t="shared" si="0"/>
        <v>93.561843190790185</v>
      </c>
      <c r="J32" s="3">
        <f t="shared" si="1"/>
        <v>39.955078531056479</v>
      </c>
      <c r="K32" s="3">
        <f t="shared" si="2"/>
        <v>229.0950432714921</v>
      </c>
      <c r="L32" s="3">
        <f t="shared" si="3"/>
        <v>69.952004264701927</v>
      </c>
      <c r="M32" s="3">
        <f t="shared" si="4"/>
        <v>34.87998702865891</v>
      </c>
      <c r="N32" s="3">
        <f t="shared" si="5"/>
        <v>74.694837443647188</v>
      </c>
      <c r="O32" s="11"/>
    </row>
    <row r="33" spans="1:15" x14ac:dyDescent="0.3">
      <c r="A33" s="3">
        <v>27</v>
      </c>
      <c r="B33" s="3">
        <v>98.961345772438605</v>
      </c>
      <c r="C33" s="3">
        <v>39.329629215797993</v>
      </c>
      <c r="D33" s="3">
        <v>237.06490080350522</v>
      </c>
      <c r="E33" s="3">
        <v>82.079892597215007</v>
      </c>
      <c r="F33" s="3">
        <v>43.649403537845068</v>
      </c>
      <c r="G33" s="3">
        <v>79.395155455320307</v>
      </c>
      <c r="I33" s="3">
        <f t="shared" si="0"/>
        <v>96.927028215513275</v>
      </c>
      <c r="J33" s="3">
        <f t="shared" si="1"/>
        <v>41.776010974271728</v>
      </c>
      <c r="K33" s="3">
        <f t="shared" si="2"/>
        <v>234.48610665855236</v>
      </c>
      <c r="L33" s="3">
        <f t="shared" si="3"/>
        <v>73.343368391271596</v>
      </c>
      <c r="M33" s="3">
        <f t="shared" si="4"/>
        <v>37.715604866188322</v>
      </c>
      <c r="N33" s="3">
        <f t="shared" si="5"/>
        <v>77.977373515548479</v>
      </c>
      <c r="O33" s="11"/>
    </row>
    <row r="34" spans="1:15" x14ac:dyDescent="0.3">
      <c r="A34" s="3">
        <v>28</v>
      </c>
      <c r="B34" s="3">
        <v>99.522159757378503</v>
      </c>
      <c r="C34" s="3">
        <v>41.520404318004246</v>
      </c>
      <c r="D34" s="3">
        <v>240.95805938393121</v>
      </c>
      <c r="E34" s="3">
        <v>84.940135011772412</v>
      </c>
      <c r="F34" s="3">
        <v>44.866636686931606</v>
      </c>
      <c r="G34" s="3">
        <v>82.210105212167633</v>
      </c>
      <c r="I34" s="3">
        <f t="shared" si="0"/>
        <v>100.02113085695993</v>
      </c>
      <c r="J34" s="3">
        <f t="shared" si="1"/>
        <v>43.542681922070962</v>
      </c>
      <c r="K34" s="3">
        <f t="shared" si="2"/>
        <v>239.26148850670495</v>
      </c>
      <c r="L34" s="3">
        <f t="shared" si="3"/>
        <v>76.719793947151828</v>
      </c>
      <c r="M34" s="3">
        <f t="shared" si="4"/>
        <v>40.613610456489418</v>
      </c>
      <c r="N34" s="3">
        <f t="shared" si="5"/>
        <v>81.26586955128947</v>
      </c>
      <c r="O34" s="11"/>
    </row>
    <row r="35" spans="1:15" x14ac:dyDescent="0.3">
      <c r="A35" s="3">
        <v>29</v>
      </c>
      <c r="B35" s="3">
        <v>100.033355784099</v>
      </c>
      <c r="C35" s="3">
        <v>43.815502044125083</v>
      </c>
      <c r="D35" s="3">
        <v>245.01591898233156</v>
      </c>
      <c r="E35" s="3">
        <v>86.853550904547618</v>
      </c>
      <c r="F35" s="3">
        <v>46.360513733537815</v>
      </c>
      <c r="G35" s="3">
        <v>84.321317529803125</v>
      </c>
      <c r="I35" s="3">
        <f t="shared" si="0"/>
        <v>102.85535616526633</v>
      </c>
      <c r="J35" s="3">
        <f t="shared" si="1"/>
        <v>45.251439490013162</v>
      </c>
      <c r="K35" s="3">
        <f t="shared" si="2"/>
        <v>243.47927821990447</v>
      </c>
      <c r="L35" s="3">
        <f t="shared" si="3"/>
        <v>80.073702243873129</v>
      </c>
      <c r="M35" s="3">
        <f t="shared" si="4"/>
        <v>43.563421651155274</v>
      </c>
      <c r="N35" s="3">
        <f t="shared" si="5"/>
        <v>84.554851322264042</v>
      </c>
      <c r="O35" s="11"/>
    </row>
    <row r="36" spans="1:15" x14ac:dyDescent="0.3">
      <c r="A36" s="3">
        <v>30</v>
      </c>
      <c r="B36" s="3">
        <v>100.48065230747945</v>
      </c>
      <c r="C36" s="3">
        <v>45.38034140284384</v>
      </c>
      <c r="D36" s="3">
        <v>247.90412458912149</v>
      </c>
      <c r="E36" s="3">
        <v>89.259879636786934</v>
      </c>
      <c r="F36" s="3">
        <v>48.020377118655823</v>
      </c>
      <c r="G36" s="3">
        <v>86.995519798808076</v>
      </c>
      <c r="I36" s="3">
        <f t="shared" si="0"/>
        <v>105.44289788572837</v>
      </c>
      <c r="J36" s="3">
        <f t="shared" si="1"/>
        <v>46.899457296499662</v>
      </c>
      <c r="K36" s="3">
        <f t="shared" si="2"/>
        <v>247.19524862736773</v>
      </c>
      <c r="L36" s="3">
        <f t="shared" si="3"/>
        <v>83.398040341450823</v>
      </c>
      <c r="M36" s="3">
        <f t="shared" si="4"/>
        <v>46.554479458859646</v>
      </c>
      <c r="N36" s="3">
        <f t="shared" si="5"/>
        <v>87.839058453493095</v>
      </c>
      <c r="O36" s="11"/>
    </row>
    <row r="37" spans="1:15" x14ac:dyDescent="0.3">
      <c r="A37" s="3">
        <v>31</v>
      </c>
      <c r="B37" s="3">
        <v>100.60845131415957</v>
      </c>
      <c r="C37" s="3">
        <v>48.7143670969106</v>
      </c>
      <c r="D37" s="3">
        <v>250.07869042171512</v>
      </c>
      <c r="E37" s="3">
        <v>91.776536317640108</v>
      </c>
      <c r="F37" s="3">
        <v>50.487555971364031</v>
      </c>
      <c r="G37" s="3">
        <v>89.528974579970665</v>
      </c>
      <c r="I37" s="3">
        <f t="shared" si="0"/>
        <v>107.79823704777374</v>
      </c>
      <c r="J37" s="3">
        <f t="shared" si="1"/>
        <v>48.484668950058129</v>
      </c>
      <c r="K37" s="3">
        <f t="shared" si="2"/>
        <v>250.46199303604391</v>
      </c>
      <c r="L37" s="3">
        <f t="shared" si="3"/>
        <v>86.68629568545883</v>
      </c>
      <c r="M37" s="3">
        <f t="shared" si="4"/>
        <v>49.576367230862168</v>
      </c>
      <c r="N37" s="3">
        <f t="shared" si="5"/>
        <v>91.113460582359707</v>
      </c>
      <c r="O37" s="11"/>
    </row>
    <row r="38" spans="1:15" x14ac:dyDescent="0.3">
      <c r="A38" s="3">
        <v>32</v>
      </c>
      <c r="B38" s="3">
        <v>101.63084336760056</v>
      </c>
      <c r="C38" s="3">
        <v>50.63784345887219</v>
      </c>
      <c r="D38" s="3">
        <v>251.61220386014872</v>
      </c>
      <c r="E38" s="3">
        <v>93.45922182344782</v>
      </c>
      <c r="F38" s="3">
        <v>52.89990862734539</v>
      </c>
      <c r="G38" s="3">
        <v>91.921681873290893</v>
      </c>
      <c r="I38" s="3">
        <f t="shared" si="0"/>
        <v>109.93656774674376</v>
      </c>
      <c r="J38" s="3">
        <f t="shared" si="1"/>
        <v>50.005698756741644</v>
      </c>
      <c r="K38" s="3">
        <f t="shared" si="2"/>
        <v>253.32841038730112</v>
      </c>
      <c r="L38" s="3">
        <f t="shared" si="3"/>
        <v>89.932503282554734</v>
      </c>
      <c r="M38" s="3">
        <f t="shared" si="4"/>
        <v>52.618916554418746</v>
      </c>
      <c r="N38" s="3">
        <f t="shared" si="5"/>
        <v>94.373270487109579</v>
      </c>
      <c r="O38" s="11"/>
    </row>
    <row r="39" spans="1:15" x14ac:dyDescent="0.3">
      <c r="A39" s="3">
        <v>33</v>
      </c>
      <c r="B39" s="3">
        <v>102.78103442772169</v>
      </c>
      <c r="C39" s="3">
        <v>51.535465761120932</v>
      </c>
      <c r="D39" s="3">
        <v>253.34870694023647</v>
      </c>
      <c r="E39" s="3">
        <v>94.744590983605733</v>
      </c>
      <c r="F39" s="3">
        <v>56.13465423422948</v>
      </c>
      <c r="G39" s="3">
        <v>93.047661776029827</v>
      </c>
      <c r="I39" s="3">
        <f t="shared" si="0"/>
        <v>111.8733384043189</v>
      </c>
      <c r="J39" s="3">
        <f t="shared" si="1"/>
        <v>51.461790963009477</v>
      </c>
      <c r="K39" s="3">
        <f t="shared" si="2"/>
        <v>255.83945298050159</v>
      </c>
      <c r="L39" s="3">
        <f t="shared" si="3"/>
        <v>93.131246244074703</v>
      </c>
      <c r="M39" s="3">
        <f t="shared" si="4"/>
        <v>55.672299241240708</v>
      </c>
      <c r="N39" s="3">
        <f t="shared" si="5"/>
        <v>97.613954346781725</v>
      </c>
      <c r="O39" s="11"/>
    </row>
    <row r="40" spans="1:15" x14ac:dyDescent="0.3">
      <c r="A40" s="3">
        <v>34</v>
      </c>
      <c r="B40" s="3">
        <v>104.12292399786301</v>
      </c>
      <c r="C40" s="3">
        <v>52.817783335761995</v>
      </c>
      <c r="D40" s="3">
        <v>255.25961246827021</v>
      </c>
      <c r="E40" s="3">
        <v>95.777852181006821</v>
      </c>
      <c r="F40" s="3">
        <v>58.327702103303437</v>
      </c>
      <c r="G40" s="3">
        <v>95.632599991549213</v>
      </c>
      <c r="I40" s="3">
        <f t="shared" si="0"/>
        <v>113.6238946801632</v>
      </c>
      <c r="J40" s="3">
        <f t="shared" si="1"/>
        <v>52.852739414413094</v>
      </c>
      <c r="K40" s="3">
        <f t="shared" si="2"/>
        <v>258.03606642201095</v>
      </c>
      <c r="L40" s="3">
        <f t="shared" si="3"/>
        <v>96.27765050197678</v>
      </c>
      <c r="M40" s="3">
        <f t="shared" si="4"/>
        <v>58.72710524015671</v>
      </c>
      <c r="N40" s="3">
        <f t="shared" si="5"/>
        <v>100.83123931087583</v>
      </c>
      <c r="O40" s="11"/>
    </row>
    <row r="41" spans="1:15" x14ac:dyDescent="0.3">
      <c r="A41" s="3">
        <v>35</v>
      </c>
      <c r="B41" s="3">
        <v>106.55110512478539</v>
      </c>
      <c r="C41" s="3">
        <v>53.843637395474843</v>
      </c>
      <c r="D41" s="3">
        <v>257.80748650564851</v>
      </c>
      <c r="E41" s="3">
        <v>97.71558257979747</v>
      </c>
      <c r="F41" s="3">
        <v>62.418446696117982</v>
      </c>
      <c r="G41" s="3">
        <v>97.809390067776064</v>
      </c>
      <c r="I41" s="3">
        <f t="shared" si="0"/>
        <v>115.20320961285002</v>
      </c>
      <c r="J41" s="3">
        <f t="shared" si="1"/>
        <v>54.178819109716507</v>
      </c>
      <c r="K41" s="3">
        <f t="shared" si="2"/>
        <v>259.95526549963301</v>
      </c>
      <c r="L41" s="3">
        <f t="shared" si="3"/>
        <v>99.367374499189239</v>
      </c>
      <c r="M41" s="3">
        <f t="shared" si="4"/>
        <v>61.774406677468427</v>
      </c>
      <c r="N41" s="3">
        <f t="shared" si="5"/>
        <v>104.02111857094313</v>
      </c>
      <c r="O41" s="11"/>
    </row>
    <row r="42" spans="1:15" x14ac:dyDescent="0.3">
      <c r="A42" s="3">
        <v>36</v>
      </c>
      <c r="B42" s="3">
        <v>107.89299469492671</v>
      </c>
      <c r="C42" s="3">
        <v>55.767113757436434</v>
      </c>
      <c r="D42" s="3">
        <v>259.39990777900999</v>
      </c>
      <c r="E42" s="3">
        <v>100.06859023219447</v>
      </c>
      <c r="F42" s="3">
        <v>65.061697048398145</v>
      </c>
      <c r="G42" s="3">
        <v>100.39432828329545</v>
      </c>
      <c r="I42" s="3">
        <f t="shared" si="0"/>
        <v>116.62568698225002</v>
      </c>
      <c r="J42" s="3">
        <f t="shared" si="1"/>
        <v>55.440720771573602</v>
      </c>
      <c r="K42" s="3">
        <f t="shared" si="2"/>
        <v>261.63030197253181</v>
      </c>
      <c r="L42" s="3">
        <f t="shared" si="3"/>
        <v>102.3965946330395</v>
      </c>
      <c r="M42" s="3">
        <f t="shared" si="4"/>
        <v>64.805808534263733</v>
      </c>
      <c r="N42" s="3">
        <f t="shared" si="5"/>
        <v>107.17985412783619</v>
      </c>
      <c r="O42" s="11"/>
    </row>
    <row r="43" spans="1:15" x14ac:dyDescent="0.3">
      <c r="A43" s="3">
        <v>37</v>
      </c>
      <c r="B43" s="3">
        <v>109.49048227842827</v>
      </c>
      <c r="C43" s="3">
        <v>57.43412660446981</v>
      </c>
      <c r="D43" s="3">
        <v>260.99232905237147</v>
      </c>
      <c r="E43" s="3">
        <v>102.08545393424903</v>
      </c>
      <c r="F43" s="3">
        <v>67.453209271889733</v>
      </c>
      <c r="G43" s="3">
        <v>102.97926649881484</v>
      </c>
      <c r="I43" s="3">
        <f t="shared" si="0"/>
        <v>117.90502491758377</v>
      </c>
      <c r="J43" s="3">
        <f t="shared" si="1"/>
        <v>56.639489242186201</v>
      </c>
      <c r="K43" s="3">
        <f t="shared" si="2"/>
        <v>263.0908906323541</v>
      </c>
      <c r="L43" s="3">
        <f t="shared" si="3"/>
        <v>105.36198716035037</v>
      </c>
      <c r="M43" s="3">
        <f t="shared" si="4"/>
        <v>67.813486709394766</v>
      </c>
      <c r="N43" s="3">
        <f t="shared" si="5"/>
        <v>110.30397746505972</v>
      </c>
      <c r="O43" s="11"/>
    </row>
    <row r="44" spans="1:15" x14ac:dyDescent="0.3">
      <c r="A44" s="3">
        <v>38</v>
      </c>
      <c r="B44" s="3">
        <v>111.79086439867052</v>
      </c>
      <c r="C44" s="3">
        <v>58.908791815307033</v>
      </c>
      <c r="D44" s="3">
        <v>262.90323458040524</v>
      </c>
      <c r="E44" s="3">
        <v>104.83062952871219</v>
      </c>
      <c r="F44" s="3">
        <v>70.725804946141366</v>
      </c>
      <c r="G44" s="3">
        <v>105.97235285362676</v>
      </c>
      <c r="I44" s="3">
        <f t="shared" si="0"/>
        <v>119.05412813932058</v>
      </c>
      <c r="J44" s="3">
        <f t="shared" si="1"/>
        <v>57.776466245955248</v>
      </c>
      <c r="K44" s="3">
        <f t="shared" si="2"/>
        <v>264.36346848020617</v>
      </c>
      <c r="L44" s="3">
        <f t="shared" si="3"/>
        <v>108.26070727123243</v>
      </c>
      <c r="M44" s="3">
        <f t="shared" si="4"/>
        <v>70.790214394415116</v>
      </c>
      <c r="N44" s="3">
        <f t="shared" si="5"/>
        <v>113.3902883262602</v>
      </c>
      <c r="O44" s="11"/>
    </row>
    <row r="45" spans="1:15" x14ac:dyDescent="0.3">
      <c r="A45" s="3">
        <v>39</v>
      </c>
      <c r="B45" s="3">
        <v>114.98583956567364</v>
      </c>
      <c r="C45" s="3">
        <v>60.699962016896265</v>
      </c>
      <c r="D45" s="3">
        <v>265.04295517996923</v>
      </c>
      <c r="E45" s="3">
        <v>107.89790797283514</v>
      </c>
      <c r="F45" s="3">
        <v>74.376007813575882</v>
      </c>
      <c r="G45" s="3">
        <v>108.55729106914615</v>
      </c>
      <c r="I45" s="3">
        <f t="shared" si="0"/>
        <v>120.08505871867011</v>
      </c>
      <c r="J45" s="3">
        <f t="shared" si="1"/>
        <v>58.853237839392186</v>
      </c>
      <c r="K45" s="3">
        <f t="shared" si="2"/>
        <v>265.47146865280627</v>
      </c>
      <c r="L45" s="3">
        <f t="shared" si="3"/>
        <v>111.09036593231694</v>
      </c>
      <c r="M45" s="3">
        <f t="shared" si="4"/>
        <v>73.729377808461507</v>
      </c>
      <c r="N45" s="3">
        <f t="shared" si="5"/>
        <v>116.43585180416524</v>
      </c>
      <c r="O45" s="11"/>
    </row>
    <row r="46" spans="1:15" x14ac:dyDescent="0.3">
      <c r="A46" s="3">
        <v>40</v>
      </c>
      <c r="B46" s="3">
        <v>116.19993012913483</v>
      </c>
      <c r="C46" s="3">
        <v>61.416430097531958</v>
      </c>
      <c r="D46" s="3">
        <v>266.3267875397076</v>
      </c>
      <c r="E46" s="3">
        <v>109.20601201518168</v>
      </c>
      <c r="F46" s="3">
        <v>75.949371118504558</v>
      </c>
      <c r="G46" s="3">
        <v>111.14222928466553</v>
      </c>
      <c r="I46" s="3">
        <f t="shared" si="0"/>
        <v>121.00901673243753</v>
      </c>
      <c r="J46" s="3">
        <f t="shared" si="1"/>
        <v>59.871586688196977</v>
      </c>
      <c r="K46" s="3">
        <f t="shared" si="2"/>
        <v>266.43559605463213</v>
      </c>
      <c r="L46" s="3">
        <f t="shared" si="3"/>
        <v>113.84900507558027</v>
      </c>
      <c r="M46" s="3">
        <f t="shared" si="4"/>
        <v>76.62498241347356</v>
      </c>
      <c r="N46" s="3">
        <f t="shared" si="5"/>
        <v>119.43799392901656</v>
      </c>
      <c r="O46" s="11"/>
    </row>
    <row r="47" spans="1:15" x14ac:dyDescent="0.3">
      <c r="A47" s="3">
        <v>41</v>
      </c>
      <c r="B47" s="3">
        <v>117.6057192026162</v>
      </c>
      <c r="C47" s="3">
        <v>61.655252791077189</v>
      </c>
      <c r="D47" s="3">
        <v>267.7532679394169</v>
      </c>
      <c r="E47" s="3">
        <v>111.64179195610285</v>
      </c>
      <c r="F47" s="3">
        <v>78.781425067376162</v>
      </c>
      <c r="G47" s="3">
        <v>113.59111812042075</v>
      </c>
      <c r="I47" s="3">
        <f t="shared" si="0"/>
        <v>121.83634360070695</v>
      </c>
      <c r="J47" s="3">
        <f t="shared" si="1"/>
        <v>60.833449168484258</v>
      </c>
      <c r="K47" s="3">
        <f t="shared" si="2"/>
        <v>267.27409574776158</v>
      </c>
      <c r="L47" s="3">
        <f t="shared" si="3"/>
        <v>116.53507165187823</v>
      </c>
      <c r="M47" s="3">
        <f t="shared" si="4"/>
        <v>79.471650760745305</v>
      </c>
      <c r="N47" s="3">
        <f t="shared" si="5"/>
        <v>122.39429595921339</v>
      </c>
      <c r="O47" s="11"/>
    </row>
    <row r="48" spans="1:15" x14ac:dyDescent="0.3">
      <c r="A48" s="3">
        <v>42</v>
      </c>
      <c r="B48" s="3">
        <v>118.50031224937707</v>
      </c>
      <c r="C48" s="3">
        <v>62.610543565258112</v>
      </c>
      <c r="D48" s="3">
        <v>269.60769245903901</v>
      </c>
      <c r="E48" s="3">
        <v>114.57374929239684</v>
      </c>
      <c r="F48" s="3">
        <v>81.298806355262045</v>
      </c>
      <c r="G48" s="3">
        <v>118.48889579193117</v>
      </c>
      <c r="I48" s="3">
        <f t="shared" si="0"/>
        <v>122.57654217383387</v>
      </c>
      <c r="J48" s="3">
        <f t="shared" si="1"/>
        <v>61.740877179087626</v>
      </c>
      <c r="K48" s="3">
        <f>$S$6*(1+$S$9*EXP(1+$S$9)*EXP(($S$7/$S$6)*(1+$S$9)*(1+1/$S$9)*($S$8-A48)))^(-1/$S$9)</f>
        <v>268.00300824774365</v>
      </c>
      <c r="L48" s="3">
        <f t="shared" si="3"/>
        <v>119.14739097938347</v>
      </c>
      <c r="M48" s="3">
        <f t="shared" si="4"/>
        <v>82.264613115656715</v>
      </c>
      <c r="N48" s="3">
        <f t="shared" si="5"/>
        <v>125.3025875422652</v>
      </c>
      <c r="O48" s="11"/>
    </row>
    <row r="49" spans="1:15" x14ac:dyDescent="0.3">
      <c r="A49" s="3">
        <v>43</v>
      </c>
      <c r="B49" s="3">
        <v>119.20320678611776</v>
      </c>
      <c r="C49" s="3">
        <v>63.088188952348574</v>
      </c>
      <c r="D49" s="3">
        <v>270.3209326588937</v>
      </c>
      <c r="E49" s="3">
        <v>115.74653222691444</v>
      </c>
      <c r="F49" s="3">
        <v>82.746300595796427</v>
      </c>
      <c r="G49" s="3">
        <v>122.29827842532816</v>
      </c>
      <c r="I49" s="3">
        <f t="shared" si="0"/>
        <v>123.23830876230045</v>
      </c>
      <c r="J49" s="3">
        <f t="shared" si="1"/>
        <v>62.596004470175806</v>
      </c>
      <c r="K49" s="3">
        <f>$S$6*(1+$S$9*EXP(1+$S$9)*EXP(($S$7/$S$6)*(1+$S$9)*(1+1/$S$9)*($S$8-A49)))^(-1/$S$9)</f>
        <v>268.63640817303053</v>
      </c>
      <c r="L49" s="3">
        <f t="shared" si="3"/>
        <v>121.6851397996199</v>
      </c>
      <c r="M49" s="3">
        <f t="shared" si="4"/>
        <v>84.999691975291242</v>
      </c>
      <c r="N49" s="3">
        <f t="shared" si="5"/>
        <v>128.16093892896259</v>
      </c>
      <c r="O49" s="11"/>
    </row>
    <row r="50" spans="1:15" x14ac:dyDescent="0.3">
      <c r="A50" s="3">
        <v>44</v>
      </c>
      <c r="B50" s="3">
        <v>122.46208145646095</v>
      </c>
      <c r="C50" s="3">
        <v>63.804657032984267</v>
      </c>
      <c r="D50" s="3"/>
      <c r="E50" s="3">
        <v>118.00188402406366</v>
      </c>
      <c r="F50" s="3">
        <v>85.200747351485163</v>
      </c>
      <c r="G50" s="3">
        <v>125.69951291943262</v>
      </c>
      <c r="I50" s="3">
        <f t="shared" si="0"/>
        <v>123.82957327408192</v>
      </c>
      <c r="J50" s="3">
        <f t="shared" si="1"/>
        <v>63.401017235574514</v>
      </c>
      <c r="K50" s="3"/>
      <c r="L50" s="3">
        <f t="shared" si="3"/>
        <v>124.14781936781334</v>
      </c>
      <c r="M50" s="3">
        <f t="shared" si="4"/>
        <v>87.673281540213679</v>
      </c>
      <c r="N50" s="3">
        <f t="shared" si="5"/>
        <v>130.96765239668835</v>
      </c>
      <c r="O50" s="11"/>
    </row>
    <row r="51" spans="1:15" x14ac:dyDescent="0.3">
      <c r="A51" s="3">
        <v>45</v>
      </c>
      <c r="B51" s="3">
        <v>124.50686556334296</v>
      </c>
      <c r="C51" s="3">
        <v>64.401713766847351</v>
      </c>
      <c r="D51" s="3"/>
      <c r="E51" s="3">
        <v>119.98659360555497</v>
      </c>
      <c r="F51" s="3">
        <v>87.151717849596722</v>
      </c>
      <c r="G51" s="3">
        <v>127.7402536158953</v>
      </c>
      <c r="I51" s="3">
        <f t="shared" si="0"/>
        <v>124.35754444521392</v>
      </c>
      <c r="J51" s="3">
        <f t="shared" si="1"/>
        <v>64.15812867820577</v>
      </c>
      <c r="K51" s="3"/>
      <c r="L51" s="3">
        <f t="shared" si="3"/>
        <v>126.53522887862303</v>
      </c>
      <c r="M51" s="3">
        <f t="shared" si="4"/>
        <v>90.282323132461386</v>
      </c>
      <c r="N51" s="3">
        <f t="shared" si="5"/>
        <v>133.72125303137682</v>
      </c>
      <c r="O51" s="11"/>
    </row>
    <row r="52" spans="1:15" x14ac:dyDescent="0.3">
      <c r="A52" s="3">
        <v>46</v>
      </c>
      <c r="B52" s="3">
        <v>126.8072476835852</v>
      </c>
      <c r="C52" s="3">
        <v>65.357004541028275</v>
      </c>
      <c r="D52" s="3"/>
      <c r="E52" s="3">
        <v>122.46748058241911</v>
      </c>
      <c r="F52" s="3">
        <v>89.812324060445548</v>
      </c>
      <c r="G52" s="3">
        <v>129.10074741353708</v>
      </c>
      <c r="I52" s="3">
        <f t="shared" si="0"/>
        <v>124.82875783267359</v>
      </c>
      <c r="J52" s="3">
        <f t="shared" si="1"/>
        <v>64.869557235986207</v>
      </c>
      <c r="K52" s="3"/>
      <c r="L52" s="3">
        <f t="shared" si="3"/>
        <v>128.84743945338752</v>
      </c>
      <c r="M52" s="3">
        <f t="shared" si="4"/>
        <v>92.824277471741468</v>
      </c>
      <c r="N52" s="3">
        <f t="shared" si="5"/>
        <v>136.42047901320805</v>
      </c>
    </row>
    <row r="53" spans="1:15" x14ac:dyDescent="0.3">
      <c r="A53" s="3">
        <v>47</v>
      </c>
      <c r="B53" s="3">
        <v>128.08523775038645</v>
      </c>
      <c r="C53" s="3">
        <v>65.715238581346128</v>
      </c>
      <c r="D53" s="3"/>
      <c r="E53" s="3">
        <v>123.77558462476566</v>
      </c>
      <c r="F53" s="3">
        <v>91.308915054048015</v>
      </c>
      <c r="G53" s="3">
        <v>132.22988314811317</v>
      </c>
      <c r="I53" s="3">
        <f t="shared" si="0"/>
        <v>125.2491247995905</v>
      </c>
      <c r="J53" s="3">
        <f t="shared" si="1"/>
        <v>65.537508146287465</v>
      </c>
      <c r="K53" s="3"/>
      <c r="L53" s="3">
        <f t="shared" si="3"/>
        <v>131.08476890013353</v>
      </c>
      <c r="M53" s="3">
        <f t="shared" si="4"/>
        <v>95.297094635610975</v>
      </c>
      <c r="N53" s="3">
        <f t="shared" si="5"/>
        <v>139.06427152253943</v>
      </c>
    </row>
    <row r="54" spans="1:15" x14ac:dyDescent="0.3">
      <c r="A54" s="3">
        <v>48</v>
      </c>
      <c r="B54" s="3">
        <v>129.49102682386783</v>
      </c>
      <c r="C54" s="3">
        <v>66.670529355527052</v>
      </c>
      <c r="D54" s="3"/>
      <c r="E54" s="3">
        <v>125.76029420625697</v>
      </c>
      <c r="F54" s="3">
        <v>93.138081824006576</v>
      </c>
      <c r="G54" s="3">
        <v>137.55205658268653</v>
      </c>
      <c r="I54" s="3">
        <f t="shared" si="0"/>
        <v>125.62398117732866</v>
      </c>
      <c r="J54" s="3">
        <f t="shared" si="1"/>
        <v>66.164158027592151</v>
      </c>
      <c r="K54" s="3"/>
      <c r="L54" s="3">
        <f t="shared" si="3"/>
        <v>133.24775739322729</v>
      </c>
      <c r="M54" s="3">
        <f t="shared" si="4"/>
        <v>97.699182440063993</v>
      </c>
      <c r="N54" s="3">
        <f t="shared" si="5"/>
        <v>141.65176439299717</v>
      </c>
    </row>
    <row r="55" spans="1:15" x14ac:dyDescent="0.3">
      <c r="A55" s="3">
        <v>49</v>
      </c>
      <c r="B55" s="3">
        <v>130.51341887730882</v>
      </c>
      <c r="C55" s="3">
        <v>67.625820129707975</v>
      </c>
      <c r="D55" s="3"/>
      <c r="E55" s="3">
        <v>127.75530059491555</v>
      </c>
      <c r="F55" s="3">
        <v>97.239849732398511</v>
      </c>
      <c r="G55" s="3">
        <v>146.42234564030881</v>
      </c>
      <c r="I55" s="3">
        <f t="shared" si="0"/>
        <v>125.95813465283706</v>
      </c>
      <c r="J55" s="3">
        <f t="shared" si="1"/>
        <v>66.751642164952287</v>
      </c>
      <c r="L55" s="3">
        <f t="shared" si="3"/>
        <v>135.33714421429147</v>
      </c>
      <c r="M55" s="3">
        <f t="shared" si="4"/>
        <v>100.02937388784429</v>
      </c>
      <c r="N55" s="3">
        <f t="shared" si="5"/>
        <v>144.18227360594952</v>
      </c>
    </row>
    <row r="56" spans="1:15" x14ac:dyDescent="0.3">
      <c r="A56" s="3">
        <v>50</v>
      </c>
      <c r="B56" s="3">
        <v>131.9192079507902</v>
      </c>
      <c r="C56" s="3">
        <v>67.864642823253206</v>
      </c>
      <c r="D56" s="3"/>
      <c r="E56" s="3">
        <v>130.56644596075265</v>
      </c>
      <c r="F56" s="3">
        <v>99.73416805506929</v>
      </c>
      <c r="G56" s="3">
        <v>152.88498481086216</v>
      </c>
      <c r="I56" s="3">
        <f t="shared" si="0"/>
        <v>126.25591021744388</v>
      </c>
      <c r="J56" s="3">
        <f t="shared" si="1"/>
        <v>67.302044199241351</v>
      </c>
      <c r="L56" s="3">
        <f t="shared" si="3"/>
        <v>137.35384561021104</v>
      </c>
      <c r="M56" s="3">
        <f t="shared" si="4"/>
        <v>102.28689424483933</v>
      </c>
      <c r="N56" s="3">
        <f t="shared" si="5"/>
        <v>146.65528672671132</v>
      </c>
    </row>
    <row r="57" spans="1:15" x14ac:dyDescent="0.3">
      <c r="A57" s="3">
        <v>51</v>
      </c>
      <c r="B57" s="3">
        <v>132.55820298419081</v>
      </c>
      <c r="C57" s="3">
        <v>67.864642823253206</v>
      </c>
      <c r="D57" s="3"/>
      <c r="E57" s="3">
        <v>132.33474707797276</v>
      </c>
      <c r="F57" s="3">
        <v>101.68435675774982</v>
      </c>
      <c r="G57" s="3">
        <v>157.06669250945552</v>
      </c>
      <c r="I57" s="3">
        <f t="shared" si="0"/>
        <v>126.52119323815438</v>
      </c>
      <c r="J57" s="3">
        <f t="shared" si="1"/>
        <v>67.817387937219522</v>
      </c>
      <c r="L57" s="3">
        <f t="shared" si="3"/>
        <v>139.29893388157157</v>
      </c>
      <c r="M57" s="3">
        <f t="shared" si="4"/>
        <v>104.47132822207161</v>
      </c>
      <c r="N57" s="3">
        <f t="shared" si="5"/>
        <v>149.070452357281</v>
      </c>
    </row>
    <row r="58" spans="1:15" x14ac:dyDescent="0.3">
      <c r="A58" s="3">
        <v>52</v>
      </c>
      <c r="B58" s="3">
        <v>133.90009255433213</v>
      </c>
      <c r="C58" s="3">
        <v>67.864642823253206</v>
      </c>
      <c r="D58" s="3"/>
      <c r="E58" s="3">
        <v>135.32725666096064</v>
      </c>
      <c r="F58" s="3">
        <v>104.41462094150258</v>
      </c>
      <c r="G58" s="3">
        <v>159.47434239652443</v>
      </c>
      <c r="I58" s="3">
        <f t="shared" si="0"/>
        <v>126.75746988578061</v>
      </c>
      <c r="J58" s="3">
        <f t="shared" si="1"/>
        <v>68.299631018888832</v>
      </c>
      <c r="L58" s="3">
        <f t="shared" si="3"/>
        <v>141.17361769123184</v>
      </c>
      <c r="M58" s="3">
        <f t="shared" si="4"/>
        <v>106.58258766305877</v>
      </c>
      <c r="N58" s="3">
        <f t="shared" si="5"/>
        <v>151.42756968653114</v>
      </c>
    </row>
    <row r="59" spans="1:15" x14ac:dyDescent="0.3">
      <c r="A59" s="3">
        <v>53</v>
      </c>
      <c r="B59" s="3">
        <v>134.15569056769237</v>
      </c>
      <c r="C59" s="3">
        <v>68.630473862200418</v>
      </c>
      <c r="D59" s="3"/>
      <c r="E59" s="3">
        <v>137.54896832105771</v>
      </c>
      <c r="F59" s="3">
        <v>107.08916544803589</v>
      </c>
      <c r="G59" s="3">
        <v>161.56519624582111</v>
      </c>
      <c r="I59" s="3">
        <f t="shared" si="0"/>
        <v>126.96786478588976</v>
      </c>
      <c r="J59" s="3">
        <f t="shared" si="1"/>
        <v>68.750660199308314</v>
      </c>
      <c r="L59" s="3">
        <f t="shared" si="3"/>
        <v>142.97922364938012</v>
      </c>
      <c r="M59" s="3">
        <f t="shared" si="4"/>
        <v>108.62088006467168</v>
      </c>
      <c r="N59" s="3">
        <f t="shared" si="5"/>
        <v>153.72657819112041</v>
      </c>
    </row>
    <row r="60" spans="1:15" x14ac:dyDescent="0.3">
      <c r="A60" s="3">
        <v>54</v>
      </c>
      <c r="B60" s="3">
        <v>134.79468560109299</v>
      </c>
      <c r="C60" s="3">
        <v>68.630473862200418</v>
      </c>
      <c r="D60" s="3"/>
      <c r="E60" s="3">
        <v>140.90420633834717</v>
      </c>
      <c r="F60" s="3">
        <v>111.10098220783584</v>
      </c>
      <c r="G60" s="3">
        <v>162.70566198180111</v>
      </c>
      <c r="I60" s="3">
        <f>$Q$6*(1+$Q$9*EXP(1+$Q$9)*EXP(($Q$7/$Q$6)*(1+$Q$9)*(1+1/$Q$9)*($Q$8-A60)))^(-1/$Q$9)</f>
        <v>127.15517585675315</v>
      </c>
      <c r="J60" s="3">
        <f t="shared" si="1"/>
        <v>69.172288023252065</v>
      </c>
      <c r="L60" s="3">
        <f t="shared" si="3"/>
        <v>144.7171791579151</v>
      </c>
      <c r="M60" s="3">
        <f t="shared" si="4"/>
        <v>110.58667819452357</v>
      </c>
      <c r="N60" s="3">
        <f t="shared" si="5"/>
        <v>155.96754755147168</v>
      </c>
    </row>
    <row r="61" spans="1:15" x14ac:dyDescent="0.3">
      <c r="A61" s="3">
        <v>55</v>
      </c>
      <c r="B61" s="3">
        <v>135.43368063449361</v>
      </c>
      <c r="C61" s="3">
        <v>68.95868716460636</v>
      </c>
      <c r="D61" s="3"/>
      <c r="E61" s="3">
        <v>143.26194116130731</v>
      </c>
      <c r="F61" s="3">
        <v>113.26061390648675</v>
      </c>
      <c r="G61" s="3">
        <v>164.44425560248536</v>
      </c>
      <c r="I61" s="3">
        <f>$Q$6*(1+$Q$9*EXP(1+$Q$9)*EXP(($Q$7/$Q$6)*(1+$Q$9)*(1+1/$Q$9)*($Q$8-A61)))^(-1/$Q$9)</f>
        <v>127.32190637018222</v>
      </c>
      <c r="J61" s="3">
        <f t="shared" si="1"/>
        <v>69.566250692102926</v>
      </c>
      <c r="L61" s="3">
        <f t="shared" si="3"/>
        <v>146.38899650711346</v>
      </c>
      <c r="M61" s="3">
        <f t="shared" si="4"/>
        <v>112.48069100938079</v>
      </c>
      <c r="N61" s="3">
        <f t="shared" si="5"/>
        <v>158.15066781538869</v>
      </c>
    </row>
    <row r="62" spans="1:15" x14ac:dyDescent="0.3">
      <c r="A62" s="3">
        <v>56</v>
      </c>
      <c r="B62" s="3"/>
      <c r="C62" s="3">
        <v>69.068091598741674</v>
      </c>
      <c r="D62" s="3"/>
      <c r="E62" s="3">
        <v>144.44080857278738</v>
      </c>
      <c r="F62" s="3">
        <v>114.44326936050987</v>
      </c>
      <c r="G62" s="3">
        <v>165.08817916570175</v>
      </c>
      <c r="J62" s="3">
        <f t="shared" si="1"/>
        <v>69.934206942764817</v>
      </c>
      <c r="L62" s="3">
        <f t="shared" si="3"/>
        <v>147.99625819792598</v>
      </c>
      <c r="M62" s="3">
        <f t="shared" si="4"/>
        <v>114.30383602739913</v>
      </c>
      <c r="N62" s="3">
        <f>$V$6*(1+$V$9*EXP(1+$V$9)*EXP(($V$7/$V$6)*(1+$V$9)*(1+1/$V$9)*($V$8-A62)))^(-1/$V$9)</f>
        <v>160.27623985874811</v>
      </c>
    </row>
    <row r="63" spans="1:15" x14ac:dyDescent="0.3">
      <c r="A63" s="3">
        <v>57</v>
      </c>
      <c r="B63" s="3"/>
      <c r="C63" s="3">
        <v>69.9433270718242</v>
      </c>
      <c r="D63" s="3"/>
      <c r="E63" s="3">
        <v>146.52649707002135</v>
      </c>
      <c r="F63" s="3">
        <v>116.44864165211429</v>
      </c>
      <c r="G63" s="3">
        <v>165.73210272891814</v>
      </c>
      <c r="J63" s="3">
        <f t="shared" si="1"/>
        <v>70.277737777845758</v>
      </c>
      <c r="L63" s="3">
        <f t="shared" si="3"/>
        <v>149.54060345921701</v>
      </c>
      <c r="M63" s="3">
        <f t="shared" si="4"/>
        <v>116.05721326166234</v>
      </c>
      <c r="N63" s="3">
        <f>$V$6*(1+$V$9*EXP(1+$V$9)*EXP(($V$7/$V$6)*(1+$V$9)*(1+1/$V$9)*($V$8-A63)))^(-1/$V$9)</f>
        <v>162.34466617093167</v>
      </c>
    </row>
    <row r="64" spans="1:15" x14ac:dyDescent="0.3">
      <c r="A64" s="3">
        <v>58</v>
      </c>
      <c r="B64" s="3"/>
      <c r="C64" s="3">
        <v>69.9433270718242</v>
      </c>
      <c r="D64" s="3"/>
      <c r="E64" s="3">
        <v>149.11093716441997</v>
      </c>
      <c r="F64" s="3">
        <v>118.19691493197456</v>
      </c>
      <c r="G64" s="3"/>
      <c r="J64" s="3">
        <f t="shared" si="1"/>
        <v>70.598346904633615</v>
      </c>
      <c r="L64" s="3">
        <f t="shared" si="3"/>
        <v>151.02371591337504</v>
      </c>
      <c r="M64" s="3">
        <f t="shared" si="4"/>
        <v>117.74208078333675</v>
      </c>
    </row>
    <row r="65" spans="1:13" x14ac:dyDescent="0.3">
      <c r="A65" s="3">
        <v>59</v>
      </c>
      <c r="B65" s="3"/>
      <c r="C65" s="3">
        <v>69.9433270718242</v>
      </c>
      <c r="D65" s="3"/>
      <c r="E65" s="3">
        <v>152.37549307313401</v>
      </c>
      <c r="F65" s="3">
        <v>120.81932485176496</v>
      </c>
      <c r="G65" s="3"/>
      <c r="J65" s="3">
        <f t="shared" si="1"/>
        <v>70.897461757372866</v>
      </c>
      <c r="L65" s="3">
        <f t="shared" si="3"/>
        <v>152.44731234184303</v>
      </c>
      <c r="M65" s="3">
        <f t="shared" si="4"/>
        <v>119.35983194955841</v>
      </c>
    </row>
    <row r="66" spans="1:13" x14ac:dyDescent="0.3">
      <c r="A66" s="3">
        <v>60</v>
      </c>
      <c r="B66" s="3"/>
      <c r="C66" s="3">
        <v>69.9433270718242</v>
      </c>
      <c r="D66" s="3"/>
      <c r="E66" s="3">
        <v>155.00527422182032</v>
      </c>
      <c r="F66" s="3">
        <v>122.05340010813691</v>
      </c>
      <c r="G66" s="3"/>
      <c r="J66" s="3">
        <f>$R$6*(1+$R$9*EXP(1+$R$9)*EXP(($R$7/$R$6)*(1+$R$9)*(1+1/$R$9)*($R$8-A66)))^(-1/$R$9)</f>
        <v>71.176434992954213</v>
      </c>
      <c r="L66" s="3">
        <f t="shared" si="3"/>
        <v>153.81313250653898</v>
      </c>
      <c r="M66" s="3">
        <f t="shared" si="4"/>
        <v>120.91197430300167</v>
      </c>
    </row>
    <row r="67" spans="1:13" x14ac:dyDescent="0.3">
      <c r="A67" s="3">
        <v>61</v>
      </c>
      <c r="B67" s="3"/>
      <c r="C67" s="3"/>
      <c r="D67" s="3"/>
      <c r="E67" s="3">
        <v>158.17914802195898</v>
      </c>
      <c r="F67" s="3">
        <v>123.64741398095069</v>
      </c>
      <c r="G67" s="3"/>
      <c r="L67" s="3">
        <f t="shared" si="3"/>
        <v>155.12292995997876</v>
      </c>
      <c r="M67" s="3">
        <f t="shared" si="4"/>
        <v>122.40011012697074</v>
      </c>
    </row>
    <row r="68" spans="1:13" x14ac:dyDescent="0.3">
      <c r="A68" s="3">
        <v>62</v>
      </c>
      <c r="B68" s="3"/>
      <c r="C68" s="3"/>
      <c r="D68" s="3"/>
      <c r="E68" s="3">
        <v>161.06227743062908</v>
      </c>
      <c r="F68" s="3">
        <v>125.70420607490394</v>
      </c>
      <c r="G68" s="3"/>
      <c r="L68" s="3">
        <f t="shared" si="3"/>
        <v>156.37846379787408</v>
      </c>
      <c r="M68" s="3">
        <f t="shared" si="4"/>
        <v>123.82591862113161</v>
      </c>
    </row>
    <row r="69" spans="1:13" x14ac:dyDescent="0.3">
      <c r="A69" s="3">
        <v>63</v>
      </c>
      <c r="B69" s="3"/>
      <c r="C69" s="3"/>
      <c r="D69" s="3"/>
      <c r="E69" s="3">
        <v>163.46488527118751</v>
      </c>
      <c r="F69" s="3">
        <v>126.52692291248523</v>
      </c>
      <c r="G69" s="3"/>
      <c r="L69" s="3">
        <f t="shared" si="3"/>
        <v>157.58149128664022</v>
      </c>
      <c r="M69" s="3">
        <f t="shared" si="4"/>
        <v>125.19113964782105</v>
      </c>
    </row>
    <row r="70" spans="1:13" x14ac:dyDescent="0.3">
      <c r="A70" s="3">
        <v>64</v>
      </c>
      <c r="B70" s="3"/>
      <c r="C70" s="3"/>
      <c r="D70" s="3"/>
      <c r="E70" s="3">
        <v>165.31304514854014</v>
      </c>
      <c r="F70" s="3">
        <v>127.34963975006653</v>
      </c>
      <c r="G70" s="3"/>
      <c r="L70" s="3">
        <f t="shared" si="3"/>
        <v>158.73376131238905</v>
      </c>
      <c r="M70" s="3">
        <f t="shared" si="4"/>
        <v>126.49755898758545</v>
      </c>
    </row>
    <row r="71" spans="1:13" x14ac:dyDescent="0.3">
      <c r="A71" s="3">
        <v>65</v>
      </c>
      <c r="B71" s="3"/>
      <c r="C71" s="3"/>
      <c r="D71" s="3"/>
      <c r="E71" s="3">
        <v>166.86549944551635</v>
      </c>
      <c r="F71" s="3">
        <v>128.42945559939199</v>
      </c>
      <c r="G71" s="3"/>
      <c r="L71" s="3">
        <f t="shared" ref="L71:L74" si="8">$T$6*(1+$T$9*EXP(1+$T$9)*EXP(($T$7/$T$6)*(1+$T$9)*(1+1/$T$9)*($T$8-A71)))^(-1/$T$9)</f>
        <v>159.83700860769085</v>
      </c>
      <c r="M71" s="3">
        <f t="shared" ref="M71:M78" si="9">$U$6*(1+$U$9*EXP(1+$U$9)*EXP(($U$7/$U$6)*(1+$U$9)*(1+1/$U$9)*($U$8-A71)))^(-1/$U$9)</f>
        <v>127.74699503376182</v>
      </c>
    </row>
    <row r="72" spans="1:13" x14ac:dyDescent="0.3">
      <c r="A72" s="3">
        <v>66</v>
      </c>
      <c r="B72" s="3"/>
      <c r="C72" s="3"/>
      <c r="D72" s="3"/>
      <c r="E72" s="3">
        <v>168.30706414985141</v>
      </c>
      <c r="F72" s="3">
        <v>129.2521724369733</v>
      </c>
      <c r="G72" s="3"/>
      <c r="L72" s="3">
        <f t="shared" si="8"/>
        <v>160.89294866943501</v>
      </c>
      <c r="M72" s="3">
        <f t="shared" si="9"/>
        <v>128.94128684998461</v>
      </c>
    </row>
    <row r="73" spans="1:13" x14ac:dyDescent="0.3">
      <c r="A73" s="3">
        <v>67</v>
      </c>
      <c r="B73" s="3"/>
      <c r="C73" s="3"/>
      <c r="D73" s="3"/>
      <c r="E73" s="3">
        <v>169.23114408852774</v>
      </c>
      <c r="F73" s="3">
        <v>130.3834080886476</v>
      </c>
      <c r="G73" s="3"/>
      <c r="L73" s="3">
        <f t="shared" si="8"/>
        <v>161.90327334068243</v>
      </c>
      <c r="M73" s="3">
        <f t="shared" si="9"/>
        <v>130.08228351056641</v>
      </c>
    </row>
    <row r="74" spans="1:13" x14ac:dyDescent="0.3">
      <c r="A74" s="3">
        <v>68</v>
      </c>
      <c r="B74" s="3"/>
      <c r="C74" s="3"/>
      <c r="D74" s="3"/>
      <c r="E74" s="3">
        <v>170.00083042428119</v>
      </c>
      <c r="F74" s="3">
        <v>131.64290286503388</v>
      </c>
      <c r="G74" s="3"/>
      <c r="L74" s="3">
        <f t="shared" si="8"/>
        <v>162.86964699663173</v>
      </c>
      <c r="M74" s="3">
        <f t="shared" si="9"/>
        <v>131.17183464151208</v>
      </c>
    </row>
    <row r="75" spans="1:13" x14ac:dyDescent="0.3">
      <c r="A75" s="3">
        <v>69</v>
      </c>
      <c r="B75" s="3"/>
      <c r="C75" s="3"/>
      <c r="D75" s="3"/>
      <c r="E75" s="3">
        <v>170.50279977368561</v>
      </c>
      <c r="F75" s="3">
        <v>133.07414692910919</v>
      </c>
      <c r="G75" s="3"/>
      <c r="L75" s="3">
        <f>$T$6*(1+$T$9*EXP(1+$T$9)*EXP(($T$7/$T$6)*(1+$T$9)*(1+1/$T$9)*($T$8-A75)))^(-1/$T$9)</f>
        <v>163.79370328066662</v>
      </c>
      <c r="M75" s="3">
        <f t="shared" si="9"/>
        <v>132.21178207948873</v>
      </c>
    </row>
    <row r="76" spans="1:13" x14ac:dyDescent="0.3">
      <c r="A76" s="3">
        <v>70</v>
      </c>
      <c r="B76" s="3"/>
      <c r="C76" s="3"/>
      <c r="D76" s="3"/>
      <c r="E76" s="3"/>
      <c r="F76" s="3">
        <v>134.33364170549547</v>
      </c>
      <c r="G76" s="3"/>
      <c r="M76" s="3">
        <f t="shared" si="9"/>
        <v>133.20395256655434</v>
      </c>
    </row>
    <row r="77" spans="1:13" x14ac:dyDescent="0.3">
      <c r="A77" s="3">
        <v>71</v>
      </c>
      <c r="B77" s="3"/>
      <c r="C77" s="3"/>
      <c r="D77" s="3"/>
      <c r="E77" s="3"/>
      <c r="F77" s="3">
        <v>135.53588671931874</v>
      </c>
      <c r="G77" s="3"/>
      <c r="M77" s="3">
        <f t="shared" si="9"/>
        <v>134.15015140009243</v>
      </c>
    </row>
    <row r="78" spans="1:13" x14ac:dyDescent="0.3">
      <c r="A78" s="3">
        <v>72</v>
      </c>
      <c r="B78" s="3"/>
      <c r="C78" s="3"/>
      <c r="D78" s="3"/>
      <c r="E78" s="3"/>
      <c r="F78" s="3">
        <v>135.60984456709326</v>
      </c>
      <c r="G78" s="3"/>
      <c r="M78" s="3">
        <f t="shared" si="9"/>
        <v>135.052156959911</v>
      </c>
    </row>
  </sheetData>
  <mergeCells count="3">
    <mergeCell ref="B4:E4"/>
    <mergeCell ref="I4:L4"/>
    <mergeCell ref="Q4:T4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2ED4E-0D6E-45EF-9D96-B7E6982E2A73}">
  <dimension ref="A4:P80"/>
  <sheetViews>
    <sheetView zoomScale="80" zoomScaleNormal="80" workbookViewId="0">
      <selection activeCell="M15" sqref="M15:P15"/>
    </sheetView>
  </sheetViews>
  <sheetFormatPr baseColWidth="10" defaultRowHeight="14.4" x14ac:dyDescent="0.3"/>
  <cols>
    <col min="7" max="7" width="13.109375" customWidth="1"/>
    <col min="8" max="8" width="12" bestFit="1" customWidth="1"/>
    <col min="9" max="9" width="12" customWidth="1"/>
    <col min="10" max="10" width="12" bestFit="1" customWidth="1"/>
    <col min="13" max="16" width="12.44140625" bestFit="1" customWidth="1"/>
  </cols>
  <sheetData>
    <row r="4" spans="1:16" x14ac:dyDescent="0.3">
      <c r="A4" s="35" t="s">
        <v>22</v>
      </c>
      <c r="B4" s="113" t="s">
        <v>5</v>
      </c>
      <c r="C4" s="113"/>
      <c r="D4" s="113"/>
      <c r="E4" s="113"/>
      <c r="G4" s="112" t="s">
        <v>6</v>
      </c>
      <c r="H4" s="112"/>
      <c r="I4" s="112"/>
      <c r="J4" s="112"/>
      <c r="K4" s="36"/>
      <c r="M4" s="112" t="s">
        <v>50</v>
      </c>
      <c r="N4" s="112"/>
      <c r="O4" s="112"/>
      <c r="P4" s="112"/>
    </row>
    <row r="5" spans="1:16" s="55" customFormat="1" x14ac:dyDescent="0.3">
      <c r="A5" s="54" t="s">
        <v>4</v>
      </c>
      <c r="B5" s="54" t="s">
        <v>38</v>
      </c>
      <c r="C5" s="54" t="s">
        <v>39</v>
      </c>
      <c r="D5" s="54" t="s">
        <v>40</v>
      </c>
      <c r="E5" s="54" t="s">
        <v>41</v>
      </c>
      <c r="G5" s="54" t="s">
        <v>38</v>
      </c>
      <c r="H5" s="54" t="s">
        <v>39</v>
      </c>
      <c r="I5" s="54" t="s">
        <v>40</v>
      </c>
      <c r="J5" s="54" t="s">
        <v>41</v>
      </c>
      <c r="K5" s="41"/>
      <c r="M5" s="54" t="s">
        <v>38</v>
      </c>
      <c r="N5" s="54" t="s">
        <v>39</v>
      </c>
      <c r="O5" s="54" t="s">
        <v>40</v>
      </c>
      <c r="P5" s="54" t="s">
        <v>41</v>
      </c>
    </row>
    <row r="6" spans="1:16" x14ac:dyDescent="0.3">
      <c r="A6" s="3">
        <v>0</v>
      </c>
      <c r="B6" s="3">
        <v>0</v>
      </c>
      <c r="C6" s="3">
        <v>0</v>
      </c>
      <c r="D6" s="3">
        <v>0</v>
      </c>
      <c r="E6" s="3">
        <v>0</v>
      </c>
      <c r="G6" s="3">
        <f t="shared" ref="G6:G46" si="0">$M$6*(1+$M$9*EXP(1+$M$9)*EXP(($M$7/$M$6)*(1+$M$9)*(1+1/$M$9)*($M$8-A6)))^(-1/$M$9)</f>
        <v>4.0306430960401407</v>
      </c>
      <c r="H6" s="3">
        <f t="shared" ref="H6:H37" si="1">$N$6*(1+$N$9*EXP(1+$N$9)*EXP(($N$7/$N$6)*(1+$N$9)*(1+1/$N$9)*($N$8-A6)))^(-1/$N$9)</f>
        <v>0.37130243363092819</v>
      </c>
      <c r="I6" s="3">
        <f t="shared" ref="I6:I42" si="2">$O$6*(1+$O$9*EXP(1+$O$9)*EXP(($O$7/$O$6)*(1+$O$9)*(1+1/$O$9)*($O$8-A6)))^(-1/$O$9)</f>
        <v>4.3364067283187153E-2</v>
      </c>
      <c r="J6" s="3">
        <f t="shared" ref="J6:J47" si="3">$P$6*(1+$P$9*EXP(1+$P$9)*EXP(($P$7/$P$6)*(1+$P$9)*(1+1/$P$9)*($P$8-A6)))^(-1/$P$9)</f>
        <v>1.6502009051298292</v>
      </c>
      <c r="K6" s="11"/>
      <c r="L6" s="54" t="s">
        <v>51</v>
      </c>
      <c r="M6" s="3">
        <v>173.6115219068727</v>
      </c>
      <c r="N6" s="3">
        <v>36.888571852606646</v>
      </c>
      <c r="O6" s="3">
        <v>117.13542521968751</v>
      </c>
      <c r="P6" s="3">
        <v>172.21820935735661</v>
      </c>
    </row>
    <row r="7" spans="1:16" x14ac:dyDescent="0.3">
      <c r="A7" s="6">
        <v>1</v>
      </c>
      <c r="B7" s="3">
        <v>0.59739286766246502</v>
      </c>
      <c r="C7" s="3">
        <v>0.24133412480307526</v>
      </c>
      <c r="D7" s="3">
        <v>2.5877052046264754E-2</v>
      </c>
      <c r="E7" s="3">
        <v>2.1705377453598325</v>
      </c>
      <c r="G7" s="3">
        <f t="shared" si="0"/>
        <v>4.5699454287964052</v>
      </c>
      <c r="H7" s="3">
        <f t="shared" si="1"/>
        <v>0.52039327206098196</v>
      </c>
      <c r="I7" s="3">
        <f t="shared" si="2"/>
        <v>0.10195071289560907</v>
      </c>
      <c r="J7" s="3">
        <f t="shared" si="3"/>
        <v>2.3441775589473242</v>
      </c>
      <c r="K7" s="11"/>
      <c r="L7" s="54" t="s">
        <v>0</v>
      </c>
      <c r="M7" s="3">
        <v>2.8084010520506405E-2</v>
      </c>
      <c r="N7" s="3">
        <v>0.21834255289851073</v>
      </c>
      <c r="O7" s="3">
        <v>1.6527672866768026E-2</v>
      </c>
      <c r="P7" s="3">
        <v>2.2070209893034441E-4</v>
      </c>
    </row>
    <row r="8" spans="1:16" x14ac:dyDescent="0.3">
      <c r="A8" s="3">
        <v>2</v>
      </c>
      <c r="B8" s="3">
        <v>1.1028791402999354</v>
      </c>
      <c r="C8" s="3">
        <v>0.58885526451950354</v>
      </c>
      <c r="D8" s="3">
        <v>8.8721321301479153E-2</v>
      </c>
      <c r="E8" s="3">
        <v>3.5517890378615435</v>
      </c>
      <c r="G8" s="3">
        <f t="shared" si="0"/>
        <v>5.1599192549280675</v>
      </c>
      <c r="H8" s="3">
        <f t="shared" si="1"/>
        <v>0.71404350142652884</v>
      </c>
      <c r="I8" s="3">
        <f t="shared" si="2"/>
        <v>0.21859434312171391</v>
      </c>
      <c r="J8" s="3">
        <f t="shared" si="3"/>
        <v>3.2428752955353861</v>
      </c>
      <c r="K8" s="11"/>
      <c r="L8" s="56" t="s">
        <v>1</v>
      </c>
      <c r="M8" s="33">
        <v>9.6199625999542935</v>
      </c>
      <c r="N8" s="33">
        <v>7.012584992661953</v>
      </c>
      <c r="O8" s="33">
        <v>9.3079424233099601</v>
      </c>
      <c r="P8" s="33">
        <v>6.8305495662341995</v>
      </c>
    </row>
    <row r="9" spans="1:16" x14ac:dyDescent="0.3">
      <c r="A9" s="3">
        <v>3</v>
      </c>
      <c r="B9" s="3">
        <v>1.7462253054748977</v>
      </c>
      <c r="C9" s="3">
        <v>0.97498986420442391</v>
      </c>
      <c r="D9" s="3">
        <v>0.17004919916116837</v>
      </c>
      <c r="E9" s="3">
        <v>4.5383971039341944</v>
      </c>
      <c r="G9" s="3">
        <f t="shared" si="0"/>
        <v>5.8026817223569491</v>
      </c>
      <c r="H9" s="3">
        <f t="shared" si="1"/>
        <v>0.96002254837836143</v>
      </c>
      <c r="I9" s="3">
        <f t="shared" si="2"/>
        <v>0.43167452670572343</v>
      </c>
      <c r="J9" s="3">
        <f t="shared" si="3"/>
        <v>4.3774942065074578</v>
      </c>
      <c r="K9" s="11"/>
      <c r="L9" s="56" t="s">
        <v>108</v>
      </c>
      <c r="M9" s="33">
        <v>4.7693100451016201E-3</v>
      </c>
      <c r="N9" s="33">
        <v>7.6318771552215642E-2</v>
      </c>
      <c r="O9" s="33">
        <v>1.2296603615332279E-3</v>
      </c>
      <c r="P9" s="33">
        <v>1.6318658247427338E-5</v>
      </c>
    </row>
    <row r="10" spans="1:16" x14ac:dyDescent="0.3">
      <c r="A10" s="3">
        <v>4</v>
      </c>
      <c r="B10" s="3">
        <v>2.366594821893611</v>
      </c>
      <c r="C10" s="3">
        <v>1.2259773539996222</v>
      </c>
      <c r="D10" s="3">
        <v>0.35118856348502159</v>
      </c>
      <c r="E10" s="3">
        <v>5.5250051700068452</v>
      </c>
      <c r="G10" s="3">
        <f t="shared" si="0"/>
        <v>6.5001807386879333</v>
      </c>
      <c r="H10" s="3">
        <f t="shared" si="1"/>
        <v>1.2658657326767251</v>
      </c>
      <c r="I10" s="3">
        <f t="shared" si="2"/>
        <v>0.79208498761859014</v>
      </c>
      <c r="J10" s="3">
        <f t="shared" si="3"/>
        <v>5.7767073624247338</v>
      </c>
      <c r="K10" s="11"/>
      <c r="L10" s="56" t="s">
        <v>2</v>
      </c>
      <c r="M10" s="3">
        <f>SUMPRODUCT((B6:B80-G6:G80)^2)</f>
        <v>891.94978547102153</v>
      </c>
      <c r="N10" s="3">
        <f>SUMPRODUCT((C6:C63-H6:H63)^2)</f>
        <v>5.3682634822499153</v>
      </c>
      <c r="O10" s="3">
        <f>SUMPRODUCT((D6:D53-I6:I53)^2)</f>
        <v>91.018099465332782</v>
      </c>
      <c r="P10" s="3">
        <f>SUMPRODUCT((E6:E55-J6:J55)^2)</f>
        <v>25.453427515128642</v>
      </c>
    </row>
    <row r="11" spans="1:16" x14ac:dyDescent="0.3">
      <c r="A11" s="3">
        <v>5</v>
      </c>
      <c r="B11" s="3">
        <v>3.1018475820935678</v>
      </c>
      <c r="C11" s="3">
        <v>1.6603787786451576</v>
      </c>
      <c r="D11" s="3">
        <v>0.47040783898388416</v>
      </c>
      <c r="E11" s="3">
        <v>7.3666735600091267</v>
      </c>
      <c r="G11" s="3">
        <f t="shared" si="0"/>
        <v>7.2541752760405682</v>
      </c>
      <c r="H11" s="3">
        <f t="shared" si="1"/>
        <v>1.6384610118458243</v>
      </c>
      <c r="I11" s="3">
        <f t="shared" si="2"/>
        <v>1.3611589630817793</v>
      </c>
      <c r="J11" s="3">
        <f t="shared" si="3"/>
        <v>7.4651369184243084</v>
      </c>
      <c r="K11" s="11"/>
      <c r="L11" s="56" t="s">
        <v>55</v>
      </c>
      <c r="M11" s="3">
        <f>SUMPRODUCT((B6:B80-AVERAGE(B6:B80))^2)</f>
        <v>125834.91867238874</v>
      </c>
      <c r="N11" s="3">
        <f>SUMPRODUCT((C6:C63-AVERAGE(C6:C63))^2)</f>
        <v>9128.3027240078663</v>
      </c>
      <c r="O11" s="3">
        <f>SUMPRODUCT((D6:D53-AVERAGE(D6:D53))^2)</f>
        <v>86905.776306600397</v>
      </c>
      <c r="P11" s="3">
        <f>SUMPRODUCT((E6:E55-AVERAGE(E6:E55))^2)</f>
        <v>141972.95947283268</v>
      </c>
    </row>
    <row r="12" spans="1:16" x14ac:dyDescent="0.3">
      <c r="A12" s="3">
        <v>6</v>
      </c>
      <c r="B12" s="3">
        <v>3.9290069373185195</v>
      </c>
      <c r="C12" s="3">
        <v>2.114086933274939</v>
      </c>
      <c r="D12" s="3">
        <v>0.57206768630849569</v>
      </c>
      <c r="E12" s="3">
        <v>10.458045500370099</v>
      </c>
      <c r="G12" s="3">
        <f t="shared" si="0"/>
        <v>8.0662177073194901</v>
      </c>
      <c r="H12" s="3">
        <f t="shared" si="1"/>
        <v>2.0836420558692375</v>
      </c>
      <c r="I12" s="3">
        <f t="shared" si="2"/>
        <v>2.2061148439217297</v>
      </c>
      <c r="J12" s="3">
        <f t="shared" si="3"/>
        <v>9.462041703925701</v>
      </c>
      <c r="K12" s="11"/>
      <c r="L12" s="56" t="s">
        <v>3</v>
      </c>
      <c r="M12" s="3">
        <f>1-(M10/M11)</f>
        <v>0.99291174663693138</v>
      </c>
      <c r="N12" s="3">
        <f t="shared" ref="N12:P12" si="4">1-(N10/N11)</f>
        <v>0.99941191000730822</v>
      </c>
      <c r="O12" s="3">
        <f t="shared" si="4"/>
        <v>0.99895268066941578</v>
      </c>
      <c r="P12" s="3">
        <f t="shared" si="4"/>
        <v>0.99982071637014791</v>
      </c>
    </row>
    <row r="13" spans="1:16" x14ac:dyDescent="0.3">
      <c r="A13" s="3">
        <v>7</v>
      </c>
      <c r="B13" s="3">
        <v>5.0089094288622062</v>
      </c>
      <c r="C13" s="3">
        <v>2.5002215329598592</v>
      </c>
      <c r="D13" s="3">
        <v>1.8228650328286848</v>
      </c>
      <c r="E13" s="3">
        <v>14.075608409303154</v>
      </c>
      <c r="G13" s="3">
        <f t="shared" si="0"/>
        <v>8.937638392775753</v>
      </c>
      <c r="H13" s="3">
        <f t="shared" si="1"/>
        <v>2.6058237015473078</v>
      </c>
      <c r="I13" s="3">
        <f t="shared" si="2"/>
        <v>3.3936297707998868</v>
      </c>
      <c r="J13" s="3">
        <f t="shared" si="3"/>
        <v>11.780311497932619</v>
      </c>
      <c r="K13" s="11"/>
      <c r="L13" s="56" t="s">
        <v>48</v>
      </c>
      <c r="M13" s="103">
        <f>1-((1-M12)*(74-1)/(74-4-1))</f>
        <v>0.9925008333984926</v>
      </c>
      <c r="N13" s="103">
        <f>1-((1-N12)*(57-1)/(57-4-1))</f>
        <v>0.99936667231556275</v>
      </c>
      <c r="O13" s="103">
        <f>1-((1-O12)*(47-1)/(47-4-1))</f>
        <v>0.9988529359712649</v>
      </c>
      <c r="P13" s="103">
        <f>1-((1-P12)*(49-1)/(49-4-1))</f>
        <v>0.99980441785834318</v>
      </c>
    </row>
    <row r="14" spans="1:16" x14ac:dyDescent="0.3">
      <c r="A14" s="3">
        <v>8</v>
      </c>
      <c r="B14" s="3">
        <v>6.065835271649644</v>
      </c>
      <c r="C14" s="3">
        <v>2.9249695926132717</v>
      </c>
      <c r="D14" s="3">
        <v>2.6322044923417485</v>
      </c>
      <c r="E14" s="3">
        <v>14.930668733232785</v>
      </c>
      <c r="G14" s="3">
        <f t="shared" si="0"/>
        <v>9.8695326875312492</v>
      </c>
      <c r="H14" s="3">
        <f t="shared" si="1"/>
        <v>3.2077114767370807</v>
      </c>
      <c r="I14" s="3">
        <f t="shared" si="2"/>
        <v>4.9826581913547576</v>
      </c>
      <c r="J14" s="3">
        <f t="shared" si="3"/>
        <v>14.425827273671841</v>
      </c>
      <c r="K14" s="11"/>
      <c r="L14" s="56" t="s">
        <v>49</v>
      </c>
      <c r="M14" s="3">
        <f>SQRT(AVERAGE((B6:B80-G6:G80)^2))</f>
        <v>3.8036974158816053</v>
      </c>
      <c r="N14" s="3">
        <f>SQRT(AVERAGE((C6:C63-H6:H63)^2))</f>
        <v>0.28274188412380896</v>
      </c>
      <c r="O14" s="3">
        <f>SQRT(AVERAGE((D6:D53-I6:I53)^2))</f>
        <v>2.3504536990130092</v>
      </c>
      <c r="P14" s="3">
        <f>SQRT(AVERAGE((E6:E55-J6:J55)^2))</f>
        <v>0.50484145956094473</v>
      </c>
    </row>
    <row r="15" spans="1:16" x14ac:dyDescent="0.3">
      <c r="A15" s="3">
        <v>9</v>
      </c>
      <c r="B15" s="3">
        <v>7.2835976557308229</v>
      </c>
      <c r="C15" s="3">
        <v>3.4365979371957911</v>
      </c>
      <c r="D15" s="3">
        <v>3.9075272770289997</v>
      </c>
      <c r="E15" s="3">
        <v>18.877100997523389</v>
      </c>
      <c r="G15" s="3">
        <f t="shared" si="0"/>
        <v>10.862750491584601</v>
      </c>
      <c r="H15" s="3">
        <f t="shared" si="1"/>
        <v>3.8901086717561819</v>
      </c>
      <c r="I15" s="3">
        <f t="shared" si="2"/>
        <v>7.0177864747904861</v>
      </c>
      <c r="J15" s="3">
        <f t="shared" si="3"/>
        <v>17.397208813104623</v>
      </c>
      <c r="K15" s="11"/>
      <c r="L15" s="56" t="s">
        <v>70</v>
      </c>
      <c r="M15" s="104">
        <f>M14/AVERAGE(B6:B80)</f>
        <v>6.2141954491011363E-2</v>
      </c>
      <c r="N15" s="104">
        <f>N14/AVERAGE(C6:C63)</f>
        <v>1.3560150103215833E-2</v>
      </c>
      <c r="O15" s="104">
        <f>O14/AVERAGE(D6:D53)</f>
        <v>3.9019290082999404E-2</v>
      </c>
      <c r="P15" s="104">
        <f>P14/AVERAGE(E6:E55)</f>
        <v>6.1693097158923328E-3</v>
      </c>
    </row>
    <row r="16" spans="1:16" x14ac:dyDescent="0.3">
      <c r="A16" s="3">
        <v>10</v>
      </c>
      <c r="B16" s="3">
        <v>8.5243366885682494</v>
      </c>
      <c r="C16" s="3">
        <v>4.6680410914172903</v>
      </c>
      <c r="D16" s="3">
        <v>6.8368557776876804</v>
      </c>
      <c r="E16" s="3">
        <v>20.718769387525672</v>
      </c>
      <c r="G16" s="3">
        <f t="shared" si="0"/>
        <v>11.91788841502092</v>
      </c>
      <c r="H16" s="3">
        <f t="shared" si="1"/>
        <v>4.6518338528371332</v>
      </c>
      <c r="I16" s="3">
        <f t="shared" si="2"/>
        <v>9.5242358522036401</v>
      </c>
      <c r="J16" s="3">
        <f t="shared" si="3"/>
        <v>20.685936232642224</v>
      </c>
      <c r="K16" s="11"/>
      <c r="L16" s="54" t="s">
        <v>52</v>
      </c>
      <c r="M16" s="3">
        <f>B80</f>
        <v>128.42868483689338</v>
      </c>
      <c r="N16" s="3">
        <f>C63</f>
        <v>36.295306367420672</v>
      </c>
      <c r="O16" s="3">
        <f>D53</f>
        <v>115.40421247387748</v>
      </c>
      <c r="P16" s="3">
        <f>E55</f>
        <v>154.97482499614384</v>
      </c>
    </row>
    <row r="17" spans="1:16" x14ac:dyDescent="0.3">
      <c r="A17" s="3">
        <v>11</v>
      </c>
      <c r="B17" s="3">
        <v>10.109725452749407</v>
      </c>
      <c r="C17" s="3">
        <v>5.0695986417069099</v>
      </c>
      <c r="D17" s="3">
        <v>11.317005249283309</v>
      </c>
      <c r="E17" s="3">
        <v>24.270558425387215</v>
      </c>
      <c r="G17" s="3">
        <f t="shared" si="0"/>
        <v>13.03528458386365</v>
      </c>
      <c r="H17" s="3">
        <f t="shared" si="1"/>
        <v>5.4897504722588408</v>
      </c>
      <c r="I17" s="3">
        <f t="shared" si="2"/>
        <v>12.505200114966325</v>
      </c>
      <c r="J17" s="3">
        <f t="shared" si="3"/>
        <v>24.276803694078531</v>
      </c>
      <c r="K17" s="11"/>
      <c r="L17" s="54" t="s">
        <v>53</v>
      </c>
      <c r="M17" s="3">
        <f>G80</f>
        <v>128.47821402750475</v>
      </c>
      <c r="N17" s="3">
        <f>H63</f>
        <v>35.69680080779797</v>
      </c>
      <c r="O17" s="3">
        <f>I53</f>
        <v>113.03491569216889</v>
      </c>
      <c r="P17" s="3">
        <f>J55</f>
        <v>155.97117623964741</v>
      </c>
    </row>
    <row r="18" spans="1:16" x14ac:dyDescent="0.3">
      <c r="A18" s="3">
        <v>12</v>
      </c>
      <c r="B18" s="3">
        <v>11.649160919418067</v>
      </c>
      <c r="C18" s="3">
        <v>6.033336762401996</v>
      </c>
      <c r="D18" s="3">
        <v>15.538684559056112</v>
      </c>
      <c r="E18" s="3">
        <v>27.361930365748186</v>
      </c>
      <c r="G18" s="3">
        <f t="shared" si="0"/>
        <v>14.215016067253709</v>
      </c>
      <c r="H18" s="3">
        <f t="shared" si="1"/>
        <v>6.3988999216946949</v>
      </c>
      <c r="I18" s="3">
        <f t="shared" si="2"/>
        <v>15.941692717870286</v>
      </c>
      <c r="J18" s="3">
        <f t="shared" si="3"/>
        <v>28.148643813115665</v>
      </c>
      <c r="K18" s="11"/>
      <c r="L18" s="54" t="s">
        <v>54</v>
      </c>
      <c r="M18" s="34">
        <f>(M16-M17)/M16</f>
        <v>-3.8565520369743971E-4</v>
      </c>
      <c r="N18" s="34">
        <f t="shared" ref="N18:P18" si="5">(N16-N17)/N16</f>
        <v>1.6489888625376939E-2</v>
      </c>
      <c r="O18" s="34">
        <f t="shared" si="5"/>
        <v>2.053041852562263E-2</v>
      </c>
      <c r="P18" s="34">
        <f t="shared" si="5"/>
        <v>-6.4291167518876688E-3</v>
      </c>
    </row>
    <row r="19" spans="1:16" x14ac:dyDescent="0.3">
      <c r="A19" s="3">
        <v>13</v>
      </c>
      <c r="B19" s="3">
        <v>13.303479629867971</v>
      </c>
      <c r="C19" s="3">
        <v>7.3450914266814191</v>
      </c>
      <c r="D19" s="3">
        <v>19.544972067309896</v>
      </c>
      <c r="E19" s="3">
        <v>32.294970696111442</v>
      </c>
      <c r="G19" s="3">
        <f t="shared" si="0"/>
        <v>15.456898865308617</v>
      </c>
      <c r="H19" s="3">
        <f t="shared" si="1"/>
        <v>7.3727212059396336</v>
      </c>
      <c r="I19" s="3">
        <f t="shared" si="2"/>
        <v>19.794626634371365</v>
      </c>
      <c r="J19" s="3">
        <f t="shared" si="3"/>
        <v>32.275250435607859</v>
      </c>
      <c r="K19" s="11"/>
      <c r="P19" s="57"/>
    </row>
    <row r="20" spans="1:16" x14ac:dyDescent="0.3">
      <c r="A20" s="3">
        <v>14</v>
      </c>
      <c r="B20" s="3">
        <v>15.003751637830371</v>
      </c>
      <c r="C20" s="3">
        <v>8.8977806211346149</v>
      </c>
      <c r="D20" s="3">
        <v>24.564427028962591</v>
      </c>
      <c r="E20" s="3">
        <v>36.872606078753591</v>
      </c>
      <c r="G20" s="3">
        <f t="shared" si="0"/>
        <v>16.760490359697577</v>
      </c>
      <c r="H20" s="3">
        <f t="shared" si="1"/>
        <v>8.4033350716811519</v>
      </c>
      <c r="I20" s="3">
        <f t="shared" si="2"/>
        <v>24.008549325389467</v>
      </c>
      <c r="J20" s="3">
        <f t="shared" si="3"/>
        <v>36.62642477772075</v>
      </c>
      <c r="K20" s="11"/>
    </row>
    <row r="21" spans="1:16" x14ac:dyDescent="0.3">
      <c r="A21" s="3">
        <v>15</v>
      </c>
      <c r="B21" s="3">
        <v>16.681046997036521</v>
      </c>
      <c r="C21" s="3">
        <v>9.8481334901533817</v>
      </c>
      <c r="D21" s="3">
        <v>29.329732372303756</v>
      </c>
      <c r="E21" s="3">
        <v>41.228742975138864</v>
      </c>
      <c r="G21" s="3">
        <f t="shared" si="0"/>
        <v>18.125094096284858</v>
      </c>
      <c r="H21" s="3">
        <f t="shared" si="1"/>
        <v>9.4818680720841417</v>
      </c>
      <c r="I21" s="3">
        <f t="shared" si="2"/>
        <v>28.516329426443878</v>
      </c>
      <c r="J21" s="3">
        <f t="shared" si="3"/>
        <v>41.169073884342026</v>
      </c>
      <c r="K21" s="11"/>
    </row>
    <row r="22" spans="1:16" x14ac:dyDescent="0.3">
      <c r="A22" s="3">
        <v>16</v>
      </c>
      <c r="B22" s="3">
        <v>18.220482463705181</v>
      </c>
      <c r="C22" s="3">
        <v>11.045318999546868</v>
      </c>
      <c r="D22" s="3">
        <v>34.267905665118271</v>
      </c>
      <c r="E22" s="3">
        <v>45.653737276708263</v>
      </c>
      <c r="G22" s="3">
        <f t="shared" si="0"/>
        <v>19.549766741315455</v>
      </c>
      <c r="H22" s="3">
        <f t="shared" si="1"/>
        <v>10.598792407089206</v>
      </c>
      <c r="I22" s="3">
        <f t="shared" si="2"/>
        <v>33.244116524886202</v>
      </c>
      <c r="J22" s="3">
        <f t="shared" si="3"/>
        <v>45.868299107314144</v>
      </c>
      <c r="K22" s="11"/>
    </row>
    <row r="23" spans="1:16" x14ac:dyDescent="0.3">
      <c r="A23" s="3">
        <v>17</v>
      </c>
      <c r="B23" s="3">
        <v>19.897777822911333</v>
      </c>
      <c r="C23" s="3">
        <v>11.957460340037144</v>
      </c>
      <c r="D23" s="3">
        <v>38.931735997220869</v>
      </c>
      <c r="E23" s="3">
        <v>49.837368252737512</v>
      </c>
      <c r="G23" s="3">
        <f t="shared" si="0"/>
        <v>21.033327029857844</v>
      </c>
      <c r="H23" s="3">
        <f t="shared" si="1"/>
        <v>11.744259881811063</v>
      </c>
      <c r="I23" s="3">
        <f t="shared" si="2"/>
        <v>38.116020539477518</v>
      </c>
      <c r="J23" s="3">
        <f t="shared" si="3"/>
        <v>50.688423917974312</v>
      </c>
      <c r="K23" s="11"/>
    </row>
    <row r="24" spans="1:16" x14ac:dyDescent="0.3">
      <c r="A24" s="3">
        <v>18</v>
      </c>
      <c r="B24" s="3">
        <v>21.437213289579994</v>
      </c>
      <c r="C24" s="3">
        <v>13.168898057875792</v>
      </c>
      <c r="D24" s="3">
        <v>44.419704227975487</v>
      </c>
      <c r="E24" s="3">
        <v>54.664634763540491</v>
      </c>
      <c r="G24" s="3">
        <f t="shared" si="0"/>
        <v>22.574366507504312</v>
      </c>
      <c r="H24" s="3">
        <f t="shared" si="1"/>
        <v>12.908412262570188</v>
      </c>
      <c r="I24" s="3">
        <f t="shared" si="2"/>
        <v>43.058128810440635</v>
      </c>
      <c r="J24" s="3">
        <f t="shared" si="3"/>
        <v>55.593923182301609</v>
      </c>
      <c r="K24" s="11"/>
    </row>
    <row r="25" spans="1:16" x14ac:dyDescent="0.3">
      <c r="A25" s="3">
        <v>19</v>
      </c>
      <c r="B25" s="3">
        <v>22.861765512467411</v>
      </c>
      <c r="C25" s="3">
        <v>14.323326941933797</v>
      </c>
      <c r="D25" s="3">
        <v>49.679007115781999</v>
      </c>
      <c r="E25" s="3">
        <v>59.527417199122652</v>
      </c>
      <c r="G25" s="3">
        <f t="shared" si="0"/>
        <v>24.17126185353899</v>
      </c>
      <c r="H25" s="3">
        <f t="shared" si="1"/>
        <v>14.081654969192352</v>
      </c>
      <c r="I25" s="3">
        <f t="shared" si="2"/>
        <v>48.001653175126194</v>
      </c>
      <c r="J25" s="3">
        <f t="shared" si="3"/>
        <v>60.550228674713431</v>
      </c>
      <c r="K25" s="11"/>
    </row>
    <row r="26" spans="1:16" x14ac:dyDescent="0.3">
      <c r="A26" s="3">
        <v>20</v>
      </c>
      <c r="B26" s="3">
        <v>22.898528150477407</v>
      </c>
      <c r="C26" s="3">
        <v>15.255060103313435</v>
      </c>
      <c r="D26" s="3">
        <v>54.633422879657701</v>
      </c>
      <c r="E26" s="3">
        <v>64.30777959342376</v>
      </c>
      <c r="G26" s="3">
        <f t="shared" si="0"/>
        <v>25.822188565808837</v>
      </c>
      <c r="H26" s="3">
        <f t="shared" si="1"/>
        <v>15.254885803750058</v>
      </c>
      <c r="I26" s="3">
        <f t="shared" si="2"/>
        <v>52.885147727304627</v>
      </c>
      <c r="J26" s="3">
        <f t="shared" si="3"/>
        <v>65.524397129289994</v>
      </c>
      <c r="K26" s="11"/>
    </row>
    <row r="27" spans="1:16" x14ac:dyDescent="0.3">
      <c r="A27" s="3">
        <v>21</v>
      </c>
      <c r="B27" s="3">
        <v>24.460940265902316</v>
      </c>
      <c r="C27" s="3">
        <v>16.448843216331095</v>
      </c>
      <c r="D27" s="3">
        <v>59.130507957637178</v>
      </c>
      <c r="E27" s="3">
        <v>70.242022565659624</v>
      </c>
      <c r="G27" s="3">
        <f t="shared" si="0"/>
        <v>27.525135783911722</v>
      </c>
      <c r="H27" s="3">
        <f t="shared" si="1"/>
        <v>16.419674808199019</v>
      </c>
      <c r="I27" s="3">
        <f t="shared" si="2"/>
        <v>57.655847417348731</v>
      </c>
      <c r="J27" s="3">
        <f t="shared" si="3"/>
        <v>70.485636932799451</v>
      </c>
      <c r="K27" s="11"/>
    </row>
    <row r="28" spans="1:16" x14ac:dyDescent="0.3">
      <c r="A28" s="3">
        <v>22</v>
      </c>
      <c r="B28" s="3">
        <v>28.272864565363129</v>
      </c>
      <c r="C28" s="3">
        <v>17.6280679987022</v>
      </c>
      <c r="D28" s="3">
        <v>64.161145502495572</v>
      </c>
      <c r="E28" s="3">
        <v>75.269645083803894</v>
      </c>
      <c r="G28" s="3">
        <f t="shared" si="0"/>
        <v>29.277922027787611</v>
      </c>
      <c r="H28" s="3">
        <f t="shared" si="1"/>
        <v>17.568395059267097</v>
      </c>
      <c r="I28" s="3">
        <f t="shared" si="2"/>
        <v>62.270246415065834</v>
      </c>
      <c r="J28" s="3">
        <f t="shared" si="3"/>
        <v>75.405697332770799</v>
      </c>
      <c r="K28" s="11"/>
    </row>
    <row r="29" spans="1:16" x14ac:dyDescent="0.3">
      <c r="A29" s="3">
        <v>23</v>
      </c>
      <c r="B29" s="3">
        <v>31.812508557719596</v>
      </c>
      <c r="C29" s="3">
        <v>18.576637881158636</v>
      </c>
      <c r="D29" s="3">
        <v>68.546497166460995</v>
      </c>
      <c r="E29" s="3">
        <v>79.80274735426184</v>
      </c>
      <c r="G29" s="3">
        <f t="shared" si="0"/>
        <v>31.078211632903486</v>
      </c>
      <c r="H29" s="3">
        <f t="shared" si="1"/>
        <v>18.694307094730636</v>
      </c>
      <c r="I29" s="3">
        <f t="shared" si="2"/>
        <v>66.694068552990373</v>
      </c>
      <c r="J29" s="3">
        <f t="shared" si="3"/>
        <v>80.259129830719061</v>
      </c>
      <c r="K29" s="11"/>
    </row>
    <row r="30" spans="1:16" x14ac:dyDescent="0.3">
      <c r="A30" s="3">
        <v>24</v>
      </c>
      <c r="B30" s="3">
        <v>35.624432857180409</v>
      </c>
      <c r="C30" s="3">
        <v>19.685734974492313</v>
      </c>
      <c r="D30" s="3">
        <v>71.81557749778068</v>
      </c>
      <c r="E30" s="3">
        <v>84.88384646201655</v>
      </c>
      <c r="G30" s="3">
        <f t="shared" si="0"/>
        <v>32.92353167045745</v>
      </c>
      <c r="H30" s="3">
        <f t="shared" si="1"/>
        <v>19.79160169232755</v>
      </c>
      <c r="I30" s="3">
        <f t="shared" si="2"/>
        <v>70.901788710601338</v>
      </c>
      <c r="J30" s="3">
        <f t="shared" si="3"/>
        <v>85.023435237441419</v>
      </c>
      <c r="K30" s="11"/>
    </row>
    <row r="31" spans="1:16" x14ac:dyDescent="0.3">
      <c r="A31" s="3">
        <v>25</v>
      </c>
      <c r="B31" s="3">
        <v>38.917487337070376</v>
      </c>
      <c r="C31" s="3">
        <v>20.634304856948749</v>
      </c>
      <c r="D31" s="3">
        <v>73.091316163661531</v>
      </c>
      <c r="E31" s="3">
        <v>88.899553821371072</v>
      </c>
      <c r="G31" s="3">
        <f t="shared" si="0"/>
        <v>34.811289151008943</v>
      </c>
      <c r="H31" s="3">
        <f t="shared" si="1"/>
        <v>20.855406952660502</v>
      </c>
      <c r="I31" s="3">
        <f t="shared" si="2"/>
        <v>74.875852653072357</v>
      </c>
      <c r="J31" s="3">
        <f t="shared" si="3"/>
        <v>89.679112115641004</v>
      </c>
      <c r="K31" s="11"/>
    </row>
    <row r="32" spans="1:16" x14ac:dyDescent="0.3">
      <c r="A32" s="3">
        <v>26</v>
      </c>
      <c r="B32" s="3">
        <v>42.132135757915343</v>
      </c>
      <c r="C32" s="3">
        <v>21.612061505019227</v>
      </c>
      <c r="D32" s="3">
        <v>77.556401494244511</v>
      </c>
      <c r="E32" s="3">
        <v>95.291904311772157</v>
      </c>
      <c r="G32" s="3">
        <f t="shared" si="0"/>
        <v>36.73878832208468</v>
      </c>
      <c r="H32" s="3">
        <f t="shared" si="1"/>
        <v>21.881766187688129</v>
      </c>
      <c r="I32" s="3">
        <f t="shared" si="2"/>
        <v>78.605721423495623</v>
      </c>
      <c r="J32" s="3">
        <f t="shared" si="3"/>
        <v>94.209623154314883</v>
      </c>
      <c r="K32" s="11"/>
    </row>
    <row r="33" spans="1:11" x14ac:dyDescent="0.3">
      <c r="A33" s="3">
        <v>27</v>
      </c>
      <c r="B33" s="3">
        <v>44.641129647355314</v>
      </c>
      <c r="C33" s="3">
        <v>22.717466437450568</v>
      </c>
      <c r="D33" s="3">
        <v>81.392027533802107</v>
      </c>
      <c r="E33" s="3">
        <v>99.791222841952433</v>
      </c>
      <c r="G33" s="3">
        <f t="shared" si="0"/>
        <v>38.703247884218179</v>
      </c>
      <c r="H33" s="3">
        <f t="shared" si="1"/>
        <v>22.867593129842756</v>
      </c>
      <c r="I33" s="3">
        <f t="shared" si="2"/>
        <v>82.086840907756311</v>
      </c>
      <c r="J33" s="3">
        <f t="shared" si="3"/>
        <v>98.601295856559929</v>
      </c>
      <c r="K33" s="11"/>
    </row>
    <row r="34" spans="1:11" x14ac:dyDescent="0.3">
      <c r="A34" s="3">
        <v>28</v>
      </c>
      <c r="B34" s="3">
        <v>47.542153832020283</v>
      </c>
      <c r="C34" s="3">
        <v>23.489735636820409</v>
      </c>
      <c r="D34" s="3">
        <v>84.366594666520243</v>
      </c>
      <c r="E34" s="3">
        <v>103.79970662338577</v>
      </c>
      <c r="G34" s="3">
        <f t="shared" si="0"/>
        <v>40.701817965171536</v>
      </c>
      <c r="H34" s="3">
        <f t="shared" si="1"/>
        <v>23.810610599811515</v>
      </c>
      <c r="I34" s="3">
        <f t="shared" si="2"/>
        <v>85.319611756575128</v>
      </c>
      <c r="J34" s="3">
        <f t="shared" si="3"/>
        <v>102.84317295317258</v>
      </c>
      <c r="K34" s="11"/>
    </row>
    <row r="35" spans="1:11" x14ac:dyDescent="0.3">
      <c r="A35" s="3">
        <v>29</v>
      </c>
      <c r="B35" s="3">
        <v>49.087462148829289</v>
      </c>
      <c r="C35" s="3">
        <v>24.36014153825009</v>
      </c>
      <c r="D35" s="3">
        <v>87.262883716798427</v>
      </c>
      <c r="E35" s="3">
        <v>107.31735565607217</v>
      </c>
      <c r="G35" s="3">
        <f t="shared" si="0"/>
        <v>42.73159670810832</v>
      </c>
      <c r="H35" s="3">
        <f t="shared" si="1"/>
        <v>24.70927813810118</v>
      </c>
      <c r="I35" s="3">
        <f t="shared" si="2"/>
        <v>88.30841192501579</v>
      </c>
      <c r="J35" s="3">
        <f t="shared" si="3"/>
        <v>106.92682653540038</v>
      </c>
      <c r="K35" s="11"/>
    </row>
    <row r="36" spans="1:11" x14ac:dyDescent="0.3">
      <c r="A36" s="3">
        <v>30</v>
      </c>
      <c r="B36" s="3">
        <v>50.721073798027376</v>
      </c>
      <c r="C36" s="3">
        <v>25.155512448177213</v>
      </c>
      <c r="D36" s="3">
        <v>90.00261660219671</v>
      </c>
      <c r="E36" s="3">
        <v>111.24403364604768</v>
      </c>
      <c r="G36" s="3">
        <f t="shared" si="0"/>
        <v>44.789646346187084</v>
      </c>
      <c r="H36" s="3">
        <f t="shared" si="1"/>
        <v>25.562713330706032</v>
      </c>
      <c r="I36" s="3">
        <f t="shared" si="2"/>
        <v>91.06070488661058</v>
      </c>
      <c r="J36" s="3">
        <f t="shared" si="3"/>
        <v>110.84614816764002</v>
      </c>
      <c r="K36" s="11"/>
    </row>
    <row r="37" spans="1:11" x14ac:dyDescent="0.3">
      <c r="A37" s="3">
        <v>31</v>
      </c>
      <c r="B37" s="3">
        <v>52.310533781030927</v>
      </c>
      <c r="C37" s="3">
        <v>25.980897354705359</v>
      </c>
      <c r="D37" s="3">
        <v>92.350959075395238</v>
      </c>
      <c r="E37" s="3">
        <v>114.48619163301525</v>
      </c>
      <c r="G37" s="3">
        <f t="shared" si="0"/>
        <v>46.873008652787462</v>
      </c>
      <c r="H37" s="3">
        <f t="shared" si="1"/>
        <v>26.370610732546108</v>
      </c>
      <c r="I37" s="3">
        <f t="shared" si="2"/>
        <v>93.586251429721358</v>
      </c>
      <c r="J37" s="3">
        <f t="shared" si="3"/>
        <v>114.5971254059136</v>
      </c>
      <c r="K37" s="11"/>
    </row>
    <row r="38" spans="1:11" x14ac:dyDescent="0.3">
      <c r="A38" s="3">
        <v>32</v>
      </c>
      <c r="B38" s="3">
        <v>53.944145430229014</v>
      </c>
      <c r="C38" s="3">
        <v>26.821289259534016</v>
      </c>
      <c r="D38" s="3">
        <v>94.542745383713864</v>
      </c>
      <c r="E38" s="3">
        <v>117.94940584636697</v>
      </c>
      <c r="G38" s="3">
        <f t="shared" si="0"/>
        <v>48.978719673284886</v>
      </c>
      <c r="H38" s="3">
        <f t="shared" ref="H38:H54" si="6">$N$6*(1+$N$9*EXP(1+$N$9)*EXP(($N$7/$N$6)*(1+$N$9)*(1+1/$N$9)*($N$8-A38)))^(-1/$N$9)</f>
        <v>27.133161480007047</v>
      </c>
      <c r="I38" s="3">
        <f t="shared" si="2"/>
        <v>95.896431645057135</v>
      </c>
      <c r="J38" s="3">
        <f t="shared" si="3"/>
        <v>118.1776133122827</v>
      </c>
      <c r="K38" s="11"/>
    </row>
    <row r="39" spans="1:11" x14ac:dyDescent="0.3">
      <c r="A39" s="3">
        <v>33</v>
      </c>
      <c r="B39" s="3">
        <v>55.577757079427101</v>
      </c>
      <c r="C39" s="3">
        <v>27.720587488429832</v>
      </c>
      <c r="D39" s="3">
        <v>96.65625360959254</v>
      </c>
      <c r="E39" s="3">
        <v>121.33893465092397</v>
      </c>
      <c r="G39" s="3">
        <f t="shared" si="0"/>
        <v>51.103823660465636</v>
      </c>
      <c r="H39" s="3">
        <f t="shared" si="6"/>
        <v>27.850975930573018</v>
      </c>
      <c r="I39" s="3">
        <f t="shared" si="2"/>
        <v>98.003675768184422</v>
      </c>
      <c r="J39" s="3">
        <f t="shared" si="3"/>
        <v>121.58710783667921</v>
      </c>
      <c r="K39" s="11"/>
    </row>
    <row r="40" spans="1:11" x14ac:dyDescent="0.3">
      <c r="A40" s="3">
        <v>34</v>
      </c>
      <c r="B40" s="3">
        <v>57.167217062430652</v>
      </c>
      <c r="C40" s="3">
        <v>28.440026071546484</v>
      </c>
      <c r="D40" s="3">
        <v>98.300093340831509</v>
      </c>
      <c r="E40" s="3">
        <v>124.36003641150739</v>
      </c>
      <c r="G40" s="3">
        <f t="shared" si="0"/>
        <v>53.245386151403082</v>
      </c>
      <c r="H40" s="3">
        <f t="shared" si="6"/>
        <v>28.525010999946904</v>
      </c>
      <c r="I40" s="3">
        <f t="shared" si="2"/>
        <v>99.920997341748929</v>
      </c>
      <c r="J40" s="3">
        <f t="shared" si="3"/>
        <v>124.8265263735107</v>
      </c>
      <c r="K40" s="11"/>
    </row>
    <row r="41" spans="1:11" x14ac:dyDescent="0.3">
      <c r="A41" s="3">
        <v>35</v>
      </c>
      <c r="B41" s="3">
        <v>58.800828711628739</v>
      </c>
      <c r="C41" s="3">
        <v>29.414265819516952</v>
      </c>
      <c r="D41" s="3">
        <v>100.33097983624818</v>
      </c>
      <c r="E41" s="3">
        <v>128.48641930401158</v>
      </c>
      <c r="G41" s="3">
        <f t="shared" si="0"/>
        <v>55.400506138383555</v>
      </c>
      <c r="H41" s="3">
        <f t="shared" si="6"/>
        <v>29.156503297894115</v>
      </c>
      <c r="I41" s="3">
        <f t="shared" si="2"/>
        <v>101.66161909612767</v>
      </c>
      <c r="J41" s="3">
        <f t="shared" si="3"/>
        <v>127.8979993548719</v>
      </c>
      <c r="K41" s="11"/>
    </row>
    <row r="42" spans="1:11" x14ac:dyDescent="0.3">
      <c r="A42" s="3">
        <v>36</v>
      </c>
      <c r="B42" s="3">
        <v>60.390288694632289</v>
      </c>
      <c r="C42" s="3">
        <v>29.968833060669372</v>
      </c>
      <c r="D42" s="3">
        <v>101.75260038303985</v>
      </c>
      <c r="E42" s="3">
        <v>131.1390940206214</v>
      </c>
      <c r="G42" s="3">
        <f t="shared" si="0"/>
        <v>57.566327300460408</v>
      </c>
      <c r="H42" s="3">
        <f t="shared" si="6"/>
        <v>29.746908695750481</v>
      </c>
      <c r="I42" s="3">
        <f t="shared" si="2"/>
        <v>103.23868046174663</v>
      </c>
      <c r="J42" s="3">
        <f t="shared" si="3"/>
        <v>130.80467563416465</v>
      </c>
      <c r="K42" s="11"/>
    </row>
    <row r="43" spans="1:11" x14ac:dyDescent="0.3">
      <c r="A43" s="3">
        <v>37</v>
      </c>
      <c r="B43" s="3">
        <v>62.001824510733108</v>
      </c>
      <c r="C43" s="3">
        <v>30.478435390377001</v>
      </c>
      <c r="D43" s="3">
        <v>103.17422092983152</v>
      </c>
      <c r="E43" s="3">
        <v>133.57071251084707</v>
      </c>
      <c r="G43" s="3">
        <f t="shared" si="0"/>
        <v>59.740048275000667</v>
      </c>
      <c r="H43" s="3">
        <f t="shared" si="6"/>
        <v>30.297848586459583</v>
      </c>
      <c r="I43" s="3">
        <f t="shared" ref="I43:I53" si="7">$O$6*(1+$O$9*EXP(1+$O$9)*EXP(($O$7/$O$6)*(1+$O$9)*(1+1/$O$9)*($O$8-A43)))^(-1/$O$9)</f>
        <v>104.66501525283714</v>
      </c>
      <c r="J43" s="3">
        <f t="shared" si="3"/>
        <v>133.55054334329151</v>
      </c>
      <c r="K43" s="11"/>
    </row>
    <row r="44" spans="1:11" x14ac:dyDescent="0.3">
      <c r="A44" s="3">
        <v>38</v>
      </c>
      <c r="B44" s="3">
        <v>63.613360326833927</v>
      </c>
      <c r="C44" s="3">
        <v>31.062979239159283</v>
      </c>
      <c r="D44" s="3">
        <v>104.66353769313707</v>
      </c>
      <c r="E44" s="3">
        <v>136.2233872274569</v>
      </c>
      <c r="G44" s="3">
        <f t="shared" si="0"/>
        <v>61.918931960460462</v>
      </c>
      <c r="H44" s="3">
        <f t="shared" si="6"/>
        <v>30.811062813203741</v>
      </c>
      <c r="I44" s="3">
        <f t="shared" si="7"/>
        <v>105.95298842905864</v>
      </c>
      <c r="J44" s="3">
        <f t="shared" si="3"/>
        <v>136.14026712510099</v>
      </c>
      <c r="K44" s="11"/>
    </row>
    <row r="45" spans="1:11" x14ac:dyDescent="0.3">
      <c r="A45" s="3">
        <v>39</v>
      </c>
      <c r="B45" s="3">
        <v>65.246971976032015</v>
      </c>
      <c r="C45" s="3">
        <v>31.857359341350588</v>
      </c>
      <c r="D45" s="3">
        <v>107.10060148763708</v>
      </c>
      <c r="E45" s="3">
        <v>139.68660144080863</v>
      </c>
      <c r="G45" s="3">
        <f t="shared" si="0"/>
        <v>64.100313852117921</v>
      </c>
      <c r="H45" s="3">
        <f t="shared" si="6"/>
        <v>31.288369033893598</v>
      </c>
      <c r="I45" s="3">
        <f t="shared" si="7"/>
        <v>107.11438166213263</v>
      </c>
      <c r="J45" s="3">
        <f t="shared" si="3"/>
        <v>138.57904203388205</v>
      </c>
      <c r="K45" s="11"/>
    </row>
    <row r="46" spans="1:11" x14ac:dyDescent="0.3">
      <c r="A46" s="3">
        <v>40</v>
      </c>
      <c r="B46" s="3">
        <v>66.968886957619191</v>
      </c>
      <c r="C46" s="3">
        <v>32.142137113834266</v>
      </c>
      <c r="D46" s="3">
        <v>107.91295608580374</v>
      </c>
      <c r="E46" s="3">
        <v>141.16030961670299</v>
      </c>
      <c r="G46" s="3">
        <f t="shared" si="0"/>
        <v>66.281609422082113</v>
      </c>
      <c r="H46" s="3">
        <f t="shared" si="6"/>
        <v>31.731628143980707</v>
      </c>
      <c r="I46" s="3">
        <f t="shared" si="7"/>
        <v>108.16031849928849</v>
      </c>
      <c r="J46" s="3">
        <f t="shared" si="3"/>
        <v>140.87246379876945</v>
      </c>
      <c r="K46" s="11"/>
    </row>
    <row r="47" spans="1:11" x14ac:dyDescent="0.3">
      <c r="A47" s="3">
        <v>41</v>
      </c>
      <c r="B47" s="3">
        <v>68.514195274428189</v>
      </c>
      <c r="C47" s="3">
        <v>32.606774532097106</v>
      </c>
      <c r="D47" s="3">
        <v>109.33457663259541</v>
      </c>
      <c r="E47" s="3">
        <v>143.44455728933923</v>
      </c>
      <c r="G47" s="3">
        <f t="shared" ref="G47:G80" si="8">$M$6*(1+$M$9*EXP(1+$M$9)*EXP(($M$7/$M$6)*(1+$M$9)*(1+1/$M$9)*($M$8-A47)))^(-1/$M$9)</f>
        <v>68.460320563032965</v>
      </c>
      <c r="H47" s="3">
        <f t="shared" si="6"/>
        <v>32.142715287467155</v>
      </c>
      <c r="I47" s="3">
        <f t="shared" si="7"/>
        <v>109.10122107769047</v>
      </c>
      <c r="J47" s="3">
        <f t="shared" si="3"/>
        <v>143.02641493259918</v>
      </c>
      <c r="K47" s="11"/>
    </row>
    <row r="48" spans="1:11" x14ac:dyDescent="0.3">
      <c r="A48" s="3">
        <v>42</v>
      </c>
      <c r="B48" s="3">
        <v>70.147806923626277</v>
      </c>
      <c r="C48" s="3">
        <v>32.8086749763768</v>
      </c>
      <c r="D48" s="3">
        <v>110.75619717938709</v>
      </c>
      <c r="E48" s="3">
        <v>145.63414906421568</v>
      </c>
      <c r="G48" s="3">
        <f t="shared" si="8"/>
        <v>70.634041122431469</v>
      </c>
      <c r="H48" s="3">
        <f t="shared" si="6"/>
        <v>32.523495934736658</v>
      </c>
      <c r="I48" s="3">
        <f t="shared" si="7"/>
        <v>109.9467915050261</v>
      </c>
      <c r="J48" s="3">
        <f t="shared" ref="J48:J55" si="9">$P$6*(1+$P$9*EXP(1+$P$9)*EXP(($P$7/$P$6)*(1+$P$9)*(1+1/$P$9)*($P$8-A48)))^(-1/$P$9)</f>
        <v>145.04696574771981</v>
      </c>
      <c r="K48" s="11"/>
    </row>
    <row r="49" spans="1:11" x14ac:dyDescent="0.3">
      <c r="A49" s="3">
        <v>43</v>
      </c>
      <c r="B49" s="3">
        <v>71.693115240435276</v>
      </c>
      <c r="C49" s="3">
        <v>32.916355213325971</v>
      </c>
      <c r="D49" s="3">
        <v>111.50085556103987</v>
      </c>
      <c r="E49" s="3">
        <v>146.76212058460658</v>
      </c>
      <c r="G49" s="3">
        <f t="shared" si="8"/>
        <v>72.800461559899901</v>
      </c>
      <c r="H49" s="3">
        <f t="shared" si="6"/>
        <v>32.875806486307411</v>
      </c>
      <c r="I49" s="3">
        <f t="shared" si="7"/>
        <v>110.70601211880764</v>
      </c>
      <c r="J49" s="3">
        <f t="shared" si="9"/>
        <v>146.94028930220674</v>
      </c>
      <c r="K49" s="11"/>
    </row>
    <row r="50" spans="1:11" x14ac:dyDescent="0.3">
      <c r="A50" s="3">
        <v>44</v>
      </c>
      <c r="B50" s="3">
        <v>73.238423557244275</v>
      </c>
      <c r="C50" s="3">
        <v>33.091335598368374</v>
      </c>
      <c r="D50" s="3">
        <v>112.71938745828987</v>
      </c>
      <c r="E50" s="3">
        <v>148.61995602995628</v>
      </c>
      <c r="G50" s="3">
        <f t="shared" si="8"/>
        <v>74.957372765522891</v>
      </c>
      <c r="H50" s="3">
        <f t="shared" si="6"/>
        <v>33.201438865565564</v>
      </c>
      <c r="I50" s="3">
        <f t="shared" si="7"/>
        <v>111.38715983679464</v>
      </c>
      <c r="J50" s="3">
        <f t="shared" si="9"/>
        <v>148.7125891146525</v>
      </c>
      <c r="K50" s="11"/>
    </row>
    <row r="51" spans="1:11" x14ac:dyDescent="0.3">
      <c r="A51" s="3">
        <v>45</v>
      </c>
      <c r="B51" s="3">
        <v>74.827883540247825</v>
      </c>
      <c r="C51" s="3">
        <v>33.219205879745516</v>
      </c>
      <c r="D51" s="3">
        <v>113.73483070599821</v>
      </c>
      <c r="E51" s="3">
        <v>150.01333261396857</v>
      </c>
      <c r="G51" s="3">
        <f t="shared" si="8"/>
        <v>77.102669080824597</v>
      </c>
      <c r="H51" s="3">
        <f t="shared" si="6"/>
        <v>33.50212858417202</v>
      </c>
      <c r="I51" s="3">
        <f t="shared" si="7"/>
        <v>111.99783069598909</v>
      </c>
      <c r="J51" s="3">
        <f t="shared" si="9"/>
        <v>150.37003847883685</v>
      </c>
      <c r="K51" s="11"/>
    </row>
    <row r="52" spans="1:11" x14ac:dyDescent="0.3">
      <c r="A52" s="3">
        <v>46</v>
      </c>
      <c r="B52" s="3">
        <v>76.461495189445913</v>
      </c>
      <c r="C52" s="3">
        <v>33.407646294406568</v>
      </c>
      <c r="D52" s="3">
        <v>114.7709986998543</v>
      </c>
      <c r="E52" s="3">
        <v>151.73846552750757</v>
      </c>
      <c r="G52" s="3">
        <f t="shared" si="8"/>
        <v>79.234350567325052</v>
      </c>
      <c r="H52" s="3">
        <f t="shared" si="6"/>
        <v>33.779545795618269</v>
      </c>
      <c r="I52" s="3">
        <f t="shared" si="7"/>
        <v>112.54497144311171</v>
      </c>
      <c r="J52" s="3">
        <f t="shared" si="9"/>
        <v>151.91873020758698</v>
      </c>
    </row>
    <row r="53" spans="1:11" x14ac:dyDescent="0.3">
      <c r="A53" s="3">
        <v>47</v>
      </c>
      <c r="B53" s="3">
        <v>78.050955172449463</v>
      </c>
      <c r="C53" s="3">
        <v>33.51532653135574</v>
      </c>
      <c r="D53" s="3">
        <v>115.40421247387748</v>
      </c>
      <c r="E53" s="3">
        <v>152.86643704789847</v>
      </c>
      <c r="G53" s="3">
        <f t="shared" si="8"/>
        <v>81.350524569790863</v>
      </c>
      <c r="H53" s="3">
        <f t="shared" si="6"/>
        <v>34.035288891008072</v>
      </c>
      <c r="I53" s="3">
        <f t="shared" si="7"/>
        <v>113.03491569216889</v>
      </c>
      <c r="J53" s="3">
        <f t="shared" si="9"/>
        <v>153.36463565933349</v>
      </c>
    </row>
    <row r="54" spans="1:11" x14ac:dyDescent="0.3">
      <c r="A54" s="3">
        <v>48</v>
      </c>
      <c r="B54" s="3">
        <v>79.640415155453013</v>
      </c>
      <c r="C54" s="3">
        <v>33.703766946016792</v>
      </c>
      <c r="D54" s="3"/>
      <c r="E54" s="3">
        <v>154.32616489781608</v>
      </c>
      <c r="G54" s="3">
        <f t="shared" si="8"/>
        <v>83.449406622871564</v>
      </c>
      <c r="H54" s="3">
        <f t="shared" si="6"/>
        <v>34.270880233239318</v>
      </c>
      <c r="I54" s="3"/>
      <c r="J54" s="3">
        <f t="shared" si="9"/>
        <v>154.71357193569202</v>
      </c>
    </row>
    <row r="55" spans="1:11" x14ac:dyDescent="0.3">
      <c r="A55" s="3">
        <v>49</v>
      </c>
      <c r="B55" s="3">
        <v>81.185723472262012</v>
      </c>
      <c r="C55" s="3">
        <v>34.134487893813478</v>
      </c>
      <c r="D55" s="3"/>
      <c r="E55" s="3">
        <v>154.97482499614384</v>
      </c>
      <c r="G55" s="3">
        <f t="shared" si="8"/>
        <v>85.529320750589648</v>
      </c>
      <c r="H55" s="3">
        <f t="shared" ref="H55:H62" si="10">$N$6*(1+$N$9*EXP(1+$N$9)*EXP(($N$7/$N$6)*(1+$N$9)*(1+1/$N$9)*($N$8-A55)))^(-1/$N$9)</f>
        <v>34.48776366888896</v>
      </c>
      <c r="J55" s="3">
        <f t="shared" si="9"/>
        <v>155.97117623964741</v>
      </c>
    </row>
    <row r="56" spans="1:11" x14ac:dyDescent="0.3">
      <c r="A56" s="3">
        <v>50</v>
      </c>
      <c r="B56" s="3">
        <v>82.819335121460099</v>
      </c>
      <c r="C56" s="3">
        <v>34.28254821961859</v>
      </c>
      <c r="D56" s="3"/>
      <c r="E56" s="3"/>
      <c r="G56" s="3">
        <f t="shared" si="8"/>
        <v>87.588699208388348</v>
      </c>
      <c r="H56" s="3">
        <f t="shared" si="10"/>
        <v>34.687303499486212</v>
      </c>
    </row>
    <row r="57" spans="1:11" x14ac:dyDescent="0.3">
      <c r="A57" s="3">
        <v>51</v>
      </c>
      <c r="B57" s="3">
        <v>84.541250103047275</v>
      </c>
      <c r="C57" s="3">
        <v>34.54149956027149</v>
      </c>
      <c r="D57" s="3"/>
      <c r="E57" s="3"/>
      <c r="G57" s="3">
        <f t="shared" si="8"/>
        <v>89.626081717089662</v>
      </c>
      <c r="H57" s="3">
        <f t="shared" si="10"/>
        <v>34.870784634294679</v>
      </c>
    </row>
    <row r="58" spans="1:11" x14ac:dyDescent="0.3">
      <c r="A58" s="3">
        <v>52</v>
      </c>
      <c r="B58" s="3">
        <v>86.086558419856274</v>
      </c>
      <c r="C58" s="3">
        <v>34.871073993829725</v>
      </c>
      <c r="D58" s="3"/>
      <c r="E58" s="3"/>
      <c r="G58" s="3">
        <f t="shared" si="8"/>
        <v>91.640114237389994</v>
      </c>
      <c r="H58" s="3">
        <f t="shared" si="10"/>
        <v>35.039413684421994</v>
      </c>
    </row>
    <row r="59" spans="1:11" x14ac:dyDescent="0.3">
      <c r="A59" s="3">
        <v>53</v>
      </c>
      <c r="B59" s="3">
        <v>87.764321735248913</v>
      </c>
      <c r="C59" s="3">
        <v>35.130025334482625</v>
      </c>
      <c r="D59" s="3"/>
      <c r="E59" s="3"/>
      <c r="G59" s="3">
        <f t="shared" si="8"/>
        <v>93.629547332269851</v>
      </c>
      <c r="H59" s="3">
        <f t="shared" si="10"/>
        <v>35.194320792603321</v>
      </c>
    </row>
    <row r="60" spans="1:11" x14ac:dyDescent="0.3">
      <c r="A60" s="3">
        <v>54</v>
      </c>
      <c r="B60" s="3">
        <v>89.397933384447001</v>
      </c>
      <c r="C60" s="3">
        <v>35.577304922883087</v>
      </c>
      <c r="D60" s="3"/>
      <c r="E60" s="3"/>
      <c r="G60" s="3">
        <f t="shared" si="8"/>
        <v>95.593234163243707</v>
      </c>
      <c r="H60" s="3">
        <f t="shared" si="10"/>
        <v>35.33656202415434</v>
      </c>
    </row>
    <row r="61" spans="1:11" x14ac:dyDescent="0.3">
      <c r="A61" s="3">
        <v>55</v>
      </c>
      <c r="B61" s="3">
        <v>92.218305320371854</v>
      </c>
      <c r="C61" s="3">
        <v>35.777403686114873</v>
      </c>
      <c r="D61" s="3"/>
      <c r="E61" s="3"/>
      <c r="G61" s="3">
        <f t="shared" si="8"/>
        <v>97.530128164560281</v>
      </c>
      <c r="H61" s="3">
        <f t="shared" si="10"/>
        <v>35.467122172346009</v>
      </c>
    </row>
    <row r="62" spans="1:11" x14ac:dyDescent="0.3">
      <c r="A62" s="3">
        <v>56</v>
      </c>
      <c r="B62" s="3">
        <v>95.119259311608857</v>
      </c>
      <c r="C62" s="3">
        <v>36.001043480315104</v>
      </c>
      <c r="D62" s="3"/>
      <c r="E62" s="3"/>
      <c r="G62" s="3">
        <f t="shared" si="8"/>
        <v>99.439280437470842</v>
      </c>
      <c r="H62" s="3">
        <f t="shared" si="10"/>
        <v>35.586917855917086</v>
      </c>
    </row>
    <row r="63" spans="1:11" x14ac:dyDescent="0.3">
      <c r="A63" s="3">
        <v>57</v>
      </c>
      <c r="B63" s="3">
        <v>97.939631247533711</v>
      </c>
      <c r="C63" s="3">
        <v>36.295306367420672</v>
      </c>
      <c r="D63" s="3"/>
      <c r="E63" s="3"/>
      <c r="G63" s="3">
        <f t="shared" si="8"/>
        <v>101.31983690454595</v>
      </c>
      <c r="H63" s="3">
        <f>$N$6*(1+$N$9*EXP(1+$N$9)*EXP(($N$7/$N$6)*(1+$N$9)*(1+1/$N$9)*($N$8-A63)))^(-1/$N$9)</f>
        <v>35.69680080779797</v>
      </c>
    </row>
    <row r="64" spans="1:11" x14ac:dyDescent="0.3">
      <c r="A64" s="3">
        <v>58</v>
      </c>
      <c r="B64" s="3">
        <v>100.51825701752216</v>
      </c>
      <c r="C64" s="3"/>
      <c r="D64" s="3"/>
      <c r="E64" s="3"/>
      <c r="G64" s="3">
        <f t="shared" si="8"/>
        <v>103.17103526175485</v>
      </c>
    </row>
    <row r="65" spans="1:7" x14ac:dyDescent="0.3">
      <c r="A65" s="3">
        <v>59</v>
      </c>
      <c r="B65" s="3">
        <v>103.4997930640713</v>
      </c>
      <c r="C65" s="3"/>
      <c r="D65" s="3"/>
      <c r="E65" s="3"/>
      <c r="G65" s="3">
        <f t="shared" si="8"/>
        <v>104.99220176357996</v>
      </c>
    </row>
    <row r="66" spans="1:7" x14ac:dyDescent="0.3">
      <c r="A66" s="3">
        <v>60</v>
      </c>
      <c r="B66" s="3">
        <v>106.15900088937188</v>
      </c>
      <c r="C66" s="3"/>
      <c r="D66" s="3"/>
      <c r="E66" s="3"/>
      <c r="G66" s="3">
        <f t="shared" si="8"/>
        <v>106.78274787411162</v>
      </c>
    </row>
    <row r="67" spans="1:7" x14ac:dyDescent="0.3">
      <c r="A67" s="3">
        <v>61</v>
      </c>
      <c r="B67" s="3">
        <v>108.41529843811178</v>
      </c>
      <c r="C67" s="3"/>
      <c r="D67" s="3"/>
      <c r="E67" s="3"/>
      <c r="G67" s="3">
        <f t="shared" si="8"/>
        <v>108.54216681468468</v>
      </c>
    </row>
    <row r="68" spans="1:7" x14ac:dyDescent="0.3">
      <c r="A68" s="3">
        <v>62</v>
      </c>
      <c r="B68" s="3">
        <v>111.1753976172178</v>
      </c>
      <c r="C68" s="3"/>
      <c r="D68" s="3"/>
      <c r="E68" s="3"/>
      <c r="G68" s="3">
        <f t="shared" si="8"/>
        <v>110.27003003610348</v>
      </c>
    </row>
    <row r="69" spans="1:7" x14ac:dyDescent="0.3">
      <c r="A69" s="3">
        <v>63</v>
      </c>
      <c r="B69" s="3">
        <v>113.34404697222968</v>
      </c>
      <c r="C69" s="3"/>
      <c r="D69" s="3"/>
      <c r="E69" s="3"/>
      <c r="G69" s="3">
        <f t="shared" si="8"/>
        <v>111.96598364120398</v>
      </c>
    </row>
    <row r="70" spans="1:7" x14ac:dyDescent="0.3">
      <c r="A70" s="3">
        <v>64</v>
      </c>
      <c r="B70" s="3">
        <v>115.11839644451211</v>
      </c>
      <c r="C70" s="3"/>
      <c r="D70" s="3"/>
      <c r="E70" s="3"/>
      <c r="G70" s="3">
        <f t="shared" si="8"/>
        <v>113.62974478125908</v>
      </c>
    </row>
    <row r="71" spans="1:7" x14ac:dyDescent="0.3">
      <c r="A71" s="3">
        <v>65</v>
      </c>
      <c r="B71" s="3">
        <v>116.99132088747692</v>
      </c>
      <c r="C71" s="3"/>
      <c r="D71" s="3"/>
      <c r="E71" s="3"/>
      <c r="G71" s="3">
        <f t="shared" si="8"/>
        <v>115.2610980473621</v>
      </c>
    </row>
    <row r="72" spans="1:7" x14ac:dyDescent="0.3">
      <c r="A72" s="3">
        <v>66</v>
      </c>
      <c r="B72" s="3">
        <v>119.06139527180643</v>
      </c>
      <c r="C72" s="3"/>
      <c r="D72" s="3"/>
      <c r="E72" s="3"/>
      <c r="G72" s="3">
        <f t="shared" si="8"/>
        <v>116.85989187586677</v>
      </c>
    </row>
    <row r="73" spans="1:7" x14ac:dyDescent="0.3">
      <c r="A73" s="3">
        <v>67</v>
      </c>
      <c r="B73" s="3">
        <v>121.0328946854536</v>
      </c>
      <c r="C73" s="3"/>
      <c r="D73" s="3"/>
      <c r="E73" s="3"/>
      <c r="G73" s="3">
        <f t="shared" si="8"/>
        <v>118.42603498492717</v>
      </c>
    </row>
    <row r="74" spans="1:7" x14ac:dyDescent="0.3">
      <c r="A74" s="3">
        <v>68</v>
      </c>
      <c r="B74" s="3">
        <v>122.51151924568897</v>
      </c>
      <c r="C74" s="3"/>
      <c r="D74" s="3"/>
      <c r="E74" s="3"/>
      <c r="G74" s="3">
        <f t="shared" si="8"/>
        <v>119.95949285712985</v>
      </c>
    </row>
    <row r="75" spans="1:7" x14ac:dyDescent="0.3">
      <c r="A75" s="3">
        <v>69</v>
      </c>
      <c r="B75" s="3">
        <v>124.18729374728906</v>
      </c>
      <c r="C75" s="3"/>
      <c r="D75" s="3"/>
      <c r="E75" s="3"/>
      <c r="G75" s="3">
        <f t="shared" si="8"/>
        <v>121.46028428147818</v>
      </c>
    </row>
    <row r="76" spans="1:7" x14ac:dyDescent="0.3">
      <c r="A76" s="3">
        <v>70</v>
      </c>
      <c r="B76" s="3">
        <v>126.06021819025386</v>
      </c>
      <c r="C76" s="3"/>
      <c r="D76" s="3"/>
      <c r="E76" s="3"/>
      <c r="G76" s="3">
        <f t="shared" si="8"/>
        <v>122.92847796619492</v>
      </c>
    </row>
    <row r="77" spans="1:7" x14ac:dyDescent="0.3">
      <c r="A77" s="3">
        <v>71</v>
      </c>
      <c r="B77" s="3">
        <v>127.63741772117159</v>
      </c>
      <c r="C77" s="3"/>
      <c r="D77" s="3"/>
      <c r="E77" s="3"/>
      <c r="G77" s="3">
        <f t="shared" si="8"/>
        <v>124.36418923216428</v>
      </c>
    </row>
    <row r="78" spans="1:7" x14ac:dyDescent="0.3">
      <c r="A78" s="3">
        <v>72</v>
      </c>
      <c r="B78" s="3">
        <v>127.86156873449629</v>
      </c>
      <c r="C78" s="3"/>
      <c r="D78" s="3"/>
      <c r="E78" s="3"/>
      <c r="G78" s="3">
        <f t="shared" si="8"/>
        <v>125.7675767955074</v>
      </c>
    </row>
    <row r="79" spans="1:7" x14ac:dyDescent="0.3">
      <c r="A79" s="3">
        <v>73</v>
      </c>
      <c r="B79" s="3">
        <v>128.06330464648852</v>
      </c>
      <c r="C79" s="3"/>
      <c r="D79" s="3"/>
      <c r="E79" s="3"/>
      <c r="G79" s="3">
        <f t="shared" si="8"/>
        <v>127.13883964602999</v>
      </c>
    </row>
    <row r="80" spans="1:7" x14ac:dyDescent="0.3">
      <c r="A80" s="3">
        <v>74</v>
      </c>
      <c r="B80" s="3">
        <v>128.42868483689338</v>
      </c>
      <c r="C80" s="3"/>
      <c r="D80" s="3"/>
      <c r="E80" s="3"/>
      <c r="G80" s="3">
        <f t="shared" si="8"/>
        <v>128.47821402750475</v>
      </c>
    </row>
  </sheetData>
  <mergeCells count="3">
    <mergeCell ref="B4:E4"/>
    <mergeCell ref="G4:J4"/>
    <mergeCell ref="M4:P4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FB24C-12F5-4541-9769-FFD811C9E8AB}">
  <dimension ref="A4:S70"/>
  <sheetViews>
    <sheetView zoomScale="80" zoomScaleNormal="80" workbookViewId="0">
      <selection activeCell="U16" sqref="U16"/>
    </sheetView>
  </sheetViews>
  <sheetFormatPr baseColWidth="10" defaultRowHeight="14.4" x14ac:dyDescent="0.3"/>
  <cols>
    <col min="8" max="8" width="13.109375" customWidth="1"/>
    <col min="9" max="9" width="12" bestFit="1" customWidth="1"/>
    <col min="10" max="10" width="12" customWidth="1"/>
    <col min="11" max="11" width="12" bestFit="1" customWidth="1"/>
    <col min="12" max="12" width="12" customWidth="1"/>
    <col min="15" max="15" width="12" bestFit="1" customWidth="1"/>
  </cols>
  <sheetData>
    <row r="4" spans="1:19" x14ac:dyDescent="0.3">
      <c r="A4" s="35" t="s">
        <v>27</v>
      </c>
      <c r="B4" s="113" t="s">
        <v>5</v>
      </c>
      <c r="C4" s="113"/>
      <c r="D4" s="113"/>
      <c r="E4" s="113"/>
      <c r="F4" s="36"/>
      <c r="H4" s="112" t="s">
        <v>6</v>
      </c>
      <c r="I4" s="112"/>
      <c r="J4" s="112"/>
      <c r="K4" s="112"/>
      <c r="L4" s="36"/>
      <c r="M4" s="36"/>
      <c r="O4" s="112" t="s">
        <v>50</v>
      </c>
      <c r="P4" s="112"/>
      <c r="Q4" s="112"/>
      <c r="R4" s="112"/>
    </row>
    <row r="5" spans="1:19" s="55" customFormat="1" x14ac:dyDescent="0.3">
      <c r="A5" s="54" t="s">
        <v>4</v>
      </c>
      <c r="B5" s="54" t="s">
        <v>42</v>
      </c>
      <c r="C5" s="54" t="s">
        <v>43</v>
      </c>
      <c r="D5" s="54" t="s">
        <v>44</v>
      </c>
      <c r="E5" s="54" t="s">
        <v>45</v>
      </c>
      <c r="F5" s="54" t="s">
        <v>46</v>
      </c>
      <c r="H5" s="54" t="s">
        <v>42</v>
      </c>
      <c r="I5" s="54" t="s">
        <v>43</v>
      </c>
      <c r="J5" s="54" t="s">
        <v>44</v>
      </c>
      <c r="K5" s="54" t="s">
        <v>45</v>
      </c>
      <c r="L5" s="54" t="s">
        <v>46</v>
      </c>
      <c r="M5" s="41"/>
      <c r="O5" s="54" t="s">
        <v>42</v>
      </c>
      <c r="P5" s="54" t="s">
        <v>43</v>
      </c>
      <c r="Q5" s="54" t="s">
        <v>44</v>
      </c>
      <c r="R5" s="54" t="s">
        <v>45</v>
      </c>
      <c r="S5" s="54" t="s">
        <v>46</v>
      </c>
    </row>
    <row r="6" spans="1:19" x14ac:dyDescent="0.3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H6" s="3">
        <f t="shared" ref="H6:H37" si="0">$O$6*(1+$O$9*EXP(1+$O$9)*EXP(($O$7/$O$6)*(1+$O$9)*(1+1/$O$9)*($O$8-A6)))^(-1/$O$9)</f>
        <v>0.23312049281167307</v>
      </c>
      <c r="I6" s="3">
        <f t="shared" ref="I6:I52" si="1">$P$6*(1+$P$9*EXP(1+$P$9)*EXP(($P$7/$P$6)*(1+$P$9)*(1+1/$P$9)*($P$8-A6)))^(-1/$P$9)</f>
        <v>1.7232745295596137</v>
      </c>
      <c r="J6" s="3">
        <f t="shared" ref="J6:J49" si="2">$Q$6*(1+$Q$9*EXP(1+$Q$9)*EXP(($Q$7/$Q$6)*(1+$Q$9)*(1+1/$Q$9)*($Q$8-A6)))^(-1/$Q$9)</f>
        <v>2.4768129206242482</v>
      </c>
      <c r="K6" s="3">
        <f t="shared" ref="K6:K37" si="3">$R$6*(1+$R$9*EXP(1+$R$9)*EXP(($R$7/$R$6)*(1+$R$9)*(1+1/$R$9)*($R$8-A6)))^(-1/$R$9)</f>
        <v>12.340098190971526</v>
      </c>
      <c r="L6" s="3">
        <f t="shared" ref="L6:L46" si="4">$S$6*(1+$S$9*EXP(1+$S$9)*EXP(($S$7/$S$6)*(1+$S$9)*(1+1/$S$9)*($S$8-A6)))^(-1/$S$9)</f>
        <v>1.2390603927251716E-3</v>
      </c>
      <c r="M6" s="11"/>
      <c r="N6" s="54" t="s">
        <v>51</v>
      </c>
      <c r="O6" s="3">
        <v>94.425650820387247</v>
      </c>
      <c r="P6" s="3">
        <v>160.07589403042246</v>
      </c>
      <c r="Q6" s="3">
        <v>126.57484210735525</v>
      </c>
      <c r="R6" s="3">
        <v>229.30812863226654</v>
      </c>
      <c r="S6" s="3">
        <v>35.761993308040076</v>
      </c>
    </row>
    <row r="7" spans="1:19" x14ac:dyDescent="0.3">
      <c r="A7" s="6">
        <v>1</v>
      </c>
      <c r="B7" s="3">
        <v>1.697060702758922</v>
      </c>
      <c r="C7" s="3">
        <v>2.2008263284116847</v>
      </c>
      <c r="D7" s="3">
        <v>2.3980928042047382E-2</v>
      </c>
      <c r="E7" s="3">
        <v>2.6350821251432373</v>
      </c>
      <c r="F7" s="3">
        <v>0.51287157173929954</v>
      </c>
      <c r="H7" s="3">
        <f t="shared" si="0"/>
        <v>0.59039352753567986</v>
      </c>
      <c r="I7" s="3">
        <f t="shared" si="1"/>
        <v>2.4920823062145887</v>
      </c>
      <c r="J7" s="3">
        <f t="shared" si="2"/>
        <v>3.4970727726232584</v>
      </c>
      <c r="K7" s="3">
        <f t="shared" si="3"/>
        <v>14.976031537345971</v>
      </c>
      <c r="L7" s="3">
        <f t="shared" si="4"/>
        <v>4.2726499545763449E-3</v>
      </c>
      <c r="M7" s="11"/>
      <c r="N7" s="54" t="s">
        <v>0</v>
      </c>
      <c r="O7" s="3">
        <v>0.20943398749905953</v>
      </c>
      <c r="P7" s="3">
        <v>0.14094392240548817</v>
      </c>
      <c r="Q7" s="3">
        <v>1.7115221278191806E-2</v>
      </c>
      <c r="R7" s="3">
        <v>2.9418918813994604E-4</v>
      </c>
      <c r="S7" s="3">
        <v>8.6812679813278504E-2</v>
      </c>
    </row>
    <row r="8" spans="1:19" x14ac:dyDescent="0.3">
      <c r="A8" s="3">
        <v>2</v>
      </c>
      <c r="B8" s="3">
        <v>2.6415670590956055</v>
      </c>
      <c r="C8" s="3">
        <v>3.9802178279785791</v>
      </c>
      <c r="D8" s="3">
        <v>1.7689575260166124</v>
      </c>
      <c r="E8" s="3">
        <v>5.6440926569734335</v>
      </c>
      <c r="F8" s="3">
        <v>0.51287157173929954</v>
      </c>
      <c r="H8" s="3">
        <f t="shared" si="0"/>
        <v>1.3001172783269745</v>
      </c>
      <c r="I8" s="3">
        <f t="shared" si="1"/>
        <v>3.499329289357914</v>
      </c>
      <c r="J8" s="3">
        <f t="shared" si="2"/>
        <v>4.7908336605155508</v>
      </c>
      <c r="K8" s="3">
        <f t="shared" si="3"/>
        <v>17.943403355557706</v>
      </c>
      <c r="L8" s="3">
        <f t="shared" si="4"/>
        <v>1.28247469473666E-2</v>
      </c>
      <c r="M8" s="11"/>
      <c r="N8" s="56" t="s">
        <v>1</v>
      </c>
      <c r="O8" s="33">
        <v>4.698194958455078</v>
      </c>
      <c r="P8" s="33">
        <v>6.0369736405974725</v>
      </c>
      <c r="Q8" s="33">
        <v>4.0319009545956206</v>
      </c>
      <c r="R8" s="33">
        <v>1.055452659981069</v>
      </c>
      <c r="S8" s="33">
        <v>10.043995791603658</v>
      </c>
    </row>
    <row r="9" spans="1:19" x14ac:dyDescent="0.3">
      <c r="A9" s="3">
        <v>3</v>
      </c>
      <c r="B9" s="3">
        <v>3.5843850295398054</v>
      </c>
      <c r="C9" s="3">
        <v>5.7596093275454736</v>
      </c>
      <c r="D9" s="3">
        <v>3.6336445866464184</v>
      </c>
      <c r="E9" s="3">
        <v>11.229556925114153</v>
      </c>
      <c r="F9" s="3">
        <v>0.73974561997173061</v>
      </c>
      <c r="H9" s="3">
        <f t="shared" si="0"/>
        <v>2.539484580452565</v>
      </c>
      <c r="I9" s="3">
        <f t="shared" si="1"/>
        <v>4.7819206375429761</v>
      </c>
      <c r="J9" s="3">
        <f t="shared" si="2"/>
        <v>6.3848919841369476</v>
      </c>
      <c r="K9" s="3">
        <f t="shared" si="3"/>
        <v>21.242803339410905</v>
      </c>
      <c r="L9" s="3">
        <f t="shared" si="4"/>
        <v>3.3954220724377246E-2</v>
      </c>
      <c r="M9" s="11"/>
      <c r="N9" s="56" t="s">
        <v>108</v>
      </c>
      <c r="O9" s="33">
        <v>1.3060639735663834E-2</v>
      </c>
      <c r="P9" s="33">
        <v>1.0350551127582715E-2</v>
      </c>
      <c r="Q9" s="33">
        <v>1.4736496326314321E-3</v>
      </c>
      <c r="R9" s="33">
        <v>1.8716533300104911E-5</v>
      </c>
      <c r="S9" s="33">
        <v>1.7982948997752015E-2</v>
      </c>
    </row>
    <row r="10" spans="1:19" x14ac:dyDescent="0.3">
      <c r="A10" s="3">
        <v>4</v>
      </c>
      <c r="B10" s="3">
        <v>5.0772965898161662</v>
      </c>
      <c r="C10" s="3">
        <v>7.4921747350185024</v>
      </c>
      <c r="D10" s="3">
        <v>5.7377525725867056</v>
      </c>
      <c r="E10" s="3">
        <v>17.779133122987325</v>
      </c>
      <c r="F10" s="3">
        <v>0.98702967233690486</v>
      </c>
      <c r="H10" s="3">
        <f t="shared" si="0"/>
        <v>4.4769618960701365</v>
      </c>
      <c r="I10" s="3">
        <f t="shared" si="1"/>
        <v>6.3727454923679785</v>
      </c>
      <c r="J10" s="3">
        <f t="shared" si="2"/>
        <v>8.2980237158333772</v>
      </c>
      <c r="K10" s="3">
        <f t="shared" si="3"/>
        <v>24.869228997440509</v>
      </c>
      <c r="L10" s="3">
        <f t="shared" si="4"/>
        <v>8.0288493178692161E-2</v>
      </c>
      <c r="M10" s="11"/>
      <c r="N10" s="56" t="s">
        <v>2</v>
      </c>
      <c r="O10" s="3">
        <f>SUMPRODUCT((B6:B37-H6:H37)^2)</f>
        <v>65.146457607549081</v>
      </c>
      <c r="P10" s="3">
        <f>SUMPRODUCT((C6:C52-I6:I52)^2)</f>
        <v>24.495961686183826</v>
      </c>
      <c r="Q10" s="3">
        <f>SUMPRODUCT((D6:D70-J6:J70)^2)</f>
        <v>2162.6070920316706</v>
      </c>
      <c r="R10" s="3">
        <f>SUMPRODUCT((E6:E63-K6:K63)^2)</f>
        <v>2108.8670591232562</v>
      </c>
      <c r="S10" s="3">
        <f>SUMPRODUCT((F6:F46-L6:L46)^2)</f>
        <v>16.585107270465951</v>
      </c>
    </row>
    <row r="11" spans="1:19" x14ac:dyDescent="0.3">
      <c r="A11" s="3">
        <v>5</v>
      </c>
      <c r="B11" s="3">
        <v>7.385058113927097</v>
      </c>
      <c r="C11" s="3">
        <v>8.9437835899283371</v>
      </c>
      <c r="D11" s="3">
        <v>7.8506956372793262</v>
      </c>
      <c r="E11" s="3">
        <v>24.029851792676897</v>
      </c>
      <c r="F11" s="3">
        <v>1.3556561145245265</v>
      </c>
      <c r="H11" s="3">
        <f t="shared" si="0"/>
        <v>7.2319545460687831</v>
      </c>
      <c r="I11" s="3">
        <f t="shared" si="1"/>
        <v>8.29858064193205</v>
      </c>
      <c r="J11" s="3">
        <f t="shared" si="2"/>
        <v>10.53966820424017</v>
      </c>
      <c r="K11" s="3">
        <f t="shared" si="3"/>
        <v>28.812306412277572</v>
      </c>
      <c r="L11" s="3">
        <f t="shared" si="4"/>
        <v>0.17154932231157338</v>
      </c>
      <c r="M11" s="11"/>
      <c r="N11" s="56" t="s">
        <v>55</v>
      </c>
      <c r="O11" s="3">
        <f>SUMPRODUCT((B6:B37-AVERAGE(B6:B37))^2)</f>
        <v>35847.852328510577</v>
      </c>
      <c r="P11" s="3">
        <f>SUMPRODUCT((C6:C52-AVERAGE(C6:C52))^2)</f>
        <v>119063.8151026691</v>
      </c>
      <c r="Q11" s="3">
        <f>SUMPRODUCT((D6:D70-AVERAGE(D6:D70))^2)</f>
        <v>118418.81437966602</v>
      </c>
      <c r="R11" s="3">
        <f>SUMPRODUCT((E6:E63-AVERAGE(E6:E63))^2)</f>
        <v>268436.6738633819</v>
      </c>
      <c r="S11" s="3">
        <f>SUMPRODUCT((F6:F46-AVERAGE(F6:F46))^2)</f>
        <v>6760.8057938078073</v>
      </c>
    </row>
    <row r="12" spans="1:19" x14ac:dyDescent="0.3">
      <c r="A12" s="3">
        <v>6</v>
      </c>
      <c r="B12" s="3">
        <v>11.187856235730791</v>
      </c>
      <c r="C12" s="3">
        <v>10.442218536932037</v>
      </c>
      <c r="D12" s="3">
        <v>10.605492610012332</v>
      </c>
      <c r="E12" s="3">
        <v>30.323873868791111</v>
      </c>
      <c r="F12" s="3">
        <v>1.58003742716047</v>
      </c>
      <c r="H12" s="3">
        <f t="shared" si="0"/>
        <v>10.845011393064297</v>
      </c>
      <c r="I12" s="3">
        <f t="shared" si="1"/>
        <v>10.578379792525253</v>
      </c>
      <c r="J12" s="3">
        <f t="shared" si="2"/>
        <v>13.109327046769081</v>
      </c>
      <c r="K12" s="3">
        <f t="shared" si="3"/>
        <v>33.056689121437117</v>
      </c>
      <c r="L12" s="3">
        <f t="shared" si="4"/>
        <v>0.33479927364513579</v>
      </c>
      <c r="M12" s="11"/>
      <c r="N12" s="56" t="s">
        <v>3</v>
      </c>
      <c r="O12" s="3">
        <f>1-(O10/O11)</f>
        <v>0.99818269566024365</v>
      </c>
      <c r="P12" s="3">
        <f t="shared" ref="P12:S12" si="5">1-(P10/P11)</f>
        <v>0.99979426191185738</v>
      </c>
      <c r="Q12" s="3">
        <f t="shared" si="5"/>
        <v>0.98173763938306224</v>
      </c>
      <c r="R12" s="3">
        <f t="shared" si="5"/>
        <v>0.99214389364622901</v>
      </c>
      <c r="S12" s="3">
        <f t="shared" si="5"/>
        <v>0.99754687417797794</v>
      </c>
    </row>
    <row r="13" spans="1:19" x14ac:dyDescent="0.3">
      <c r="A13" s="3">
        <v>7</v>
      </c>
      <c r="B13" s="3">
        <v>15.322334855102758</v>
      </c>
      <c r="C13" s="3">
        <v>12.362088312780529</v>
      </c>
      <c r="D13" s="3">
        <v>13.208831089848196</v>
      </c>
      <c r="E13" s="3">
        <v>38.487578720792399</v>
      </c>
      <c r="F13" s="3">
        <v>1.815103564207649</v>
      </c>
      <c r="H13" s="3">
        <f t="shared" si="0"/>
        <v>15.267977885042416</v>
      </c>
      <c r="I13" s="3">
        <f t="shared" si="1"/>
        <v>13.222088935032163</v>
      </c>
      <c r="J13" s="3">
        <f t="shared" si="2"/>
        <v>15.996673107657216</v>
      </c>
      <c r="K13" s="3">
        <f t="shared" si="3"/>
        <v>37.582600066182962</v>
      </c>
      <c r="L13" s="3">
        <f t="shared" si="4"/>
        <v>0.60275356470502628</v>
      </c>
      <c r="M13" s="11"/>
      <c r="N13" s="56" t="s">
        <v>48</v>
      </c>
      <c r="O13" s="103">
        <f>1-((1-O12)*(31-1)/(31-4-1))</f>
        <v>0.99790311037720425</v>
      </c>
      <c r="P13" s="103">
        <f>1-((1-P12)*(46-1)/(46-4-1))</f>
        <v>0.99977418990325806</v>
      </c>
      <c r="Q13" s="103">
        <f>1-((1-Q12)*(64-1)/(64-4-1))</f>
        <v>0.98049951323954099</v>
      </c>
      <c r="R13" s="103">
        <f>1-((1-R12)*(57-1)/(57-4-1))</f>
        <v>0.99153957777286206</v>
      </c>
      <c r="S13" s="103">
        <f>1-((1-S12)*(40-1)/(40-4-1))</f>
        <v>0.99726651694117541</v>
      </c>
    </row>
    <row r="14" spans="1:19" x14ac:dyDescent="0.3">
      <c r="A14" s="3">
        <v>8</v>
      </c>
      <c r="B14" s="3">
        <v>19.032126202311872</v>
      </c>
      <c r="C14" s="3">
        <v>15.124827746318601</v>
      </c>
      <c r="D14" s="3">
        <v>15.882656022147732</v>
      </c>
      <c r="E14" s="3">
        <v>42.789865274685567</v>
      </c>
      <c r="F14" s="3">
        <v>2.0501697012548279</v>
      </c>
      <c r="H14" s="3">
        <f t="shared" si="0"/>
        <v>20.374554098781665</v>
      </c>
      <c r="I14" s="3">
        <f t="shared" si="1"/>
        <v>16.230060026440594</v>
      </c>
      <c r="J14" s="3">
        <f t="shared" si="2"/>
        <v>19.182288032986854</v>
      </c>
      <c r="K14" s="3">
        <f t="shared" si="3"/>
        <v>42.366478246835612</v>
      </c>
      <c r="L14" s="3">
        <f t="shared" si="4"/>
        <v>1.010125905811164</v>
      </c>
      <c r="M14" s="11"/>
      <c r="N14" s="56" t="s">
        <v>49</v>
      </c>
      <c r="O14" s="3">
        <f>SQRT(AVERAGE((B6:B37-H6:H37)^2))</f>
        <v>1.3424278964697933</v>
      </c>
      <c r="P14" s="3">
        <f>SQRT(AVERAGE((C6:C52-I6:I52)^2))</f>
        <v>1.1052322801219923</v>
      </c>
      <c r="Q14" s="3">
        <f>SQRT(AVERAGE((D6:D70-J6:J70)^2))</f>
        <v>3.2996320108391224</v>
      </c>
      <c r="R14" s="3">
        <f>SQRT(AVERAGE((E6:E63-K6:K63)^2))</f>
        <v>0.42338702784995519</v>
      </c>
      <c r="S14" s="3">
        <f>SQRT(AVERAGE((F6:F46-L6:L46)^2))</f>
        <v>1.0400437954436639</v>
      </c>
    </row>
    <row r="15" spans="1:19" x14ac:dyDescent="0.3">
      <c r="A15" s="3">
        <v>9</v>
      </c>
      <c r="B15" s="3">
        <v>23.602237492046239</v>
      </c>
      <c r="C15" s="3">
        <v>18.777262929640123</v>
      </c>
      <c r="D15" s="3">
        <v>18.954933297299746</v>
      </c>
      <c r="E15" s="3">
        <v>50.273986022635654</v>
      </c>
      <c r="F15" s="3">
        <v>2.2959206627132422</v>
      </c>
      <c r="H15" s="3">
        <f t="shared" si="0"/>
        <v>25.98477029812922</v>
      </c>
      <c r="I15" s="3">
        <f t="shared" si="1"/>
        <v>19.593066917771008</v>
      </c>
      <c r="J15" s="3">
        <f t="shared" si="2"/>
        <v>22.638894243870503</v>
      </c>
      <c r="K15" s="3">
        <f t="shared" si="3"/>
        <v>47.381691498432524</v>
      </c>
      <c r="L15" s="3">
        <f t="shared" si="4"/>
        <v>1.5887113341187353</v>
      </c>
      <c r="M15" s="11"/>
      <c r="N15" s="56" t="s">
        <v>70</v>
      </c>
      <c r="O15" s="104">
        <f>O14/AVERAGE(B6:B37)</f>
        <v>2.5435401535532864E-2</v>
      </c>
      <c r="P15" s="104">
        <f>P14/AVERAGE(C6:C52)</f>
        <v>1.4024295477611587E-2</v>
      </c>
      <c r="Q15" s="104">
        <f>Q14/AVERAGE(D6:D70)</f>
        <v>3.9194173013734047E-2</v>
      </c>
      <c r="R15" s="104">
        <f>R14/AVERAGE(E6:E63)</f>
        <v>3.1550400563436884E-3</v>
      </c>
      <c r="S15" s="104">
        <f>S14/AVERAGE(F6:F46)</f>
        <v>6.0917212572503189E-2</v>
      </c>
    </row>
    <row r="16" spans="1:19" x14ac:dyDescent="0.3">
      <c r="A16" s="3">
        <v>10</v>
      </c>
      <c r="B16" s="3">
        <v>28.426992306489069</v>
      </c>
      <c r="C16" s="3">
        <v>23.13208949436963</v>
      </c>
      <c r="D16" s="3">
        <v>22.426633803079223</v>
      </c>
      <c r="E16" s="3">
        <v>57.421172510570159</v>
      </c>
      <c r="F16" s="3">
        <v>2.8252349270021426</v>
      </c>
      <c r="H16" s="3">
        <f t="shared" si="0"/>
        <v>31.894422801563614</v>
      </c>
      <c r="I16" s="3">
        <f t="shared" si="1"/>
        <v>23.292868855887651</v>
      </c>
      <c r="J16" s="3">
        <f t="shared" si="2"/>
        <v>26.33292139206732</v>
      </c>
      <c r="K16" s="3">
        <f t="shared" si="3"/>
        <v>52.59927898984661</v>
      </c>
      <c r="L16" s="3">
        <f t="shared" si="4"/>
        <v>2.3623905266060987</v>
      </c>
      <c r="M16" s="11"/>
      <c r="N16" s="54" t="s">
        <v>52</v>
      </c>
      <c r="O16" s="3">
        <f>B37</f>
        <v>92.879022002720973</v>
      </c>
      <c r="P16" s="3">
        <f>C52</f>
        <v>147.20862462948475</v>
      </c>
      <c r="Q16" s="3">
        <f>D70</f>
        <v>135.34548768233063</v>
      </c>
      <c r="R16" s="3">
        <f>E63</f>
        <v>225.81834539965669</v>
      </c>
      <c r="S16" s="3">
        <f>F46</f>
        <v>33.654979179919529</v>
      </c>
    </row>
    <row r="17" spans="1:19" x14ac:dyDescent="0.3">
      <c r="A17" s="3">
        <v>11</v>
      </c>
      <c r="B17" s="3">
        <v>37.568559772651469</v>
      </c>
      <c r="C17" s="3">
        <v>27.767872611662327</v>
      </c>
      <c r="D17" s="3">
        <v>26.499993463014842</v>
      </c>
      <c r="E17" s="3">
        <v>64.800445467749626</v>
      </c>
      <c r="F17" s="3">
        <v>4.1547231692555604</v>
      </c>
      <c r="H17" s="3">
        <f t="shared" si="0"/>
        <v>37.901884964183765</v>
      </c>
      <c r="I17" s="3">
        <f t="shared" si="1"/>
        <v>27.303224038794632</v>
      </c>
      <c r="J17" s="3">
        <f t="shared" si="2"/>
        <v>30.226244888058233</v>
      </c>
      <c r="K17" s="3">
        <f t="shared" si="3"/>
        <v>57.988691092540847</v>
      </c>
      <c r="L17" s="3">
        <f t="shared" si="4"/>
        <v>3.3432613656763555</v>
      </c>
      <c r="M17" s="11"/>
      <c r="N17" s="54" t="s">
        <v>53</v>
      </c>
      <c r="O17" s="3">
        <f>H37</f>
        <v>91.807120595368687</v>
      </c>
      <c r="P17" s="3">
        <f>I52</f>
        <v>146.97189557944486</v>
      </c>
      <c r="Q17" s="3">
        <f>J70</f>
        <v>125.20032653235258</v>
      </c>
      <c r="R17" s="3">
        <f>K63</f>
        <v>216.22988408432511</v>
      </c>
      <c r="S17" s="3">
        <f>L46</f>
        <v>34.295127543041716</v>
      </c>
    </row>
    <row r="18" spans="1:19" x14ac:dyDescent="0.3">
      <c r="A18" s="3">
        <v>12</v>
      </c>
      <c r="B18" s="3">
        <v>46.733776285349279</v>
      </c>
      <c r="C18" s="3">
        <v>31.27982951870225</v>
      </c>
      <c r="D18" s="3">
        <v>29.518095200322879</v>
      </c>
      <c r="E18" s="3">
        <v>67.65103188405935</v>
      </c>
      <c r="F18" s="3">
        <v>4.5500616724712701</v>
      </c>
      <c r="H18" s="3">
        <f t="shared" si="0"/>
        <v>43.82788691419006</v>
      </c>
      <c r="I18" s="3">
        <f t="shared" si="1"/>
        <v>31.59123090324395</v>
      </c>
      <c r="J18" s="3">
        <f t="shared" si="2"/>
        <v>34.277949772286959</v>
      </c>
      <c r="K18" s="3">
        <f t="shared" si="3"/>
        <v>63.518499425758563</v>
      </c>
      <c r="L18" s="3">
        <f t="shared" si="4"/>
        <v>4.5297083374862757</v>
      </c>
      <c r="M18" s="11"/>
      <c r="N18" s="54" t="s">
        <v>54</v>
      </c>
      <c r="O18" s="34">
        <f>(O16-O17)/O16</f>
        <v>1.1540834348157579E-2</v>
      </c>
      <c r="P18" s="34">
        <f t="shared" ref="P18:S18" si="6">(P16-P17)/P16</f>
        <v>1.6081194334619765E-3</v>
      </c>
      <c r="Q18" s="34">
        <f t="shared" si="6"/>
        <v>7.4957512981812566E-2</v>
      </c>
      <c r="R18" s="34">
        <f t="shared" si="6"/>
        <v>4.2460949301358943E-2</v>
      </c>
      <c r="S18" s="34">
        <f t="shared" si="6"/>
        <v>-1.9020910983184779E-2</v>
      </c>
    </row>
    <row r="19" spans="1:19" x14ac:dyDescent="0.3">
      <c r="A19" s="3">
        <v>13</v>
      </c>
      <c r="B19" s="3">
        <v>52.351053615703663</v>
      </c>
      <c r="C19" s="3">
        <v>35.213221254586962</v>
      </c>
      <c r="D19" s="3">
        <v>32.352504970604379</v>
      </c>
      <c r="E19" s="3">
        <v>69.913402055733741</v>
      </c>
      <c r="F19" s="3">
        <v>6.3467154823697047</v>
      </c>
      <c r="H19" s="3">
        <f t="shared" si="0"/>
        <v>49.527010998169025</v>
      </c>
      <c r="I19" s="3">
        <f t="shared" si="1"/>
        <v>36.118867203393471</v>
      </c>
      <c r="J19" s="3">
        <f t="shared" si="2"/>
        <v>38.446000294303829</v>
      </c>
      <c r="K19" s="3">
        <f t="shared" si="3"/>
        <v>69.157055624723014</v>
      </c>
      <c r="L19" s="3">
        <f t="shared" si="4"/>
        <v>5.9066292469460882</v>
      </c>
      <c r="M19" s="11"/>
      <c r="R19" s="57"/>
      <c r="S19" s="57"/>
    </row>
    <row r="20" spans="1:19" x14ac:dyDescent="0.3">
      <c r="A20" s="3">
        <v>14</v>
      </c>
      <c r="B20" s="3">
        <v>57.240357169422239</v>
      </c>
      <c r="C20" s="3">
        <v>39.989482648161257</v>
      </c>
      <c r="D20" s="3">
        <v>38.606891200453205</v>
      </c>
      <c r="E20" s="3">
        <v>76.849001348271074</v>
      </c>
      <c r="F20" s="3">
        <v>7.093038179361276</v>
      </c>
      <c r="H20" s="3">
        <f t="shared" si="0"/>
        <v>54.891821874023478</v>
      </c>
      <c r="I20" s="3">
        <f t="shared" si="1"/>
        <v>40.844603488239144</v>
      </c>
      <c r="J20" s="3">
        <f t="shared" si="2"/>
        <v>42.68872786068021</v>
      </c>
      <c r="K20" s="3">
        <f t="shared" si="3"/>
        <v>74.873083174440836</v>
      </c>
      <c r="L20" s="3">
        <f t="shared" si="4"/>
        <v>7.4474990649126278</v>
      </c>
      <c r="M20" s="11"/>
    </row>
    <row r="21" spans="1:19" x14ac:dyDescent="0.3">
      <c r="A21" s="3">
        <v>15</v>
      </c>
      <c r="B21" s="3">
        <v>61.001044618259257</v>
      </c>
      <c r="C21" s="3">
        <v>45.42130933104967</v>
      </c>
      <c r="D21" s="3">
        <v>46.080457617638089</v>
      </c>
      <c r="E21" s="3">
        <v>83.050543878057184</v>
      </c>
      <c r="F21" s="3">
        <v>9.0305081444932149</v>
      </c>
      <c r="H21" s="3">
        <f t="shared" si="0"/>
        <v>59.85158072659133</v>
      </c>
      <c r="I21" s="3">
        <f t="shared" si="1"/>
        <v>45.724984220638447</v>
      </c>
      <c r="J21" s="3">
        <f t="shared" si="2"/>
        <v>46.96608247775449</v>
      </c>
      <c r="K21" s="3">
        <f t="shared" si="3"/>
        <v>80.636192141336764</v>
      </c>
      <c r="L21" s="3">
        <f t="shared" si="4"/>
        <v>9.1176207338963859</v>
      </c>
      <c r="M21" s="11"/>
    </row>
    <row r="22" spans="1:19" x14ac:dyDescent="0.3">
      <c r="A22" s="3">
        <v>16</v>
      </c>
      <c r="B22" s="3">
        <v>64.96944428601401</v>
      </c>
      <c r="C22" s="3">
        <v>51.109034345745229</v>
      </c>
      <c r="D22" s="3">
        <v>54.912004765689844</v>
      </c>
      <c r="E22" s="3">
        <v>88.147692394556174</v>
      </c>
      <c r="F22" s="3">
        <v>10.495546199170656</v>
      </c>
      <c r="H22" s="3">
        <f t="shared" si="0"/>
        <v>64.36765350915185</v>
      </c>
      <c r="I22" s="3">
        <f t="shared" si="1"/>
        <v>50.716092258350571</v>
      </c>
      <c r="J22" s="3">
        <f t="shared" si="2"/>
        <v>51.240621947838477</v>
      </c>
      <c r="K22" s="3">
        <f t="shared" si="3"/>
        <v>86.417311543534169</v>
      </c>
      <c r="L22" s="3">
        <f t="shared" si="4"/>
        <v>10.877828067733915</v>
      </c>
      <c r="M22" s="11"/>
    </row>
    <row r="23" spans="1:19" x14ac:dyDescent="0.3">
      <c r="A23" s="3">
        <v>17</v>
      </c>
      <c r="B23" s="3">
        <v>68.323626632144141</v>
      </c>
      <c r="C23" s="3">
        <v>56.653371334860225</v>
      </c>
      <c r="D23" s="3">
        <v>62.759757399401259</v>
      </c>
      <c r="E23" s="3">
        <v>93.342605335479178</v>
      </c>
      <c r="F23" s="3">
        <v>11.915445844478837</v>
      </c>
      <c r="H23" s="3">
        <f t="shared" si="0"/>
        <v>68.427393199777399</v>
      </c>
      <c r="I23" s="3">
        <f t="shared" si="1"/>
        <v>55.774836973541504</v>
      </c>
      <c r="J23" s="3">
        <f t="shared" si="2"/>
        <v>55.47823687484739</v>
      </c>
      <c r="K23" s="3">
        <f t="shared" si="3"/>
        <v>92.189038280604933</v>
      </c>
      <c r="L23" s="3">
        <f t="shared" si="4"/>
        <v>12.688011285867212</v>
      </c>
      <c r="M23" s="11"/>
    </row>
    <row r="24" spans="1:19" x14ac:dyDescent="0.3">
      <c r="A24" s="3">
        <v>18</v>
      </c>
      <c r="B24" s="3">
        <v>71.698651811015964</v>
      </c>
      <c r="C24" s="3">
        <v>62.580076392190051</v>
      </c>
      <c r="D24" s="3">
        <v>66.945315277833203</v>
      </c>
      <c r="E24" s="3">
        <v>100.34756574285018</v>
      </c>
      <c r="F24" s="3">
        <v>13.474470563829479</v>
      </c>
      <c r="H24" s="3">
        <f t="shared" si="0"/>
        <v>72.037767827141536</v>
      </c>
      <c r="I24" s="3">
        <f t="shared" si="1"/>
        <v>60.860029990796761</v>
      </c>
      <c r="J24" s="3">
        <f t="shared" si="2"/>
        <v>59.648627241515598</v>
      </c>
      <c r="K24" s="3">
        <f t="shared" si="3"/>
        <v>97.925904934022739</v>
      </c>
      <c r="L24" s="3">
        <f t="shared" si="4"/>
        <v>14.510039879783681</v>
      </c>
      <c r="M24" s="11"/>
    </row>
    <row r="25" spans="1:19" x14ac:dyDescent="0.3">
      <c r="A25" s="3">
        <v>19</v>
      </c>
      <c r="B25" s="3">
        <v>74.452234541047389</v>
      </c>
      <c r="C25" s="3">
        <v>68.220005398358751</v>
      </c>
      <c r="D25" s="3">
        <v>71.045641345718934</v>
      </c>
      <c r="E25" s="3">
        <v>107.69854597709548</v>
      </c>
      <c r="F25" s="3">
        <v>15.379014183418143</v>
      </c>
      <c r="H25" s="3">
        <f t="shared" si="0"/>
        <v>75.219511945915386</v>
      </c>
      <c r="I25" s="3">
        <f t="shared" si="1"/>
        <v>65.933233389626466</v>
      </c>
      <c r="J25" s="3">
        <f t="shared" si="2"/>
        <v>63.725558092775223</v>
      </c>
      <c r="K25" s="3">
        <f t="shared" si="3"/>
        <v>103.60457128609627</v>
      </c>
      <c r="L25" s="3">
        <f t="shared" si="4"/>
        <v>16.309877185413654</v>
      </c>
      <c r="M25" s="11"/>
    </row>
    <row r="26" spans="1:19" x14ac:dyDescent="0.3">
      <c r="A26" s="3">
        <v>20</v>
      </c>
      <c r="B26" s="3">
        <v>76.573050992718137</v>
      </c>
      <c r="C26" s="3">
        <v>71.725062393558943</v>
      </c>
      <c r="D26" s="3">
        <v>74.640231971616714</v>
      </c>
      <c r="E26" s="3">
        <v>114.36272487288547</v>
      </c>
      <c r="F26" s="3">
        <v>17.305032778685465</v>
      </c>
      <c r="H26" s="3">
        <f t="shared" si="0"/>
        <v>78.002187385187071</v>
      </c>
      <c r="I26" s="3">
        <f t="shared" si="1"/>
        <v>70.959382146588837</v>
      </c>
      <c r="J26" s="3">
        <f t="shared" si="2"/>
        <v>67.686928424129277</v>
      </c>
      <c r="K26" s="3">
        <f t="shared" si="3"/>
        <v>109.20394628214125</v>
      </c>
      <c r="L26" s="3">
        <f t="shared" si="4"/>
        <v>18.058862564416955</v>
      </c>
      <c r="M26" s="11"/>
    </row>
    <row r="27" spans="1:19" x14ac:dyDescent="0.3">
      <c r="A27" s="3">
        <v>21</v>
      </c>
      <c r="B27" s="3">
        <v>78.715787350889585</v>
      </c>
      <c r="C27" s="3">
        <v>75.167529085273415</v>
      </c>
      <c r="D27" s="3">
        <v>81.390110777427438</v>
      </c>
      <c r="E27" s="3">
        <v>121.06993361863478</v>
      </c>
      <c r="F27" s="3">
        <v>19.292884090028103</v>
      </c>
      <c r="H27" s="3">
        <f t="shared" si="0"/>
        <v>80.420269341025403</v>
      </c>
      <c r="I27" s="3">
        <f t="shared" si="1"/>
        <v>75.907195213279095</v>
      </c>
      <c r="J27" s="3">
        <f t="shared" si="2"/>
        <v>71.514689742174241</v>
      </c>
      <c r="K27" s="3">
        <f t="shared" si="3"/>
        <v>114.70524826037258</v>
      </c>
      <c r="L27" s="3">
        <f t="shared" si="4"/>
        <v>19.734258315421293</v>
      </c>
      <c r="M27" s="11"/>
    </row>
    <row r="28" spans="1:19" x14ac:dyDescent="0.3">
      <c r="A28" s="3">
        <v>22</v>
      </c>
      <c r="B28" s="3">
        <v>81.233345377192421</v>
      </c>
      <c r="C28" s="3">
        <v>79.939026838645191</v>
      </c>
      <c r="D28" s="3">
        <v>84.486805880120244</v>
      </c>
      <c r="E28" s="3">
        <v>127.25580194499325</v>
      </c>
      <c r="F28" s="3">
        <v>21.321695845444481</v>
      </c>
      <c r="H28" s="3">
        <f t="shared" si="0"/>
        <v>82.510211303625596</v>
      </c>
      <c r="I28" s="3">
        <f t="shared" si="1"/>
        <v>80.749398099491714</v>
      </c>
      <c r="J28" s="3">
        <f t="shared" si="2"/>
        <v>75.194650017400022</v>
      </c>
      <c r="K28" s="3">
        <f t="shared" si="3"/>
        <v>120.09201189988028</v>
      </c>
      <c r="L28" s="3">
        <f t="shared" si="4"/>
        <v>21.319220203971419</v>
      </c>
      <c r="M28" s="11"/>
    </row>
    <row r="29" spans="1:19" x14ac:dyDescent="0.3">
      <c r="A29" s="3">
        <v>23</v>
      </c>
      <c r="B29" s="3">
        <v>82.968517024958928</v>
      </c>
      <c r="C29" s="3">
        <v>85.221756494163941</v>
      </c>
      <c r="D29" s="3">
        <v>86.800819803011564</v>
      </c>
      <c r="E29" s="3">
        <v>132.02421125473552</v>
      </c>
      <c r="F29" s="3">
        <v>22.899907607097663</v>
      </c>
      <c r="H29" s="3">
        <f t="shared" si="0"/>
        <v>84.308359778050814</v>
      </c>
      <c r="I29" s="3">
        <f t="shared" si="1"/>
        <v>85.462784653432735</v>
      </c>
      <c r="J29" s="3">
        <f t="shared" si="2"/>
        <v>78.71619589697778</v>
      </c>
      <c r="K29" s="3">
        <f t="shared" si="3"/>
        <v>125.35005043641181</v>
      </c>
      <c r="L29" s="3">
        <f t="shared" si="4"/>
        <v>22.802365849065495</v>
      </c>
      <c r="M29" s="11"/>
    </row>
    <row r="30" spans="1:19" x14ac:dyDescent="0.3">
      <c r="A30" s="3">
        <v>24</v>
      </c>
      <c r="B30" s="3">
        <v>84.934502668268593</v>
      </c>
      <c r="C30" s="3">
        <v>89.822843613486725</v>
      </c>
      <c r="D30" s="3">
        <v>88.332152546101412</v>
      </c>
      <c r="E30" s="3">
        <v>136.06191632351428</v>
      </c>
      <c r="F30" s="3">
        <v>24.650252709224731</v>
      </c>
      <c r="H30" s="3">
        <f t="shared" si="0"/>
        <v>85.849560287803968</v>
      </c>
      <c r="I30" s="3">
        <f t="shared" si="1"/>
        <v>90.028147573552047</v>
      </c>
      <c r="J30" s="3">
        <f t="shared" si="2"/>
        <v>82.071961947327509</v>
      </c>
      <c r="K30" s="3">
        <f t="shared" si="3"/>
        <v>130.46738147156549</v>
      </c>
      <c r="L30" s="3">
        <f t="shared" si="4"/>
        <v>24.177100620062845</v>
      </c>
      <c r="M30" s="11"/>
    </row>
    <row r="31" spans="1:19" x14ac:dyDescent="0.3">
      <c r="A31" s="3">
        <v>25</v>
      </c>
      <c r="B31" s="3">
        <v>86.19942391285646</v>
      </c>
      <c r="C31" s="3">
        <v>94.210917440248267</v>
      </c>
      <c r="D31" s="3">
        <v>90.578107235966527</v>
      </c>
      <c r="E31" s="3">
        <v>140.95956651224299</v>
      </c>
      <c r="F31" s="3">
        <v>25.911179019590719</v>
      </c>
      <c r="H31" s="3">
        <f t="shared" si="0"/>
        <v>87.166298029893497</v>
      </c>
      <c r="I31" s="3">
        <f t="shared" si="1"/>
        <v>94.430106767991461</v>
      </c>
      <c r="J31" s="3">
        <f t="shared" si="2"/>
        <v>85.25747103027625</v>
      </c>
      <c r="K31" s="3">
        <f t="shared" si="3"/>
        <v>135.43412420288084</v>
      </c>
      <c r="L31" s="3">
        <f t="shared" si="4"/>
        <v>25.440830898602584</v>
      </c>
      <c r="M31" s="11"/>
    </row>
    <row r="32" spans="1:19" x14ac:dyDescent="0.3">
      <c r="A32" s="3">
        <v>26</v>
      </c>
      <c r="B32" s="3">
        <v>87.496861140925432</v>
      </c>
      <c r="C32" s="3">
        <v>98.556388608497556</v>
      </c>
      <c r="D32" s="3">
        <v>92.007351129517048</v>
      </c>
      <c r="E32" s="3">
        <v>144.77145944942808</v>
      </c>
      <c r="F32" s="3">
        <v>27.258941471393033</v>
      </c>
      <c r="H32" s="3">
        <f t="shared" si="0"/>
        <v>88.288234404777469</v>
      </c>
      <c r="I32" s="3">
        <f t="shared" si="1"/>
        <v>98.656862678149096</v>
      </c>
      <c r="J32" s="3">
        <f t="shared" si="2"/>
        <v>88.27076518157493</v>
      </c>
      <c r="K32" s="3">
        <f t="shared" si="3"/>
        <v>140.2423752328701</v>
      </c>
      <c r="L32" s="3">
        <f t="shared" si="4"/>
        <v>26.594160325665147</v>
      </c>
      <c r="M32" s="11"/>
    </row>
    <row r="33" spans="1:13" x14ac:dyDescent="0.3">
      <c r="A33" s="3">
        <v>27</v>
      </c>
      <c r="B33" s="3">
        <v>90.052506824154577</v>
      </c>
      <c r="C33" s="3">
        <v>102.98706509377135</v>
      </c>
      <c r="D33" s="3">
        <v>93.198387707475817</v>
      </c>
      <c r="E33" s="3">
        <v>148.174397111665</v>
      </c>
      <c r="F33" s="3">
        <v>28.628284225730198</v>
      </c>
      <c r="H33" s="3">
        <f t="shared" si="0"/>
        <v>89.242024634017696</v>
      </c>
      <c r="I33" s="3">
        <f t="shared" si="1"/>
        <v>102.69989869505899</v>
      </c>
      <c r="J33" s="3">
        <f t="shared" si="2"/>
        <v>91.112041891782269</v>
      </c>
      <c r="K33" s="3">
        <f t="shared" si="3"/>
        <v>144.8860693411622</v>
      </c>
      <c r="L33" s="3">
        <f t="shared" si="4"/>
        <v>27.640132632199546</v>
      </c>
      <c r="M33" s="11"/>
    </row>
    <row r="34" spans="1:13" x14ac:dyDescent="0.3">
      <c r="A34" s="3">
        <v>28</v>
      </c>
      <c r="B34" s="3">
        <v>91.249624820108423</v>
      </c>
      <c r="C34" s="3">
        <v>106.56568840880018</v>
      </c>
      <c r="D34" s="3">
        <v>93.981068887277289</v>
      </c>
      <c r="E34" s="3">
        <v>150.80592300275913</v>
      </c>
      <c r="F34" s="3">
        <v>29.385280044148985</v>
      </c>
      <c r="H34" s="3">
        <f t="shared" si="0"/>
        <v>90.051326109119941</v>
      </c>
      <c r="I34" s="3">
        <f t="shared" si="1"/>
        <v>106.55365330220771</v>
      </c>
      <c r="J34" s="3">
        <f t="shared" si="2"/>
        <v>93.783306690570186</v>
      </c>
      <c r="K34" s="3">
        <f t="shared" si="3"/>
        <v>149.3608307638616</v>
      </c>
      <c r="L34" s="3">
        <f t="shared" si="4"/>
        <v>28.583558134534325</v>
      </c>
      <c r="M34" s="11"/>
    </row>
    <row r="35" spans="1:13" x14ac:dyDescent="0.3">
      <c r="A35" s="3">
        <v>29</v>
      </c>
      <c r="B35" s="3">
        <v>91.865903136925951</v>
      </c>
      <c r="C35" s="3">
        <v>109.80349045573104</v>
      </c>
      <c r="D35" s="3">
        <v>95.171001080392017</v>
      </c>
      <c r="E35" s="3">
        <v>153.11496656369684</v>
      </c>
      <c r="F35" s="3">
        <v>29.890351577038242</v>
      </c>
      <c r="H35" s="3">
        <f t="shared" si="0"/>
        <v>90.736929098578585</v>
      </c>
      <c r="I35" s="3">
        <f t="shared" si="1"/>
        <v>110.21517894241575</v>
      </c>
      <c r="J35" s="3">
        <f t="shared" si="2"/>
        <v>96.28804950773241</v>
      </c>
      <c r="K35" s="3">
        <f t="shared" si="3"/>
        <v>153.66381971919037</v>
      </c>
      <c r="L35" s="3">
        <f t="shared" si="4"/>
        <v>29.430440947890421</v>
      </c>
      <c r="M35" s="11"/>
    </row>
    <row r="36" spans="1:13" x14ac:dyDescent="0.3">
      <c r="A36" s="3">
        <v>30</v>
      </c>
      <c r="B36" s="3">
        <v>92.429620254304353</v>
      </c>
      <c r="C36" s="3">
        <v>113.04129250266189</v>
      </c>
      <c r="D36" s="3">
        <v>96.304269835739376</v>
      </c>
      <c r="E36" s="3">
        <v>155.50138586186696</v>
      </c>
      <c r="F36" s="3">
        <v>30.362280259179833</v>
      </c>
      <c r="H36" s="3">
        <f t="shared" si="0"/>
        <v>91.316959829521949</v>
      </c>
      <c r="I36" s="3">
        <f t="shared" si="1"/>
        <v>113.6838010897613</v>
      </c>
      <c r="J36" s="3">
        <f t="shared" si="2"/>
        <v>98.630949454888267</v>
      </c>
      <c r="K36" s="3">
        <f t="shared" si="3"/>
        <v>157.79357807796973</v>
      </c>
      <c r="L36" s="3">
        <f t="shared" si="4"/>
        <v>30.187510061191329</v>
      </c>
      <c r="M36" s="11"/>
    </row>
    <row r="37" spans="1:13" x14ac:dyDescent="0.3">
      <c r="A37" s="3">
        <v>31</v>
      </c>
      <c r="B37" s="3">
        <v>92.879022002720973</v>
      </c>
      <c r="C37" s="3">
        <v>116.32169720810498</v>
      </c>
      <c r="D37" s="3">
        <v>97.494202028854104</v>
      </c>
      <c r="E37" s="3">
        <v>158.11993237173434</v>
      </c>
      <c r="F37" s="3">
        <v>30.965229698929296</v>
      </c>
      <c r="H37" s="3">
        <f t="shared" si="0"/>
        <v>91.807120595368687</v>
      </c>
      <c r="I37" s="3">
        <f t="shared" si="1"/>
        <v>116.9607877794252</v>
      </c>
      <c r="J37" s="3">
        <f t="shared" si="2"/>
        <v>100.81761041735071</v>
      </c>
      <c r="K37" s="3">
        <f t="shared" si="3"/>
        <v>161.74987739530172</v>
      </c>
      <c r="L37" s="3">
        <f t="shared" si="4"/>
        <v>30.861848606788818</v>
      </c>
      <c r="M37" s="11"/>
    </row>
    <row r="38" spans="1:13" x14ac:dyDescent="0.3">
      <c r="A38" s="3">
        <v>32</v>
      </c>
      <c r="B38" s="3"/>
      <c r="C38" s="3">
        <v>119.90032052313381</v>
      </c>
      <c r="D38" s="3">
        <v>98.570807346434094</v>
      </c>
      <c r="E38" s="3">
        <v>160.62854526871632</v>
      </c>
      <c r="F38" s="3">
        <v>31.489260065932683</v>
      </c>
      <c r="H38" s="3"/>
      <c r="I38" s="3">
        <f t="shared" si="1"/>
        <v>120.04903700539241</v>
      </c>
      <c r="J38" s="3">
        <f t="shared" si="2"/>
        <v>102.85432811500499</v>
      </c>
      <c r="K38" s="3">
        <f t="shared" ref="K38:K63" si="7">$R$6*(1+$R$9*EXP(1+$R$9)*EXP(($R$7/$R$6)*(1+$R$9)*(1+1/$R$9)*($R$8-A38)))^(-1/$R$9)</f>
        <v>165.53357177313674</v>
      </c>
      <c r="L38" s="3">
        <f t="shared" si="4"/>
        <v>31.460610746591698</v>
      </c>
      <c r="M38" s="11"/>
    </row>
    <row r="39" spans="1:13" x14ac:dyDescent="0.3">
      <c r="A39" s="3">
        <v>33</v>
      </c>
      <c r="B39" s="3"/>
      <c r="C39" s="3">
        <v>123.01031459452791</v>
      </c>
      <c r="D39" s="3">
        <v>99.704076101781453</v>
      </c>
      <c r="E39" s="3">
        <v>163.12820530282701</v>
      </c>
      <c r="F39" s="3">
        <v>31.950942785563829</v>
      </c>
      <c r="H39" s="3"/>
      <c r="I39" s="3">
        <f t="shared" si="1"/>
        <v>122.95278697931603</v>
      </c>
      <c r="J39" s="3">
        <f t="shared" si="2"/>
        <v>104.74788801491474</v>
      </c>
      <c r="K39" s="3">
        <f t="shared" si="7"/>
        <v>169.14645745365229</v>
      </c>
      <c r="L39" s="3">
        <f t="shared" si="4"/>
        <v>31.990813450287096</v>
      </c>
      <c r="M39" s="11"/>
    </row>
    <row r="40" spans="1:13" x14ac:dyDescent="0.3">
      <c r="A40" s="3">
        <v>34</v>
      </c>
      <c r="B40" s="3"/>
      <c r="C40" s="3">
        <v>126.03510334889752</v>
      </c>
      <c r="D40" s="3">
        <v>100.89400829489618</v>
      </c>
      <c r="E40" s="3">
        <v>165.70341930451812</v>
      </c>
      <c r="F40" s="3">
        <v>32.304501635824323</v>
      </c>
      <c r="H40" s="3"/>
      <c r="I40" s="3">
        <f t="shared" si="1"/>
        <v>125.67735225503247</v>
      </c>
      <c r="J40" s="3">
        <f t="shared" si="2"/>
        <v>106.50539258361104</v>
      </c>
      <c r="K40" s="3">
        <f t="shared" si="7"/>
        <v>172.59114051517756</v>
      </c>
      <c r="L40" s="3">
        <f t="shared" si="4"/>
        <v>32.459190119583631</v>
      </c>
      <c r="M40" s="11"/>
    </row>
    <row r="41" spans="1:13" x14ac:dyDescent="0.3">
      <c r="A41" s="3">
        <v>35</v>
      </c>
      <c r="B41" s="3"/>
      <c r="C41" s="3">
        <v>128.33564690855891</v>
      </c>
      <c r="D41" s="3">
        <v>103.10388236782353</v>
      </c>
      <c r="E41" s="3">
        <v>168.40673921688213</v>
      </c>
      <c r="F41" s="3">
        <v>32.687265282709397</v>
      </c>
      <c r="H41" s="3"/>
      <c r="I41" s="3">
        <f t="shared" si="1"/>
        <v>128.2288871381781</v>
      </c>
      <c r="J41" s="3">
        <f t="shared" si="2"/>
        <v>108.13411578274307</v>
      </c>
      <c r="K41" s="3">
        <f t="shared" si="7"/>
        <v>175.87091359449511</v>
      </c>
      <c r="L41" s="3">
        <f t="shared" si="4"/>
        <v>32.872093791905435</v>
      </c>
      <c r="M41" s="11"/>
    </row>
    <row r="42" spans="1:13" x14ac:dyDescent="0.3">
      <c r="A42" s="3">
        <v>36</v>
      </c>
      <c r="B42" s="3"/>
      <c r="C42" s="3">
        <v>130.46577983417131</v>
      </c>
      <c r="D42" s="3">
        <v>104.407141436473</v>
      </c>
      <c r="E42" s="3">
        <v>170.27761749272614</v>
      </c>
      <c r="F42" s="3">
        <v>33.006897182292818</v>
      </c>
      <c r="H42" s="3"/>
      <c r="I42" s="3">
        <f t="shared" si="1"/>
        <v>130.61417657847389</v>
      </c>
      <c r="J42" s="3">
        <f t="shared" si="2"/>
        <v>109.64138237093897</v>
      </c>
      <c r="K42" s="3">
        <f t="shared" si="7"/>
        <v>178.98964216350774</v>
      </c>
      <c r="L42" s="3">
        <f t="shared" si="4"/>
        <v>33.235439019163287</v>
      </c>
      <c r="M42" s="11"/>
    </row>
    <row r="43" spans="1:13" x14ac:dyDescent="0.3">
      <c r="A43" s="3">
        <v>37</v>
      </c>
      <c r="B43" s="3"/>
      <c r="C43" s="3">
        <v>132.51070744275921</v>
      </c>
      <c r="D43" s="3">
        <v>104.97224666590108</v>
      </c>
      <c r="E43" s="3">
        <v>173.64365995424723</v>
      </c>
      <c r="F43" s="3">
        <v>33.124482914244503</v>
      </c>
      <c r="H43" s="3"/>
      <c r="I43" s="3">
        <f t="shared" si="1"/>
        <v>132.84045383618491</v>
      </c>
      <c r="J43" s="3">
        <f t="shared" si="2"/>
        <v>111.03446942090444</v>
      </c>
      <c r="K43" s="3">
        <f t="shared" si="7"/>
        <v>181.95166059598532</v>
      </c>
      <c r="L43" s="3">
        <f t="shared" si="4"/>
        <v>33.554673112593775</v>
      </c>
      <c r="M43" s="11"/>
    </row>
    <row r="44" spans="1:13" x14ac:dyDescent="0.3">
      <c r="A44" s="3">
        <v>38</v>
      </c>
      <c r="B44" s="3"/>
      <c r="C44" s="3">
        <v>134.42782707581037</v>
      </c>
      <c r="D44" s="3">
        <v>105.5575342249516</v>
      </c>
      <c r="E44" s="3">
        <v>175.43568179573592</v>
      </c>
      <c r="F44" s="3">
        <v>33.266533734292231</v>
      </c>
      <c r="H44" s="3"/>
      <c r="I44" s="3">
        <f t="shared" si="1"/>
        <v>134.91524357377429</v>
      </c>
      <c r="J44" s="3">
        <f t="shared" si="2"/>
        <v>112.32052744389316</v>
      </c>
      <c r="K44" s="3">
        <f t="shared" si="7"/>
        <v>184.76167803668218</v>
      </c>
      <c r="L44" s="3">
        <f t="shared" si="4"/>
        <v>33.834769053133748</v>
      </c>
      <c r="M44" s="11"/>
    </row>
    <row r="45" spans="1:13" x14ac:dyDescent="0.3">
      <c r="A45" s="3">
        <v>39</v>
      </c>
      <c r="B45" s="3"/>
      <c r="C45" s="3">
        <v>136.43015202588603</v>
      </c>
      <c r="D45" s="3">
        <v>106.24373343211427</v>
      </c>
      <c r="E45" s="3">
        <v>178.81745550011783</v>
      </c>
      <c r="F45" s="3">
        <v>33.525497364710432</v>
      </c>
      <c r="H45" s="3"/>
      <c r="I45" s="3">
        <f t="shared" si="1"/>
        <v>136.84622860068077</v>
      </c>
      <c r="J45" s="3">
        <f t="shared" si="2"/>
        <v>113.50651859457989</v>
      </c>
      <c r="K45" s="3">
        <f t="shared" si="7"/>
        <v>187.42469381016301</v>
      </c>
      <c r="L45" s="3">
        <f t="shared" si="4"/>
        <v>34.08023386179633</v>
      </c>
      <c r="M45" s="11"/>
    </row>
    <row r="46" spans="1:13" x14ac:dyDescent="0.3">
      <c r="A46" s="3">
        <v>40</v>
      </c>
      <c r="B46" s="3"/>
      <c r="C46" s="3">
        <v>138.21946368340045</v>
      </c>
      <c r="D46" s="3">
        <v>106.68774468380776</v>
      </c>
      <c r="E46" s="3">
        <v>182.79841797356946</v>
      </c>
      <c r="F46" s="3">
        <v>33.654979179919529</v>
      </c>
      <c r="H46" s="3"/>
      <c r="I46" s="3">
        <f t="shared" si="1"/>
        <v>138.64113824918297</v>
      </c>
      <c r="J46" s="3">
        <f t="shared" si="2"/>
        <v>114.59916957479471</v>
      </c>
      <c r="K46" s="3">
        <f t="shared" si="7"/>
        <v>189.94592208676787</v>
      </c>
      <c r="L46" s="3">
        <f t="shared" si="4"/>
        <v>34.295127543041716</v>
      </c>
      <c r="M46" s="11"/>
    </row>
    <row r="47" spans="1:13" x14ac:dyDescent="0.3">
      <c r="A47" s="3">
        <v>41</v>
      </c>
      <c r="B47" s="3"/>
      <c r="C47" s="3">
        <v>140.26439129198835</v>
      </c>
      <c r="D47" s="3">
        <v>107.35376156134801</v>
      </c>
      <c r="E47" s="3">
        <v>187.51847414094433</v>
      </c>
      <c r="F47" s="3"/>
      <c r="H47" s="3"/>
      <c r="I47" s="3">
        <f t="shared" si="1"/>
        <v>140.30765624332355</v>
      </c>
      <c r="J47" s="3">
        <f t="shared" si="2"/>
        <v>115.60493704056205</v>
      </c>
      <c r="K47" s="3">
        <f t="shared" si="7"/>
        <v>192.33072527992289</v>
      </c>
      <c r="L47" s="3"/>
      <c r="M47" s="11"/>
    </row>
    <row r="48" spans="1:13" x14ac:dyDescent="0.3">
      <c r="A48" s="3">
        <v>42</v>
      </c>
      <c r="B48" s="3"/>
      <c r="C48" s="3">
        <v>142.26671624206401</v>
      </c>
      <c r="D48" s="3">
        <v>108.03996076851068</v>
      </c>
      <c r="E48" s="3">
        <v>190.12012999416598</v>
      </c>
      <c r="F48" s="3"/>
      <c r="H48" s="3"/>
      <c r="I48" s="3">
        <f t="shared" si="1"/>
        <v>141.85334590750369</v>
      </c>
      <c r="J48" s="3">
        <f t="shared" si="2"/>
        <v>116.52998352357739</v>
      </c>
      <c r="K48" s="3">
        <f t="shared" si="7"/>
        <v>194.58455568145445</v>
      </c>
      <c r="L48" s="3"/>
      <c r="M48" s="11"/>
    </row>
    <row r="49" spans="1:13" x14ac:dyDescent="0.3">
      <c r="A49" s="3">
        <v>43</v>
      </c>
      <c r="B49" s="3"/>
      <c r="C49" s="3">
        <v>143.97082258255392</v>
      </c>
      <c r="D49" s="3">
        <v>108.48397202020418</v>
      </c>
      <c r="E49" s="3">
        <v>191.41649778632205</v>
      </c>
      <c r="F49" s="3"/>
      <c r="H49" s="3"/>
      <c r="I49" s="3">
        <f t="shared" si="1"/>
        <v>143.28559061853878</v>
      </c>
      <c r="J49" s="3">
        <f t="shared" si="2"/>
        <v>117.38016209218542</v>
      </c>
      <c r="K49" s="3">
        <f t="shared" si="7"/>
        <v>196.71290474038832</v>
      </c>
      <c r="L49" s="3"/>
      <c r="M49" s="11"/>
    </row>
    <row r="50" spans="1:13" x14ac:dyDescent="0.3">
      <c r="A50" s="3">
        <v>44</v>
      </c>
      <c r="B50" s="3"/>
      <c r="C50" s="3">
        <v>144.99328638684787</v>
      </c>
      <c r="D50" s="3">
        <v>109.17017122736685</v>
      </c>
      <c r="E50" s="3">
        <v>193.58597167458501</v>
      </c>
      <c r="F50" s="3"/>
      <c r="H50" s="3"/>
      <c r="I50" s="3">
        <f t="shared" si="1"/>
        <v>144.61154751251169</v>
      </c>
      <c r="J50" s="3">
        <f t="shared" ref="J50:J70" si="8">$Q$6*(1+$Q$9*EXP(1+$Q$9)*EXP(($Q$7/$Q$6)*(1+$Q$9)*(1+1/$Q$9)*($Q$8-A50)))^(-1/$Q$9)</f>
        <v>118.16100818805944</v>
      </c>
      <c r="K50" s="3">
        <f t="shared" si="7"/>
        <v>198.72125937478648</v>
      </c>
      <c r="L50" s="3"/>
      <c r="M50" s="11"/>
    </row>
    <row r="51" spans="1:13" x14ac:dyDescent="0.3">
      <c r="A51" s="3">
        <v>45</v>
      </c>
      <c r="B51" s="3"/>
      <c r="C51" s="3">
        <v>146.14355816667856</v>
      </c>
      <c r="D51" s="3">
        <v>110.86424903373801</v>
      </c>
      <c r="E51" s="3">
        <v>196.49786500494744</v>
      </c>
      <c r="F51" s="3"/>
      <c r="H51" s="3"/>
      <c r="I51" s="3">
        <f t="shared" si="1"/>
        <v>145.83811259729137</v>
      </c>
      <c r="J51" s="3">
        <f t="shared" si="8"/>
        <v>118.8777372764449</v>
      </c>
      <c r="K51" s="3">
        <f t="shared" si="7"/>
        <v>200.61506474598406</v>
      </c>
      <c r="L51" s="3"/>
      <c r="M51" s="11"/>
    </row>
    <row r="52" spans="1:13" x14ac:dyDescent="0.3">
      <c r="A52" s="3">
        <v>46</v>
      </c>
      <c r="B52" s="3"/>
      <c r="C52" s="3">
        <v>147.20862462948475</v>
      </c>
      <c r="D52" s="3">
        <v>112.55832684010916</v>
      </c>
      <c r="E52" s="3">
        <v>199.76927439051985</v>
      </c>
      <c r="F52" s="3"/>
      <c r="H52" s="3"/>
      <c r="I52" s="3">
        <f t="shared" si="1"/>
        <v>146.97189557944486</v>
      </c>
      <c r="J52" s="3">
        <f t="shared" si="8"/>
        <v>119.5352471354163</v>
      </c>
      <c r="K52" s="3">
        <f t="shared" si="7"/>
        <v>202.39969282954709</v>
      </c>
      <c r="L52" s="3"/>
    </row>
    <row r="53" spans="1:13" x14ac:dyDescent="0.3">
      <c r="A53" s="3">
        <v>47</v>
      </c>
      <c r="B53" s="3"/>
      <c r="C53" s="3"/>
      <c r="D53" s="3">
        <v>114.0829968658432</v>
      </c>
      <c r="E53" s="3">
        <v>202.16861486641346</v>
      </c>
      <c r="F53" s="3"/>
      <c r="H53" s="3"/>
      <c r="I53" s="3"/>
      <c r="J53" s="3">
        <f t="shared" si="8"/>
        <v>120.13812378158738</v>
      </c>
      <c r="K53" s="3">
        <f t="shared" si="7"/>
        <v>204.0804162843346</v>
      </c>
      <c r="L53" s="3"/>
    </row>
    <row r="54" spans="1:13" x14ac:dyDescent="0.3">
      <c r="A54" s="3">
        <v>48</v>
      </c>
      <c r="B54" s="3"/>
      <c r="C54" s="3"/>
      <c r="D54" s="3">
        <v>116.0594209732762</v>
      </c>
      <c r="E54" s="3">
        <v>204.84992803419527</v>
      </c>
      <c r="F54" s="3"/>
      <c r="H54" s="3"/>
      <c r="I54" s="3"/>
      <c r="J54" s="3">
        <f t="shared" si="8"/>
        <v>120.69065018357553</v>
      </c>
      <c r="K54" s="3">
        <f t="shared" si="7"/>
        <v>205.66238697475626</v>
      </c>
      <c r="L54" s="3"/>
    </row>
    <row r="55" spans="1:13" x14ac:dyDescent="0.3">
      <c r="A55" s="3">
        <v>49</v>
      </c>
      <c r="B55" s="3"/>
      <c r="C55" s="3"/>
      <c r="D55" s="3">
        <v>118.43112990219582</v>
      </c>
      <c r="E55" s="3">
        <v>207.80526911567043</v>
      </c>
      <c r="F55" s="3"/>
      <c r="H55" s="3"/>
      <c r="I55" s="3"/>
      <c r="J55" s="3">
        <f t="shared" si="8"/>
        <v>121.19681705238534</v>
      </c>
      <c r="K55" s="3">
        <f t="shared" si="7"/>
        <v>207.15061870988339</v>
      </c>
      <c r="L55" s="3"/>
    </row>
    <row r="56" spans="1:13" x14ac:dyDescent="0.3">
      <c r="A56" s="3">
        <v>50</v>
      </c>
      <c r="B56" s="3"/>
      <c r="C56" s="3"/>
      <c r="D56" s="3">
        <v>120.63343105047832</v>
      </c>
      <c r="E56" s="3">
        <v>211.65495358752156</v>
      </c>
      <c r="F56" s="3"/>
      <c r="H56" s="3"/>
      <c r="I56" s="3"/>
      <c r="J56" s="3">
        <f t="shared" si="8"/>
        <v>121.66033511739997</v>
      </c>
      <c r="K56" s="3">
        <f t="shared" si="7"/>
        <v>208.54997365269011</v>
      </c>
      <c r="L56" s="3"/>
    </row>
    <row r="57" spans="1:13" x14ac:dyDescent="0.3">
      <c r="A57" s="3">
        <v>51</v>
      </c>
      <c r="B57" s="3"/>
      <c r="C57" s="3"/>
      <c r="D57" s="3">
        <v>121.81739228377691</v>
      </c>
      <c r="E57" s="3">
        <v>214.22324137232485</v>
      </c>
      <c r="F57" s="3"/>
      <c r="H57" s="3"/>
      <c r="I57" s="3"/>
      <c r="J57" s="3">
        <f t="shared" si="8"/>
        <v>122.08464840203044</v>
      </c>
      <c r="K57" s="3">
        <f t="shared" si="7"/>
        <v>209.86515195738357</v>
      </c>
      <c r="L57" s="3"/>
    </row>
    <row r="58" spans="1:13" x14ac:dyDescent="0.3">
      <c r="A58" s="3">
        <v>52</v>
      </c>
      <c r="B58" s="3"/>
      <c r="C58" s="3"/>
      <c r="D58" s="3">
        <v>123.38327649555892</v>
      </c>
      <c r="E58" s="3">
        <v>217.02307433379281</v>
      </c>
      <c r="F58" s="3"/>
      <c r="H58" s="3"/>
      <c r="I58" s="3"/>
      <c r="J58" s="3">
        <f t="shared" si="8"/>
        <v>122.47294810293172</v>
      </c>
      <c r="K58" s="3">
        <f t="shared" si="7"/>
        <v>211.10068424685801</v>
      </c>
      <c r="L58" s="3"/>
    </row>
    <row r="59" spans="1:13" x14ac:dyDescent="0.3">
      <c r="A59" s="3">
        <v>53</v>
      </c>
      <c r="B59" s="3"/>
      <c r="C59" s="3"/>
      <c r="D59" s="3">
        <v>124.45266083531249</v>
      </c>
      <c r="E59" s="3">
        <v>218.69564512554322</v>
      </c>
      <c r="F59" s="3"/>
      <c r="H59" s="3"/>
      <c r="I59" s="3"/>
      <c r="J59" s="3">
        <f t="shared" si="8"/>
        <v>122.82818675374531</v>
      </c>
      <c r="K59" s="3">
        <f t="shared" si="7"/>
        <v>212.26092651534844</v>
      </c>
      <c r="L59" s="3"/>
    </row>
    <row r="60" spans="1:13" x14ac:dyDescent="0.3">
      <c r="A60" s="3">
        <v>54</v>
      </c>
      <c r="B60" s="3"/>
      <c r="C60" s="3"/>
      <c r="D60" s="3">
        <v>126.13312194063951</v>
      </c>
      <c r="E60" s="3">
        <v>221.49376108366502</v>
      </c>
      <c r="F60" s="3"/>
      <c r="H60" s="3"/>
      <c r="I60" s="3"/>
      <c r="J60" s="3">
        <f t="shared" si="8"/>
        <v>123.15309241977427</v>
      </c>
      <c r="K60" s="3">
        <f t="shared" si="7"/>
        <v>213.35005714600882</v>
      </c>
      <c r="L60" s="3"/>
    </row>
    <row r="61" spans="1:13" x14ac:dyDescent="0.3">
      <c r="A61" s="3">
        <v>55</v>
      </c>
      <c r="B61" s="3"/>
      <c r="C61" s="3"/>
      <c r="D61" s="3">
        <v>127.2323246711822</v>
      </c>
      <c r="E61" s="3">
        <v>222.93281359999028</v>
      </c>
      <c r="F61" s="3"/>
      <c r="H61" s="3"/>
      <c r="I61" s="3"/>
      <c r="J61" s="3">
        <f t="shared" si="8"/>
        <v>123.4501827251076</v>
      </c>
      <c r="K61" s="3">
        <f t="shared" si="7"/>
        <v>214.37207571195142</v>
      </c>
      <c r="L61" s="3"/>
    </row>
    <row r="62" spans="1:13" x14ac:dyDescent="0.3">
      <c r="A62" s="3">
        <v>56</v>
      </c>
      <c r="B62" s="3"/>
      <c r="C62" s="3"/>
      <c r="D62" s="3">
        <v>128.33152740172488</v>
      </c>
      <c r="E62" s="3">
        <v>224.19347819917729</v>
      </c>
      <c r="F62" s="3"/>
      <c r="H62" s="3"/>
      <c r="I62" s="3"/>
      <c r="J62" s="3">
        <f t="shared" si="8"/>
        <v>123.72177855962396</v>
      </c>
      <c r="K62" s="3">
        <f t="shared" si="7"/>
        <v>215.33080329491418</v>
      </c>
      <c r="L62" s="3"/>
    </row>
    <row r="63" spans="1:13" x14ac:dyDescent="0.3">
      <c r="A63" s="3">
        <v>57</v>
      </c>
      <c r="B63" s="3"/>
      <c r="C63" s="3"/>
      <c r="D63" s="3">
        <v>129.48307311943628</v>
      </c>
      <c r="E63" s="3">
        <v>225.81834539965669</v>
      </c>
      <c r="F63" s="3"/>
      <c r="H63" s="3"/>
      <c r="I63" s="3"/>
      <c r="J63" s="3">
        <f t="shared" si="8"/>
        <v>123.97001735149524</v>
      </c>
      <c r="K63" s="3">
        <f t="shared" si="7"/>
        <v>216.22988408432511</v>
      </c>
      <c r="L63" s="3"/>
    </row>
    <row r="64" spans="1:13" x14ac:dyDescent="0.3">
      <c r="A64" s="3">
        <v>58</v>
      </c>
      <c r="B64" s="3"/>
      <c r="C64" s="3"/>
      <c r="D64" s="3">
        <v>130.68696182431637</v>
      </c>
      <c r="E64" s="3"/>
      <c r="F64" s="3"/>
      <c r="I64" s="3"/>
      <c r="J64" s="3">
        <f t="shared" si="8"/>
        <v>124.19686582215647</v>
      </c>
      <c r="K64" s="3"/>
      <c r="L64" s="3"/>
    </row>
    <row r="65" spans="1:12" x14ac:dyDescent="0.3">
      <c r="A65" s="3">
        <v>59</v>
      </c>
      <c r="B65" s="3"/>
      <c r="C65" s="3"/>
      <c r="D65" s="3">
        <v>131.52444961901557</v>
      </c>
      <c r="E65" s="3"/>
      <c r="F65" s="3"/>
      <c r="I65" s="3"/>
      <c r="J65" s="3">
        <f t="shared" si="8"/>
        <v>124.40413216659216</v>
      </c>
      <c r="K65" s="3"/>
      <c r="L65" s="3"/>
    </row>
    <row r="66" spans="1:12" x14ac:dyDescent="0.3">
      <c r="A66" s="3">
        <v>60</v>
      </c>
      <c r="B66" s="3"/>
      <c r="C66" s="3"/>
      <c r="D66" s="3">
        <v>132.41428040088346</v>
      </c>
      <c r="E66" s="3"/>
      <c r="F66" s="3"/>
      <c r="I66" s="3"/>
      <c r="J66" s="3">
        <f t="shared" si="8"/>
        <v>124.5934776225762</v>
      </c>
      <c r="K66" s="3"/>
      <c r="L66" s="3"/>
    </row>
    <row r="67" spans="1:12" x14ac:dyDescent="0.3">
      <c r="A67" s="3">
        <v>61</v>
      </c>
      <c r="B67" s="3"/>
      <c r="C67" s="3"/>
      <c r="D67" s="3">
        <v>133.46114014425746</v>
      </c>
      <c r="E67" s="3"/>
      <c r="F67" s="3"/>
      <c r="I67" s="3"/>
      <c r="J67" s="3">
        <f t="shared" si="8"/>
        <v>124.7664274086292</v>
      </c>
      <c r="K67" s="3"/>
      <c r="L67" s="3"/>
    </row>
    <row r="68" spans="1:12" x14ac:dyDescent="0.3">
      <c r="A68" s="3">
        <v>62</v>
      </c>
      <c r="B68" s="3"/>
      <c r="C68" s="3"/>
      <c r="D68" s="3">
        <v>134.14159897745054</v>
      </c>
      <c r="E68" s="3"/>
      <c r="F68" s="3"/>
      <c r="I68" s="3"/>
      <c r="J68" s="3">
        <f t="shared" si="8"/>
        <v>124.92438102474833</v>
      </c>
      <c r="K68" s="3"/>
      <c r="L68" s="3"/>
    </row>
    <row r="69" spans="1:12" x14ac:dyDescent="0.3">
      <c r="A69" s="3">
        <v>63</v>
      </c>
      <c r="B69" s="3"/>
      <c r="C69" s="3"/>
      <c r="D69" s="3">
        <v>134.71737183630623</v>
      </c>
      <c r="E69" s="3"/>
      <c r="F69" s="3"/>
      <c r="I69" s="3"/>
      <c r="J69" s="3">
        <f t="shared" si="8"/>
        <v>125.06862191902881</v>
      </c>
      <c r="K69" s="3"/>
      <c r="L69" s="3"/>
    </row>
    <row r="70" spans="1:12" x14ac:dyDescent="0.3">
      <c r="A70" s="3">
        <v>64</v>
      </c>
      <c r="B70" s="3"/>
      <c r="C70" s="3"/>
      <c r="D70" s="3">
        <v>135.34548768233063</v>
      </c>
      <c r="E70" s="3"/>
      <c r="F70" s="3"/>
      <c r="I70" s="3"/>
      <c r="J70" s="3">
        <f t="shared" si="8"/>
        <v>125.20032653235258</v>
      </c>
      <c r="K70" s="3"/>
      <c r="L70" s="3"/>
    </row>
  </sheetData>
  <mergeCells count="3">
    <mergeCell ref="B4:E4"/>
    <mergeCell ref="H4:K4"/>
    <mergeCell ref="O4:R4"/>
  </mergeCells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8C8C6-0315-42AD-920E-0A1D15CA77EF}">
  <dimension ref="A4:V54"/>
  <sheetViews>
    <sheetView zoomScale="80" zoomScaleNormal="80" workbookViewId="0">
      <selection activeCell="I6" sqref="I6:N6"/>
    </sheetView>
  </sheetViews>
  <sheetFormatPr baseColWidth="10" defaultRowHeight="14.4" x14ac:dyDescent="0.3"/>
  <cols>
    <col min="9" max="9" width="13.109375" customWidth="1"/>
    <col min="10" max="12" width="12" bestFit="1" customWidth="1"/>
    <col min="13" max="14" width="12" customWidth="1"/>
    <col min="17" max="17" width="12" bestFit="1" customWidth="1"/>
  </cols>
  <sheetData>
    <row r="4" spans="1:22" x14ac:dyDescent="0.3">
      <c r="A4" s="35" t="s">
        <v>47</v>
      </c>
      <c r="B4" s="113" t="s">
        <v>5</v>
      </c>
      <c r="C4" s="113"/>
      <c r="D4" s="113"/>
      <c r="E4" s="113"/>
      <c r="F4" s="45"/>
      <c r="G4" s="45"/>
      <c r="I4" s="112" t="s">
        <v>6</v>
      </c>
      <c r="J4" s="112"/>
      <c r="K4" s="112"/>
      <c r="L4" s="112"/>
      <c r="M4" s="45"/>
      <c r="N4" s="45"/>
      <c r="O4" s="45"/>
      <c r="Q4" s="112" t="s">
        <v>50</v>
      </c>
      <c r="R4" s="112"/>
      <c r="S4" s="112"/>
      <c r="T4" s="112"/>
    </row>
    <row r="5" spans="1:22" s="55" customFormat="1" x14ac:dyDescent="0.3">
      <c r="A5" s="54" t="s">
        <v>4</v>
      </c>
      <c r="B5" s="54" t="s">
        <v>111</v>
      </c>
      <c r="C5" s="54" t="s">
        <v>112</v>
      </c>
      <c r="D5" s="54" t="s">
        <v>113</v>
      </c>
      <c r="E5" s="54" t="s">
        <v>114</v>
      </c>
      <c r="F5" s="54" t="s">
        <v>115</v>
      </c>
      <c r="G5" s="54" t="s">
        <v>116</v>
      </c>
      <c r="I5" s="55" t="s">
        <v>117</v>
      </c>
      <c r="J5" s="55" t="s">
        <v>118</v>
      </c>
      <c r="K5" s="55" t="s">
        <v>119</v>
      </c>
      <c r="L5" s="55" t="s">
        <v>120</v>
      </c>
      <c r="M5" s="54" t="s">
        <v>121</v>
      </c>
      <c r="N5" s="54" t="s">
        <v>122</v>
      </c>
      <c r="O5" s="41"/>
      <c r="Q5" s="55" t="s">
        <v>111</v>
      </c>
      <c r="R5" s="55" t="s">
        <v>112</v>
      </c>
      <c r="S5" s="55" t="s">
        <v>113</v>
      </c>
      <c r="T5" s="55" t="s">
        <v>114</v>
      </c>
      <c r="U5" s="54" t="s">
        <v>115</v>
      </c>
      <c r="V5" s="54" t="s">
        <v>116</v>
      </c>
    </row>
    <row r="6" spans="1:22" x14ac:dyDescent="0.3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I6" s="3">
        <f>$Q$6/(1+EXP(4*$Q$7*($Q$8-A6)/$Q$6+2))</f>
        <v>19.864275872000306</v>
      </c>
      <c r="J6" s="3">
        <f>$R$6/(1+EXP(4*$R$7*($R$8-A6)/$R$6+2))</f>
        <v>5.3076361129166028</v>
      </c>
      <c r="K6" s="3">
        <f>$S$6/(1+EXP(4*$S$7*($S$8-A6)/$S$6+2))</f>
        <v>16.392919295356322</v>
      </c>
      <c r="L6" s="3">
        <f>$T$6/(1+EXP(4*$T$7*($T$8-A6)/$T$6+2))</f>
        <v>11.523042136640962</v>
      </c>
      <c r="M6" s="3">
        <f>$U$6/(1+EXP(4*$U$7*($U$8-A6)/$U$6+2))</f>
        <v>18.022103767066309</v>
      </c>
      <c r="N6" s="3">
        <f>$V$6/(1+EXP(4*$V$7*($V$8-A6)/$V$6+2))</f>
        <v>15.481609141996628</v>
      </c>
      <c r="O6" s="11"/>
      <c r="P6" s="54" t="s">
        <v>51</v>
      </c>
      <c r="Q6" s="3">
        <f>B46</f>
        <v>346.44937385568551</v>
      </c>
      <c r="R6" s="3">
        <f>C54</f>
        <v>63.988924731207952</v>
      </c>
      <c r="S6" s="3">
        <f>D42</f>
        <v>260.44647966590406</v>
      </c>
      <c r="T6" s="3">
        <f>E47</f>
        <v>110.49532878226715</v>
      </c>
      <c r="U6" s="3">
        <f>F42</f>
        <v>174.70106106430805</v>
      </c>
      <c r="V6" s="3">
        <f>G40</f>
        <v>374.40099425666983</v>
      </c>
    </row>
    <row r="7" spans="1:22" x14ac:dyDescent="0.3">
      <c r="A7" s="6">
        <v>1</v>
      </c>
      <c r="B7" s="3">
        <v>5.8532519442238895</v>
      </c>
      <c r="C7" s="3">
        <v>2.2139110986734902</v>
      </c>
      <c r="D7" s="3">
        <v>4.2439961302703999</v>
      </c>
      <c r="E7" s="3">
        <v>2.1462081849463037</v>
      </c>
      <c r="F7" s="3">
        <v>3.3243193982364034</v>
      </c>
      <c r="G7" s="3">
        <v>0.42036166713333956</v>
      </c>
      <c r="I7" s="3">
        <f t="shared" ref="I7:I46" si="0">$Q$6/(1+EXP(4*$Q$7*($Q$8-A7)/$Q$6+2))</f>
        <v>27.067148819061817</v>
      </c>
      <c r="J7" s="3">
        <f t="shared" ref="J7:J54" si="1">$R$6/(1+EXP(4*$R$7*($R$8-A7)/$R$6+2))</f>
        <v>5.9498655391240387</v>
      </c>
      <c r="K7" s="3">
        <f t="shared" ref="K7:K42" si="2">$S$6/(1+EXP(4*$S$7*($S$8-A7)/$S$6+2))</f>
        <v>23.441820355247643</v>
      </c>
      <c r="L7" s="3">
        <f t="shared" ref="L7:L47" si="3">$T$6/(1+EXP(4*$T$7*($T$8-A7)/$T$6+2))</f>
        <v>13.236412224174185</v>
      </c>
      <c r="M7" s="3">
        <f t="shared" ref="M7:M42" si="4">$U$6/(1+EXP(4*$U$7*($U$8-A7)/$U$6+2))</f>
        <v>22.459221317199848</v>
      </c>
      <c r="N7" s="3">
        <f t="shared" ref="N7:N40" si="5">$V$6/(1+EXP(4*$V$7*($V$8-A7)/$V$6+2))</f>
        <v>23.182101441673613</v>
      </c>
      <c r="O7" s="11"/>
      <c r="P7" s="54" t="s">
        <v>0</v>
      </c>
      <c r="Q7" s="3">
        <v>28.72929738086669</v>
      </c>
      <c r="R7" s="3">
        <v>2.0032813670790497</v>
      </c>
      <c r="S7" s="3">
        <v>25.196897346385864</v>
      </c>
      <c r="T7" s="3">
        <v>4.3116949023782762</v>
      </c>
      <c r="U7" s="3">
        <v>10.867752668777976</v>
      </c>
      <c r="V7" s="3">
        <v>39.819027690047108</v>
      </c>
    </row>
    <row r="8" spans="1:22" x14ac:dyDescent="0.3">
      <c r="A8" s="3">
        <v>2</v>
      </c>
      <c r="B8" s="3">
        <v>18.977691679074752</v>
      </c>
      <c r="C8" s="3">
        <v>3.2333544806460845</v>
      </c>
      <c r="D8" s="3">
        <v>10.745032261730447</v>
      </c>
      <c r="E8" s="3">
        <v>7.5499921610895804</v>
      </c>
      <c r="F8" s="3">
        <v>10.955823408057443</v>
      </c>
      <c r="G8" s="3">
        <v>6.3070772660283616</v>
      </c>
      <c r="I8" s="3">
        <f t="shared" si="0"/>
        <v>36.589200714176428</v>
      </c>
      <c r="J8" s="3">
        <f t="shared" si="1"/>
        <v>6.6609843818475509</v>
      </c>
      <c r="K8" s="3">
        <f t="shared" si="2"/>
        <v>33.110512129444579</v>
      </c>
      <c r="L8" s="3">
        <f t="shared" si="3"/>
        <v>15.165507450666786</v>
      </c>
      <c r="M8" s="3">
        <f t="shared" si="4"/>
        <v>27.794976602660572</v>
      </c>
      <c r="N8" s="3">
        <f t="shared" si="5"/>
        <v>34.346263835941002</v>
      </c>
      <c r="O8" s="11"/>
      <c r="P8" s="56" t="s">
        <v>1</v>
      </c>
      <c r="Q8" s="33">
        <v>2.4111187439404143</v>
      </c>
      <c r="R8" s="33">
        <v>3.2179572970243719</v>
      </c>
      <c r="S8" s="33">
        <v>1.8102696401369076</v>
      </c>
      <c r="T8" s="33">
        <v>0.96415523099019207</v>
      </c>
      <c r="U8" s="33">
        <v>0.65345544107350406</v>
      </c>
      <c r="V8" s="33">
        <v>2.6878289633428438</v>
      </c>
    </row>
    <row r="9" spans="1:22" x14ac:dyDescent="0.3">
      <c r="A9" s="3">
        <v>3</v>
      </c>
      <c r="B9" s="3">
        <v>36.17111325607641</v>
      </c>
      <c r="C9" s="3">
        <v>3.1220673525337799</v>
      </c>
      <c r="D9" s="3">
        <v>29.553088156873958</v>
      </c>
      <c r="E9" s="3">
        <v>11.556734099368594</v>
      </c>
      <c r="F9" s="3">
        <v>17.36075268100663</v>
      </c>
      <c r="G9" s="3">
        <v>26.447659941649452</v>
      </c>
      <c r="I9" s="3">
        <f t="shared" si="0"/>
        <v>48.947669217387876</v>
      </c>
      <c r="J9" s="3">
        <f t="shared" si="1"/>
        <v>7.4461909325178217</v>
      </c>
      <c r="K9" s="3">
        <f t="shared" si="2"/>
        <v>45.993209400383499</v>
      </c>
      <c r="L9" s="3">
        <f t="shared" si="3"/>
        <v>17.325668165147533</v>
      </c>
      <c r="M9" s="3">
        <f t="shared" si="4"/>
        <v>34.114322027486701</v>
      </c>
      <c r="N9" s="3">
        <f t="shared" si="5"/>
        <v>50.119686474690326</v>
      </c>
      <c r="O9" s="11"/>
      <c r="P9" s="56" t="s">
        <v>2</v>
      </c>
      <c r="Q9" s="3">
        <f>SUMPRODUCT((B6:B46-I6:I46)^2)</f>
        <v>3367.1828000718606</v>
      </c>
      <c r="R9" s="3">
        <f>SUMPRODUCT((C6:C54-J6:J54)^2)</f>
        <v>192.37203985006965</v>
      </c>
      <c r="S9" s="3">
        <f>SUMPRODUCT((D6:D42-K6:K42)^2)</f>
        <v>8152.1153950897415</v>
      </c>
      <c r="T9" s="3">
        <f>SUMPRODUCT((E6:E47-L6:L47)^2)</f>
        <v>744.96558425365617</v>
      </c>
      <c r="U9" s="3">
        <f>SUMPRODUCT((F6:F42-M6:M42)^2)</f>
        <v>3182.3007425712199</v>
      </c>
      <c r="V9" s="3">
        <f>SUMPRODUCT((G6:G40-N6:N40)^2)</f>
        <v>6197.8751170092328</v>
      </c>
    </row>
    <row r="10" spans="1:22" x14ac:dyDescent="0.3">
      <c r="A10" s="3">
        <v>4</v>
      </c>
      <c r="B10" s="3">
        <v>60.504571900033653</v>
      </c>
      <c r="C10" s="3">
        <v>4.4575240401835652</v>
      </c>
      <c r="D10" s="3">
        <v>50.067069132726687</v>
      </c>
      <c r="E10" s="3">
        <v>14.965353484055761</v>
      </c>
      <c r="F10" s="3">
        <v>38.856705187518763</v>
      </c>
      <c r="G10" s="3">
        <v>63.537933398969869</v>
      </c>
      <c r="I10" s="3">
        <f t="shared" si="0"/>
        <v>64.609985103905856</v>
      </c>
      <c r="J10" s="3">
        <f t="shared" si="1"/>
        <v>8.3105406352132007</v>
      </c>
      <c r="K10" s="3">
        <f t="shared" si="2"/>
        <v>62.510074586007406</v>
      </c>
      <c r="L10" s="3">
        <f t="shared" si="3"/>
        <v>19.729839143457912</v>
      </c>
      <c r="M10" s="3">
        <f t="shared" si="4"/>
        <v>41.464880619680791</v>
      </c>
      <c r="N10" s="3">
        <f t="shared" si="5"/>
        <v>71.61152805006472</v>
      </c>
      <c r="O10" s="11"/>
      <c r="P10" s="56" t="s">
        <v>55</v>
      </c>
      <c r="Q10" s="3">
        <f>SUMPRODUCT((B6:B46-AVERAGE(B6:B46))^2)</f>
        <v>511549.18263682164</v>
      </c>
      <c r="R10" s="3">
        <f>SUMPRODUCT((C6:C54-AVERAGE(C6:C54))^2)</f>
        <v>20102.194398474603</v>
      </c>
      <c r="S10" s="3">
        <f>SUMPRODUCT((D6:D42-AVERAGE(D6:D42))^2)</f>
        <v>241518.12472564599</v>
      </c>
      <c r="T10" s="3">
        <f>SUMPRODUCT((E6:E47-AVERAGE(E6:E47))^2)</f>
        <v>49717.706996609624</v>
      </c>
      <c r="U10" s="3">
        <f>SUMPRODUCT((F6:F42-AVERAGE(F6:F42))^2)</f>
        <v>107197.05040812501</v>
      </c>
      <c r="V10" s="3">
        <f>SUMPRODUCT((G6:G40-AVERAGE(G6:G40))^2)</f>
        <v>548887.10318400606</v>
      </c>
    </row>
    <row r="11" spans="1:22" x14ac:dyDescent="0.3">
      <c r="A11" s="3">
        <v>5</v>
      </c>
      <c r="B11" s="3">
        <v>84.048852605606527</v>
      </c>
      <c r="C11" s="3">
        <v>6.2967527287886531</v>
      </c>
      <c r="D11" s="3">
        <v>84.015897501240943</v>
      </c>
      <c r="E11" s="3">
        <v>19.345033140702395</v>
      </c>
      <c r="F11" s="3">
        <v>50.096931685011192</v>
      </c>
      <c r="G11" s="3">
        <v>107.00225287593652</v>
      </c>
      <c r="I11" s="3">
        <f t="shared" si="0"/>
        <v>83.871070337233917</v>
      </c>
      <c r="J11" s="3">
        <f t="shared" si="1"/>
        <v>9.2587941431896752</v>
      </c>
      <c r="K11" s="3">
        <f t="shared" si="2"/>
        <v>82.671819018615381</v>
      </c>
      <c r="L11" s="3">
        <f t="shared" si="3"/>
        <v>22.387458935099716</v>
      </c>
      <c r="M11" s="3">
        <f t="shared" si="4"/>
        <v>49.837792917705805</v>
      </c>
      <c r="N11" s="3">
        <f t="shared" si="5"/>
        <v>99.491783839438227</v>
      </c>
      <c r="O11" s="11"/>
      <c r="P11" s="56" t="s">
        <v>3</v>
      </c>
      <c r="Q11" s="3">
        <f>1-(Q9/Q10)</f>
        <v>0.99341767533922065</v>
      </c>
      <c r="R11" s="3">
        <f t="shared" ref="R11:V11" si="6">1-(R9/R10)</f>
        <v>0.99043029651207293</v>
      </c>
      <c r="S11" s="3">
        <f t="shared" si="6"/>
        <v>0.96624636182336132</v>
      </c>
      <c r="T11" s="3">
        <f t="shared" si="6"/>
        <v>0.98501609126292855</v>
      </c>
      <c r="U11" s="3">
        <f t="shared" si="6"/>
        <v>0.97031354192624297</v>
      </c>
      <c r="V11" s="3">
        <f t="shared" si="6"/>
        <v>0.98870828795018806</v>
      </c>
    </row>
    <row r="12" spans="1:22" x14ac:dyDescent="0.3">
      <c r="A12" s="3">
        <v>6</v>
      </c>
      <c r="B12" s="3">
        <v>110.43543866288996</v>
      </c>
      <c r="C12" s="3">
        <v>7.8389349845517806</v>
      </c>
      <c r="D12" s="3">
        <v>115.36423176925965</v>
      </c>
      <c r="E12" s="3">
        <v>22.815976576212904</v>
      </c>
      <c r="F12" s="3">
        <v>65.074240787277802</v>
      </c>
      <c r="G12" s="3">
        <v>145.65248181488343</v>
      </c>
      <c r="I12" s="3">
        <f t="shared" si="0"/>
        <v>106.7003067433532</v>
      </c>
      <c r="J12" s="3">
        <f t="shared" si="1"/>
        <v>10.295239328475651</v>
      </c>
      <c r="K12" s="3">
        <f t="shared" si="2"/>
        <v>105.85863268963516</v>
      </c>
      <c r="L12" s="3">
        <f t="shared" si="3"/>
        <v>25.303264414176169</v>
      </c>
      <c r="M12" s="3">
        <f t="shared" si="4"/>
        <v>59.150824289602149</v>
      </c>
      <c r="N12" s="3">
        <f t="shared" si="5"/>
        <v>133.44284541833377</v>
      </c>
      <c r="O12" s="11"/>
      <c r="P12" s="56" t="s">
        <v>48</v>
      </c>
      <c r="Q12" s="3">
        <f>1-((1-Q11)*(40-1)/(40-3-1))</f>
        <v>0.99286914828415573</v>
      </c>
      <c r="R12" s="3">
        <f>1-((1-R11)*(48-1)/(48-3-1))</f>
        <v>0.98977781672880516</v>
      </c>
      <c r="S12" s="3">
        <f>1-((1-S11)*(36-1)/(36-3-1))</f>
        <v>0.96308195824430143</v>
      </c>
      <c r="T12" s="3">
        <f>1-((1-T11)*(41-1)/(41-3-1))</f>
        <v>0.98380117974370651</v>
      </c>
      <c r="U12" s="3">
        <f>1-((1-U11)*(36-1)/(36-3-1))</f>
        <v>0.96753043648182824</v>
      </c>
      <c r="V12" s="3">
        <f>1-((1-V11)*(34-1)/(34-3-1))</f>
        <v>0.98757911674520682</v>
      </c>
    </row>
    <row r="13" spans="1:22" x14ac:dyDescent="0.3">
      <c r="A13" s="3">
        <v>7</v>
      </c>
      <c r="B13" s="3">
        <v>145.09111772461347</v>
      </c>
      <c r="C13" s="3">
        <v>10.802948895983594</v>
      </c>
      <c r="D13" s="3">
        <v>152.41976559428269</v>
      </c>
      <c r="E13" s="3">
        <v>26.369331567388642</v>
      </c>
      <c r="F13" s="3">
        <v>80.02794995301295</v>
      </c>
      <c r="G13" s="3">
        <v>185.41499480671388</v>
      </c>
      <c r="I13" s="3">
        <f t="shared" si="0"/>
        <v>132.60538926662747</v>
      </c>
      <c r="J13" s="3">
        <f t="shared" si="1"/>
        <v>11.423489498945122</v>
      </c>
      <c r="K13" s="3">
        <f t="shared" si="2"/>
        <v>130.76510000560395</v>
      </c>
      <c r="L13" s="3">
        <f t="shared" si="3"/>
        <v>28.476094869786735</v>
      </c>
      <c r="M13" s="3">
        <f t="shared" si="4"/>
        <v>69.23912387073328</v>
      </c>
      <c r="N13" s="3">
        <f t="shared" si="5"/>
        <v>171.74174130520498</v>
      </c>
      <c r="O13" s="11"/>
      <c r="P13" s="56" t="s">
        <v>49</v>
      </c>
      <c r="Q13" s="3">
        <f>SQRT(AVERAGE((B6:B51-I6:I51)^2))</f>
        <v>12.485728457985999</v>
      </c>
      <c r="R13" s="3">
        <f>SQRT(AVERAGE((C6:C54-J6:J54)^2))</f>
        <v>0.62054060296152791</v>
      </c>
      <c r="S13" s="3">
        <f>SQRT(AVERAGE((D6:D42-K6:K42)^2))</f>
        <v>21.654665588678739</v>
      </c>
      <c r="T13" s="3">
        <f>SQRT(AVERAGE((E6:E47-L6:L47)^2))</f>
        <v>2.1067633023980932</v>
      </c>
      <c r="U13" s="3">
        <f>SQRT(AVERAGE((F6:F42-M6:M42)^2))</f>
        <v>10.78882608227967</v>
      </c>
      <c r="V13" s="3">
        <f>SQRT(AVERAGE((G6:G40-N6:N40)^2))</f>
        <v>13.673253501508896</v>
      </c>
    </row>
    <row r="14" spans="1:22" x14ac:dyDescent="0.3">
      <c r="A14" s="3">
        <v>8</v>
      </c>
      <c r="B14" s="3">
        <v>177.75870072418104</v>
      </c>
      <c r="C14" s="3">
        <v>14.50846229321041</v>
      </c>
      <c r="D14" s="3">
        <v>179.35235360714796</v>
      </c>
      <c r="E14" s="3">
        <v>34.267106703186045</v>
      </c>
      <c r="F14" s="3">
        <v>91.648369813797444</v>
      </c>
      <c r="G14" s="3">
        <v>231.67380247992423</v>
      </c>
      <c r="I14" s="3">
        <f t="shared" si="0"/>
        <v>160.5871242030681</v>
      </c>
      <c r="J14" s="3">
        <f t="shared" si="1"/>
        <v>12.646262572111068</v>
      </c>
      <c r="K14" s="3">
        <f t="shared" si="2"/>
        <v>155.63198681901505</v>
      </c>
      <c r="L14" s="3">
        <f t="shared" si="3"/>
        <v>31.897810154309497</v>
      </c>
      <c r="M14" s="3">
        <f t="shared" si="4"/>
        <v>79.858879512162602</v>
      </c>
      <c r="N14" s="3">
        <f t="shared" si="5"/>
        <v>211.3894979070798</v>
      </c>
      <c r="O14" s="11"/>
      <c r="P14" s="56" t="s">
        <v>70</v>
      </c>
      <c r="Q14" s="3">
        <f>Q13/AVERAGE(B6:B46)</f>
        <v>4.7127171751396621E-2</v>
      </c>
      <c r="R14" s="3">
        <f>R13/AVERAGE(C6:C54)</f>
        <v>1.6622039965294672E-2</v>
      </c>
      <c r="S14" s="3">
        <f>S13/AVERAGE(D6:D42)</f>
        <v>0.10933273642127443</v>
      </c>
      <c r="T14" s="3">
        <f>T13/AVERAGE(E6:E47)</f>
        <v>2.9947287953680315E-2</v>
      </c>
      <c r="U14" s="3">
        <f>U13/AVERAGE(F6:F42)</f>
        <v>8.6077768650363276E-2</v>
      </c>
      <c r="V14" s="3">
        <f>V13/AVERAGE(G6:G40)</f>
        <v>4.8601806240075693E-2</v>
      </c>
    </row>
    <row r="15" spans="1:22" x14ac:dyDescent="0.3">
      <c r="A15" s="3">
        <v>9</v>
      </c>
      <c r="B15" s="3">
        <v>198.9066659378783</v>
      </c>
      <c r="C15" s="3">
        <v>16.092403097174099</v>
      </c>
      <c r="D15" s="3">
        <v>194.30956243746689</v>
      </c>
      <c r="E15" s="3">
        <v>39.09944148708108</v>
      </c>
      <c r="F15" s="3">
        <v>100.98993359073746</v>
      </c>
      <c r="G15" s="3">
        <v>258.78891426769439</v>
      </c>
      <c r="I15" s="3">
        <f t="shared" si="0"/>
        <v>189.24799302347222</v>
      </c>
      <c r="J15" s="3">
        <f t="shared" si="1"/>
        <v>13.96514888313432</v>
      </c>
      <c r="K15" s="3">
        <f t="shared" si="2"/>
        <v>178.71101956749331</v>
      </c>
      <c r="L15" s="3">
        <f t="shared" si="3"/>
        <v>35.552460101624973</v>
      </c>
      <c r="M15" s="3">
        <f t="shared" si="4"/>
        <v>90.706529190774518</v>
      </c>
      <c r="N15" s="3">
        <f t="shared" si="5"/>
        <v>248.94671533577289</v>
      </c>
      <c r="O15" s="11"/>
      <c r="P15" s="54" t="s">
        <v>52</v>
      </c>
      <c r="Q15" s="3">
        <f>B46</f>
        <v>346.44937385568551</v>
      </c>
      <c r="R15" s="3">
        <f>C54</f>
        <v>63.988924731207952</v>
      </c>
      <c r="S15" s="3">
        <f>D42</f>
        <v>260.44647966590406</v>
      </c>
      <c r="T15" s="3">
        <f>E47</f>
        <v>110.49532878226715</v>
      </c>
      <c r="U15" s="3">
        <f>F42</f>
        <v>174.70106106430805</v>
      </c>
      <c r="V15" s="3">
        <f>G40</f>
        <v>374.40099425666983</v>
      </c>
    </row>
    <row r="16" spans="1:22" x14ac:dyDescent="0.3">
      <c r="A16" s="3">
        <v>10</v>
      </c>
      <c r="B16" s="3">
        <v>221.04176737359577</v>
      </c>
      <c r="C16" s="3">
        <v>17.12674471214893</v>
      </c>
      <c r="D16" s="3">
        <v>200.31903738963581</v>
      </c>
      <c r="E16" s="3">
        <v>44.885147690383839</v>
      </c>
      <c r="F16" s="3">
        <v>111.5986718199474</v>
      </c>
      <c r="G16" s="3">
        <v>280.36736388913721</v>
      </c>
      <c r="I16" s="3">
        <f t="shared" si="0"/>
        <v>217.05050500096434</v>
      </c>
      <c r="J16" s="3">
        <f t="shared" si="1"/>
        <v>15.38037846928149</v>
      </c>
      <c r="K16" s="3">
        <f t="shared" si="2"/>
        <v>198.72369228064704</v>
      </c>
      <c r="L16" s="3">
        <f t="shared" si="3"/>
        <v>39.41584962538883</v>
      </c>
      <c r="M16" s="3">
        <f t="shared" si="4"/>
        <v>101.45149484202555</v>
      </c>
      <c r="N16" s="3">
        <f t="shared" si="5"/>
        <v>281.64766861484162</v>
      </c>
      <c r="O16" s="11"/>
      <c r="P16" s="54" t="s">
        <v>53</v>
      </c>
      <c r="Q16" s="3">
        <f>I46</f>
        <v>346.43952614513773</v>
      </c>
      <c r="R16" s="3">
        <f>J54</f>
        <v>62.300066734021208</v>
      </c>
      <c r="S16" s="3">
        <f>K42</f>
        <v>260.44302613848373</v>
      </c>
      <c r="T16" s="3">
        <f>L47</f>
        <v>108.93988748234548</v>
      </c>
      <c r="U16" s="3">
        <f>M42</f>
        <v>174.50578719464249</v>
      </c>
      <c r="V16" s="3">
        <f>N40</f>
        <v>374.39645675193782</v>
      </c>
    </row>
    <row r="17" spans="1:22" x14ac:dyDescent="0.3">
      <c r="A17" s="3">
        <v>11</v>
      </c>
      <c r="B17" s="3">
        <v>241.06214598887996</v>
      </c>
      <c r="C17" s="3">
        <v>17.629615516820444</v>
      </c>
      <c r="D17" s="3">
        <v>209.94848653303558</v>
      </c>
      <c r="E17" s="3">
        <v>48.91524740663489</v>
      </c>
      <c r="F17" s="3">
        <v>120.57659144519397</v>
      </c>
      <c r="G17" s="3">
        <v>299.16071548552236</v>
      </c>
      <c r="I17" s="3">
        <f t="shared" si="0"/>
        <v>242.63328509140149</v>
      </c>
      <c r="J17" s="3">
        <f t="shared" si="1"/>
        <v>16.890601754830175</v>
      </c>
      <c r="K17" s="3">
        <f t="shared" si="2"/>
        <v>215.08021274794544</v>
      </c>
      <c r="L17" s="3">
        <f t="shared" si="3"/>
        <v>43.455628201037911</v>
      </c>
      <c r="M17" s="3">
        <f t="shared" si="4"/>
        <v>111.77547466167967</v>
      </c>
      <c r="N17" s="3">
        <f t="shared" si="5"/>
        <v>308.09507043553617</v>
      </c>
      <c r="O17" s="11"/>
      <c r="P17" s="54" t="s">
        <v>54</v>
      </c>
      <c r="Q17" s="34">
        <f>(Q15-Q16)/Q15</f>
        <v>2.8424674110902581E-5</v>
      </c>
      <c r="R17" s="34">
        <f t="shared" ref="R17:V17" si="7">(R15-R16)/R15</f>
        <v>2.6392973538482883E-2</v>
      </c>
      <c r="S17" s="34">
        <f t="shared" si="7"/>
        <v>1.326002726073963E-5</v>
      </c>
      <c r="T17" s="34">
        <f t="shared" si="7"/>
        <v>1.4076986937490276E-2</v>
      </c>
      <c r="U17" s="34">
        <f t="shared" si="7"/>
        <v>1.1177600666871443E-3</v>
      </c>
      <c r="V17" s="34">
        <f t="shared" si="7"/>
        <v>1.2119371480362186E-5</v>
      </c>
    </row>
    <row r="18" spans="1:22" x14ac:dyDescent="0.3">
      <c r="A18" s="3">
        <v>12</v>
      </c>
      <c r="B18" s="3">
        <v>264.20561904137134</v>
      </c>
      <c r="C18" s="3">
        <v>18.819406067053595</v>
      </c>
      <c r="D18" s="3">
        <v>215.24598929337157</v>
      </c>
      <c r="E18" s="3">
        <v>53.829656269668348</v>
      </c>
      <c r="F18" s="3">
        <v>128.65918809968264</v>
      </c>
      <c r="G18" s="3">
        <v>316.06142210004907</v>
      </c>
      <c r="I18" s="3">
        <f t="shared" si="0"/>
        <v>265.05492765718878</v>
      </c>
      <c r="J18" s="3">
        <f t="shared" si="1"/>
        <v>18.492700122204891</v>
      </c>
      <c r="K18" s="3">
        <f t="shared" si="2"/>
        <v>227.81402475580043</v>
      </c>
      <c r="L18" s="3">
        <f t="shared" si="3"/>
        <v>47.631989681100919</v>
      </c>
      <c r="M18" s="3">
        <f t="shared" si="4"/>
        <v>121.40872235682974</v>
      </c>
      <c r="N18" s="3">
        <f t="shared" si="5"/>
        <v>328.23737384314489</v>
      </c>
      <c r="O18" s="11"/>
    </row>
    <row r="19" spans="1:22" x14ac:dyDescent="0.3">
      <c r="A19" s="3">
        <v>13</v>
      </c>
      <c r="B19" s="3">
        <v>278.40628078398277</v>
      </c>
      <c r="C19" s="3">
        <v>20.436642674950164</v>
      </c>
      <c r="D19" s="3">
        <v>219.27402918007317</v>
      </c>
      <c r="E19" s="3">
        <v>57.708551179028447</v>
      </c>
      <c r="F19" s="3">
        <v>132.7359461619005</v>
      </c>
      <c r="G19" s="3">
        <v>329.4289706508626</v>
      </c>
      <c r="I19" s="3">
        <f t="shared" si="0"/>
        <v>283.88277618469272</v>
      </c>
      <c r="J19" s="3">
        <f t="shared" si="1"/>
        <v>20.181644377279131</v>
      </c>
      <c r="K19" s="3">
        <f t="shared" si="2"/>
        <v>237.35729595919557</v>
      </c>
      <c r="L19" s="3">
        <f t="shared" si="3"/>
        <v>51.899000371423199</v>
      </c>
      <c r="M19" s="3">
        <f t="shared" si="4"/>
        <v>130.15495559832638</v>
      </c>
      <c r="N19" s="3">
        <f t="shared" si="5"/>
        <v>342.8867573225595</v>
      </c>
      <c r="O19" s="11"/>
    </row>
    <row r="20" spans="1:22" x14ac:dyDescent="0.3">
      <c r="A20" s="3">
        <v>14</v>
      </c>
      <c r="B20" s="3">
        <v>290.469586203125</v>
      </c>
      <c r="C20" s="3">
        <v>22.338148095948807</v>
      </c>
      <c r="D20" s="3">
        <v>222.62620286694835</v>
      </c>
      <c r="E20" s="3">
        <v>60.262567769887063</v>
      </c>
      <c r="F20" s="3">
        <v>135.79670804243347</v>
      </c>
      <c r="G20" s="3">
        <v>335.80037756480453</v>
      </c>
      <c r="I20" s="3">
        <f t="shared" si="0"/>
        <v>299.13290851026994</v>
      </c>
      <c r="J20" s="3">
        <f t="shared" si="1"/>
        <v>21.950419067694543</v>
      </c>
      <c r="K20" s="3">
        <f t="shared" si="2"/>
        <v>244.30738070642514</v>
      </c>
      <c r="L20" s="3">
        <f t="shared" si="3"/>
        <v>56.206489156286374</v>
      </c>
      <c r="M20" s="3">
        <f t="shared" si="4"/>
        <v>137.9008628310925</v>
      </c>
      <c r="N20" s="3">
        <f t="shared" si="5"/>
        <v>353.18780187784728</v>
      </c>
      <c r="O20" s="11"/>
    </row>
    <row r="21" spans="1:22" x14ac:dyDescent="0.3">
      <c r="A21" s="3">
        <v>15</v>
      </c>
      <c r="B21" s="3">
        <v>304.73290144228662</v>
      </c>
      <c r="C21" s="3">
        <v>26.720496197806206</v>
      </c>
      <c r="D21" s="3">
        <v>226.64775993197964</v>
      </c>
      <c r="E21" s="3">
        <v>64.753647217696638</v>
      </c>
      <c r="F21" s="3">
        <v>139.93200590397441</v>
      </c>
      <c r="G21" s="3">
        <v>343.49357587742946</v>
      </c>
      <c r="I21" s="3">
        <f t="shared" si="0"/>
        <v>311.1284224755687</v>
      </c>
      <c r="J21" s="3">
        <f t="shared" si="1"/>
        <v>23.790028553131226</v>
      </c>
      <c r="K21" s="3">
        <f t="shared" si="2"/>
        <v>249.2639792151241</v>
      </c>
      <c r="L21" s="3">
        <f t="shared" si="3"/>
        <v>60.502348831574743</v>
      </c>
      <c r="M21" s="3">
        <f t="shared" si="4"/>
        <v>144.6112536755069</v>
      </c>
      <c r="N21" s="3">
        <f t="shared" si="5"/>
        <v>360.26060515282978</v>
      </c>
      <c r="O21" s="11"/>
    </row>
    <row r="22" spans="1:22" x14ac:dyDescent="0.3">
      <c r="A22" s="3">
        <v>16</v>
      </c>
      <c r="B22" s="3">
        <v>316.97940400103215</v>
      </c>
      <c r="C22" s="3">
        <v>29.263423542471891</v>
      </c>
      <c r="D22" s="3">
        <v>230.22860729915891</v>
      </c>
      <c r="E22" s="3">
        <v>68.506194706478922</v>
      </c>
      <c r="F22" s="3">
        <v>143.59568107609439</v>
      </c>
      <c r="G22" s="3">
        <v>348.31431197214351</v>
      </c>
      <c r="I22" s="3">
        <f t="shared" si="0"/>
        <v>320.3482244562457</v>
      </c>
      <c r="J22" s="3">
        <f t="shared" si="1"/>
        <v>25.689596430586501</v>
      </c>
      <c r="K22" s="3">
        <f t="shared" si="2"/>
        <v>252.74629910159467</v>
      </c>
      <c r="L22" s="3">
        <f t="shared" si="3"/>
        <v>64.735031195240367</v>
      </c>
      <c r="M22" s="3">
        <f t="shared" si="4"/>
        <v>150.3144143053859</v>
      </c>
      <c r="N22" s="3">
        <f t="shared" si="5"/>
        <v>365.03774446454713</v>
      </c>
      <c r="O22" s="11"/>
    </row>
    <row r="23" spans="1:22" x14ac:dyDescent="0.3">
      <c r="A23" s="3">
        <v>17</v>
      </c>
      <c r="B23" s="3">
        <v>321.67137836460159</v>
      </c>
      <c r="C23" s="3">
        <v>31.257582345456228</v>
      </c>
      <c r="D23" s="3">
        <v>233.12726617556666</v>
      </c>
      <c r="E23" s="3">
        <v>71.782860499562432</v>
      </c>
      <c r="F23" s="3">
        <v>146.28327934555691</v>
      </c>
      <c r="G23" s="3">
        <v>351.7185136595711</v>
      </c>
      <c r="I23" s="3">
        <f t="shared" si="0"/>
        <v>327.30943937293392</v>
      </c>
      <c r="J23" s="3">
        <f t="shared" si="1"/>
        <v>27.636563488551133</v>
      </c>
      <c r="K23" s="3">
        <f t="shared" si="2"/>
        <v>255.16716442880127</v>
      </c>
      <c r="L23" s="3">
        <f t="shared" si="3"/>
        <v>68.855985823225424</v>
      </c>
      <c r="M23" s="3">
        <f t="shared" si="4"/>
        <v>155.08325213808854</v>
      </c>
      <c r="N23" s="3">
        <f t="shared" si="5"/>
        <v>368.2286426765545</v>
      </c>
      <c r="O23" s="11"/>
    </row>
    <row r="24" spans="1:22" x14ac:dyDescent="0.3">
      <c r="A24" s="3">
        <v>18</v>
      </c>
      <c r="B24" s="3">
        <v>323.14581799889453</v>
      </c>
      <c r="C24" s="3">
        <v>31.972638731006686</v>
      </c>
      <c r="D24" s="3">
        <v>234.94029392926868</v>
      </c>
      <c r="E24" s="3">
        <v>73.914559749739794</v>
      </c>
      <c r="F24" s="3">
        <v>148.15640791299072</v>
      </c>
      <c r="G24" s="3">
        <v>353.57400143698237</v>
      </c>
      <c r="I24" s="3">
        <f t="shared" si="0"/>
        <v>332.494960323523</v>
      </c>
      <c r="J24" s="3">
        <f t="shared" si="1"/>
        <v>29.616981300153942</v>
      </c>
      <c r="K24" s="3">
        <f t="shared" si="2"/>
        <v>256.83779901603174</v>
      </c>
      <c r="L24" s="3">
        <f t="shared" si="3"/>
        <v>72.821802018076284</v>
      </c>
      <c r="M24" s="3">
        <f t="shared" si="4"/>
        <v>159.01684307355626</v>
      </c>
      <c r="N24" s="3">
        <f t="shared" si="5"/>
        <v>370.34420088005891</v>
      </c>
      <c r="O24" s="11"/>
    </row>
    <row r="25" spans="1:22" x14ac:dyDescent="0.3">
      <c r="A25" s="3">
        <v>19</v>
      </c>
      <c r="B25" s="3">
        <v>325.18575909931405</v>
      </c>
      <c r="C25" s="3">
        <v>33.097982258426718</v>
      </c>
      <c r="D25" s="3">
        <v>237.16496935945756</v>
      </c>
      <c r="E25" s="3">
        <v>76.454753606904944</v>
      </c>
      <c r="F25" s="3">
        <v>150.70224888474519</v>
      </c>
      <c r="G25" s="3">
        <v>355.73833192354596</v>
      </c>
      <c r="I25" s="3">
        <f t="shared" si="0"/>
        <v>336.31906663592054</v>
      </c>
      <c r="J25" s="3">
        <f t="shared" si="1"/>
        <v>31.61588975036625</v>
      </c>
      <c r="K25" s="3">
        <f t="shared" si="2"/>
        <v>257.98486290866509</v>
      </c>
      <c r="L25" s="3">
        <f t="shared" si="3"/>
        <v>76.595862733136755</v>
      </c>
      <c r="M25" s="3">
        <f t="shared" si="4"/>
        <v>162.22515536816098</v>
      </c>
      <c r="N25" s="3">
        <f t="shared" si="5"/>
        <v>371.73989688882858</v>
      </c>
      <c r="O25" s="11"/>
    </row>
    <row r="26" spans="1:22" x14ac:dyDescent="0.3">
      <c r="A26" s="3">
        <v>20</v>
      </c>
      <c r="B26" s="3">
        <v>326.91543588240091</v>
      </c>
      <c r="C26" s="3">
        <v>34.023090548062811</v>
      </c>
      <c r="D26" s="3">
        <v>239.18986681917156</v>
      </c>
      <c r="E26" s="3">
        <v>78.342954334181442</v>
      </c>
      <c r="F26" s="3">
        <v>152.49038169799562</v>
      </c>
      <c r="G26" s="3">
        <v>357.10078723980632</v>
      </c>
      <c r="I26" s="3">
        <f t="shared" si="0"/>
        <v>339.11831050454032</v>
      </c>
      <c r="J26" s="3">
        <f t="shared" si="1"/>
        <v>33.617758385520176</v>
      </c>
      <c r="K26" s="3">
        <f t="shared" si="2"/>
        <v>258.76969868764274</v>
      </c>
      <c r="L26" s="3">
        <f t="shared" si="3"/>
        <v>80.14939615736499</v>
      </c>
      <c r="M26" s="3">
        <f t="shared" si="4"/>
        <v>164.81797450210789</v>
      </c>
      <c r="N26" s="3">
        <f t="shared" si="5"/>
        <v>372.65767905431073</v>
      </c>
      <c r="O26" s="11"/>
    </row>
    <row r="27" spans="1:22" x14ac:dyDescent="0.3">
      <c r="A27" s="3">
        <v>21</v>
      </c>
      <c r="B27" s="3">
        <v>328.48573615822352</v>
      </c>
      <c r="C27" s="3">
        <v>34.830030021553767</v>
      </c>
      <c r="D27" s="3">
        <v>241.07252179505622</v>
      </c>
      <c r="E27" s="3">
        <v>80.642006065343352</v>
      </c>
      <c r="F27" s="3">
        <v>154.41518459101673</v>
      </c>
      <c r="G27" s="3">
        <v>358.77493122114197</v>
      </c>
      <c r="I27" s="3">
        <f t="shared" si="0"/>
        <v>341.15623063464926</v>
      </c>
      <c r="J27" s="3">
        <f t="shared" si="1"/>
        <v>35.606964711763069</v>
      </c>
      <c r="K27" s="3">
        <f t="shared" si="2"/>
        <v>259.30541251252879</v>
      </c>
      <c r="L27" s="3">
        <f t="shared" si="3"/>
        <v>83.461897283393753</v>
      </c>
      <c r="M27" s="3">
        <f t="shared" si="4"/>
        <v>166.89785761152353</v>
      </c>
      <c r="N27" s="3">
        <f t="shared" si="5"/>
        <v>373.25990023635643</v>
      </c>
      <c r="O27" s="11"/>
    </row>
    <row r="28" spans="1:22" x14ac:dyDescent="0.3">
      <c r="A28" s="3">
        <v>22</v>
      </c>
      <c r="B28" s="3">
        <v>330.24566994899027</v>
      </c>
      <c r="C28" s="3">
        <v>36.466013951727895</v>
      </c>
      <c r="D28" s="3">
        <v>243.79957746527748</v>
      </c>
      <c r="E28" s="3">
        <v>83.102216402357072</v>
      </c>
      <c r="F28" s="3">
        <v>156.82805015850764</v>
      </c>
      <c r="G28" s="3">
        <v>361.002661102334</v>
      </c>
      <c r="I28" s="3">
        <f t="shared" si="0"/>
        <v>342.63401476925253</v>
      </c>
      <c r="J28" s="3">
        <f t="shared" si="1"/>
        <v>37.568278520574381</v>
      </c>
      <c r="K28" s="3">
        <f t="shared" si="2"/>
        <v>259.67048468156145</v>
      </c>
      <c r="L28" s="3">
        <f t="shared" si="3"/>
        <v>86.520970350095396</v>
      </c>
      <c r="M28" s="3">
        <f t="shared" si="4"/>
        <v>168.55635051283556</v>
      </c>
      <c r="N28" s="3">
        <f t="shared" si="5"/>
        <v>373.65450327407962</v>
      </c>
      <c r="O28" s="11"/>
    </row>
    <row r="29" spans="1:22" x14ac:dyDescent="0.3">
      <c r="A29" s="3">
        <v>23</v>
      </c>
      <c r="B29" s="3">
        <v>332.74249587946974</v>
      </c>
      <c r="C29" s="3">
        <v>38.389951068078091</v>
      </c>
      <c r="D29" s="3">
        <v>245.83730437447403</v>
      </c>
      <c r="E29" s="3">
        <v>86.799697330701065</v>
      </c>
      <c r="F29" s="3">
        <v>160.25145425698307</v>
      </c>
      <c r="G29" s="3">
        <v>363.67577314589391</v>
      </c>
      <c r="I29" s="3">
        <f t="shared" si="0"/>
        <v>343.70254063634809</v>
      </c>
      <c r="J29" s="3">
        <f t="shared" si="1"/>
        <v>39.487320650176279</v>
      </c>
      <c r="K29" s="3">
        <f t="shared" si="2"/>
        <v>259.91899353431143</v>
      </c>
      <c r="L29" s="3">
        <f t="shared" si="3"/>
        <v>89.32170051514106</v>
      </c>
      <c r="M29" s="3">
        <f t="shared" si="4"/>
        <v>169.87254537572761</v>
      </c>
      <c r="N29" s="3">
        <f t="shared" si="5"/>
        <v>373.91282664737707</v>
      </c>
      <c r="O29" s="11"/>
    </row>
    <row r="30" spans="1:22" x14ac:dyDescent="0.3">
      <c r="A30" s="3">
        <v>24</v>
      </c>
      <c r="B30" s="3">
        <v>333.68794048496608</v>
      </c>
      <c r="C30" s="3">
        <v>42.171378654790274</v>
      </c>
      <c r="D30" s="3">
        <v>247.37327135899147</v>
      </c>
      <c r="E30" s="3">
        <v>88.865447527913332</v>
      </c>
      <c r="F30" s="3">
        <v>161.82250703017792</v>
      </c>
      <c r="G30" s="3">
        <v>364.40650760866458</v>
      </c>
      <c r="I30" s="3">
        <f t="shared" si="0"/>
        <v>344.47354181288142</v>
      </c>
      <c r="J30" s="3">
        <f t="shared" si="1"/>
        <v>41.350967413460978</v>
      </c>
      <c r="K30" s="3">
        <f t="shared" si="2"/>
        <v>260.0880284191129</v>
      </c>
      <c r="L30" s="3">
        <f t="shared" si="3"/>
        <v>91.865693650455398</v>
      </c>
      <c r="M30" s="3">
        <f t="shared" si="4"/>
        <v>170.91314744649341</v>
      </c>
      <c r="N30" s="3">
        <f t="shared" si="5"/>
        <v>374.08183351475077</v>
      </c>
      <c r="O30" s="11"/>
    </row>
    <row r="31" spans="1:22" x14ac:dyDescent="0.3">
      <c r="A31" s="3">
        <v>25</v>
      </c>
      <c r="B31" s="3">
        <v>335.44010285311197</v>
      </c>
      <c r="C31" s="3">
        <v>44.108802629764853</v>
      </c>
      <c r="D31" s="3">
        <v>248.73449895664589</v>
      </c>
      <c r="E31" s="3">
        <v>91.315119507524116</v>
      </c>
      <c r="F31" s="3">
        <v>164.10021794065432</v>
      </c>
      <c r="G31" s="3">
        <v>365.8603673590473</v>
      </c>
      <c r="I31" s="3">
        <f t="shared" si="0"/>
        <v>345.02902707021957</v>
      </c>
      <c r="J31" s="3">
        <f t="shared" si="1"/>
        <v>43.147677767584582</v>
      </c>
      <c r="K31" s="3">
        <f t="shared" si="2"/>
        <v>260.202946201999</v>
      </c>
      <c r="L31" s="3">
        <f t="shared" si="3"/>
        <v>94.159927899509952</v>
      </c>
      <c r="M31" s="3">
        <f t="shared" si="4"/>
        <v>171.73340533395495</v>
      </c>
      <c r="N31" s="3">
        <f t="shared" si="5"/>
        <v>374.19236173018174</v>
      </c>
      <c r="O31" s="11"/>
    </row>
    <row r="32" spans="1:22" x14ac:dyDescent="0.3">
      <c r="A32" s="3">
        <v>26</v>
      </c>
      <c r="B32" s="3">
        <v>336.38084381546139</v>
      </c>
      <c r="C32" s="3">
        <v>44.924686183138348</v>
      </c>
      <c r="D32" s="3">
        <v>249.90399009820106</v>
      </c>
      <c r="E32" s="3">
        <v>92.893385780062687</v>
      </c>
      <c r="F32" s="3">
        <v>165.35087882030584</v>
      </c>
      <c r="G32" s="3">
        <v>366.84490527152758</v>
      </c>
      <c r="I32" s="3">
        <f t="shared" si="0"/>
        <v>345.42880592857762</v>
      </c>
      <c r="J32" s="3">
        <f t="shared" si="1"/>
        <v>44.867728227240676</v>
      </c>
      <c r="K32" s="3">
        <f t="shared" si="2"/>
        <v>260.28104531865995</v>
      </c>
      <c r="L32" s="3">
        <f t="shared" si="3"/>
        <v>96.215545539171842</v>
      </c>
      <c r="M32" s="3">
        <f t="shared" si="4"/>
        <v>172.37845338143325</v>
      </c>
      <c r="N32" s="3">
        <f t="shared" si="5"/>
        <v>374.26462699086409</v>
      </c>
      <c r="O32" s="11"/>
    </row>
    <row r="33" spans="1:15" x14ac:dyDescent="0.3">
      <c r="A33" s="3">
        <v>27</v>
      </c>
      <c r="B33" s="3">
        <v>337.70107638199863</v>
      </c>
      <c r="C33" s="3">
        <v>45.896978512995233</v>
      </c>
      <c r="D33" s="3">
        <v>251.25556156027903</v>
      </c>
      <c r="E33" s="3">
        <v>94.402954944320228</v>
      </c>
      <c r="F33" s="3">
        <v>166.74312762466002</v>
      </c>
      <c r="G33" s="3">
        <v>367.95102302271454</v>
      </c>
      <c r="I33" s="3">
        <f t="shared" si="0"/>
        <v>345.7162998398735</v>
      </c>
      <c r="J33" s="3">
        <f t="shared" si="1"/>
        <v>46.503349329914649</v>
      </c>
      <c r="K33" s="3">
        <f t="shared" si="2"/>
        <v>260.33410952704429</v>
      </c>
      <c r="L33" s="3">
        <f t="shared" si="3"/>
        <v>98.046686720219768</v>
      </c>
      <c r="M33" s="3">
        <f t="shared" si="4"/>
        <v>172.88477699167379</v>
      </c>
      <c r="N33" s="3">
        <f t="shared" si="5"/>
        <v>374.31186727522146</v>
      </c>
      <c r="O33" s="11"/>
    </row>
    <row r="34" spans="1:15" x14ac:dyDescent="0.3">
      <c r="A34" s="3">
        <v>28</v>
      </c>
      <c r="B34" s="3">
        <v>339.23968989653298</v>
      </c>
      <c r="C34" s="3">
        <v>46.919994109710842</v>
      </c>
      <c r="D34" s="3">
        <v>252.26365847757725</v>
      </c>
      <c r="E34" s="3">
        <v>96.158200822939435</v>
      </c>
      <c r="F34" s="3">
        <v>167.80067267604784</v>
      </c>
      <c r="G34" s="3">
        <v>368.94513680540865</v>
      </c>
      <c r="I34" s="3">
        <f t="shared" si="0"/>
        <v>345.92293016373731</v>
      </c>
      <c r="J34" s="3">
        <f t="shared" si="1"/>
        <v>48.048765931329598</v>
      </c>
      <c r="K34" s="3">
        <f t="shared" si="2"/>
        <v>260.37015801538996</v>
      </c>
      <c r="L34" s="3">
        <f t="shared" si="3"/>
        <v>99.66943542172811</v>
      </c>
      <c r="M34" s="3">
        <f t="shared" si="4"/>
        <v>173.28163200512466</v>
      </c>
      <c r="N34" s="3">
        <f t="shared" si="5"/>
        <v>374.3427451493742</v>
      </c>
      <c r="O34" s="11"/>
    </row>
    <row r="35" spans="1:15" x14ac:dyDescent="0.3">
      <c r="A35" s="3">
        <v>29</v>
      </c>
      <c r="B35" s="3">
        <v>340.36870362259219</v>
      </c>
      <c r="C35" s="3">
        <v>49.132677721620666</v>
      </c>
      <c r="D35" s="3">
        <v>253.98483896384232</v>
      </c>
      <c r="E35" s="3">
        <v>97.554958817851528</v>
      </c>
      <c r="F35" s="3">
        <v>168.54400219761527</v>
      </c>
      <c r="G35" s="3">
        <v>370.35271235710059</v>
      </c>
      <c r="I35" s="3">
        <f t="shared" si="0"/>
        <v>346.07138163029521</v>
      </c>
      <c r="J35" s="3">
        <f t="shared" si="1"/>
        <v>49.500150736938721</v>
      </c>
      <c r="K35" s="3">
        <f t="shared" si="2"/>
        <v>260.39464440385433</v>
      </c>
      <c r="L35" s="3">
        <f t="shared" si="3"/>
        <v>101.10091823163179</v>
      </c>
      <c r="M35" s="3">
        <f t="shared" si="4"/>
        <v>173.59233096103929</v>
      </c>
      <c r="N35" s="3">
        <f t="shared" si="5"/>
        <v>374.36292653037748</v>
      </c>
      <c r="O35" s="11"/>
    </row>
    <row r="36" spans="1:15" x14ac:dyDescent="0.3">
      <c r="A36" s="3">
        <v>30</v>
      </c>
      <c r="B36" s="3">
        <v>341.87416006357438</v>
      </c>
      <c r="C36" s="3">
        <v>49.946260674826682</v>
      </c>
      <c r="D36" s="3">
        <v>255.48762866285801</v>
      </c>
      <c r="E36" s="3">
        <v>98.724208938223853</v>
      </c>
      <c r="F36" s="3">
        <v>169.33074241731629</v>
      </c>
      <c r="G36" s="3">
        <v>371.26068606407597</v>
      </c>
      <c r="I36" s="3">
        <f t="shared" si="0"/>
        <v>346.1780042174957</v>
      </c>
      <c r="J36" s="3">
        <f t="shared" si="1"/>
        <v>50.855505610164549</v>
      </c>
      <c r="K36" s="3">
        <f t="shared" si="2"/>
        <v>260.41127585013311</v>
      </c>
      <c r="L36" s="3">
        <f t="shared" si="3"/>
        <v>102.35857185315807</v>
      </c>
      <c r="M36" s="3">
        <f t="shared" si="4"/>
        <v>173.83536076102081</v>
      </c>
      <c r="N36" s="3">
        <f t="shared" si="5"/>
        <v>374.37611619784957</v>
      </c>
      <c r="O36" s="11"/>
    </row>
    <row r="37" spans="1:15" x14ac:dyDescent="0.3">
      <c r="A37" s="3">
        <v>31</v>
      </c>
      <c r="B37" s="3">
        <v>342.42392994835745</v>
      </c>
      <c r="C37" s="3">
        <v>50.549170113989113</v>
      </c>
      <c r="D37" s="3">
        <v>255.55571521000456</v>
      </c>
      <c r="E37" s="3">
        <v>99.418263064216362</v>
      </c>
      <c r="F37" s="3">
        <v>169.61850488954147</v>
      </c>
      <c r="G37" s="3">
        <v>371.38800529332644</v>
      </c>
      <c r="I37" s="3">
        <f t="shared" si="0"/>
        <v>346.25456804685405</v>
      </c>
      <c r="J37" s="3">
        <f t="shared" si="1"/>
        <v>52.114488092178583</v>
      </c>
      <c r="K37" s="3">
        <f t="shared" si="2"/>
        <v>260.42257155394771</v>
      </c>
      <c r="L37" s="3">
        <f t="shared" si="3"/>
        <v>103.45957695904318</v>
      </c>
      <c r="M37" s="3">
        <f t="shared" si="4"/>
        <v>174.0253266368299</v>
      </c>
      <c r="N37" s="3">
        <f t="shared" si="5"/>
        <v>374.38473612108498</v>
      </c>
      <c r="O37" s="11"/>
    </row>
    <row r="38" spans="1:15" x14ac:dyDescent="0.3">
      <c r="A38" s="3">
        <v>32</v>
      </c>
      <c r="B38" s="3">
        <v>344.36592556265168</v>
      </c>
      <c r="C38" s="3">
        <v>52.627845298682502</v>
      </c>
      <c r="D38" s="3">
        <v>257.69635709781363</v>
      </c>
      <c r="E38" s="3">
        <v>101.66245956271075</v>
      </c>
      <c r="F38" s="3">
        <v>170.575107846484</v>
      </c>
      <c r="G38" s="3">
        <v>372.73550691260658</v>
      </c>
      <c r="I38" s="3">
        <f t="shared" si="0"/>
        <v>346.30953899608932</v>
      </c>
      <c r="J38" s="3">
        <f t="shared" si="1"/>
        <v>53.278201334300626</v>
      </c>
      <c r="K38" s="3">
        <f t="shared" si="2"/>
        <v>260.43024307764205</v>
      </c>
      <c r="L38" s="3">
        <f t="shared" si="3"/>
        <v>104.42044409596269</v>
      </c>
      <c r="M38" s="3">
        <f t="shared" si="4"/>
        <v>174.1737335987124</v>
      </c>
      <c r="N38" s="3">
        <f t="shared" si="5"/>
        <v>374.39036943799408</v>
      </c>
      <c r="O38" s="11"/>
    </row>
    <row r="39" spans="1:15" x14ac:dyDescent="0.3">
      <c r="A39" s="3">
        <v>33</v>
      </c>
      <c r="B39" s="3">
        <v>344.85303777718144</v>
      </c>
      <c r="C39" s="3">
        <v>53.172870985978207</v>
      </c>
      <c r="D39" s="3">
        <v>258.09758880976648</v>
      </c>
      <c r="E39" s="3">
        <v>102.77092052649103</v>
      </c>
      <c r="F39" s="3">
        <v>171.21573019820448</v>
      </c>
      <c r="G39" s="3">
        <v>373.02424749026551</v>
      </c>
      <c r="I39" s="3">
        <f t="shared" si="0"/>
        <v>346.34900255709249</v>
      </c>
      <c r="J39" s="3">
        <f t="shared" si="1"/>
        <v>54.348964655735436</v>
      </c>
      <c r="K39" s="3">
        <f t="shared" si="2"/>
        <v>260.43545310274402</v>
      </c>
      <c r="L39" s="3">
        <f t="shared" si="3"/>
        <v>105.25673083066792</v>
      </c>
      <c r="M39" s="3">
        <f t="shared" si="4"/>
        <v>174.2896240067349</v>
      </c>
      <c r="N39" s="3">
        <f t="shared" si="5"/>
        <v>374.39405089082339</v>
      </c>
      <c r="O39" s="11"/>
    </row>
    <row r="40" spans="1:15" x14ac:dyDescent="0.3">
      <c r="A40" s="3">
        <v>34</v>
      </c>
      <c r="B40" s="3">
        <v>345.73625001694086</v>
      </c>
      <c r="C40" s="3">
        <v>53.875132282454736</v>
      </c>
      <c r="D40" s="3">
        <v>258.69705894810579</v>
      </c>
      <c r="E40" s="3">
        <v>104.36311934726996</v>
      </c>
      <c r="F40" s="3">
        <v>173.47845835730647</v>
      </c>
      <c r="G40" s="3">
        <v>374.40099425666983</v>
      </c>
      <c r="I40" s="3">
        <f t="shared" si="0"/>
        <v>346.37733120744548</v>
      </c>
      <c r="J40" s="3">
        <f t="shared" si="1"/>
        <v>55.330079706866506</v>
      </c>
      <c r="K40" s="3">
        <f t="shared" si="2"/>
        <v>260.43899137386489</v>
      </c>
      <c r="L40" s="3">
        <f t="shared" si="3"/>
        <v>105.9828669241941</v>
      </c>
      <c r="M40" s="3">
        <f t="shared" si="4"/>
        <v>174.3800921912925</v>
      </c>
      <c r="N40" s="3">
        <f t="shared" si="5"/>
        <v>374.39645675193782</v>
      </c>
      <c r="O40" s="11"/>
    </row>
    <row r="41" spans="1:15" x14ac:dyDescent="0.3">
      <c r="A41" s="3">
        <v>35</v>
      </c>
      <c r="B41" s="3">
        <v>345.82234624037801</v>
      </c>
      <c r="C41" s="3">
        <v>54.440153287721103</v>
      </c>
      <c r="D41" s="3">
        <v>259.30618522202155</v>
      </c>
      <c r="E41" s="3">
        <v>105.72413567085081</v>
      </c>
      <c r="F41" s="3">
        <v>173.87276889017855</v>
      </c>
      <c r="G41" s="3"/>
      <c r="I41" s="3">
        <f t="shared" si="0"/>
        <v>346.39766561411699</v>
      </c>
      <c r="J41" s="3">
        <f t="shared" si="1"/>
        <v>56.225604276140729</v>
      </c>
      <c r="K41" s="3">
        <f t="shared" si="2"/>
        <v>260.44139428504775</v>
      </c>
      <c r="L41" s="3">
        <f t="shared" si="3"/>
        <v>106.61206471716996</v>
      </c>
      <c r="M41" s="3">
        <f t="shared" si="4"/>
        <v>174.45069649786507</v>
      </c>
      <c r="N41" s="3"/>
      <c r="O41" s="11"/>
    </row>
    <row r="42" spans="1:15" x14ac:dyDescent="0.3">
      <c r="A42" s="3">
        <v>36</v>
      </c>
      <c r="B42" s="3">
        <v>346.12453943979187</v>
      </c>
      <c r="C42" s="3">
        <v>55.570286290335233</v>
      </c>
      <c r="D42" s="3">
        <v>260.44647966590406</v>
      </c>
      <c r="E42" s="3">
        <v>107.00560895468139</v>
      </c>
      <c r="F42" s="3">
        <v>174.70106106430805</v>
      </c>
      <c r="G42" s="3"/>
      <c r="I42" s="3">
        <f t="shared" si="0"/>
        <v>346.41226114525483</v>
      </c>
      <c r="J42" s="3">
        <f t="shared" si="1"/>
        <v>57.040142600919417</v>
      </c>
      <c r="K42" s="3">
        <f t="shared" si="2"/>
        <v>260.44302613848373</v>
      </c>
      <c r="L42" s="3">
        <f t="shared" si="3"/>
        <v>107.15629399447722</v>
      </c>
      <c r="M42" s="3">
        <f t="shared" si="4"/>
        <v>174.50578719464249</v>
      </c>
      <c r="N42" s="3"/>
      <c r="O42" s="11"/>
    </row>
    <row r="43" spans="1:15" x14ac:dyDescent="0.3">
      <c r="A43" s="3">
        <v>37</v>
      </c>
      <c r="B43" s="3">
        <v>346.22982753633795</v>
      </c>
      <c r="C43" s="3">
        <v>56.328644469488587</v>
      </c>
      <c r="D43" s="3"/>
      <c r="E43" s="3">
        <v>107.90779036044991</v>
      </c>
      <c r="F43" s="3"/>
      <c r="G43" s="3"/>
      <c r="I43" s="3">
        <f t="shared" si="0"/>
        <v>346.42273715614698</v>
      </c>
      <c r="J43" s="3">
        <f t="shared" si="1"/>
        <v>57.778657995437456</v>
      </c>
      <c r="K43" s="3"/>
      <c r="L43" s="3">
        <f t="shared" si="3"/>
        <v>107.6263035209101</v>
      </c>
      <c r="M43" s="3"/>
      <c r="N43" s="3"/>
      <c r="O43" s="11"/>
    </row>
    <row r="44" spans="1:15" x14ac:dyDescent="0.3">
      <c r="A44" s="3">
        <v>38</v>
      </c>
      <c r="B44" s="3">
        <v>346.29417868308036</v>
      </c>
      <c r="C44" s="3">
        <v>57.050892860600563</v>
      </c>
      <c r="D44" s="3"/>
      <c r="E44" s="3">
        <v>108.51729271753263</v>
      </c>
      <c r="F44" s="3"/>
      <c r="G44" s="3"/>
      <c r="I44" s="3">
        <f t="shared" si="0"/>
        <v>346.43025620845862</v>
      </c>
      <c r="J44" s="3">
        <f t="shared" si="1"/>
        <v>58.446310934525386</v>
      </c>
      <c r="K44" s="3"/>
      <c r="L44" s="3">
        <f t="shared" si="3"/>
        <v>108.03167461085664</v>
      </c>
      <c r="M44" s="3"/>
      <c r="N44" s="3"/>
      <c r="O44" s="11"/>
    </row>
    <row r="45" spans="1:15" x14ac:dyDescent="0.3">
      <c r="A45" s="3">
        <v>39</v>
      </c>
      <c r="B45" s="3">
        <v>346.3850227089431</v>
      </c>
      <c r="C45" s="3">
        <v>57.683819668396552</v>
      </c>
      <c r="D45" s="3"/>
      <c r="E45" s="3">
        <v>109.15328795373564</v>
      </c>
      <c r="F45" s="3"/>
      <c r="G45" s="3"/>
      <c r="I45" s="3">
        <f t="shared" si="0"/>
        <v>346.43565285411398</v>
      </c>
      <c r="J45" s="3">
        <f t="shared" si="1"/>
        <v>59.048323557540805</v>
      </c>
      <c r="K45" s="3"/>
      <c r="L45" s="3">
        <f t="shared" si="3"/>
        <v>108.38089514384795</v>
      </c>
      <c r="M45" s="3"/>
      <c r="N45" s="3"/>
      <c r="O45" s="11"/>
    </row>
    <row r="46" spans="1:15" x14ac:dyDescent="0.3">
      <c r="A46" s="3">
        <v>40</v>
      </c>
      <c r="B46" s="3">
        <v>346.44937385568551</v>
      </c>
      <c r="C46" s="3">
        <v>58.205609876868387</v>
      </c>
      <c r="D46" s="3"/>
      <c r="E46" s="3">
        <v>109.71244189104193</v>
      </c>
      <c r="F46" s="3"/>
      <c r="G46" s="3"/>
      <c r="I46" s="3">
        <f t="shared" si="0"/>
        <v>346.43952614513773</v>
      </c>
      <c r="J46" s="3">
        <f t="shared" si="1"/>
        <v>59.589869918327516</v>
      </c>
      <c r="K46" s="3"/>
      <c r="L46" s="3">
        <f t="shared" si="3"/>
        <v>108.6814451604881</v>
      </c>
      <c r="M46" s="3"/>
      <c r="N46" s="3"/>
      <c r="O46" s="11"/>
    </row>
    <row r="47" spans="1:15" x14ac:dyDescent="0.3">
      <c r="A47" s="3">
        <v>41</v>
      </c>
      <c r="B47" s="3"/>
      <c r="C47" s="3">
        <v>59.154809329740814</v>
      </c>
      <c r="D47" s="3"/>
      <c r="E47" s="3">
        <v>110.49532878226715</v>
      </c>
      <c r="F47" s="3"/>
      <c r="G47" s="3"/>
      <c r="I47" s="3"/>
      <c r="J47" s="3">
        <f t="shared" si="1"/>
        <v>60.075990174496084</v>
      </c>
      <c r="K47" s="3"/>
      <c r="L47" s="3">
        <f t="shared" si="3"/>
        <v>108.93988748234548</v>
      </c>
      <c r="M47" s="3"/>
      <c r="N47" s="3"/>
      <c r="O47" s="11"/>
    </row>
    <row r="48" spans="1:15" x14ac:dyDescent="0.3">
      <c r="A48" s="3">
        <v>42</v>
      </c>
      <c r="B48" s="3"/>
      <c r="C48" s="3">
        <v>60.353733722258482</v>
      </c>
      <c r="D48" s="3"/>
      <c r="E48" s="3"/>
      <c r="F48" s="3"/>
      <c r="G48" s="3"/>
      <c r="I48" s="3"/>
      <c r="J48" s="3">
        <f t="shared" si="1"/>
        <v>60.511526214759378</v>
      </c>
      <c r="K48" s="3"/>
      <c r="L48" s="3"/>
      <c r="M48" s="3"/>
      <c r="N48" s="3"/>
      <c r="O48" s="11"/>
    </row>
    <row r="49" spans="1:15" x14ac:dyDescent="0.3">
      <c r="A49" s="3">
        <v>43</v>
      </c>
      <c r="B49" s="3"/>
      <c r="C49" s="3">
        <v>61.636091168261608</v>
      </c>
      <c r="D49" s="3"/>
      <c r="E49" s="3"/>
      <c r="F49" s="3"/>
      <c r="G49" s="3"/>
      <c r="I49" s="3"/>
      <c r="J49" s="3">
        <f t="shared" si="1"/>
        <v>60.901075880994945</v>
      </c>
      <c r="K49" s="3"/>
      <c r="L49" s="3"/>
      <c r="M49" s="3"/>
      <c r="N49" s="3"/>
      <c r="O49" s="11"/>
    </row>
    <row r="50" spans="1:15" x14ac:dyDescent="0.3">
      <c r="A50" s="3">
        <v>44</v>
      </c>
      <c r="B50" s="3"/>
      <c r="C50" s="3">
        <v>61.84886960498703</v>
      </c>
      <c r="D50" s="3"/>
      <c r="E50" s="3"/>
      <c r="F50" s="3"/>
      <c r="G50" s="3"/>
      <c r="I50" s="3"/>
      <c r="J50" s="3">
        <f t="shared" si="1"/>
        <v>61.248962864691904</v>
      </c>
      <c r="K50" s="3"/>
      <c r="L50" s="3"/>
      <c r="M50" s="3"/>
      <c r="N50" s="3"/>
      <c r="O50" s="11"/>
    </row>
    <row r="51" spans="1:15" x14ac:dyDescent="0.3">
      <c r="A51" s="3">
        <v>45</v>
      </c>
      <c r="B51" s="3"/>
      <c r="C51" s="3">
        <v>62.107372926623036</v>
      </c>
      <c r="D51" s="3"/>
      <c r="E51" s="3"/>
      <c r="F51" s="3"/>
      <c r="G51" s="3"/>
      <c r="I51" s="3"/>
      <c r="J51" s="3">
        <f t="shared" si="1"/>
        <v>61.559219465677188</v>
      </c>
      <c r="K51" s="3"/>
      <c r="L51" s="3"/>
      <c r="M51" s="3"/>
      <c r="N51" s="3"/>
      <c r="O51" s="11"/>
    </row>
    <row r="52" spans="1:15" x14ac:dyDescent="0.3">
      <c r="A52" s="3">
        <v>46</v>
      </c>
      <c r="B52" s="3"/>
      <c r="C52" s="3">
        <v>63.109781616914866</v>
      </c>
      <c r="D52" s="3"/>
      <c r="E52" s="3"/>
      <c r="F52" s="3"/>
      <c r="G52" s="3"/>
      <c r="I52" s="3"/>
      <c r="J52" s="3">
        <f t="shared" si="1"/>
        <v>61.83557962734163</v>
      </c>
      <c r="K52" s="3"/>
      <c r="L52" s="3"/>
      <c r="M52" s="3"/>
      <c r="N52" s="3"/>
    </row>
    <row r="53" spans="1:15" x14ac:dyDescent="0.3">
      <c r="A53" s="3">
        <v>47</v>
      </c>
      <c r="B53" s="3"/>
      <c r="C53" s="3">
        <v>63.544565238954497</v>
      </c>
      <c r="D53" s="3"/>
      <c r="E53" s="3"/>
      <c r="F53" s="3"/>
      <c r="G53" s="3"/>
      <c r="I53" s="3"/>
      <c r="J53" s="3">
        <f t="shared" si="1"/>
        <v>62.081479954074275</v>
      </c>
      <c r="K53" s="3"/>
      <c r="L53" s="3"/>
      <c r="M53" s="3"/>
      <c r="N53" s="3"/>
    </row>
    <row r="54" spans="1:15" x14ac:dyDescent="0.3">
      <c r="A54" s="3">
        <v>48</v>
      </c>
      <c r="B54" s="3"/>
      <c r="C54" s="3">
        <v>63.988924731207952</v>
      </c>
      <c r="D54" s="3"/>
      <c r="E54" s="3"/>
      <c r="F54" s="3"/>
      <c r="G54" s="3"/>
      <c r="I54" s="3"/>
      <c r="J54" s="3">
        <f t="shared" si="1"/>
        <v>62.300066734021208</v>
      </c>
      <c r="K54" s="3"/>
      <c r="L54" s="3"/>
      <c r="M54" s="3"/>
      <c r="N54" s="3"/>
    </row>
  </sheetData>
  <mergeCells count="3">
    <mergeCell ref="B4:E4"/>
    <mergeCell ref="I4:L4"/>
    <mergeCell ref="Q4:T4"/>
  </mergeCells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C9EFD-707F-4C3F-B485-C1F7FA424ED7}">
  <dimension ref="A4:P51"/>
  <sheetViews>
    <sheetView zoomScale="80" zoomScaleNormal="80" workbookViewId="0">
      <selection activeCell="L5" sqref="L5:P17"/>
    </sheetView>
  </sheetViews>
  <sheetFormatPr baseColWidth="10" defaultRowHeight="14.4" x14ac:dyDescent="0.3"/>
  <cols>
    <col min="7" max="7" width="13.109375" customWidth="1"/>
    <col min="8" max="10" width="12" bestFit="1" customWidth="1"/>
    <col min="13" max="13" width="12" bestFit="1" customWidth="1"/>
  </cols>
  <sheetData>
    <row r="4" spans="1:16" x14ac:dyDescent="0.3">
      <c r="A4" s="3" t="s">
        <v>47</v>
      </c>
      <c r="B4" s="112" t="s">
        <v>5</v>
      </c>
      <c r="C4" s="112"/>
      <c r="D4" s="112"/>
      <c r="E4" s="112"/>
      <c r="G4" s="112" t="s">
        <v>6</v>
      </c>
      <c r="H4" s="112"/>
      <c r="I4" s="112"/>
      <c r="J4" s="112"/>
      <c r="K4" s="45"/>
      <c r="M4" s="112" t="s">
        <v>50</v>
      </c>
      <c r="N4" s="112"/>
      <c r="O4" s="112"/>
      <c r="P4" s="112"/>
    </row>
    <row r="5" spans="1:16" x14ac:dyDescent="0.3">
      <c r="A5" t="s">
        <v>4</v>
      </c>
      <c r="B5" s="3" t="s">
        <v>28</v>
      </c>
      <c r="C5" s="3" t="s">
        <v>57</v>
      </c>
      <c r="D5" s="3" t="s">
        <v>30</v>
      </c>
      <c r="E5" s="3" t="s">
        <v>31</v>
      </c>
      <c r="G5" s="3" t="s">
        <v>56</v>
      </c>
      <c r="H5" s="3" t="s">
        <v>58</v>
      </c>
      <c r="I5" s="3" t="s">
        <v>59</v>
      </c>
      <c r="J5" s="3" t="s">
        <v>60</v>
      </c>
      <c r="K5" s="11"/>
      <c r="M5" s="3" t="s">
        <v>28</v>
      </c>
      <c r="N5" s="3" t="s">
        <v>57</v>
      </c>
      <c r="O5" s="3" t="s">
        <v>30</v>
      </c>
      <c r="P5" s="3" t="s">
        <v>31</v>
      </c>
    </row>
    <row r="6" spans="1:16" x14ac:dyDescent="0.3">
      <c r="A6">
        <v>0</v>
      </c>
      <c r="B6" s="3">
        <v>0</v>
      </c>
      <c r="C6" s="3">
        <v>0</v>
      </c>
      <c r="D6" s="3">
        <v>0</v>
      </c>
      <c r="E6" s="3">
        <v>0</v>
      </c>
      <c r="G6" s="3">
        <f>$M$6/(1+EXP(4*$M$7*($M$8-A6)/$M$6+2))</f>
        <v>6.1769466559494601</v>
      </c>
      <c r="H6" s="3">
        <f>$N$6/(1+EXP(4*$N$7*($N$8-A6)/$N$6+2))</f>
        <v>0.79270963053585708</v>
      </c>
      <c r="I6" s="3">
        <f>$O$6/(1+EXP(4*$O$7*($O$8-A6)/$O$6+2))</f>
        <v>2.7885628119240935</v>
      </c>
      <c r="J6" s="3">
        <f>$P$6/(1+EXP(4*$P$7*($P$8-A6)/$P$6+2))</f>
        <v>7.2476538873831649</v>
      </c>
      <c r="K6" s="11"/>
      <c r="L6" s="3" t="s">
        <v>51</v>
      </c>
      <c r="M6" s="3">
        <v>159.79065020750861</v>
      </c>
      <c r="N6" s="3">
        <v>17.715398571795792</v>
      </c>
      <c r="O6" s="3">
        <v>23.610845262946796</v>
      </c>
      <c r="P6" s="3">
        <v>254.59324628178342</v>
      </c>
    </row>
    <row r="7" spans="1:16" x14ac:dyDescent="0.3">
      <c r="A7" s="3">
        <v>1</v>
      </c>
      <c r="B7" s="3">
        <v>0</v>
      </c>
      <c r="C7" s="3">
        <v>0</v>
      </c>
      <c r="D7" s="3">
        <v>1.2717620256378441</v>
      </c>
      <c r="E7" s="3">
        <v>6.1078630079155003</v>
      </c>
      <c r="G7" s="3">
        <f t="shared" ref="G7:G43" si="0">$M$6/(1+EXP(4*$M$7*($M$8-A7)/$M$6+2))</f>
        <v>7.5408680548022957</v>
      </c>
      <c r="H7" s="3">
        <f t="shared" ref="H7:H51" si="1">$N$6/(1+EXP(4*$N$7*($N$8-A7)/$N$6+2))</f>
        <v>0.90718204373737443</v>
      </c>
      <c r="I7" s="3">
        <f t="shared" ref="I7:I45" si="2">$O$6/(1+EXP(4*$O$7*($O$8-A7)/$O$6+2))</f>
        <v>3.2220346861459133</v>
      </c>
      <c r="J7" s="3">
        <f t="shared" ref="J7:J42" si="3">$P$6/(1+EXP(4*$P$7*($P$8-A7)/$P$6+2))</f>
        <v>8.8551984013009335</v>
      </c>
      <c r="K7" s="11"/>
      <c r="L7" s="3" t="s">
        <v>0</v>
      </c>
      <c r="M7" s="3">
        <v>8.3263623363099608</v>
      </c>
      <c r="N7" s="3">
        <v>0.62745092861504448</v>
      </c>
      <c r="O7" s="3">
        <v>0.97704123737059745</v>
      </c>
      <c r="P7" s="3">
        <v>13.165478688812909</v>
      </c>
    </row>
    <row r="8" spans="1:16" x14ac:dyDescent="0.3">
      <c r="A8" s="3">
        <v>2</v>
      </c>
      <c r="B8" s="3">
        <v>0</v>
      </c>
      <c r="C8" s="3">
        <v>0</v>
      </c>
      <c r="D8" s="3">
        <v>2.2043875111055966</v>
      </c>
      <c r="E8" s="3">
        <v>8.8529699777651629</v>
      </c>
      <c r="G8" s="3">
        <f t="shared" si="0"/>
        <v>9.1879413950801627</v>
      </c>
      <c r="H8" s="3">
        <f t="shared" si="1"/>
        <v>1.0371718773275618</v>
      </c>
      <c r="I8" s="3">
        <f t="shared" si="2"/>
        <v>3.7108796424748443</v>
      </c>
      <c r="J8" s="3">
        <f t="shared" si="3"/>
        <v>10.803725669104091</v>
      </c>
      <c r="K8" s="11"/>
      <c r="L8" s="32" t="s">
        <v>1</v>
      </c>
      <c r="M8" s="33">
        <v>5.8226099825695927</v>
      </c>
      <c r="N8" s="33">
        <v>7.4887191147304035</v>
      </c>
      <c r="O8" s="33">
        <v>6.3418802849632638E-2</v>
      </c>
      <c r="P8" s="33">
        <v>7.3972878461845974</v>
      </c>
    </row>
    <row r="9" spans="1:16" x14ac:dyDescent="0.3">
      <c r="A9" s="3">
        <v>3</v>
      </c>
      <c r="B9" s="3">
        <v>1.9042225660276599</v>
      </c>
      <c r="C9" s="3">
        <v>1.1033249450371619E-2</v>
      </c>
      <c r="D9" s="3">
        <v>3.0522288615308262</v>
      </c>
      <c r="E9" s="3">
        <v>15.029460659926904</v>
      </c>
      <c r="G9" s="3">
        <f t="shared" si="0"/>
        <v>11.16837791314866</v>
      </c>
      <c r="H9" s="3">
        <f t="shared" si="1"/>
        <v>1.1844753249834905</v>
      </c>
      <c r="I9" s="3">
        <f t="shared" si="2"/>
        <v>4.2584012827665756</v>
      </c>
      <c r="J9" s="3">
        <f t="shared" si="3"/>
        <v>13.158055352283149</v>
      </c>
      <c r="K9" s="11"/>
      <c r="L9" s="32" t="s">
        <v>2</v>
      </c>
      <c r="M9" s="3">
        <f>SUMPRODUCT((B6:B43-G6:G43)^2)</f>
        <v>893.5529513852822</v>
      </c>
      <c r="N9" s="3">
        <f>SUMPRODUCT((C6:C51-H6:H51)^2)</f>
        <v>16.302695195770308</v>
      </c>
      <c r="O9" s="3">
        <f>SUMPRODUCT((D6:D45-I6:I45)^2)</f>
        <v>38.47768899370557</v>
      </c>
      <c r="P9" s="3">
        <f>SUMPRODUCT((E6:E42-J6:J42)^2)</f>
        <v>569.14948450375607</v>
      </c>
    </row>
    <row r="10" spans="1:16" x14ac:dyDescent="0.3">
      <c r="A10" s="3">
        <v>4</v>
      </c>
      <c r="B10" s="3">
        <v>5.8486835956563841</v>
      </c>
      <c r="C10" s="3">
        <v>2.2066498900743237E-2</v>
      </c>
      <c r="D10" s="3">
        <v>4.2392067521261474</v>
      </c>
      <c r="E10" s="3">
        <v>18.25496134950026</v>
      </c>
      <c r="G10" s="3">
        <f t="shared" si="0"/>
        <v>13.537321254250463</v>
      </c>
      <c r="H10" s="3">
        <f t="shared" si="1"/>
        <v>1.3510047605208442</v>
      </c>
      <c r="I10" s="3">
        <f t="shared" si="2"/>
        <v>4.8669495693638014</v>
      </c>
      <c r="J10" s="3">
        <f t="shared" si="3"/>
        <v>15.991782114248895</v>
      </c>
      <c r="K10" s="11"/>
      <c r="L10" s="32" t="s">
        <v>55</v>
      </c>
      <c r="M10" s="3">
        <f>SUMPRODUCT((B6:B43-AVERAGE(B6:B43))^2)</f>
        <v>126916.31257677122</v>
      </c>
      <c r="N10" s="3">
        <f>SUMPRODUCT((C6:C51-AVERAGE(C6:C51))^2)</f>
        <v>1634.4272822270523</v>
      </c>
      <c r="O10" s="3">
        <f>SUMPRODUCT((D6:D45-AVERAGE(D6:D45))^2)</f>
        <v>2138.4233030273599</v>
      </c>
      <c r="P10" s="3">
        <f>SUMPRODUCT((E6:E42-AVERAGE(E6:E42))^2)</f>
        <v>296995.8246588867</v>
      </c>
    </row>
    <row r="11" spans="1:16" x14ac:dyDescent="0.3">
      <c r="A11" s="3">
        <v>5</v>
      </c>
      <c r="B11" s="3">
        <v>11.357327447379259</v>
      </c>
      <c r="C11" s="3">
        <v>7.7232746152601325E-2</v>
      </c>
      <c r="D11" s="3">
        <v>5.2566163726364223</v>
      </c>
      <c r="E11" s="3">
        <v>23.539292266460862</v>
      </c>
      <c r="G11" s="3">
        <f t="shared" si="0"/>
        <v>16.353455352172023</v>
      </c>
      <c r="H11" s="3">
        <f t="shared" si="1"/>
        <v>1.5387677637101644</v>
      </c>
      <c r="I11" s="3">
        <f t="shared" si="2"/>
        <v>5.5375782341242008</v>
      </c>
      <c r="J11" s="3">
        <f t="shared" si="3"/>
        <v>19.38677823742081</v>
      </c>
      <c r="K11" s="11"/>
      <c r="L11" s="32" t="s">
        <v>3</v>
      </c>
      <c r="M11" s="3">
        <f>1-(M9/M10)</f>
        <v>0.99295951061574705</v>
      </c>
      <c r="N11" s="3">
        <f t="shared" ref="N11:P11" si="4">1-(N9/N10)</f>
        <v>0.99002543865178483</v>
      </c>
      <c r="O11" s="3">
        <f t="shared" si="4"/>
        <v>0.98200651436072883</v>
      </c>
      <c r="P11" s="3">
        <f t="shared" si="4"/>
        <v>0.99808364482848388</v>
      </c>
    </row>
    <row r="12" spans="1:16" x14ac:dyDescent="0.3">
      <c r="A12" s="3">
        <v>6</v>
      </c>
      <c r="B12" s="3">
        <v>16.865971299102132</v>
      </c>
      <c r="C12" s="3">
        <v>1.0598260420316739</v>
      </c>
      <c r="D12" s="3">
        <v>5.8518744892913102</v>
      </c>
      <c r="E12" s="3">
        <v>29.098133880406429</v>
      </c>
      <c r="G12" s="3">
        <f t="shared" si="0"/>
        <v>19.676605859053506</v>
      </c>
      <c r="H12" s="3">
        <f t="shared" si="1"/>
        <v>1.7498357574472201</v>
      </c>
      <c r="I12" s="3">
        <f t="shared" si="2"/>
        <v>6.2697047453503947</v>
      </c>
      <c r="J12" s="3">
        <f t="shared" si="3"/>
        <v>23.431739048062454</v>
      </c>
      <c r="K12" s="11"/>
      <c r="L12" s="32" t="s">
        <v>48</v>
      </c>
      <c r="M12" s="3">
        <f>1-((1-M11)*(37-1)/(37-3-1))</f>
        <v>0.99231946612626953</v>
      </c>
      <c r="N12" s="3">
        <f>1-((1-N11)*(45-1)/(45-3-1))</f>
        <v>0.98929559269947642</v>
      </c>
      <c r="O12" s="3">
        <f>1-((1-O11)*(39-1)/(39-3-1))</f>
        <v>0.98046421559164842</v>
      </c>
      <c r="P12" s="3">
        <f>1-((1-P11)*(36-1)/(36-3-1))</f>
        <v>0.9979039865311542</v>
      </c>
    </row>
    <row r="13" spans="1:16" x14ac:dyDescent="0.3">
      <c r="A13" s="3">
        <v>7</v>
      </c>
      <c r="B13" s="3">
        <v>21.422503867811177</v>
      </c>
      <c r="C13" s="3">
        <v>1.9441600083228394</v>
      </c>
      <c r="D13" s="3">
        <v>7.8777117834213204</v>
      </c>
      <c r="E13" s="3">
        <v>34.039326426135823</v>
      </c>
      <c r="G13" s="3">
        <f t="shared" si="0"/>
        <v>23.564108790826381</v>
      </c>
      <c r="H13" s="3">
        <f t="shared" si="1"/>
        <v>1.9863003827695811</v>
      </c>
      <c r="I13" s="3">
        <f t="shared" si="2"/>
        <v>7.0608105995115205</v>
      </c>
      <c r="J13" s="3">
        <f t="shared" si="3"/>
        <v>28.219405861912922</v>
      </c>
      <c r="K13" s="11"/>
      <c r="L13" s="32" t="s">
        <v>49</v>
      </c>
      <c r="M13" s="3">
        <f>SQRT(AVERAGE((B6:B43-G6:G43)^2))</f>
        <v>2.1416049230152048</v>
      </c>
      <c r="N13" s="3">
        <f>SQRT(AVERAGE((C6:C51-H6:H51)^2))</f>
        <v>4.214037444674168E-2</v>
      </c>
      <c r="O13" s="3">
        <f>SQRT(AVERAGE((D6:D45-I6:I45)^2))</f>
        <v>0.81690118390979993</v>
      </c>
      <c r="P13" s="3">
        <f>SQRT(AVERAGE((E6:E42-J6:J42)^2))</f>
        <v>5.819920564222901</v>
      </c>
    </row>
    <row r="14" spans="1:16" x14ac:dyDescent="0.3">
      <c r="A14" s="3">
        <v>8</v>
      </c>
      <c r="B14" s="3">
        <v>25.502980795013304</v>
      </c>
      <c r="C14" s="3">
        <v>2.63197531543819</v>
      </c>
      <c r="D14" s="3">
        <v>9.0782079577205863</v>
      </c>
      <c r="E14" s="3">
        <v>38.568752926387766</v>
      </c>
      <c r="G14" s="3">
        <f t="shared" si="0"/>
        <v>28.065818477190202</v>
      </c>
      <c r="H14" s="3">
        <f t="shared" si="1"/>
        <v>2.2502159743191057</v>
      </c>
      <c r="I14" s="3">
        <f t="shared" si="2"/>
        <v>7.9062267764329377</v>
      </c>
      <c r="J14" s="3">
        <f t="shared" si="3"/>
        <v>33.842094091087361</v>
      </c>
      <c r="K14" s="11"/>
      <c r="L14" s="32" t="s">
        <v>70</v>
      </c>
      <c r="M14" s="3">
        <f>M13/AVERAGE(B6:B43)</f>
        <v>2.3423659982840472E-2</v>
      </c>
      <c r="N14" s="3">
        <f>N13/AVERAGE(C6:C51)</f>
        <v>4.6304642930108447E-3</v>
      </c>
      <c r="O14" s="3">
        <f>O13/AVERAGE(D6:D45)</f>
        <v>5.210649935397893E-2</v>
      </c>
      <c r="P14" s="3">
        <f>P13/AVERAGE(E6:E42)</f>
        <v>4.3547979773067777E-2</v>
      </c>
    </row>
    <row r="15" spans="1:16" x14ac:dyDescent="0.3">
      <c r="A15" s="3">
        <v>9</v>
      </c>
      <c r="B15" s="3">
        <v>31.215648493096285</v>
      </c>
      <c r="C15" s="3">
        <v>3.1232719633777264</v>
      </c>
      <c r="D15" s="3">
        <v>10.128642110232443</v>
      </c>
      <c r="E15" s="3">
        <v>43.304062449378435</v>
      </c>
      <c r="G15" s="3">
        <f t="shared" si="0"/>
        <v>33.217831774122601</v>
      </c>
      <c r="H15" s="3">
        <f t="shared" si="1"/>
        <v>2.5435270280793527</v>
      </c>
      <c r="I15" s="3">
        <f t="shared" si="2"/>
        <v>8.7990501751860606</v>
      </c>
      <c r="J15" s="3">
        <f t="shared" si="3"/>
        <v>40.385232412958793</v>
      </c>
      <c r="K15" s="11"/>
      <c r="L15" s="3" t="s">
        <v>52</v>
      </c>
      <c r="M15" s="3">
        <f>B43</f>
        <v>163.56118547411728</v>
      </c>
      <c r="N15" s="3">
        <f>C51</f>
        <v>17.320045714777045</v>
      </c>
      <c r="O15" s="3">
        <f>D45</f>
        <v>24.744106917550699</v>
      </c>
      <c r="P15" s="3">
        <f>E42</f>
        <v>247.29685105942224</v>
      </c>
    </row>
    <row r="16" spans="1:16" x14ac:dyDescent="0.3">
      <c r="A16" s="3">
        <v>10</v>
      </c>
      <c r="B16" s="3">
        <v>42.776999786835653</v>
      </c>
      <c r="C16" s="3">
        <v>3.319790622553541</v>
      </c>
      <c r="D16" s="3">
        <v>10.953983230063187</v>
      </c>
      <c r="E16" s="3">
        <v>52.362915449882323</v>
      </c>
      <c r="G16" s="3">
        <f t="shared" si="0"/>
        <v>39.035331382948186</v>
      </c>
      <c r="H16" s="3">
        <f t="shared" si="1"/>
        <v>2.8679804549221415</v>
      </c>
      <c r="I16" s="3">
        <f t="shared" si="2"/>
        <v>9.730229104434601</v>
      </c>
      <c r="J16" s="3">
        <f t="shared" si="3"/>
        <v>47.918830774212758</v>
      </c>
      <c r="K16" s="11"/>
      <c r="L16" s="3" t="s">
        <v>53</v>
      </c>
      <c r="M16" s="3">
        <f>G43</f>
        <v>158.03218762641049</v>
      </c>
      <c r="N16" s="3">
        <f>H51</f>
        <v>17.093908180910972</v>
      </c>
      <c r="O16" s="3">
        <f>I45</f>
        <v>23.336922068875406</v>
      </c>
      <c r="P16" s="3">
        <f>J42</f>
        <v>249.62256225492857</v>
      </c>
    </row>
    <row r="17" spans="1:16" x14ac:dyDescent="0.3">
      <c r="A17" s="3">
        <v>11</v>
      </c>
      <c r="B17" s="3">
        <v>46.993492611611188</v>
      </c>
      <c r="C17" s="3">
        <v>3.8110872704930774</v>
      </c>
      <c r="D17" s="3">
        <v>11.854355360787636</v>
      </c>
      <c r="E17" s="3">
        <v>57.235480321365472</v>
      </c>
      <c r="G17" s="3">
        <f t="shared" si="0"/>
        <v>45.505371518590714</v>
      </c>
      <c r="H17" s="3">
        <f t="shared" si="1"/>
        <v>3.2250237457510385</v>
      </c>
      <c r="I17" s="3">
        <f t="shared" si="2"/>
        <v>10.68883839724268</v>
      </c>
      <c r="J17" s="3">
        <f t="shared" si="3"/>
        <v>56.487179743104427</v>
      </c>
      <c r="K17" s="11"/>
      <c r="L17" s="3" t="s">
        <v>54</v>
      </c>
      <c r="M17" s="34">
        <f>(M15-M16)/M15</f>
        <v>3.3803850416465255E-2</v>
      </c>
      <c r="N17" s="34">
        <f t="shared" ref="N17:P17" si="5">(N15-N16)/N15</f>
        <v>1.3056405138303858E-2</v>
      </c>
      <c r="O17" s="34">
        <f t="shared" si="5"/>
        <v>5.6869494355328433E-2</v>
      </c>
      <c r="P17" s="34">
        <f t="shared" si="5"/>
        <v>-9.4045321868958653E-3</v>
      </c>
    </row>
    <row r="18" spans="1:16" x14ac:dyDescent="0.3">
      <c r="A18" s="3">
        <v>12</v>
      </c>
      <c r="B18" s="3">
        <v>57.126676980829806</v>
      </c>
      <c r="C18" s="3">
        <v>4.1058652592567988</v>
      </c>
      <c r="D18" s="3">
        <v>12.529634458830973</v>
      </c>
      <c r="E18" s="3">
        <v>66.019822624884398</v>
      </c>
      <c r="G18" s="3">
        <f t="shared" si="0"/>
        <v>52.580852278711575</v>
      </c>
      <c r="H18" s="3">
        <f t="shared" si="1"/>
        <v>3.6156919468469799</v>
      </c>
      <c r="I18" s="3">
        <f t="shared" si="2"/>
        <v>11.662539040355524</v>
      </c>
      <c r="J18" s="3">
        <f t="shared" si="3"/>
        <v>66.097641997245447</v>
      </c>
      <c r="K18" s="11"/>
    </row>
    <row r="19" spans="1:16" x14ac:dyDescent="0.3">
      <c r="A19" s="3">
        <v>13</v>
      </c>
      <c r="B19" s="3">
        <v>63.519424166779807</v>
      </c>
      <c r="C19" s="3">
        <v>4.681116058186519</v>
      </c>
      <c r="D19" s="3">
        <v>13.054851535086902</v>
      </c>
      <c r="E19" s="3">
        <v>72.19631330704614</v>
      </c>
      <c r="G19" s="3">
        <f t="shared" si="0"/>
        <v>60.177193175239616</v>
      </c>
      <c r="H19" s="3">
        <f t="shared" si="1"/>
        <v>4.0404884872512623</v>
      </c>
      <c r="I19" s="3">
        <f t="shared" si="2"/>
        <v>12.638187876048049</v>
      </c>
      <c r="J19" s="3">
        <f t="shared" si="3"/>
        <v>76.710052555537857</v>
      </c>
      <c r="K19" s="11"/>
    </row>
    <row r="20" spans="1:16" x14ac:dyDescent="0.3">
      <c r="A20" s="3">
        <v>14</v>
      </c>
      <c r="B20" s="3">
        <v>75.42081520445268</v>
      </c>
      <c r="C20" s="3">
        <v>5.2563668571162392</v>
      </c>
      <c r="D20" s="3">
        <v>14.079201750921685</v>
      </c>
      <c r="E20" s="3">
        <v>83.838402327247948</v>
      </c>
      <c r="G20" s="3">
        <f t="shared" si="0"/>
        <v>68.173128615162838</v>
      </c>
      <c r="H20" s="3">
        <f t="shared" si="1"/>
        <v>4.4992672325627883</v>
      </c>
      <c r="I20" s="3">
        <f t="shared" si="2"/>
        <v>13.602536577780381</v>
      </c>
      <c r="J20" s="3">
        <f t="shared" si="3"/>
        <v>88.228817395137995</v>
      </c>
      <c r="K20" s="11"/>
    </row>
    <row r="21" spans="1:16" x14ac:dyDescent="0.3">
      <c r="A21" s="3">
        <v>15</v>
      </c>
      <c r="B21" s="3">
        <v>82.833681622203216</v>
      </c>
      <c r="C21" s="3">
        <v>5.7165674962600157</v>
      </c>
      <c r="D21" s="3">
        <v>14.98973527610816</v>
      </c>
      <c r="E21" s="3">
        <v>99.192461759688001</v>
      </c>
      <c r="G21" s="3">
        <f t="shared" si="0"/>
        <v>76.416475674403557</v>
      </c>
      <c r="H21" s="3">
        <f t="shared" si="1"/>
        <v>4.9911253512849729</v>
      </c>
      <c r="I21" s="3">
        <f t="shared" si="2"/>
        <v>14.542942505087224</v>
      </c>
      <c r="J21" s="3">
        <f t="shared" si="3"/>
        <v>100.50002099222786</v>
      </c>
      <c r="K21" s="11"/>
    </row>
    <row r="22" spans="1:16" x14ac:dyDescent="0.3">
      <c r="A22" s="3">
        <v>16</v>
      </c>
      <c r="B22" s="3">
        <v>89.236011015594556</v>
      </c>
      <c r="C22" s="3">
        <v>6.1767681354037922</v>
      </c>
      <c r="D22" s="3">
        <v>15.900268801294635</v>
      </c>
      <c r="E22" s="3">
        <v>112.696313381968</v>
      </c>
      <c r="G22" s="3">
        <f t="shared" si="0"/>
        <v>84.734705447236635</v>
      </c>
      <c r="H22" s="3">
        <f t="shared" si="1"/>
        <v>5.5143182413081684</v>
      </c>
      <c r="I22" s="3">
        <f t="shared" si="2"/>
        <v>15.448011787028982</v>
      </c>
      <c r="J22" s="3">
        <f t="shared" si="3"/>
        <v>113.31545199086206</v>
      </c>
      <c r="K22" s="11"/>
    </row>
    <row r="23" spans="1:16" x14ac:dyDescent="0.3">
      <c r="A23" s="3">
        <v>17</v>
      </c>
      <c r="B23" s="3">
        <v>96.693669429874575</v>
      </c>
      <c r="C23" s="3">
        <v>6.4068684549756805</v>
      </c>
      <c r="D23" s="3">
        <v>16.469352254536179</v>
      </c>
      <c r="E23" s="3">
        <v>124.04987015993589</v>
      </c>
      <c r="G23" s="3">
        <f t="shared" si="0"/>
        <v>92.948949939114385</v>
      </c>
      <c r="H23" s="3">
        <f t="shared" si="1"/>
        <v>6.066208377572476</v>
      </c>
      <c r="I23" s="3">
        <f t="shared" si="2"/>
        <v>16.308107705491654</v>
      </c>
      <c r="J23" s="3">
        <f t="shared" si="3"/>
        <v>126.42431587004359</v>
      </c>
      <c r="K23" s="11"/>
    </row>
    <row r="24" spans="1:16" x14ac:dyDescent="0.3">
      <c r="A24" s="3">
        <v>18</v>
      </c>
      <c r="B24" s="3">
        <v>104.14866969264962</v>
      </c>
      <c r="C24" s="3">
        <v>6.867069094119457</v>
      </c>
      <c r="D24" s="3">
        <v>16.981527362453573</v>
      </c>
      <c r="E24" s="3">
        <v>135.05937976281385</v>
      </c>
      <c r="G24" s="3">
        <f t="shared" si="0"/>
        <v>100.88912118695268</v>
      </c>
      <c r="H24" s="3">
        <f t="shared" si="1"/>
        <v>6.6432590406086405</v>
      </c>
      <c r="I24" s="3">
        <f t="shared" si="2"/>
        <v>17.115681599006606</v>
      </c>
      <c r="J24" s="3">
        <f t="shared" si="3"/>
        <v>139.55170779526333</v>
      </c>
      <c r="K24" s="11"/>
    </row>
    <row r="25" spans="1:16" x14ac:dyDescent="0.3">
      <c r="A25" s="3">
        <v>19</v>
      </c>
      <c r="B25" s="3">
        <v>108.6473767477725</v>
      </c>
      <c r="C25" s="3">
        <v>7.2122195734772889</v>
      </c>
      <c r="D25" s="3">
        <v>17.436794125046809</v>
      </c>
      <c r="E25" s="3">
        <v>146.32692474700926</v>
      </c>
      <c r="G25" s="3">
        <f t="shared" si="0"/>
        <v>108.40749508070203</v>
      </c>
      <c r="H25" s="3">
        <f t="shared" si="1"/>
        <v>7.2410811699531843</v>
      </c>
      <c r="I25" s="3">
        <f t="shared" si="2"/>
        <v>17.865412706730417</v>
      </c>
      <c r="J25" s="3">
        <f t="shared" si="3"/>
        <v>152.42117352985349</v>
      </c>
      <c r="K25" s="11"/>
    </row>
    <row r="26" spans="1:16" x14ac:dyDescent="0.3">
      <c r="A26" s="3">
        <v>20</v>
      </c>
      <c r="B26" s="3">
        <v>112.50341136644924</v>
      </c>
      <c r="C26" s="3">
        <v>7.3306177537861048</v>
      </c>
      <c r="D26" s="3">
        <v>17.914243574657593</v>
      </c>
      <c r="E26" s="3">
        <v>160.43285892569662</v>
      </c>
      <c r="G26" s="3">
        <f t="shared" si="0"/>
        <v>115.38855805701691</v>
      </c>
      <c r="H26" s="3">
        <f t="shared" si="1"/>
        <v>7.8545370658576843</v>
      </c>
      <c r="I26" s="3">
        <f t="shared" si="2"/>
        <v>18.554170709247764</v>
      </c>
      <c r="J26" s="3">
        <f t="shared" si="3"/>
        <v>164.77753921109246</v>
      </c>
      <c r="K26" s="11"/>
    </row>
    <row r="27" spans="1:16" x14ac:dyDescent="0.3">
      <c r="A27" s="3">
        <v>21</v>
      </c>
      <c r="B27" s="3">
        <v>117.77332534530747</v>
      </c>
      <c r="C27" s="3">
        <v>7.4884819941978584</v>
      </c>
      <c r="D27" s="3">
        <v>18.523518972065901</v>
      </c>
      <c r="E27" s="3">
        <v>174.42739971712845</v>
      </c>
      <c r="G27" s="3">
        <f t="shared" si="0"/>
        <v>121.75394048630929</v>
      </c>
      <c r="H27" s="3">
        <f t="shared" si="1"/>
        <v>8.4778987527870822</v>
      </c>
      <c r="I27" s="3">
        <f t="shared" si="2"/>
        <v>19.180834916040169</v>
      </c>
      <c r="J27" s="3">
        <f t="shared" si="3"/>
        <v>176.40611319087358</v>
      </c>
      <c r="K27" s="11"/>
    </row>
    <row r="28" spans="1:16" x14ac:dyDescent="0.3">
      <c r="A28" s="3">
        <v>22</v>
      </c>
      <c r="B28" s="3">
        <v>121.91671900369603</v>
      </c>
      <c r="C28" s="3">
        <v>7.8436765351243052</v>
      </c>
      <c r="D28" s="3">
        <v>19.077405696982545</v>
      </c>
      <c r="E28" s="3">
        <v>189.24046119537991</v>
      </c>
      <c r="G28" s="3">
        <f t="shared" si="0"/>
        <v>127.46245710624332</v>
      </c>
      <c r="H28" s="3">
        <f t="shared" si="1"/>
        <v>9.1050523400513192</v>
      </c>
      <c r="I28" s="3">
        <f t="shared" si="2"/>
        <v>19.746014641494636</v>
      </c>
      <c r="J28" s="3">
        <f t="shared" si="3"/>
        <v>187.14538794594401</v>
      </c>
      <c r="K28" s="11"/>
    </row>
    <row r="29" spans="1:16" x14ac:dyDescent="0.3">
      <c r="A29" s="3">
        <v>23</v>
      </c>
      <c r="B29" s="3">
        <v>126.19377052203261</v>
      </c>
      <c r="C29" s="3">
        <v>10.330038321609429</v>
      </c>
      <c r="D29" s="3">
        <v>19.40973773193253</v>
      </c>
      <c r="E29" s="3">
        <v>201.31036314062186</v>
      </c>
      <c r="G29" s="3">
        <f t="shared" si="0"/>
        <v>132.50623298752427</v>
      </c>
      <c r="H29" s="3">
        <f t="shared" si="1"/>
        <v>9.7297337665200843</v>
      </c>
      <c r="I29" s="3">
        <f t="shared" si="2"/>
        <v>20.251716659706268</v>
      </c>
      <c r="J29" s="3">
        <f t="shared" si="3"/>
        <v>196.89207296648036</v>
      </c>
      <c r="K29" s="11"/>
    </row>
    <row r="30" spans="1:16" x14ac:dyDescent="0.3">
      <c r="A30" s="3">
        <v>24</v>
      </c>
      <c r="B30" s="3">
        <v>130.67399913685472</v>
      </c>
      <c r="C30" s="3">
        <v>11.119359523668198</v>
      </c>
      <c r="D30" s="3">
        <v>19.852847111865845</v>
      </c>
      <c r="E30" s="3">
        <v>213.74601969026506</v>
      </c>
      <c r="G30" s="3">
        <f t="shared" si="0"/>
        <v>136.90438339157021</v>
      </c>
      <c r="H30" s="3">
        <f t="shared" si="1"/>
        <v>10.34577702938663</v>
      </c>
      <c r="I30" s="3">
        <f t="shared" si="2"/>
        <v>20.701000021374643</v>
      </c>
      <c r="J30" s="3">
        <f t="shared" si="3"/>
        <v>205.59902665401535</v>
      </c>
      <c r="K30" s="11"/>
    </row>
    <row r="31" spans="1:16" x14ac:dyDescent="0.3">
      <c r="A31" s="3">
        <v>25</v>
      </c>
      <c r="B31" s="3">
        <v>134.627142032286</v>
      </c>
      <c r="C31" s="3">
        <v>11.280064508766024</v>
      </c>
      <c r="D31" s="3">
        <v>20.129790474324167</v>
      </c>
      <c r="E31" s="3">
        <v>221.2439890804911</v>
      </c>
      <c r="G31" s="3">
        <f t="shared" si="0"/>
        <v>140.69573381748805</v>
      </c>
      <c r="H31" s="3">
        <f t="shared" si="1"/>
        <v>10.947354244055662</v>
      </c>
      <c r="I31" s="3">
        <f t="shared" si="2"/>
        <v>21.097648993630362</v>
      </c>
      <c r="J31" s="3">
        <f t="shared" si="3"/>
        <v>213.26788732032418</v>
      </c>
      <c r="K31" s="11"/>
    </row>
    <row r="32" spans="1:16" x14ac:dyDescent="0.3">
      <c r="A32" s="3">
        <v>26</v>
      </c>
      <c r="B32" s="3">
        <v>139.37091350680353</v>
      </c>
      <c r="C32" s="3">
        <v>11.422913384408536</v>
      </c>
      <c r="D32" s="3">
        <v>20.462122509274153</v>
      </c>
      <c r="E32" s="3">
        <v>225.1617126863454</v>
      </c>
      <c r="G32" s="3">
        <f t="shared" si="0"/>
        <v>143.93176313806305</v>
      </c>
      <c r="H32" s="3">
        <f t="shared" si="1"/>
        <v>11.529188032201889</v>
      </c>
      <c r="I32" s="3">
        <f t="shared" si="2"/>
        <v>21.445884253726121</v>
      </c>
      <c r="J32" s="3">
        <f t="shared" si="3"/>
        <v>219.93870124504818</v>
      </c>
      <c r="K32" s="11"/>
    </row>
    <row r="33" spans="1:11" x14ac:dyDescent="0.3">
      <c r="A33" s="3">
        <v>27</v>
      </c>
      <c r="B33" s="3">
        <v>143.91037173943423</v>
      </c>
      <c r="C33" s="3">
        <v>11.601474478961677</v>
      </c>
      <c r="D33" s="3">
        <v>20.861819145903191</v>
      </c>
      <c r="E33" s="3">
        <v>229.17737938234606</v>
      </c>
      <c r="G33" s="3">
        <f t="shared" si="0"/>
        <v>146.67052064881531</v>
      </c>
      <c r="H33" s="3">
        <f t="shared" si="1"/>
        <v>12.086720545209072</v>
      </c>
      <c r="I33" s="3">
        <f t="shared" si="2"/>
        <v>21.750122753141913</v>
      </c>
      <c r="J33" s="3">
        <f t="shared" si="3"/>
        <v>225.67869336332635</v>
      </c>
      <c r="K33" s="11"/>
    </row>
    <row r="34" spans="1:11" x14ac:dyDescent="0.3">
      <c r="A34" s="3">
        <v>28</v>
      </c>
      <c r="B34" s="3">
        <v>146.66155854708919</v>
      </c>
      <c r="C34" s="3">
        <v>12.708553265191149</v>
      </c>
      <c r="D34" s="3">
        <v>21.217105045128999</v>
      </c>
      <c r="E34" s="3">
        <v>232.16464363180998</v>
      </c>
      <c r="G34" s="3">
        <f t="shared" si="0"/>
        <v>148.971858609365</v>
      </c>
      <c r="H34" s="3">
        <f t="shared" si="1"/>
        <v>12.616229117449913</v>
      </c>
      <c r="I34" s="3">
        <f t="shared" si="2"/>
        <v>22.014788974591731</v>
      </c>
      <c r="J34" s="3">
        <f t="shared" si="3"/>
        <v>230.57178304193377</v>
      </c>
      <c r="K34" s="11"/>
    </row>
    <row r="35" spans="1:11" x14ac:dyDescent="0.3">
      <c r="A35" s="3">
        <v>29</v>
      </c>
      <c r="B35" s="3">
        <v>148.58738931244767</v>
      </c>
      <c r="C35" s="3">
        <v>13.083531563752745</v>
      </c>
      <c r="D35" s="3">
        <v>21.483569469548357</v>
      </c>
      <c r="E35" s="3">
        <v>234.66219243054209</v>
      </c>
      <c r="G35" s="3">
        <f t="shared" si="0"/>
        <v>150.89401540820199</v>
      </c>
      <c r="H35" s="3">
        <f t="shared" si="1"/>
        <v>13.114885006948535</v>
      </c>
      <c r="I35" s="3">
        <f t="shared" si="2"/>
        <v>22.244174962194535</v>
      </c>
      <c r="J35" s="3">
        <f t="shared" si="3"/>
        <v>234.70978983035644</v>
      </c>
      <c r="K35" s="11"/>
    </row>
    <row r="36" spans="1:11" x14ac:dyDescent="0.3">
      <c r="A36" s="3">
        <v>30</v>
      </c>
      <c r="B36" s="3">
        <v>150.78833875857163</v>
      </c>
      <c r="C36" s="3">
        <v>13.42371073990995</v>
      </c>
      <c r="D36" s="3">
        <v>21.674322432552</v>
      </c>
      <c r="E36" s="3">
        <v>237.06179813912786</v>
      </c>
      <c r="G36" s="3">
        <f t="shared" si="0"/>
        <v>152.4913987567607</v>
      </c>
      <c r="H36" s="3">
        <f t="shared" si="1"/>
        <v>13.580757791559639</v>
      </c>
      <c r="I36" s="3">
        <f t="shared" si="2"/>
        <v>22.442343332463633</v>
      </c>
      <c r="J36" s="3">
        <f t="shared" si="3"/>
        <v>238.18569641178141</v>
      </c>
      <c r="K36" s="11"/>
    </row>
    <row r="37" spans="1:11" x14ac:dyDescent="0.3">
      <c r="A37" s="3">
        <v>31</v>
      </c>
      <c r="B37" s="3">
        <v>154.28406522808939</v>
      </c>
      <c r="C37" s="3">
        <v>13.9096809915631</v>
      </c>
      <c r="D37" s="3">
        <v>22.284731914163658</v>
      </c>
      <c r="E37" s="3">
        <v>238.67785912654276</v>
      </c>
      <c r="G37" s="3">
        <f t="shared" si="0"/>
        <v>153.81333452486052</v>
      </c>
      <c r="H37" s="3">
        <f t="shared" si="1"/>
        <v>14.012772852120079</v>
      </c>
      <c r="I37" s="3">
        <f t="shared" si="2"/>
        <v>22.613066029862924</v>
      </c>
      <c r="J37" s="3">
        <f t="shared" si="3"/>
        <v>241.08892701305163</v>
      </c>
      <c r="K37" s="11"/>
    </row>
    <row r="38" spans="1:11" x14ac:dyDescent="0.3">
      <c r="A38" s="3">
        <v>32</v>
      </c>
      <c r="B38" s="3">
        <v>156.9730855892569</v>
      </c>
      <c r="C38" s="3">
        <v>14.201263142554989</v>
      </c>
      <c r="D38" s="3">
        <v>22.704388432771673</v>
      </c>
      <c r="E38" s="3">
        <v>241.17540792527487</v>
      </c>
      <c r="G38" s="3">
        <f t="shared" si="0"/>
        <v>154.90353296800455</v>
      </c>
      <c r="H38" s="3">
        <f t="shared" si="1"/>
        <v>14.410632484696196</v>
      </c>
      <c r="I38" s="3">
        <f t="shared" si="2"/>
        <v>22.759791367034271</v>
      </c>
      <c r="J38" s="3">
        <f t="shared" si="3"/>
        <v>243.50236652823057</v>
      </c>
      <c r="K38" s="11"/>
    </row>
    <row r="39" spans="1:11" x14ac:dyDescent="0.3">
      <c r="A39" s="3">
        <v>33</v>
      </c>
      <c r="B39" s="3">
        <v>158.31759576984064</v>
      </c>
      <c r="C39" s="3">
        <v>14.541442318712194</v>
      </c>
      <c r="D39" s="3">
        <v>23.124044951379688</v>
      </c>
      <c r="E39" s="3">
        <v>242.84044045776295</v>
      </c>
      <c r="G39" s="3">
        <f t="shared" si="0"/>
        <v>155.80004968253678</v>
      </c>
      <c r="H39" s="3">
        <f t="shared" si="1"/>
        <v>14.774712452300099</v>
      </c>
      <c r="I39" s="3">
        <f t="shared" si="2"/>
        <v>22.885632425134148</v>
      </c>
      <c r="J39" s="3">
        <f t="shared" si="3"/>
        <v>245.50075244340792</v>
      </c>
      <c r="K39" s="11"/>
    </row>
    <row r="40" spans="1:11" x14ac:dyDescent="0.3">
      <c r="A40" s="3">
        <v>34</v>
      </c>
      <c r="B40" s="3">
        <v>160.46881205877463</v>
      </c>
      <c r="C40" s="3">
        <v>14.8816214948694</v>
      </c>
      <c r="D40" s="3">
        <v>23.505550877386973</v>
      </c>
      <c r="E40" s="3">
        <v>244.26061526488513</v>
      </c>
      <c r="G40" s="3">
        <f t="shared" si="0"/>
        <v>156.53556091679638</v>
      </c>
      <c r="H40" s="3">
        <f t="shared" si="1"/>
        <v>15.105945457658475</v>
      </c>
      <c r="I40" s="3">
        <f t="shared" si="2"/>
        <v>22.993370821165229</v>
      </c>
      <c r="J40" s="3">
        <f t="shared" si="3"/>
        <v>247.15007002705184</v>
      </c>
      <c r="K40" s="11"/>
    </row>
    <row r="41" spans="1:11" x14ac:dyDescent="0.3">
      <c r="A41" s="3">
        <v>35</v>
      </c>
      <c r="B41" s="3">
        <v>162.75447936576703</v>
      </c>
      <c r="C41" s="3">
        <v>15.221800671026605</v>
      </c>
      <c r="D41" s="3">
        <v>23.84890621079353</v>
      </c>
      <c r="E41" s="3">
        <v>246.17050552273912</v>
      </c>
      <c r="G41" s="3">
        <f t="shared" si="0"/>
        <v>157.13781765122698</v>
      </c>
      <c r="H41" s="3">
        <f t="shared" si="1"/>
        <v>15.405701536427884</v>
      </c>
      <c r="I41" s="3">
        <f t="shared" si="2"/>
        <v>23.085470921472925</v>
      </c>
      <c r="J41" s="3">
        <f t="shared" si="3"/>
        <v>248.50762856066726</v>
      </c>
      <c r="K41" s="11"/>
    </row>
    <row r="42" spans="1:11" x14ac:dyDescent="0.3">
      <c r="A42" s="3">
        <v>36</v>
      </c>
      <c r="B42" s="3">
        <v>163.42673445605891</v>
      </c>
      <c r="C42" s="3">
        <v>15.560331200714215</v>
      </c>
      <c r="D42" s="3">
        <v>24.154088269915292</v>
      </c>
      <c r="E42" s="3">
        <v>247.29685105942224</v>
      </c>
      <c r="G42" s="3">
        <f t="shared" si="0"/>
        <v>157.63018274852436</v>
      </c>
      <c r="H42" s="3">
        <f t="shared" si="1"/>
        <v>15.675673235623449</v>
      </c>
      <c r="I42" s="3">
        <f t="shared" si="2"/>
        <v>23.164100632660936</v>
      </c>
      <c r="J42" s="3">
        <f t="shared" si="3"/>
        <v>249.62256225492857</v>
      </c>
      <c r="K42" s="11"/>
    </row>
    <row r="43" spans="1:11" x14ac:dyDescent="0.3">
      <c r="A43" s="3">
        <v>37</v>
      </c>
      <c r="B43" s="3">
        <v>163.56118547411728</v>
      </c>
      <c r="C43" s="3">
        <v>15.823632723804577</v>
      </c>
      <c r="D43" s="3">
        <v>24.357542975996466</v>
      </c>
      <c r="E43" s="3"/>
      <c r="G43" s="3">
        <f t="shared" si="0"/>
        <v>158.03218762641049</v>
      </c>
      <c r="H43" s="3">
        <f t="shared" si="1"/>
        <v>15.91777110476778</v>
      </c>
      <c r="I43" s="3">
        <f t="shared" si="2"/>
        <v>23.231155844403116</v>
      </c>
      <c r="J43" s="3"/>
      <c r="K43" s="11"/>
    </row>
    <row r="44" spans="1:11" x14ac:dyDescent="0.3">
      <c r="A44" s="3">
        <v>38</v>
      </c>
      <c r="B44" s="3"/>
      <c r="C44" s="3">
        <v>16.086934246894941</v>
      </c>
      <c r="D44" s="3">
        <v>24.560997682077641</v>
      </c>
      <c r="E44" s="3"/>
      <c r="G44" s="3"/>
      <c r="H44" s="3">
        <f t="shared" si="1"/>
        <v>16.134032824726702</v>
      </c>
      <c r="I44" s="3">
        <f t="shared" si="2"/>
        <v>23.288286394558483</v>
      </c>
      <c r="J44" s="3"/>
      <c r="K44" s="11"/>
    </row>
    <row r="45" spans="1:11" x14ac:dyDescent="0.3">
      <c r="A45" s="3">
        <v>39</v>
      </c>
      <c r="B45" s="3"/>
      <c r="C45" s="3">
        <v>16.31262126668668</v>
      </c>
      <c r="D45" s="3">
        <v>24.744106917550699</v>
      </c>
      <c r="E45" s="3"/>
      <c r="G45" s="3"/>
      <c r="H45" s="3">
        <f t="shared" si="1"/>
        <v>16.326547438931705</v>
      </c>
      <c r="I45" s="3">
        <f t="shared" si="2"/>
        <v>23.336922068875406</v>
      </c>
      <c r="J45" s="3"/>
      <c r="K45" s="11"/>
    </row>
    <row r="46" spans="1:11" x14ac:dyDescent="0.3">
      <c r="A46" s="3">
        <v>40</v>
      </c>
      <c r="B46" s="3"/>
      <c r="C46" s="3">
        <v>16.613537293075666</v>
      </c>
      <c r="D46" s="3"/>
      <c r="E46" s="3"/>
      <c r="G46" s="3"/>
      <c r="H46" s="3">
        <f t="shared" si="1"/>
        <v>16.497394724957744</v>
      </c>
      <c r="I46" s="3"/>
      <c r="J46" s="3"/>
      <c r="K46" s="11"/>
    </row>
    <row r="47" spans="1:11" x14ac:dyDescent="0.3">
      <c r="A47" s="3">
        <v>41</v>
      </c>
      <c r="B47" s="3"/>
      <c r="C47" s="3">
        <v>16.770539164564862</v>
      </c>
      <c r="D47" s="3"/>
      <c r="E47" s="3"/>
      <c r="G47" s="3"/>
      <c r="H47" s="3">
        <f t="shared" si="1"/>
        <v>16.648598755394318</v>
      </c>
      <c r="I47" s="3"/>
      <c r="J47" s="3"/>
      <c r="K47" s="11"/>
    </row>
    <row r="48" spans="1:11" x14ac:dyDescent="0.3">
      <c r="A48" s="3">
        <v>42</v>
      </c>
      <c r="B48" s="3"/>
      <c r="C48" s="3">
        <v>17.006041971798656</v>
      </c>
      <c r="D48" s="3"/>
      <c r="E48" s="3"/>
      <c r="G48" s="3"/>
      <c r="H48" s="3">
        <f t="shared" si="1"/>
        <v>16.782094095229638</v>
      </c>
      <c r="I48" s="3"/>
      <c r="J48" s="3"/>
      <c r="K48" s="11"/>
    </row>
    <row r="49" spans="1:11" x14ac:dyDescent="0.3">
      <c r="A49" s="3">
        <v>43</v>
      </c>
      <c r="B49" s="3"/>
      <c r="C49" s="3">
        <v>17.084542907543252</v>
      </c>
      <c r="D49" s="3"/>
      <c r="E49" s="3"/>
      <c r="G49" s="3"/>
      <c r="H49" s="3">
        <f t="shared" si="1"/>
        <v>16.899702791854811</v>
      </c>
      <c r="I49" s="3"/>
      <c r="J49" s="3"/>
      <c r="K49" s="11"/>
    </row>
    <row r="50" spans="1:11" x14ac:dyDescent="0.3">
      <c r="A50" s="3">
        <v>44</v>
      </c>
      <c r="B50" s="3"/>
      <c r="C50" s="3">
        <v>17.241544779032449</v>
      </c>
      <c r="D50" s="3"/>
      <c r="E50" s="3"/>
      <c r="G50" s="3"/>
      <c r="H50" s="3">
        <f t="shared" si="1"/>
        <v>17.003120250881889</v>
      </c>
      <c r="I50" s="3"/>
      <c r="J50" s="3"/>
      <c r="K50" s="11"/>
    </row>
    <row r="51" spans="1:11" x14ac:dyDescent="0.3">
      <c r="A51" s="3">
        <v>45</v>
      </c>
      <c r="B51" s="3"/>
      <c r="C51" s="3">
        <v>17.320045714777045</v>
      </c>
      <c r="D51" s="3"/>
      <c r="E51" s="3"/>
      <c r="G51" s="3"/>
      <c r="H51" s="3">
        <f t="shared" si="1"/>
        <v>17.093908180910972</v>
      </c>
      <c r="I51" s="3"/>
      <c r="J51" s="3"/>
      <c r="K51" s="11"/>
    </row>
  </sheetData>
  <mergeCells count="3">
    <mergeCell ref="B4:E4"/>
    <mergeCell ref="G4:J4"/>
    <mergeCell ref="M4:P4"/>
  </mergeCells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3DD593-C355-4878-9551-24DFA9B99BEF}">
  <dimension ref="A4:V78"/>
  <sheetViews>
    <sheetView zoomScale="70" zoomScaleNormal="70" workbookViewId="0">
      <selection activeCell="P5" sqref="P5:V17"/>
    </sheetView>
  </sheetViews>
  <sheetFormatPr baseColWidth="10" defaultRowHeight="14.4" x14ac:dyDescent="0.3"/>
  <cols>
    <col min="9" max="9" width="13.109375" customWidth="1"/>
    <col min="10" max="12" width="12" bestFit="1" customWidth="1"/>
    <col min="13" max="14" width="12" customWidth="1"/>
    <col min="17" max="17" width="12" bestFit="1" customWidth="1"/>
  </cols>
  <sheetData>
    <row r="4" spans="1:22" x14ac:dyDescent="0.3">
      <c r="A4" s="3" t="s">
        <v>47</v>
      </c>
      <c r="B4" s="112" t="s">
        <v>5</v>
      </c>
      <c r="C4" s="112"/>
      <c r="D4" s="112"/>
      <c r="E4" s="112"/>
      <c r="F4" s="45"/>
      <c r="G4" s="45"/>
      <c r="I4" s="112" t="s">
        <v>6</v>
      </c>
      <c r="J4" s="112"/>
      <c r="K4" s="112"/>
      <c r="L4" s="112"/>
      <c r="M4" s="45"/>
      <c r="N4" s="45"/>
      <c r="O4" s="45"/>
      <c r="Q4" s="113" t="s">
        <v>50</v>
      </c>
      <c r="R4" s="113"/>
      <c r="S4" s="113"/>
      <c r="T4" s="113"/>
      <c r="U4" s="45"/>
      <c r="V4" s="45"/>
    </row>
    <row r="5" spans="1:22" x14ac:dyDescent="0.3">
      <c r="A5" t="s">
        <v>4</v>
      </c>
      <c r="B5" s="3" t="s">
        <v>91</v>
      </c>
      <c r="C5" s="3" t="s">
        <v>92</v>
      </c>
      <c r="D5" s="3" t="s">
        <v>34</v>
      </c>
      <c r="E5" s="3" t="s">
        <v>102</v>
      </c>
      <c r="F5" s="3" t="s">
        <v>36</v>
      </c>
      <c r="G5" s="3" t="s">
        <v>37</v>
      </c>
      <c r="I5" s="3" t="s">
        <v>91</v>
      </c>
      <c r="J5" s="3" t="s">
        <v>92</v>
      </c>
      <c r="K5" s="3" t="s">
        <v>34</v>
      </c>
      <c r="L5" s="3" t="s">
        <v>102</v>
      </c>
      <c r="M5" s="3" t="s">
        <v>36</v>
      </c>
      <c r="N5" s="3" t="s">
        <v>37</v>
      </c>
      <c r="O5" s="11"/>
      <c r="Q5" s="3" t="s">
        <v>91</v>
      </c>
      <c r="R5" s="3" t="s">
        <v>92</v>
      </c>
      <c r="S5" s="3" t="s">
        <v>34</v>
      </c>
      <c r="T5" s="3" t="s">
        <v>102</v>
      </c>
      <c r="U5" s="3" t="s">
        <v>36</v>
      </c>
      <c r="V5" s="3" t="s">
        <v>37</v>
      </c>
    </row>
    <row r="6" spans="1:22" x14ac:dyDescent="0.3">
      <c r="A6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I6" s="3">
        <f>$Q$6/(1+EXP(4*$Q$7*($Q$8-A6)/$Q$6+2))</f>
        <v>3.2556751453145671</v>
      </c>
      <c r="J6" s="3">
        <f>$R$6/(1+EXP(4*$R$7*($R$8-A6)/$R$6+2))</f>
        <v>3.5850752003916715</v>
      </c>
      <c r="K6" s="3">
        <f>$S$6/(1+EXP(4*$S$7*($S$8-A6)/$S$6+2))</f>
        <v>6.3467888563869552</v>
      </c>
      <c r="L6" s="3">
        <f>$T$6/(1+EXP(4*$T$7*($T$8-A6)/$T$6+2))</f>
        <v>11.694005726141697</v>
      </c>
      <c r="M6" s="3">
        <f>$U$6/(1+EXP(4*$U$7*($U$8-A6)/$U$6+2))</f>
        <v>3.4387328945050841</v>
      </c>
      <c r="N6" s="3">
        <f>$V$6/(1+EXP(4*$V$7*($V$8-A6)/$V$6+2))</f>
        <v>15.599240568560347</v>
      </c>
      <c r="O6" s="11"/>
      <c r="P6" t="s">
        <v>51</v>
      </c>
      <c r="Q6" s="11">
        <v>123.45471153753051</v>
      </c>
      <c r="R6" s="11">
        <v>70.273346177549186</v>
      </c>
      <c r="S6" s="11">
        <v>262.87151440091168</v>
      </c>
      <c r="T6" s="11">
        <v>166.93256563910401</v>
      </c>
      <c r="U6" s="11">
        <v>136.4939586704503</v>
      </c>
      <c r="V6" s="11">
        <v>187.70704394971321</v>
      </c>
    </row>
    <row r="7" spans="1:22" x14ac:dyDescent="0.3">
      <c r="A7" s="3">
        <v>1</v>
      </c>
      <c r="B7" s="3">
        <v>0</v>
      </c>
      <c r="C7" s="3">
        <v>0.93890361523125199</v>
      </c>
      <c r="D7" s="3">
        <v>3.0131666060493707</v>
      </c>
      <c r="E7" s="3">
        <v>1.2518518827367182</v>
      </c>
      <c r="F7" s="3">
        <v>0</v>
      </c>
      <c r="G7" s="3">
        <v>0</v>
      </c>
      <c r="I7" s="3">
        <f t="shared" ref="I7:I61" si="0">$Q$6/(1+EXP(4*$Q$7*($Q$8-A7)/$Q$6+2))</f>
        <v>3.9039702379072887</v>
      </c>
      <c r="J7" s="3">
        <f t="shared" ref="J7:J66" si="1">$R$6/(1+EXP(4*$R$7*($R$8-A7)/$R$6+2))</f>
        <v>4.0192739955092307</v>
      </c>
      <c r="K7" s="3">
        <f t="shared" ref="K7:K49" si="2">$S$6/(1+EXP(4*$S$7*($S$8-A7)/$S$6+2))</f>
        <v>7.8999166346044341</v>
      </c>
      <c r="L7" s="3">
        <f t="shared" ref="L7:L70" si="3">$T$6/(1+EXP(4*$T$7*($T$8-A7)/$T$6+2))</f>
        <v>12.640978867111716</v>
      </c>
      <c r="M7" s="3">
        <f t="shared" ref="M7:M70" si="4">$U$6/(1+EXP(4*$U$7*($U$8-A7)/$U$6+2))</f>
        <v>3.7777085529725514</v>
      </c>
      <c r="N7" s="3">
        <f t="shared" ref="N7:N63" si="5">$V$6/(1+EXP(4*$V$7*($V$8-A7)/$V$6+2))</f>
        <v>16.692239243856982</v>
      </c>
      <c r="O7" s="11"/>
      <c r="P7" s="3" t="s">
        <v>0</v>
      </c>
      <c r="Q7" s="3">
        <v>5.7715844204231788</v>
      </c>
      <c r="R7" s="3">
        <v>2.1232037117385918</v>
      </c>
      <c r="S7" s="3">
        <v>14.784952812915659</v>
      </c>
      <c r="T7" s="3">
        <v>3.5050098602542881</v>
      </c>
      <c r="U7" s="3">
        <v>3.2951499998387148</v>
      </c>
      <c r="V7" s="3">
        <v>3.4769247102342424</v>
      </c>
    </row>
    <row r="8" spans="1:22" x14ac:dyDescent="0.3">
      <c r="A8" s="3">
        <v>2</v>
      </c>
      <c r="B8" s="3">
        <v>0</v>
      </c>
      <c r="C8" s="3">
        <v>1.0432262391458356</v>
      </c>
      <c r="D8" s="3">
        <v>4.5199261918718445</v>
      </c>
      <c r="E8" s="3">
        <v>1.996632816154325</v>
      </c>
      <c r="F8" s="3">
        <v>0</v>
      </c>
      <c r="G8" s="3">
        <v>0</v>
      </c>
      <c r="I8" s="3">
        <f t="shared" si="0"/>
        <v>4.6763364636308058</v>
      </c>
      <c r="J8" s="3">
        <f t="shared" si="1"/>
        <v>4.5025094027687951</v>
      </c>
      <c r="K8" s="3">
        <f t="shared" si="2"/>
        <v>9.8185643647837679</v>
      </c>
      <c r="L8" s="3">
        <f t="shared" si="3"/>
        <v>13.657890518201144</v>
      </c>
      <c r="M8" s="3">
        <f t="shared" si="4"/>
        <v>4.1490570176589694</v>
      </c>
      <c r="N8" s="3">
        <f t="shared" si="5"/>
        <v>17.853877003462323</v>
      </c>
      <c r="O8" s="11"/>
      <c r="P8" s="3" t="s">
        <v>1</v>
      </c>
      <c r="Q8" s="3">
        <v>8.6028233501899294</v>
      </c>
      <c r="R8" s="3">
        <v>7.6393801955831471</v>
      </c>
      <c r="S8" s="3">
        <v>7.5531399669448973</v>
      </c>
      <c r="T8" s="3">
        <v>6.9759833527065087</v>
      </c>
      <c r="U8" s="3">
        <v>17.145483012824847</v>
      </c>
      <c r="V8" s="3">
        <v>5.4107823246563642</v>
      </c>
    </row>
    <row r="9" spans="1:22" x14ac:dyDescent="0.3">
      <c r="A9" s="3">
        <v>3</v>
      </c>
      <c r="B9" s="3">
        <v>0.85489623052067143</v>
      </c>
      <c r="C9" s="3">
        <v>1.2518714869750027</v>
      </c>
      <c r="D9" s="3">
        <v>9.1535900448772125</v>
      </c>
      <c r="E9" s="3">
        <v>3.3033795521015517</v>
      </c>
      <c r="F9" s="3">
        <v>0</v>
      </c>
      <c r="G9" s="3">
        <v>0</v>
      </c>
      <c r="I9" s="3">
        <f t="shared" si="0"/>
        <v>5.5943580372177273</v>
      </c>
      <c r="J9" s="3">
        <f t="shared" si="1"/>
        <v>5.0394248287148358</v>
      </c>
      <c r="K9" s="3">
        <f t="shared" si="2"/>
        <v>12.180931234371233</v>
      </c>
      <c r="L9" s="3">
        <f t="shared" si="3"/>
        <v>14.748788403629815</v>
      </c>
      <c r="M9" s="3">
        <f t="shared" si="4"/>
        <v>4.5556559778259391</v>
      </c>
      <c r="N9" s="3">
        <f t="shared" si="5"/>
        <v>19.08733212443834</v>
      </c>
      <c r="O9" s="11"/>
      <c r="P9" s="32" t="s">
        <v>2</v>
      </c>
      <c r="Q9" s="3">
        <f>SUMPRODUCT((B6:B61-I6:I61)^2)</f>
        <v>2776.330206187612</v>
      </c>
      <c r="R9" s="3">
        <f>SUMPRODUCT((C6:C66-J6:J66)^2)</f>
        <v>171.69065862125092</v>
      </c>
      <c r="S9" s="3">
        <f>SUMPRODUCT((D6:D54-K6:K54)^2)</f>
        <v>840.60091144569378</v>
      </c>
      <c r="T9" s="3">
        <f>SUMPRODUCT((E6:E77-L6:L77)^2)</f>
        <v>4952.0929926934559</v>
      </c>
      <c r="U9" s="3">
        <f>SUMPRODUCT((F6:F78-M6:M78)^2)</f>
        <v>1694.494961741279</v>
      </c>
      <c r="V9" s="3">
        <f>SUMPRODUCT((G6:G63-N6:N63)^2)</f>
        <v>5796.4404891888471</v>
      </c>
    </row>
    <row r="10" spans="1:22" x14ac:dyDescent="0.3">
      <c r="A10" s="3">
        <v>4</v>
      </c>
      <c r="B10" s="3">
        <v>1.1179412245270319</v>
      </c>
      <c r="C10" s="3">
        <v>1.5648393587187535</v>
      </c>
      <c r="D10" s="3">
        <v>11.266727198534602</v>
      </c>
      <c r="E10" s="3">
        <v>4.7697092477656122</v>
      </c>
      <c r="F10" s="3">
        <v>0</v>
      </c>
      <c r="G10" s="3">
        <v>0.57965083464673983</v>
      </c>
      <c r="I10" s="3">
        <f t="shared" si="0"/>
        <v>6.6824592919528758</v>
      </c>
      <c r="J10" s="3">
        <f t="shared" si="1"/>
        <v>5.6348809647235507</v>
      </c>
      <c r="K10" s="3">
        <f t="shared" si="2"/>
        <v>15.07782167405327</v>
      </c>
      <c r="L10" s="3">
        <f t="shared" si="3"/>
        <v>15.917770758361334</v>
      </c>
      <c r="M10" s="3">
        <f t="shared" si="4"/>
        <v>5.0005952321892098</v>
      </c>
      <c r="N10" s="3">
        <f t="shared" si="5"/>
        <v>20.395769403041516</v>
      </c>
      <c r="O10" s="11"/>
      <c r="P10" s="32" t="s">
        <v>55</v>
      </c>
      <c r="Q10" s="3">
        <f>SUMPRODUCT((B6:B61-AVERAGE(B6:B61))^2)</f>
        <v>126496.80033256439</v>
      </c>
      <c r="R10" s="3">
        <f>SUMPRODUCT((C6:C66-AVERAGE(C6:C66))^2)</f>
        <v>35936.324722014353</v>
      </c>
      <c r="S10" s="3">
        <f>SUMPRODUCT((D6:D54-AVERAGE(D6:D54))^2)</f>
        <v>561984.53978946083</v>
      </c>
      <c r="T10" s="3">
        <f>SUMPRODUCT((E6:E77-AVERAGE(E6:E77))^2)</f>
        <v>221004.7844081379</v>
      </c>
      <c r="U10" s="3">
        <f>SUMPRODUCT((F6:F78-AVERAGE(F6:F78))^2)</f>
        <v>168488.33008348063</v>
      </c>
      <c r="V10" s="3">
        <f>SUMPRODUCT((G6:G63-AVERAGE(G6:G63))^2)</f>
        <v>146869.48283974806</v>
      </c>
    </row>
    <row r="11" spans="1:22" x14ac:dyDescent="0.3">
      <c r="A11" s="3">
        <v>5</v>
      </c>
      <c r="B11" s="3">
        <v>1.4467474670349825</v>
      </c>
      <c r="C11" s="3">
        <v>1.9821298543770878</v>
      </c>
      <c r="D11" s="3">
        <v>14.72010720722289</v>
      </c>
      <c r="E11" s="3">
        <v>5.4386799384141931</v>
      </c>
      <c r="F11" s="3">
        <v>0</v>
      </c>
      <c r="G11" s="3">
        <v>1.6230223370108714</v>
      </c>
      <c r="I11" s="3">
        <f t="shared" si="0"/>
        <v>7.9678884677894448</v>
      </c>
      <c r="J11" s="3">
        <f t="shared" si="1"/>
        <v>6.2939075566163476</v>
      </c>
      <c r="K11" s="3">
        <f t="shared" si="2"/>
        <v>18.612505113385478</v>
      </c>
      <c r="L11" s="3">
        <f t="shared" si="3"/>
        <v>17.168953272889166</v>
      </c>
      <c r="M11" s="3">
        <f t="shared" si="4"/>
        <v>5.4871832690268514</v>
      </c>
      <c r="N11" s="3">
        <f t="shared" si="5"/>
        <v>21.78231349616717</v>
      </c>
      <c r="O11" s="11"/>
      <c r="P11" s="32" t="s">
        <v>3</v>
      </c>
      <c r="Q11" s="3">
        <f>1-(Q9/Q10)</f>
        <v>0.9780521704984747</v>
      </c>
      <c r="R11" s="3">
        <f t="shared" ref="R11:V11" si="6">1-(R9/R10)</f>
        <v>0.99522236455871971</v>
      </c>
      <c r="S11" s="3">
        <f t="shared" si="6"/>
        <v>0.99850422769323754</v>
      </c>
      <c r="T11" s="3">
        <f t="shared" si="6"/>
        <v>0.97759282449040452</v>
      </c>
      <c r="U11" s="3">
        <f t="shared" si="6"/>
        <v>0.98994295355113493</v>
      </c>
      <c r="V11" s="3">
        <f t="shared" si="6"/>
        <v>0.9605333907554271</v>
      </c>
    </row>
    <row r="12" spans="1:22" x14ac:dyDescent="0.3">
      <c r="A12" s="3">
        <v>6</v>
      </c>
      <c r="B12" s="3">
        <v>4.3402424011049474</v>
      </c>
      <c r="C12" s="3">
        <v>3.0253560935229231</v>
      </c>
      <c r="D12" s="3">
        <v>17.94287405984349</v>
      </c>
      <c r="E12" s="3">
        <v>6.2776006014502901</v>
      </c>
      <c r="F12" s="3">
        <v>2.1532879871534915E-2</v>
      </c>
      <c r="G12" s="3">
        <v>3.7097653417391347</v>
      </c>
      <c r="I12" s="3">
        <f t="shared" si="0"/>
        <v>9.4805062984234194</v>
      </c>
      <c r="J12" s="3">
        <f t="shared" si="1"/>
        <v>7.0216377394349339</v>
      </c>
      <c r="K12" s="3">
        <f t="shared" si="2"/>
        <v>22.899245853852811</v>
      </c>
      <c r="L12" s="3">
        <f t="shared" si="3"/>
        <v>18.506430241176417</v>
      </c>
      <c r="M12" s="3">
        <f t="shared" si="4"/>
        <v>6.0189519569526952</v>
      </c>
      <c r="N12" s="3">
        <f t="shared" si="5"/>
        <v>23.250018939797386</v>
      </c>
      <c r="O12" s="11"/>
      <c r="P12" s="32" t="s">
        <v>48</v>
      </c>
      <c r="Q12" s="3">
        <f>1-((1-Q11)*(55-1)/(55-3-1))</f>
        <v>0.97676112170426732</v>
      </c>
      <c r="R12" s="3">
        <f>1-((1-R11)*(60-1)/(60-3-1))</f>
        <v>0.99496641980293687</v>
      </c>
      <c r="S12" s="3">
        <f>1-((1-S11)*(48-1)/(48-3-1))</f>
        <v>0.99840224321777649</v>
      </c>
      <c r="T12" s="3">
        <f>1-((1-T11)*(71-1)/(71-3-1))</f>
        <v>0.97658951812430328</v>
      </c>
      <c r="U12" s="3">
        <f>1-((1-U11)*(72-1)/(72-3-1))</f>
        <v>0.98949926032544966</v>
      </c>
      <c r="V12" s="3">
        <f>1-((1-V11)*(57-1)/(57-3-1))</f>
        <v>0.95829943174158339</v>
      </c>
    </row>
    <row r="13" spans="1:22" x14ac:dyDescent="0.3">
      <c r="A13" s="3">
        <v>7</v>
      </c>
      <c r="B13" s="3">
        <v>6.5761248501590117</v>
      </c>
      <c r="C13" s="3">
        <v>5.2161311957291776</v>
      </c>
      <c r="D13" s="3">
        <v>23.170751967636324</v>
      </c>
      <c r="E13" s="3">
        <v>7.9104050970829132</v>
      </c>
      <c r="F13" s="3">
        <v>0.34990929791244235</v>
      </c>
      <c r="G13" s="3">
        <v>6.9558100157608784</v>
      </c>
      <c r="I13" s="3">
        <f t="shared" si="0"/>
        <v>11.252299861417503</v>
      </c>
      <c r="J13" s="3">
        <f t="shared" si="1"/>
        <v>7.8232225692858295</v>
      </c>
      <c r="K13" s="3">
        <f t="shared" si="2"/>
        <v>28.059868965154251</v>
      </c>
      <c r="L13" s="3">
        <f t="shared" si="3"/>
        <v>19.934229614048213</v>
      </c>
      <c r="M13" s="3">
        <f t="shared" si="4"/>
        <v>6.5996587922343712</v>
      </c>
      <c r="N13" s="3">
        <f t="shared" si="5"/>
        <v>24.80183680915739</v>
      </c>
      <c r="O13" s="11"/>
      <c r="P13" s="32" t="s">
        <v>49</v>
      </c>
      <c r="Q13" s="3">
        <f>SQRT(AVERAGE((B6:B61-I6:I61)^2))</f>
        <v>4.6761750112584917</v>
      </c>
      <c r="R13" s="3">
        <f>SQRT(AVERAGE((C6:C66-J6:J66)^2))</f>
        <v>2.6070913735566519</v>
      </c>
      <c r="S13" s="3">
        <f>SQRT(AVERAGE((D6:D54-K6:K54)^2))</f>
        <v>4.8891169975179274</v>
      </c>
      <c r="T13" s="3">
        <f>SQRT(AVERAGE((E6:E77-L6:L77)^2))</f>
        <v>12.0238245169653</v>
      </c>
      <c r="U13" s="3">
        <f>SQRT(AVERAGE((F6:F78-M6:M78)^2))</f>
        <v>6.2497494943219287</v>
      </c>
      <c r="V13" s="3">
        <f>SQRT(AVERAGE((G6:G63-N6:N63)^2))</f>
        <v>17.846026793396511</v>
      </c>
    </row>
    <row r="14" spans="1:22" x14ac:dyDescent="0.3">
      <c r="A14" s="3">
        <v>8</v>
      </c>
      <c r="B14" s="3">
        <v>10.456038511752828</v>
      </c>
      <c r="C14" s="3">
        <v>7.5112289218500159</v>
      </c>
      <c r="D14" s="3">
        <v>29.060066437106865</v>
      </c>
      <c r="E14" s="3">
        <v>9.3863119935042576</v>
      </c>
      <c r="F14" s="3">
        <v>0.51678911691683793</v>
      </c>
      <c r="G14" s="3">
        <v>14.259410532309801</v>
      </c>
      <c r="I14" s="3">
        <f t="shared" si="0"/>
        <v>13.316532243621978</v>
      </c>
      <c r="J14" s="3">
        <f t="shared" si="1"/>
        <v>8.7037237525306885</v>
      </c>
      <c r="K14" s="3">
        <f t="shared" si="2"/>
        <v>34.217667587647888</v>
      </c>
      <c r="L14" s="3">
        <f t="shared" si="3"/>
        <v>21.456261771946952</v>
      </c>
      <c r="M14" s="3">
        <f t="shared" si="4"/>
        <v>7.2332860648326607</v>
      </c>
      <c r="N14" s="3">
        <f t="shared" si="5"/>
        <v>26.440578057267778</v>
      </c>
      <c r="O14" s="11"/>
      <c r="P14" s="32" t="s">
        <v>70</v>
      </c>
      <c r="Q14" s="3">
        <f>Q13/AVERAGE(B6:B61)</f>
        <v>5.9430340877308599E-2</v>
      </c>
      <c r="R14" s="3">
        <f>R13/AVERAGE(C6:C66)</f>
        <v>6.3246743187893806E-2</v>
      </c>
      <c r="S14" s="3">
        <f>S13/AVERAGE(D6:D54)</f>
        <v>3.0491310202243212E-2</v>
      </c>
      <c r="T14" s="3">
        <f>T13/AVERAGE(E6:E77)</f>
        <v>0.13308402367389791</v>
      </c>
      <c r="U14" s="3">
        <f>U13/AVERAGE(F6:F78)</f>
        <v>9.7671823269106756E-2</v>
      </c>
      <c r="V14" s="3">
        <f>V13/AVERAGE(G6:G63)</f>
        <v>0.2151897842957998</v>
      </c>
    </row>
    <row r="15" spans="1:22" x14ac:dyDescent="0.3">
      <c r="A15" s="3">
        <v>9</v>
      </c>
      <c r="B15" s="3">
        <v>10.587561008756008</v>
      </c>
      <c r="C15" s="3">
        <v>9.0760682805687694</v>
      </c>
      <c r="D15" s="3">
        <v>37.657907333674189</v>
      </c>
      <c r="E15" s="3">
        <v>11.366388011770301</v>
      </c>
      <c r="F15" s="3">
        <v>0.63791156619422185</v>
      </c>
      <c r="G15" s="3">
        <v>20.635569713423937</v>
      </c>
      <c r="I15" s="3">
        <f t="shared" si="0"/>
        <v>15.706438465910679</v>
      </c>
      <c r="J15" s="3">
        <f t="shared" si="1"/>
        <v>9.6679832440075835</v>
      </c>
      <c r="K15" s="3">
        <f t="shared" si="2"/>
        <v>41.488044470892952</v>
      </c>
      <c r="L15" s="3">
        <f t="shared" si="3"/>
        <v>23.076261977919064</v>
      </c>
      <c r="M15" s="3">
        <f t="shared" si="4"/>
        <v>7.9240362193781788</v>
      </c>
      <c r="N15" s="3">
        <f t="shared" si="5"/>
        <v>28.168873654853989</v>
      </c>
      <c r="O15" s="11"/>
      <c r="P15" s="3" t="s">
        <v>52</v>
      </c>
      <c r="Q15" s="3">
        <f>B61</f>
        <v>135.43368063449361</v>
      </c>
      <c r="R15" s="3">
        <f>C66</f>
        <v>69.9433270718242</v>
      </c>
      <c r="S15" s="3">
        <f>D49</f>
        <v>270.3209326588937</v>
      </c>
      <c r="T15" s="3">
        <f>E75</f>
        <v>170.50279977368561</v>
      </c>
      <c r="U15" s="3">
        <f>F78</f>
        <v>135.60984456709326</v>
      </c>
      <c r="V15" s="3">
        <f>G63</f>
        <v>165.73210272891814</v>
      </c>
    </row>
    <row r="16" spans="1:22" x14ac:dyDescent="0.3">
      <c r="A16" s="3">
        <v>10</v>
      </c>
      <c r="B16" s="3">
        <v>10.784844754260778</v>
      </c>
      <c r="C16" s="3">
        <v>11.788456502347941</v>
      </c>
      <c r="D16" s="3">
        <v>43.802820107752396</v>
      </c>
      <c r="E16" s="3">
        <v>15.486433082325965</v>
      </c>
      <c r="F16" s="3">
        <v>1.009353743978199</v>
      </c>
      <c r="G16" s="3">
        <v>25.968357392173942</v>
      </c>
      <c r="I16" s="3">
        <f t="shared" si="0"/>
        <v>18.453395436506373</v>
      </c>
      <c r="J16" s="3">
        <f t="shared" si="1"/>
        <v>10.720469424105822</v>
      </c>
      <c r="K16" s="3">
        <f t="shared" si="2"/>
        <v>49.965625890236552</v>
      </c>
      <c r="L16" s="3">
        <f t="shared" si="3"/>
        <v>24.797726656738959</v>
      </c>
      <c r="M16" s="3">
        <f t="shared" si="4"/>
        <v>8.6763226024927818</v>
      </c>
      <c r="N16" s="3">
        <f t="shared" si="5"/>
        <v>29.989131755170984</v>
      </c>
      <c r="O16" s="11"/>
      <c r="P16" s="3" t="s">
        <v>53</v>
      </c>
      <c r="Q16" s="3">
        <f>I61</f>
        <v>123.29931457989575</v>
      </c>
      <c r="R16" s="3">
        <f>J66</f>
        <v>69.358231068137727</v>
      </c>
      <c r="S16" s="3">
        <f>K49</f>
        <v>262.20491794073007</v>
      </c>
      <c r="T16" s="3">
        <f>L75</f>
        <v>160.45185831188033</v>
      </c>
      <c r="U16" s="3">
        <f>M78</f>
        <v>131.62487800594025</v>
      </c>
      <c r="V16" s="3">
        <f>N63</f>
        <v>161.58784177071877</v>
      </c>
    </row>
    <row r="17" spans="1:22" x14ac:dyDescent="0.3">
      <c r="A17" s="3">
        <v>11</v>
      </c>
      <c r="B17" s="3">
        <v>11.245173493771908</v>
      </c>
      <c r="C17" s="3">
        <v>13.353295861066695</v>
      </c>
      <c r="D17" s="3">
        <v>57.83111135114526</v>
      </c>
      <c r="E17" s="3">
        <v>18.510149011581014</v>
      </c>
      <c r="F17" s="3">
        <v>1.0981768734482804</v>
      </c>
      <c r="G17" s="3">
        <v>33.851608743369603</v>
      </c>
      <c r="I17" s="3">
        <f t="shared" si="0"/>
        <v>21.584537224710509</v>
      </c>
      <c r="J17" s="3">
        <f t="shared" si="1"/>
        <v>11.865101016407307</v>
      </c>
      <c r="K17" s="3">
        <f t="shared" si="2"/>
        <v>59.708290645132799</v>
      </c>
      <c r="L17" s="3">
        <f t="shared" si="3"/>
        <v>26.623843870433088</v>
      </c>
      <c r="M17" s="3">
        <f t="shared" si="4"/>
        <v>9.4947547089084576</v>
      </c>
      <c r="N17" s="3">
        <f t="shared" si="5"/>
        <v>31.903492221556771</v>
      </c>
      <c r="O17" s="11"/>
      <c r="P17" s="3" t="s">
        <v>54</v>
      </c>
      <c r="Q17" s="34">
        <f>(Q15-Q16)/Q15</f>
        <v>8.9596369217387714E-2</v>
      </c>
      <c r="R17" s="34">
        <f t="shared" ref="R17:V17" si="7">(R15-R16)/R15</f>
        <v>8.365286985642581E-3</v>
      </c>
      <c r="S17" s="34">
        <f t="shared" si="7"/>
        <v>3.0023626503260382E-2</v>
      </c>
      <c r="T17" s="34">
        <f t="shared" si="7"/>
        <v>5.894883529857721E-2</v>
      </c>
      <c r="U17" s="34">
        <f t="shared" si="7"/>
        <v>2.9385525614856411E-2</v>
      </c>
      <c r="V17" s="34">
        <f t="shared" si="7"/>
        <v>2.500578276604613E-2</v>
      </c>
    </row>
    <row r="18" spans="1:22" x14ac:dyDescent="0.3">
      <c r="A18" s="3">
        <v>12</v>
      </c>
      <c r="B18" s="3">
        <v>18.018582089435689</v>
      </c>
      <c r="C18" s="3">
        <v>14.083554228468779</v>
      </c>
      <c r="D18" s="3">
        <v>71.22729949041252</v>
      </c>
      <c r="E18" s="3">
        <v>21.469030158433966</v>
      </c>
      <c r="F18" s="3">
        <v>1.3027392322278621</v>
      </c>
      <c r="G18" s="3">
        <v>40.92334892605983</v>
      </c>
      <c r="I18" s="3">
        <f t="shared" si="0"/>
        <v>25.119864194911489</v>
      </c>
      <c r="J18" s="3">
        <f t="shared" si="1"/>
        <v>13.105051787256949</v>
      </c>
      <c r="K18" s="3">
        <f t="shared" si="2"/>
        <v>70.719641273727461</v>
      </c>
      <c r="L18" s="3">
        <f t="shared" si="3"/>
        <v>28.557418623296027</v>
      </c>
      <c r="M18" s="3">
        <f t="shared" si="4"/>
        <v>10.384116971943524</v>
      </c>
      <c r="N18" s="3">
        <f t="shared" si="5"/>
        <v>33.913778981935074</v>
      </c>
      <c r="O18" s="11"/>
    </row>
    <row r="19" spans="1:22" x14ac:dyDescent="0.3">
      <c r="A19" s="3">
        <v>13</v>
      </c>
      <c r="B19" s="3">
        <v>25.186558176109013</v>
      </c>
      <c r="C19" s="3">
        <v>15.126780467614616</v>
      </c>
      <c r="D19" s="3">
        <v>86.549676876281836</v>
      </c>
      <c r="E19" s="3">
        <v>21.685263108946639</v>
      </c>
      <c r="F19" s="3">
        <v>1.6526485301403044</v>
      </c>
      <c r="G19" s="3">
        <v>46.835787439456574</v>
      </c>
      <c r="I19" s="3">
        <f t="shared" si="0"/>
        <v>29.069007586973889</v>
      </c>
      <c r="J19" s="3">
        <f t="shared" si="1"/>
        <v>14.442541337706047</v>
      </c>
      <c r="K19" s="3">
        <f t="shared" si="2"/>
        <v>82.932747126710908</v>
      </c>
      <c r="L19" s="3">
        <f t="shared" si="3"/>
        <v>30.600793927222707</v>
      </c>
      <c r="M19" s="3">
        <f t="shared" si="4"/>
        <v>11.349340096953238</v>
      </c>
      <c r="N19" s="3">
        <f t="shared" si="5"/>
        <v>36.021450810537942</v>
      </c>
      <c r="O19" s="11"/>
    </row>
    <row r="20" spans="1:22" x14ac:dyDescent="0.3">
      <c r="A20" s="3">
        <v>14</v>
      </c>
      <c r="B20" s="3">
        <v>33.340952990306185</v>
      </c>
      <c r="C20" s="3">
        <v>17.317555569820868</v>
      </c>
      <c r="D20" s="3">
        <v>102.58638741535211</v>
      </c>
      <c r="E20" s="3">
        <v>24.470198420176139</v>
      </c>
      <c r="F20" s="3">
        <v>1.9164263085666071</v>
      </c>
      <c r="G20" s="3">
        <v>50.54555278119571</v>
      </c>
      <c r="I20" s="3">
        <f t="shared" si="0"/>
        <v>33.427950941687094</v>
      </c>
      <c r="J20" s="3">
        <f t="shared" si="1"/>
        <v>15.878619846533477</v>
      </c>
      <c r="K20" s="3">
        <f t="shared" si="2"/>
        <v>96.19908767621088</v>
      </c>
      <c r="L20" s="3">
        <f t="shared" si="3"/>
        <v>32.7557688839223</v>
      </c>
      <c r="M20" s="3">
        <f t="shared" si="4"/>
        <v>12.395463919049373</v>
      </c>
      <c r="N20" s="3">
        <f t="shared" si="5"/>
        <v>38.227551279196128</v>
      </c>
      <c r="O20" s="11"/>
    </row>
    <row r="21" spans="1:22" x14ac:dyDescent="0.3">
      <c r="A21" s="3">
        <v>15</v>
      </c>
      <c r="B21" s="3">
        <v>39.127942858446119</v>
      </c>
      <c r="C21" s="3">
        <v>19.612653295941705</v>
      </c>
      <c r="D21" s="3">
        <v>119.4150014147438</v>
      </c>
      <c r="E21" s="3">
        <v>31.118823406247984</v>
      </c>
      <c r="F21" s="3">
        <v>2.1236802773301307</v>
      </c>
      <c r="G21" s="3">
        <v>53.211946620570714</v>
      </c>
      <c r="I21" s="3">
        <f t="shared" si="0"/>
        <v>38.176151050616028</v>
      </c>
      <c r="J21" s="3">
        <f t="shared" si="1"/>
        <v>17.412957252966898</v>
      </c>
      <c r="K21" s="3">
        <f t="shared" si="2"/>
        <v>110.28688431299666</v>
      </c>
      <c r="L21" s="3">
        <f t="shared" si="3"/>
        <v>35.023515383609215</v>
      </c>
      <c r="M21" s="3">
        <f t="shared" si="4"/>
        <v>13.527590790106292</v>
      </c>
      <c r="N21" s="3">
        <f t="shared" si="5"/>
        <v>40.532658763845077</v>
      </c>
      <c r="O21" s="11"/>
    </row>
    <row r="22" spans="1:22" x14ac:dyDescent="0.3">
      <c r="A22" s="3">
        <v>16</v>
      </c>
      <c r="B22" s="3">
        <v>46.752181241251449</v>
      </c>
      <c r="C22" s="3">
        <v>21.177492654660458</v>
      </c>
      <c r="D22" s="3">
        <v>133.24727793918171</v>
      </c>
      <c r="E22" s="3">
        <v>36.483290277095804</v>
      </c>
      <c r="F22" s="3">
        <v>5.7470005504437047</v>
      </c>
      <c r="G22" s="3">
        <v>57.153572296168548</v>
      </c>
      <c r="I22" s="3">
        <f t="shared" si="0"/>
        <v>43.274601302962964</v>
      </c>
      <c r="J22" s="3">
        <f t="shared" si="1"/>
        <v>19.043649789602053</v>
      </c>
      <c r="K22" s="3">
        <f t="shared" si="2"/>
        <v>124.89184216523569</v>
      </c>
      <c r="L22" s="3">
        <f t="shared" si="3"/>
        <v>37.404495365230105</v>
      </c>
      <c r="M22" s="3">
        <f t="shared" si="4"/>
        <v>14.750828577800187</v>
      </c>
      <c r="N22" s="3">
        <f t="shared" si="5"/>
        <v>42.936837530431383</v>
      </c>
      <c r="O22" s="11"/>
    </row>
    <row r="23" spans="1:22" x14ac:dyDescent="0.3">
      <c r="A23" s="3">
        <v>17</v>
      </c>
      <c r="B23" s="3">
        <v>52.967592966364485</v>
      </c>
      <c r="C23" s="3">
        <v>23.88988087643963</v>
      </c>
      <c r="D23" s="3">
        <v>144.48847938859646</v>
      </c>
      <c r="E23" s="3">
        <v>42.56885542487651</v>
      </c>
      <c r="F23" s="3">
        <v>9.786794418168034</v>
      </c>
      <c r="G23" s="3">
        <v>60.051826469402243</v>
      </c>
      <c r="I23" s="3">
        <f t="shared" si="0"/>
        <v>48.665387179741472</v>
      </c>
      <c r="J23" s="3">
        <f t="shared" si="1"/>
        <v>20.76705862044135</v>
      </c>
      <c r="K23" s="3">
        <f t="shared" si="2"/>
        <v>139.66061864867757</v>
      </c>
      <c r="L23" s="3">
        <f t="shared" si="3"/>
        <v>39.898380912193723</v>
      </c>
      <c r="M23" s="3">
        <f t="shared" si="4"/>
        <v>16.070222505179082</v>
      </c>
      <c r="N23" s="3">
        <f t="shared" si="5"/>
        <v>45.43959105109532</v>
      </c>
      <c r="O23" s="11"/>
    </row>
    <row r="24" spans="1:22" x14ac:dyDescent="0.3">
      <c r="A24" s="3">
        <v>18</v>
      </c>
      <c r="B24" s="3">
        <v>60.094598411160767</v>
      </c>
      <c r="C24" s="3">
        <v>25.454720235158383</v>
      </c>
      <c r="D24" s="3">
        <v>155.28560096600745</v>
      </c>
      <c r="E24" s="3">
        <v>47.793935119156025</v>
      </c>
      <c r="F24" s="3">
        <v>13.993177723736666</v>
      </c>
      <c r="G24" s="3">
        <v>62.02263930720116</v>
      </c>
      <c r="I24" s="3">
        <f t="shared" si="0"/>
        <v>54.273153622273867</v>
      </c>
      <c r="J24" s="3">
        <f t="shared" si="1"/>
        <v>22.577696192454965</v>
      </c>
      <c r="K24" s="3">
        <f t="shared" si="2"/>
        <v>154.22378904935911</v>
      </c>
      <c r="L24" s="3">
        <f t="shared" si="3"/>
        <v>42.503979747208575</v>
      </c>
      <c r="M24" s="3">
        <f t="shared" si="4"/>
        <v>17.490675287279721</v>
      </c>
      <c r="N24" s="3">
        <f t="shared" si="5"/>
        <v>48.039818808370683</v>
      </c>
      <c r="O24" s="11"/>
    </row>
    <row r="25" spans="1:22" x14ac:dyDescent="0.3">
      <c r="A25" s="3">
        <v>19</v>
      </c>
      <c r="B25" s="3">
        <v>67.170332374074462</v>
      </c>
      <c r="C25" s="3">
        <v>26.18497860256047</v>
      </c>
      <c r="D25" s="3">
        <v>167.3219083465701</v>
      </c>
      <c r="E25" s="3">
        <v>48.8884389173679</v>
      </c>
      <c r="F25" s="3">
        <v>18.142836186531685</v>
      </c>
      <c r="G25" s="3">
        <v>63.761591811141379</v>
      </c>
      <c r="I25" s="3">
        <f t="shared" si="0"/>
        <v>60.008627141178188</v>
      </c>
      <c r="J25" s="3">
        <f t="shared" si="1"/>
        <v>24.468175374878609</v>
      </c>
      <c r="K25" s="3">
        <f t="shared" si="2"/>
        <v>168.23207109021416</v>
      </c>
      <c r="L25" s="3">
        <f t="shared" si="3"/>
        <v>45.219168914681809</v>
      </c>
      <c r="M25" s="3">
        <f t="shared" si="4"/>
        <v>19.016855344838095</v>
      </c>
      <c r="N25" s="3">
        <f t="shared" si="5"/>
        <v>50.735777923628753</v>
      </c>
      <c r="O25" s="11"/>
    </row>
    <row r="26" spans="1:22" x14ac:dyDescent="0.3">
      <c r="A26" s="3">
        <v>20</v>
      </c>
      <c r="B26" s="3">
        <v>73.469461389839083</v>
      </c>
      <c r="C26" s="3">
        <v>27.228204841706305</v>
      </c>
      <c r="D26" s="3">
        <v>180.10403298801884</v>
      </c>
      <c r="E26" s="3">
        <v>53.287866788756418</v>
      </c>
      <c r="F26" s="3">
        <v>21.960521972303102</v>
      </c>
      <c r="G26" s="3">
        <v>65.268683981222907</v>
      </c>
      <c r="I26" s="3">
        <f t="shared" si="0"/>
        <v>65.773955318256796</v>
      </c>
      <c r="J26" s="3">
        <f t="shared" si="1"/>
        <v>26.429234240077822</v>
      </c>
      <c r="K26" s="3">
        <f t="shared" si="2"/>
        <v>181.38847878034579</v>
      </c>
      <c r="L26" s="3">
        <f t="shared" si="3"/>
        <v>48.040839572334988</v>
      </c>
      <c r="M26" s="3">
        <f t="shared" si="4"/>
        <v>20.653093304738547</v>
      </c>
      <c r="N26" s="3">
        <f t="shared" si="5"/>
        <v>53.525050987417039</v>
      </c>
      <c r="O26" s="11"/>
    </row>
    <row r="27" spans="1:22" x14ac:dyDescent="0.3">
      <c r="A27" s="3">
        <v>21</v>
      </c>
      <c r="B27" s="3">
        <v>79.596011528459471</v>
      </c>
      <c r="C27" s="3">
        <v>29.418979943912561</v>
      </c>
      <c r="D27" s="3">
        <v>192.13192580303371</v>
      </c>
      <c r="E27" s="3">
        <v>60.391540446118192</v>
      </c>
      <c r="F27" s="3">
        <v>25.335577522043049</v>
      </c>
      <c r="G27" s="3">
        <v>67.007636485163133</v>
      </c>
      <c r="I27" s="3">
        <f t="shared" si="0"/>
        <v>71.469238887827714</v>
      </c>
      <c r="J27" s="3">
        <f t="shared" si="1"/>
        <v>28.44984532193563</v>
      </c>
      <c r="K27" s="3">
        <f t="shared" si="2"/>
        <v>193.47043493662528</v>
      </c>
      <c r="L27" s="3">
        <f t="shared" si="3"/>
        <v>50.964855829097779</v>
      </c>
      <c r="M27" s="3">
        <f t="shared" si="4"/>
        <v>22.403267538246446</v>
      </c>
      <c r="N27" s="3">
        <f t="shared" si="5"/>
        <v>56.40452146546432</v>
      </c>
      <c r="O27" s="11"/>
    </row>
    <row r="28" spans="1:22" x14ac:dyDescent="0.3">
      <c r="A28" s="3">
        <v>22</v>
      </c>
      <c r="B28" s="3">
        <v>84.945956719930791</v>
      </c>
      <c r="C28" s="3">
        <v>31.714077670033397</v>
      </c>
      <c r="D28" s="3">
        <v>202.37381532834166</v>
      </c>
      <c r="E28" s="3">
        <v>66.825453600917982</v>
      </c>
      <c r="F28" s="3">
        <v>28.489317953767262</v>
      </c>
      <c r="G28" s="3">
        <v>68.514728655244653</v>
      </c>
      <c r="I28" s="3">
        <f t="shared" si="0"/>
        <v>76.999356153764992</v>
      </c>
      <c r="J28" s="3">
        <f t="shared" si="1"/>
        <v>30.51741252395318</v>
      </c>
      <c r="K28" s="3">
        <f t="shared" si="2"/>
        <v>204.33901921443024</v>
      </c>
      <c r="L28" s="3">
        <f t="shared" si="3"/>
        <v>53.986030441002541</v>
      </c>
      <c r="M28" s="3">
        <f t="shared" si="4"/>
        <v>24.270680139669405</v>
      </c>
      <c r="N28" s="3">
        <f t="shared" si="5"/>
        <v>59.370357997800731</v>
      </c>
      <c r="O28" s="11"/>
    </row>
    <row r="29" spans="1:22" x14ac:dyDescent="0.3">
      <c r="A29" s="3">
        <v>23</v>
      </c>
      <c r="B29" s="3">
        <v>88.656402578531868</v>
      </c>
      <c r="C29" s="3">
        <v>33.278917028752147</v>
      </c>
      <c r="D29" s="3">
        <v>210.77869707444904</v>
      </c>
      <c r="E29" s="3">
        <v>71.447842450229601</v>
      </c>
      <c r="F29" s="3">
        <v>31.145099369956075</v>
      </c>
      <c r="G29" s="3">
        <v>70.48554149304357</v>
      </c>
      <c r="I29" s="3">
        <f t="shared" si="0"/>
        <v>82.280109692411017</v>
      </c>
      <c r="J29" s="3">
        <f t="shared" si="1"/>
        <v>32.618051991496934</v>
      </c>
      <c r="K29" s="3">
        <f t="shared" si="2"/>
        <v>213.93604006099918</v>
      </c>
      <c r="L29" s="3">
        <f t="shared" si="3"/>
        <v>57.098119893785771</v>
      </c>
      <c r="M29" s="3">
        <f t="shared" si="4"/>
        <v>26.25792549825486</v>
      </c>
      <c r="N29" s="3">
        <f t="shared" si="5"/>
        <v>62.418008794352581</v>
      </c>
      <c r="O29" s="11"/>
    </row>
    <row r="30" spans="1:22" x14ac:dyDescent="0.3">
      <c r="A30" s="3">
        <v>24</v>
      </c>
      <c r="B30" s="3">
        <v>92.6257167528493</v>
      </c>
      <c r="C30" s="3">
        <v>35.991305250531319</v>
      </c>
      <c r="D30" s="3">
        <v>218.90928278719662</v>
      </c>
      <c r="E30" s="3">
        <v>74.712626526829737</v>
      </c>
      <c r="F30" s="3">
        <v>33.579565668129149</v>
      </c>
      <c r="G30" s="3">
        <v>72.688214664701178</v>
      </c>
      <c r="I30" s="3">
        <f t="shared" si="0"/>
        <v>87.242885777298383</v>
      </c>
      <c r="J30" s="3">
        <f t="shared" si="1"/>
        <v>34.736945940833515</v>
      </c>
      <c r="K30" s="3">
        <f t="shared" si="2"/>
        <v>222.27216727934885</v>
      </c>
      <c r="L30" s="3">
        <f t="shared" si="3"/>
        <v>60.293840952104603</v>
      </c>
      <c r="M30" s="3">
        <f t="shared" si="4"/>
        <v>28.366754440584351</v>
      </c>
      <c r="N30" s="3">
        <f t="shared" si="5"/>
        <v>65.542207155722508</v>
      </c>
      <c r="O30" s="11"/>
    </row>
    <row r="31" spans="1:22" x14ac:dyDescent="0.3">
      <c r="A31" s="3">
        <v>25</v>
      </c>
      <c r="B31" s="3">
        <v>94.955531594296488</v>
      </c>
      <c r="C31" s="3">
        <v>37.556144609250069</v>
      </c>
      <c r="D31" s="3">
        <v>225.24880001784746</v>
      </c>
      <c r="E31" s="3">
        <v>77.146984806306776</v>
      </c>
      <c r="F31" s="3">
        <v>37.618566571916304</v>
      </c>
      <c r="G31" s="3">
        <v>75.122748170217491</v>
      </c>
      <c r="I31" s="3">
        <f t="shared" si="0"/>
        <v>91.837351575413408</v>
      </c>
      <c r="J31" s="3">
        <f t="shared" si="1"/>
        <v>36.858751568491385</v>
      </c>
      <c r="K31" s="3">
        <f t="shared" si="2"/>
        <v>229.41034735121832</v>
      </c>
      <c r="L31" s="3">
        <f t="shared" si="3"/>
        <v>63.564910143917032</v>
      </c>
      <c r="M31" s="3">
        <f t="shared" si="4"/>
        <v>30.597937780505855</v>
      </c>
      <c r="N31" s="3">
        <f t="shared" si="5"/>
        <v>68.736988913031226</v>
      </c>
      <c r="O31" s="11"/>
    </row>
    <row r="32" spans="1:22" x14ac:dyDescent="0.3">
      <c r="A32" s="3">
        <v>26</v>
      </c>
      <c r="B32" s="3">
        <v>96.958438683367547</v>
      </c>
      <c r="C32" s="3">
        <v>38.286402976652155</v>
      </c>
      <c r="D32" s="3">
        <v>231.95844061073626</v>
      </c>
      <c r="E32" s="3">
        <v>79.611244779779227</v>
      </c>
      <c r="F32" s="3">
        <v>40.495663106120851</v>
      </c>
      <c r="G32" s="3">
        <v>76.861700674157717</v>
      </c>
      <c r="I32" s="3">
        <f t="shared" si="0"/>
        <v>96.032113735907828</v>
      </c>
      <c r="J32" s="3">
        <f t="shared" si="1"/>
        <v>38.968041701027076</v>
      </c>
      <c r="K32" s="3">
        <f t="shared" si="2"/>
        <v>235.44833406864646</v>
      </c>
      <c r="L32" s="3">
        <f t="shared" si="3"/>
        <v>66.90210689096206</v>
      </c>
      <c r="M32" s="3">
        <f t="shared" si="4"/>
        <v>32.951133954143131</v>
      </c>
      <c r="N32" s="3">
        <f t="shared" si="5"/>
        <v>71.995722289703522</v>
      </c>
      <c r="O32" s="11"/>
    </row>
    <row r="33" spans="1:15" x14ac:dyDescent="0.3">
      <c r="A33" s="3">
        <v>27</v>
      </c>
      <c r="B33" s="3">
        <v>98.961345772438605</v>
      </c>
      <c r="C33" s="3">
        <v>39.329629215797993</v>
      </c>
      <c r="D33" s="3">
        <v>237.06490080350522</v>
      </c>
      <c r="E33" s="3">
        <v>82.079892597215007</v>
      </c>
      <c r="F33" s="3">
        <v>43.649403537845068</v>
      </c>
      <c r="G33" s="3">
        <v>79.395155455320307</v>
      </c>
      <c r="I33" s="3">
        <f t="shared" si="0"/>
        <v>99.813609380099251</v>
      </c>
      <c r="J33" s="3">
        <f t="shared" si="1"/>
        <v>41.049750596674592</v>
      </c>
      <c r="K33" s="3">
        <f t="shared" si="2"/>
        <v>240.50301553934963</v>
      </c>
      <c r="L33" s="3">
        <f t="shared" si="3"/>
        <v>70.295360122455705</v>
      </c>
      <c r="M33" s="3">
        <f t="shared" si="4"/>
        <v>35.424766169220227</v>
      </c>
      <c r="N33" s="3">
        <f t="shared" si="5"/>
        <v>75.311150348868964</v>
      </c>
      <c r="O33" s="11"/>
    </row>
    <row r="34" spans="1:15" x14ac:dyDescent="0.3">
      <c r="A34" s="3">
        <v>28</v>
      </c>
      <c r="B34" s="3">
        <v>99.522159757378503</v>
      </c>
      <c r="C34" s="3">
        <v>41.520404318004246</v>
      </c>
      <c r="D34" s="3">
        <v>240.95805938393121</v>
      </c>
      <c r="E34" s="3">
        <v>84.940135011772412</v>
      </c>
      <c r="F34" s="3">
        <v>44.866636686931606</v>
      </c>
      <c r="G34" s="3">
        <v>82.210105212167633</v>
      </c>
      <c r="I34" s="3">
        <f t="shared" si="0"/>
        <v>103.18371995496831</v>
      </c>
      <c r="J34" s="3">
        <f t="shared" si="1"/>
        <v>43.089597776434843</v>
      </c>
      <c r="K34" s="3">
        <f t="shared" si="2"/>
        <v>244.69792482207771</v>
      </c>
      <c r="L34" s="3">
        <f t="shared" si="3"/>
        <v>73.733857262116146</v>
      </c>
      <c r="M34" s="3">
        <f t="shared" si="4"/>
        <v>38.015915079453556</v>
      </c>
      <c r="N34" s="3">
        <f t="shared" si="5"/>
        <v>78.675445814421806</v>
      </c>
      <c r="O34" s="11"/>
    </row>
    <row r="35" spans="1:15" x14ac:dyDescent="0.3">
      <c r="A35" s="3">
        <v>29</v>
      </c>
      <c r="B35" s="3">
        <v>100.033355784099</v>
      </c>
      <c r="C35" s="3">
        <v>43.815502044125083</v>
      </c>
      <c r="D35" s="3">
        <v>245.01591898233156</v>
      </c>
      <c r="E35" s="3">
        <v>86.853550904547618</v>
      </c>
      <c r="F35" s="3">
        <v>46.360513733537815</v>
      </c>
      <c r="G35" s="3">
        <v>84.321317529803125</v>
      </c>
      <c r="I35" s="3">
        <f t="shared" si="0"/>
        <v>106.15666942467672</v>
      </c>
      <c r="J35" s="3">
        <f t="shared" si="1"/>
        <v>45.07446502629908</v>
      </c>
      <c r="K35" s="3">
        <f t="shared" si="2"/>
        <v>248.15427651942255</v>
      </c>
      <c r="L35" s="3">
        <f t="shared" si="3"/>
        <v>77.206173512133802</v>
      </c>
      <c r="M35" s="3">
        <f t="shared" si="4"/>
        <v>40.720233318561306</v>
      </c>
      <c r="N35" s="3">
        <f t="shared" si="5"/>
        <v>82.080277657048185</v>
      </c>
      <c r="O35" s="11"/>
    </row>
    <row r="36" spans="1:15" x14ac:dyDescent="0.3">
      <c r="A36" s="3">
        <v>30</v>
      </c>
      <c r="B36" s="3">
        <v>100.48065230747945</v>
      </c>
      <c r="C36" s="3">
        <v>45.38034140284384</v>
      </c>
      <c r="D36" s="3">
        <v>247.90412458912149</v>
      </c>
      <c r="E36" s="3">
        <v>89.259879636786934</v>
      </c>
      <c r="F36" s="3">
        <v>48.020377118655823</v>
      </c>
      <c r="G36" s="3">
        <v>86.995519798808076</v>
      </c>
      <c r="I36" s="3">
        <f t="shared" si="0"/>
        <v>108.75571740876215</v>
      </c>
      <c r="J36" s="3">
        <f t="shared" si="1"/>
        <v>46.992706423278115</v>
      </c>
      <c r="K36" s="3">
        <f t="shared" si="2"/>
        <v>250.98521146658354</v>
      </c>
      <c r="L36" s="3">
        <f t="shared" si="3"/>
        <v>80.700418432233604</v>
      </c>
      <c r="M36" s="3">
        <f t="shared" si="4"/>
        <v>43.531888209335122</v>
      </c>
      <c r="N36" s="3">
        <f t="shared" si="5"/>
        <v>85.516888436743486</v>
      </c>
      <c r="O36" s="11"/>
    </row>
    <row r="37" spans="1:15" x14ac:dyDescent="0.3">
      <c r="A37" s="3">
        <v>31</v>
      </c>
      <c r="B37" s="3">
        <v>100.60845131415957</v>
      </c>
      <c r="C37" s="3">
        <v>48.7143670969106</v>
      </c>
      <c r="D37" s="3">
        <v>250.07869042171512</v>
      </c>
      <c r="E37" s="3">
        <v>91.776536317640108</v>
      </c>
      <c r="F37" s="3">
        <v>50.487555971364031</v>
      </c>
      <c r="G37" s="3">
        <v>89.528974579970665</v>
      </c>
      <c r="I37" s="3">
        <f t="shared" si="0"/>
        <v>111.01003503155496</v>
      </c>
      <c r="J37" s="3">
        <f t="shared" si="1"/>
        <v>48.834377685835761</v>
      </c>
      <c r="K37" s="3">
        <f t="shared" si="2"/>
        <v>253.29262152073434</v>
      </c>
      <c r="L37" s="3">
        <f t="shared" si="3"/>
        <v>84.204395989870363</v>
      </c>
      <c r="M37" s="3">
        <f t="shared" si="4"/>
        <v>46.44353852919869</v>
      </c>
      <c r="N37" s="3">
        <f t="shared" si="5"/>
        <v>88.976181010282929</v>
      </c>
      <c r="O37" s="11"/>
    </row>
    <row r="38" spans="1:15" x14ac:dyDescent="0.3">
      <c r="A38" s="3">
        <v>32</v>
      </c>
      <c r="B38" s="3">
        <v>101.63084336760056</v>
      </c>
      <c r="C38" s="3">
        <v>50.63784345887219</v>
      </c>
      <c r="D38" s="3">
        <v>251.61220386014872</v>
      </c>
      <c r="E38" s="3">
        <v>93.45922182344782</v>
      </c>
      <c r="F38" s="3">
        <v>52.89990862734539</v>
      </c>
      <c r="G38" s="3">
        <v>91.921681873290893</v>
      </c>
      <c r="I38" s="3">
        <f t="shared" si="0"/>
        <v>112.95200634989767</v>
      </c>
      <c r="J38" s="3">
        <f t="shared" si="1"/>
        <v>50.59137841398627</v>
      </c>
      <c r="K38" s="3">
        <f t="shared" si="2"/>
        <v>255.16586113404671</v>
      </c>
      <c r="L38" s="3">
        <f t="shared" si="3"/>
        <v>87.705773597271261</v>
      </c>
      <c r="M38" s="3">
        <f t="shared" si="4"/>
        <v>49.446350318031577</v>
      </c>
      <c r="N38" s="3">
        <f t="shared" si="5"/>
        <v>92.448812865953329</v>
      </c>
      <c r="O38" s="11"/>
    </row>
    <row r="39" spans="1:15" x14ac:dyDescent="0.3">
      <c r="A39" s="3">
        <v>33</v>
      </c>
      <c r="B39" s="3">
        <v>102.78103442772169</v>
      </c>
      <c r="C39" s="3">
        <v>51.535465761120932</v>
      </c>
      <c r="D39" s="3">
        <v>253.34870694023647</v>
      </c>
      <c r="E39" s="3">
        <v>94.744590983605733</v>
      </c>
      <c r="F39" s="3">
        <v>56.13465423422948</v>
      </c>
      <c r="G39" s="3">
        <v>93.047661776029827</v>
      </c>
      <c r="I39" s="3">
        <f t="shared" si="0"/>
        <v>114.61506719323191</v>
      </c>
      <c r="J39" s="3">
        <f t="shared" si="1"/>
        <v>52.257507915247203</v>
      </c>
      <c r="K39" s="3">
        <f t="shared" si="2"/>
        <v>256.6817238024729</v>
      </c>
      <c r="L39" s="3">
        <f t="shared" si="3"/>
        <v>91.192255201242475</v>
      </c>
      <c r="M39" s="3">
        <f t="shared" si="4"/>
        <v>52.530055347149045</v>
      </c>
      <c r="N39" s="3">
        <f t="shared" si="5"/>
        <v>95.925296057735991</v>
      </c>
      <c r="O39" s="11"/>
    </row>
    <row r="40" spans="1:15" x14ac:dyDescent="0.3">
      <c r="A40" s="3">
        <v>34</v>
      </c>
      <c r="B40" s="3">
        <v>104.12292399786301</v>
      </c>
      <c r="C40" s="3">
        <v>52.817783335761995</v>
      </c>
      <c r="D40" s="3">
        <v>255.25961246827021</v>
      </c>
      <c r="E40" s="3">
        <v>95.777852181006821</v>
      </c>
      <c r="F40" s="3">
        <v>58.327702103303437</v>
      </c>
      <c r="G40" s="3">
        <v>95.632599991549213</v>
      </c>
      <c r="I40" s="3">
        <f t="shared" si="0"/>
        <v>116.03209434882484</v>
      </c>
      <c r="J40" s="3">
        <f t="shared" si="1"/>
        <v>53.828441495219046</v>
      </c>
      <c r="K40" s="3">
        <f t="shared" si="2"/>
        <v>257.90518861636923</v>
      </c>
      <c r="L40" s="3">
        <f t="shared" si="3"/>
        <v>94.651753286457094</v>
      </c>
      <c r="M40" s="3">
        <f t="shared" si="4"/>
        <v>55.683054067034107</v>
      </c>
      <c r="N40" s="3">
        <f t="shared" si="5"/>
        <v>99.396100493671497</v>
      </c>
      <c r="O40" s="11"/>
    </row>
    <row r="41" spans="1:15" x14ac:dyDescent="0.3">
      <c r="A41" s="3">
        <v>35</v>
      </c>
      <c r="B41" s="3">
        <v>106.55110512478539</v>
      </c>
      <c r="C41" s="3">
        <v>53.843637395474843</v>
      </c>
      <c r="D41" s="3">
        <v>257.80748650564851</v>
      </c>
      <c r="E41" s="3">
        <v>97.71558257979747</v>
      </c>
      <c r="F41" s="3">
        <v>62.418446696117982</v>
      </c>
      <c r="G41" s="3">
        <v>97.809390067776064</v>
      </c>
      <c r="I41" s="3">
        <f t="shared" si="0"/>
        <v>117.23429508438122</v>
      </c>
      <c r="J41" s="3">
        <f t="shared" si="1"/>
        <v>55.301638762885851</v>
      </c>
      <c r="K41" s="3">
        <f t="shared" si="2"/>
        <v>258.89057576511863</v>
      </c>
      <c r="L41" s="3">
        <f t="shared" si="3"/>
        <v>98.072554708095979</v>
      </c>
      <c r="M41" s="3">
        <f t="shared" si="4"/>
        <v>58.892562703709565</v>
      </c>
      <c r="N41" s="3">
        <f t="shared" si="5"/>
        <v>102.85175820111728</v>
      </c>
      <c r="O41" s="11"/>
    </row>
    <row r="42" spans="1:15" x14ac:dyDescent="0.3">
      <c r="A42" s="3">
        <v>36</v>
      </c>
      <c r="B42" s="3">
        <v>107.89299469492671</v>
      </c>
      <c r="C42" s="3">
        <v>55.767113757436434</v>
      </c>
      <c r="D42" s="3">
        <v>259.39990777900999</v>
      </c>
      <c r="E42" s="3">
        <v>100.06859023219447</v>
      </c>
      <c r="F42" s="3">
        <v>65.061697048398145</v>
      </c>
      <c r="G42" s="3">
        <v>100.39432828329545</v>
      </c>
      <c r="I42" s="3">
        <f t="shared" si="0"/>
        <v>118.25051511883679</v>
      </c>
      <c r="J42" s="3">
        <f t="shared" si="1"/>
        <v>56.676198397681851</v>
      </c>
      <c r="K42" s="3">
        <f t="shared" si="2"/>
        <v>259.68286585895152</v>
      </c>
      <c r="L42" s="3">
        <f t="shared" si="3"/>
        <v>101.44347558097371</v>
      </c>
      <c r="M42" s="3">
        <f t="shared" si="4"/>
        <v>62.144801816797518</v>
      </c>
      <c r="N42" s="3">
        <f t="shared" si="5"/>
        <v>106.2829661529164</v>
      </c>
      <c r="O42" s="11"/>
    </row>
    <row r="43" spans="1:15" x14ac:dyDescent="0.3">
      <c r="A43" s="3">
        <v>37</v>
      </c>
      <c r="B43" s="3">
        <v>109.49048227842827</v>
      </c>
      <c r="C43" s="3">
        <v>57.43412660446981</v>
      </c>
      <c r="D43" s="3">
        <v>260.99232905237147</v>
      </c>
      <c r="E43" s="3">
        <v>102.08545393424903</v>
      </c>
      <c r="F43" s="3">
        <v>67.453209271889733</v>
      </c>
      <c r="G43" s="3">
        <v>102.97926649881484</v>
      </c>
      <c r="I43" s="3">
        <f t="shared" si="0"/>
        <v>119.10687390059249</v>
      </c>
      <c r="J43" s="3">
        <f t="shared" si="1"/>
        <v>57.952674967618741</v>
      </c>
      <c r="K43" s="3">
        <f t="shared" si="2"/>
        <v>260.31902828560641</v>
      </c>
      <c r="L43" s="3">
        <f t="shared" si="3"/>
        <v>104.75400099585354</v>
      </c>
      <c r="M43" s="3">
        <f t="shared" si="4"/>
        <v>65.425221243480792</v>
      </c>
      <c r="N43" s="3">
        <f t="shared" si="5"/>
        <v>109.68068529545698</v>
      </c>
      <c r="O43" s="11"/>
    </row>
    <row r="44" spans="1:15" x14ac:dyDescent="0.3">
      <c r="A44" s="3">
        <v>38</v>
      </c>
      <c r="B44" s="3">
        <v>111.79086439867052</v>
      </c>
      <c r="C44" s="3">
        <v>58.908791815307033</v>
      </c>
      <c r="D44" s="3">
        <v>262.90323458040524</v>
      </c>
      <c r="E44" s="3">
        <v>104.83062952871219</v>
      </c>
      <c r="F44" s="3">
        <v>70.725804946141366</v>
      </c>
      <c r="G44" s="3">
        <v>105.97235285362676</v>
      </c>
      <c r="I44" s="3">
        <f t="shared" si="0"/>
        <v>119.82664093623124</v>
      </c>
      <c r="J44" s="3">
        <f t="shared" si="1"/>
        <v>59.132873013594924</v>
      </c>
      <c r="K44" s="3">
        <f t="shared" si="2"/>
        <v>260.82926905875627</v>
      </c>
      <c r="L44" s="3">
        <f t="shared" si="3"/>
        <v>107.99440606874691</v>
      </c>
      <c r="M44" s="3">
        <f t="shared" si="4"/>
        <v>68.718754131934418</v>
      </c>
      <c r="N44" s="3">
        <f t="shared" si="5"/>
        <v>113.03623356879407</v>
      </c>
      <c r="O44" s="11"/>
    </row>
    <row r="45" spans="1:15" x14ac:dyDescent="0.3">
      <c r="A45" s="3">
        <v>39</v>
      </c>
      <c r="B45" s="3">
        <v>114.98583956567364</v>
      </c>
      <c r="C45" s="3">
        <v>60.699962016896265</v>
      </c>
      <c r="D45" s="3">
        <v>265.04295517996923</v>
      </c>
      <c r="E45" s="3">
        <v>107.89790797283514</v>
      </c>
      <c r="F45" s="3">
        <v>74.376007813575882</v>
      </c>
      <c r="G45" s="3">
        <v>108.55729106914615</v>
      </c>
      <c r="I45" s="3">
        <f t="shared" si="0"/>
        <v>120.43027907649734</v>
      </c>
      <c r="J45" s="3">
        <f t="shared" si="1"/>
        <v>60.219632094507269</v>
      </c>
      <c r="K45" s="3">
        <f t="shared" si="2"/>
        <v>261.23815291696195</v>
      </c>
      <c r="L45" s="3">
        <f t="shared" si="3"/>
        <v>111.15585570211695</v>
      </c>
      <c r="M45" s="3">
        <f t="shared" si="4"/>
        <v>72.010090916171251</v>
      </c>
      <c r="N45" s="3">
        <f t="shared" si="5"/>
        <v>116.34137094153574</v>
      </c>
      <c r="O45" s="11"/>
    </row>
    <row r="46" spans="1:15" x14ac:dyDescent="0.3">
      <c r="A46" s="3">
        <v>40</v>
      </c>
      <c r="B46" s="3">
        <v>116.19993012913483</v>
      </c>
      <c r="C46" s="3">
        <v>61.416430097531958</v>
      </c>
      <c r="D46" s="3">
        <v>266.3267875397076</v>
      </c>
      <c r="E46" s="3">
        <v>109.20601201518168</v>
      </c>
      <c r="F46" s="3">
        <v>75.949371118504558</v>
      </c>
      <c r="G46" s="3">
        <v>111.14222928466553</v>
      </c>
      <c r="I46" s="3">
        <f t="shared" si="0"/>
        <v>120.93559535326875</v>
      </c>
      <c r="J46" s="3">
        <f t="shared" si="1"/>
        <v>61.21661423657001</v>
      </c>
      <c r="K46" s="3">
        <f t="shared" si="2"/>
        <v>261.56558283242634</v>
      </c>
      <c r="L46" s="3">
        <f t="shared" si="3"/>
        <v>114.23048138727211</v>
      </c>
      <c r="M46" s="3">
        <f t="shared" si="4"/>
        <v>75.283962778242682</v>
      </c>
      <c r="N46" s="3">
        <f t="shared" si="5"/>
        <v>119.58837478545385</v>
      </c>
      <c r="O46" s="11"/>
    </row>
    <row r="47" spans="1:15" x14ac:dyDescent="0.3">
      <c r="A47" s="3">
        <v>41</v>
      </c>
      <c r="B47" s="3">
        <v>117.6057192026162</v>
      </c>
      <c r="C47" s="3">
        <v>61.655252791077189</v>
      </c>
      <c r="D47" s="3">
        <v>267.7532679394169</v>
      </c>
      <c r="E47" s="3">
        <v>111.64179195610285</v>
      </c>
      <c r="F47" s="3">
        <v>78.781425067376162</v>
      </c>
      <c r="G47" s="3">
        <v>113.59111812042075</v>
      </c>
      <c r="I47" s="3">
        <f t="shared" si="0"/>
        <v>121.35795429696775</v>
      </c>
      <c r="J47" s="3">
        <f t="shared" si="1"/>
        <v>62.128102639875401</v>
      </c>
      <c r="K47" s="3">
        <f t="shared" si="2"/>
        <v>261.827637170885</v>
      </c>
      <c r="L47" s="3">
        <f t="shared" si="3"/>
        <v>117.2114343426105</v>
      </c>
      <c r="M47" s="3">
        <f t="shared" si="4"/>
        <v>78.525423512343181</v>
      </c>
      <c r="N47" s="3">
        <f t="shared" si="5"/>
        <v>122.77010426955428</v>
      </c>
      <c r="O47" s="11"/>
    </row>
    <row r="48" spans="1:15" x14ac:dyDescent="0.3">
      <c r="A48" s="3">
        <v>42</v>
      </c>
      <c r="B48" s="3">
        <v>118.50031224937707</v>
      </c>
      <c r="C48" s="3">
        <v>62.610543565258112</v>
      </c>
      <c r="D48" s="3">
        <v>269.60769245903901</v>
      </c>
      <c r="E48" s="3">
        <v>114.57374929239684</v>
      </c>
      <c r="F48" s="3">
        <v>81.298806355262045</v>
      </c>
      <c r="G48" s="3">
        <v>118.48889579193117</v>
      </c>
      <c r="I48" s="3">
        <f t="shared" si="0"/>
        <v>121.71052118596707</v>
      </c>
      <c r="J48" s="3">
        <f t="shared" si="1"/>
        <v>62.958817888030715</v>
      </c>
      <c r="K48" s="3">
        <f t="shared" si="2"/>
        <v>262.03727417509361</v>
      </c>
      <c r="L48" s="3">
        <f t="shared" si="3"/>
        <v>120.09291520455338</v>
      </c>
      <c r="M48" s="3">
        <f t="shared" si="4"/>
        <v>81.720118812168025</v>
      </c>
      <c r="N48" s="3">
        <f t="shared" si="5"/>
        <v>125.8800528411836</v>
      </c>
      <c r="O48" s="11"/>
    </row>
    <row r="49" spans="1:15" x14ac:dyDescent="0.3">
      <c r="A49" s="3">
        <v>43</v>
      </c>
      <c r="B49" s="3">
        <v>119.20320678611776</v>
      </c>
      <c r="C49" s="3">
        <v>63.088188952348574</v>
      </c>
      <c r="D49" s="3">
        <v>270.3209326588937</v>
      </c>
      <c r="E49" s="3">
        <v>115.74653222691444</v>
      </c>
      <c r="F49" s="3">
        <v>82.746300595796427</v>
      </c>
      <c r="G49" s="3">
        <v>122.29827842532816</v>
      </c>
      <c r="I49" s="3">
        <f t="shared" si="0"/>
        <v>122.00451285574145</v>
      </c>
      <c r="J49" s="3">
        <f t="shared" si="1"/>
        <v>63.713755515116411</v>
      </c>
      <c r="K49" s="3">
        <f t="shared" si="2"/>
        <v>262.20491794073007</v>
      </c>
      <c r="L49" s="3">
        <f t="shared" si="3"/>
        <v>122.87018131741202</v>
      </c>
      <c r="M49" s="3">
        <f t="shared" si="4"/>
        <v>84.854532837055302</v>
      </c>
      <c r="N49" s="3">
        <f t="shared" si="5"/>
        <v>128.91238826244614</v>
      </c>
      <c r="O49" s="11"/>
    </row>
    <row r="50" spans="1:15" x14ac:dyDescent="0.3">
      <c r="A50" s="3">
        <v>44</v>
      </c>
      <c r="B50" s="3">
        <v>122.46208145646095</v>
      </c>
      <c r="C50" s="3">
        <v>63.804657032984267</v>
      </c>
      <c r="D50" s="3"/>
      <c r="E50" s="3">
        <v>118.00188402406366</v>
      </c>
      <c r="F50" s="3">
        <v>85.200747351485163</v>
      </c>
      <c r="G50" s="3">
        <v>125.69951291943262</v>
      </c>
      <c r="I50" s="3">
        <f t="shared" si="0"/>
        <v>122.24944153453171</v>
      </c>
      <c r="J50" s="3">
        <f t="shared" si="1"/>
        <v>64.398046749957089</v>
      </c>
      <c r="K50" s="3"/>
      <c r="L50" s="3">
        <f t="shared" si="3"/>
        <v>125.53953336731482</v>
      </c>
      <c r="M50" s="3">
        <f t="shared" si="4"/>
        <v>87.916203390348173</v>
      </c>
      <c r="N50" s="3">
        <f t="shared" si="5"/>
        <v>131.86198006421941</v>
      </c>
      <c r="O50" s="11"/>
    </row>
    <row r="51" spans="1:15" x14ac:dyDescent="0.3">
      <c r="A51" s="3">
        <v>45</v>
      </c>
      <c r="B51" s="3">
        <v>124.50686556334296</v>
      </c>
      <c r="C51" s="3">
        <v>64.401713766847351</v>
      </c>
      <c r="D51" s="3"/>
      <c r="E51" s="3">
        <v>119.98659360555497</v>
      </c>
      <c r="F51" s="3">
        <v>87.151717849596722</v>
      </c>
      <c r="G51" s="3">
        <v>127.7402536158953</v>
      </c>
      <c r="I51" s="3">
        <f t="shared" si="0"/>
        <v>122.45334295139821</v>
      </c>
      <c r="J51" s="3">
        <f t="shared" si="1"/>
        <v>65.016842644000818</v>
      </c>
      <c r="K51" s="3"/>
      <c r="L51" s="3">
        <f t="shared" si="3"/>
        <v>128.09828364941473</v>
      </c>
      <c r="M51" s="3">
        <f t="shared" si="4"/>
        <v>90.893899020280116</v>
      </c>
      <c r="N51" s="3">
        <f t="shared" si="5"/>
        <v>134.72441464977959</v>
      </c>
      <c r="O51" s="11"/>
    </row>
    <row r="52" spans="1:15" x14ac:dyDescent="0.3">
      <c r="A52" s="3">
        <v>46</v>
      </c>
      <c r="B52" s="3">
        <v>126.8072476835852</v>
      </c>
      <c r="C52" s="3">
        <v>65.357004541028275</v>
      </c>
      <c r="D52" s="3"/>
      <c r="E52" s="3">
        <v>122.46748058241911</v>
      </c>
      <c r="F52" s="3">
        <v>89.812324060445548</v>
      </c>
      <c r="G52" s="3">
        <v>129.10074741353708</v>
      </c>
      <c r="I52" s="3">
        <f t="shared" si="0"/>
        <v>122.62298405674363</v>
      </c>
      <c r="J52" s="3">
        <f t="shared" si="1"/>
        <v>65.57522059930487</v>
      </c>
      <c r="K52" s="3"/>
      <c r="L52" s="3">
        <f t="shared" si="3"/>
        <v>130.54470863625949</v>
      </c>
      <c r="M52" s="3">
        <f t="shared" si="4"/>
        <v>93.777753643445536</v>
      </c>
      <c r="N52" s="3">
        <f t="shared" si="5"/>
        <v>137.49599861080623</v>
      </c>
    </row>
    <row r="53" spans="1:15" x14ac:dyDescent="0.3">
      <c r="A53" s="3">
        <v>47</v>
      </c>
      <c r="B53" s="3">
        <v>128.08523775038645</v>
      </c>
      <c r="C53" s="3">
        <v>65.715238581346128</v>
      </c>
      <c r="D53" s="3"/>
      <c r="E53" s="3">
        <v>123.77558462476566</v>
      </c>
      <c r="F53" s="3">
        <v>91.308915054048015</v>
      </c>
      <c r="G53" s="3">
        <v>132.22988314811317</v>
      </c>
      <c r="I53" s="3">
        <f t="shared" si="0"/>
        <v>122.76404848178238</v>
      </c>
      <c r="J53" s="3">
        <f t="shared" si="1"/>
        <v>66.078111510517218</v>
      </c>
      <c r="K53" s="3"/>
      <c r="L53" s="3">
        <f t="shared" si="3"/>
        <v>132.87798873025116</v>
      </c>
      <c r="M53" s="3">
        <f t="shared" si="4"/>
        <v>96.559356690415456</v>
      </c>
      <c r="N53" s="3">
        <f t="shared" si="5"/>
        <v>140.17375109924521</v>
      </c>
    </row>
    <row r="54" spans="1:15" x14ac:dyDescent="0.3">
      <c r="A54" s="3">
        <v>48</v>
      </c>
      <c r="B54" s="3">
        <v>129.49102682386783</v>
      </c>
      <c r="C54" s="3">
        <v>66.670529355527052</v>
      </c>
      <c r="D54" s="3"/>
      <c r="E54" s="3">
        <v>125.76029420625697</v>
      </c>
      <c r="F54" s="3">
        <v>93.138081824006576</v>
      </c>
      <c r="G54" s="3">
        <v>137.55205658268653</v>
      </c>
      <c r="I54" s="3">
        <f t="shared" si="0"/>
        <v>122.88129967521166</v>
      </c>
      <c r="J54" s="3">
        <f t="shared" si="1"/>
        <v>66.530245260238544</v>
      </c>
      <c r="K54" s="3"/>
      <c r="L54" s="3">
        <f t="shared" si="3"/>
        <v>135.09813814670363</v>
      </c>
      <c r="M54" s="3">
        <f t="shared" si="4"/>
        <v>99.231799086623639</v>
      </c>
      <c r="N54" s="3">
        <f t="shared" si="5"/>
        <v>142.75538632198575</v>
      </c>
    </row>
    <row r="55" spans="1:15" x14ac:dyDescent="0.3">
      <c r="A55" s="3">
        <v>49</v>
      </c>
      <c r="B55" s="3">
        <v>130.51341887730882</v>
      </c>
      <c r="C55" s="3">
        <v>67.625820129707975</v>
      </c>
      <c r="D55" s="3"/>
      <c r="E55" s="3">
        <v>127.75530059491555</v>
      </c>
      <c r="F55" s="3">
        <v>97.239849732398511</v>
      </c>
      <c r="G55" s="3">
        <v>146.42234564030881</v>
      </c>
      <c r="I55" s="3">
        <f t="shared" si="0"/>
        <v>122.97872276546394</v>
      </c>
      <c r="J55" s="3">
        <f t="shared" si="1"/>
        <v>66.936112093155515</v>
      </c>
      <c r="K55" s="3"/>
      <c r="L55" s="3">
        <f t="shared" si="3"/>
        <v>137.20592780594274</v>
      </c>
      <c r="M55" s="3">
        <f t="shared" si="4"/>
        <v>101.78967744214003</v>
      </c>
      <c r="N55" s="3">
        <f t="shared" si="5"/>
        <v>145.23928738825887</v>
      </c>
    </row>
    <row r="56" spans="1:15" x14ac:dyDescent="0.3">
      <c r="A56" s="3">
        <v>50</v>
      </c>
      <c r="B56" s="3">
        <v>131.9192079507902</v>
      </c>
      <c r="C56" s="3">
        <v>67.864642823253206</v>
      </c>
      <c r="D56" s="3"/>
      <c r="E56" s="3">
        <v>130.56644596075265</v>
      </c>
      <c r="F56" s="3">
        <v>99.73416805506929</v>
      </c>
      <c r="G56" s="3">
        <v>152.88498481086216</v>
      </c>
      <c r="I56" s="3">
        <f t="shared" si="0"/>
        <v>123.05964681787572</v>
      </c>
      <c r="J56" s="3">
        <f t="shared" si="1"/>
        <v>67.29993737440499</v>
      </c>
      <c r="K56" s="3"/>
      <c r="L56" s="3">
        <f t="shared" si="3"/>
        <v>139.20280393781076</v>
      </c>
      <c r="M56" s="3">
        <f t="shared" si="4"/>
        <v>104.22906050757143</v>
      </c>
      <c r="N56" s="3">
        <f t="shared" si="5"/>
        <v>147.62447284236069</v>
      </c>
    </row>
    <row r="57" spans="1:15" x14ac:dyDescent="0.3">
      <c r="A57" s="3">
        <v>51</v>
      </c>
      <c r="B57" s="3">
        <v>132.55820298419081</v>
      </c>
      <c r="C57" s="3">
        <v>67.864642823253206</v>
      </c>
      <c r="D57" s="3"/>
      <c r="E57" s="3">
        <v>132.33474707797276</v>
      </c>
      <c r="F57" s="3">
        <v>101.68435675774982</v>
      </c>
      <c r="G57" s="3">
        <v>157.06669250945552</v>
      </c>
      <c r="I57" s="3">
        <f t="shared" si="0"/>
        <v>123.12684944709775</v>
      </c>
      <c r="J57" s="3">
        <f t="shared" si="1"/>
        <v>67.625667352349723</v>
      </c>
      <c r="K57" s="3"/>
      <c r="L57" s="3">
        <f t="shared" si="3"/>
        <v>141.09080484656258</v>
      </c>
      <c r="M57" s="3">
        <f t="shared" si="4"/>
        <v>106.54742318687052</v>
      </c>
      <c r="N57" s="3">
        <f t="shared" si="5"/>
        <v>149.91055726008531</v>
      </c>
    </row>
    <row r="58" spans="1:15" x14ac:dyDescent="0.3">
      <c r="A58" s="3">
        <v>52</v>
      </c>
      <c r="B58" s="3">
        <v>133.90009255433213</v>
      </c>
      <c r="C58" s="3">
        <v>67.864642823253206</v>
      </c>
      <c r="D58" s="3"/>
      <c r="E58" s="3">
        <v>135.32725666096064</v>
      </c>
      <c r="F58" s="3">
        <v>104.41462094150258</v>
      </c>
      <c r="G58" s="3">
        <v>159.47434239652443</v>
      </c>
      <c r="I58" s="3">
        <f t="shared" si="0"/>
        <v>123.18264582172428</v>
      </c>
      <c r="J58" s="3">
        <f t="shared" si="1"/>
        <v>67.916963745802519</v>
      </c>
      <c r="K58" s="3"/>
      <c r="L58" s="3">
        <f t="shared" si="3"/>
        <v>142.87247797498716</v>
      </c>
      <c r="M58" s="3">
        <f t="shared" si="4"/>
        <v>108.74355415848042</v>
      </c>
      <c r="N58" s="3">
        <f t="shared" si="5"/>
        <v>152.0977072818375</v>
      </c>
    </row>
    <row r="59" spans="1:15" x14ac:dyDescent="0.3">
      <c r="A59" s="3">
        <v>53</v>
      </c>
      <c r="B59" s="3">
        <v>134.15569056769237</v>
      </c>
      <c r="C59" s="3">
        <v>68.630473862200418</v>
      </c>
      <c r="D59" s="3"/>
      <c r="E59" s="3">
        <v>137.54896832105771</v>
      </c>
      <c r="F59" s="3">
        <v>107.08916544803589</v>
      </c>
      <c r="G59" s="3">
        <v>161.56519624582111</v>
      </c>
      <c r="I59" s="3">
        <f t="shared" si="0"/>
        <v>123.22896404216294</v>
      </c>
      <c r="J59" s="3">
        <f t="shared" si="1"/>
        <v>68.177205221858088</v>
      </c>
      <c r="K59" s="3"/>
      <c r="L59" s="3">
        <f t="shared" si="3"/>
        <v>144.55079906813845</v>
      </c>
      <c r="M59" s="3">
        <f t="shared" si="4"/>
        <v>110.8174434653388</v>
      </c>
      <c r="N59" s="3">
        <f t="shared" si="5"/>
        <v>154.18659440619766</v>
      </c>
    </row>
    <row r="60" spans="1:15" x14ac:dyDescent="0.3">
      <c r="A60" s="3">
        <v>54</v>
      </c>
      <c r="B60" s="3">
        <v>134.79468560109299</v>
      </c>
      <c r="C60" s="3">
        <v>68.630473862200418</v>
      </c>
      <c r="D60" s="3"/>
      <c r="E60" s="3">
        <v>140.90420633834717</v>
      </c>
      <c r="F60" s="3">
        <v>111.10098220783584</v>
      </c>
      <c r="G60" s="3">
        <v>162.70566198180111</v>
      </c>
      <c r="I60" s="3">
        <f t="shared" si="0"/>
        <v>123.26740874046639</v>
      </c>
      <c r="J60" s="3">
        <f t="shared" si="1"/>
        <v>68.409494094043595</v>
      </c>
      <c r="K60" s="3"/>
      <c r="L60" s="3">
        <f t="shared" si="3"/>
        <v>146.12909489054087</v>
      </c>
      <c r="M60" s="3">
        <f t="shared" si="4"/>
        <v>112.77015634702362</v>
      </c>
      <c r="N60" s="3">
        <f t="shared" si="5"/>
        <v>156.17834578310237</v>
      </c>
    </row>
    <row r="61" spans="1:15" x14ac:dyDescent="0.3">
      <c r="A61" s="3">
        <v>55</v>
      </c>
      <c r="B61" s="3">
        <v>135.43368063449361</v>
      </c>
      <c r="C61" s="3">
        <v>68.95868716460636</v>
      </c>
      <c r="D61" s="3"/>
      <c r="E61" s="3">
        <v>143.26194116130731</v>
      </c>
      <c r="F61" s="3">
        <v>113.26061390648675</v>
      </c>
      <c r="G61" s="3">
        <v>164.44425560248536</v>
      </c>
      <c r="I61" s="3">
        <f t="shared" si="0"/>
        <v>123.29931457989575</v>
      </c>
      <c r="J61" s="3">
        <f t="shared" si="1"/>
        <v>68.616666831342044</v>
      </c>
      <c r="K61" s="3"/>
      <c r="L61" s="3">
        <f t="shared" si="3"/>
        <v>147.61097061341849</v>
      </c>
      <c r="M61" s="3">
        <f t="shared" si="4"/>
        <v>114.60369918073485</v>
      </c>
      <c r="N61" s="3">
        <f t="shared" si="5"/>
        <v>158.07449413448381</v>
      </c>
    </row>
    <row r="62" spans="1:15" x14ac:dyDescent="0.3">
      <c r="A62" s="3">
        <v>56</v>
      </c>
      <c r="B62" s="3"/>
      <c r="C62" s="3">
        <v>69.068091598741674</v>
      </c>
      <c r="D62" s="3"/>
      <c r="E62" s="3">
        <v>144.44080857278738</v>
      </c>
      <c r="F62" s="3">
        <v>114.44326936050987</v>
      </c>
      <c r="G62" s="3">
        <v>165.08817916570175</v>
      </c>
      <c r="I62" s="3"/>
      <c r="J62" s="3">
        <f t="shared" si="1"/>
        <v>68.801307213724371</v>
      </c>
      <c r="K62" s="3"/>
      <c r="L62" s="3">
        <f t="shared" si="3"/>
        <v>149.00024267347646</v>
      </c>
      <c r="M62" s="3">
        <f t="shared" si="4"/>
        <v>116.3208827587496</v>
      </c>
      <c r="N62" s="3">
        <f t="shared" si="5"/>
        <v>159.8769278006497</v>
      </c>
    </row>
    <row r="63" spans="1:15" x14ac:dyDescent="0.3">
      <c r="A63" s="3">
        <v>57</v>
      </c>
      <c r="B63" s="3"/>
      <c r="C63" s="3">
        <v>69.9433270718242</v>
      </c>
      <c r="D63" s="3"/>
      <c r="E63" s="3">
        <v>146.52649707002135</v>
      </c>
      <c r="F63" s="3">
        <v>116.44864165211429</v>
      </c>
      <c r="G63" s="3">
        <v>165.73210272891814</v>
      </c>
      <c r="I63" s="3"/>
      <c r="J63" s="3">
        <f t="shared" si="1"/>
        <v>68.965761191555103</v>
      </c>
      <c r="K63" s="3"/>
      <c r="L63" s="3">
        <f t="shared" si="3"/>
        <v>150.30087762109622</v>
      </c>
      <c r="M63" s="3">
        <f t="shared" si="4"/>
        <v>117.92518734498246</v>
      </c>
      <c r="N63" s="3">
        <f t="shared" si="5"/>
        <v>161.58784177071877</v>
      </c>
    </row>
    <row r="64" spans="1:15" x14ac:dyDescent="0.3">
      <c r="A64" s="3">
        <v>58</v>
      </c>
      <c r="B64" s="3"/>
      <c r="C64" s="3">
        <v>69.9433270718242</v>
      </c>
      <c r="D64" s="3"/>
      <c r="E64" s="3">
        <v>149.11093716441997</v>
      </c>
      <c r="F64" s="3">
        <v>118.19691493197456</v>
      </c>
      <c r="G64" s="3"/>
      <c r="I64" s="3"/>
      <c r="J64" s="3">
        <f t="shared" si="1"/>
        <v>69.112152701033992</v>
      </c>
      <c r="K64" s="3"/>
      <c r="L64" s="3">
        <f t="shared" si="3"/>
        <v>151.51693722891793</v>
      </c>
      <c r="M64" s="3">
        <f t="shared" si="4"/>
        <v>119.42063310077772</v>
      </c>
      <c r="N64" s="3"/>
    </row>
    <row r="65" spans="1:14" x14ac:dyDescent="0.3">
      <c r="A65" s="3">
        <v>59</v>
      </c>
      <c r="B65" s="3"/>
      <c r="C65" s="3">
        <v>69.9433270718242</v>
      </c>
      <c r="D65" s="3"/>
      <c r="E65" s="3">
        <v>152.37549307313401</v>
      </c>
      <c r="F65" s="3">
        <v>120.81932485176496</v>
      </c>
      <c r="G65" s="3"/>
      <c r="I65" s="3"/>
      <c r="J65" s="3">
        <f t="shared" si="1"/>
        <v>69.242399854914694</v>
      </c>
      <c r="K65" s="3"/>
      <c r="L65" s="3">
        <f t="shared" si="3"/>
        <v>152.65252992401835</v>
      </c>
      <c r="M65" s="3">
        <f t="shared" si="4"/>
        <v>120.811658615505</v>
      </c>
      <c r="N65" s="3"/>
    </row>
    <row r="66" spans="1:14" x14ac:dyDescent="0.3">
      <c r="A66" s="3">
        <v>60</v>
      </c>
      <c r="B66" s="3"/>
      <c r="C66" s="3">
        <v>69.9433270718242</v>
      </c>
      <c r="D66" s="3"/>
      <c r="E66" s="3">
        <v>155.00527422182032</v>
      </c>
      <c r="F66" s="3">
        <v>122.05340010813691</v>
      </c>
      <c r="G66" s="3"/>
      <c r="I66" s="3"/>
      <c r="J66" s="3">
        <f t="shared" si="1"/>
        <v>69.358231068137727</v>
      </c>
      <c r="K66" s="3"/>
      <c r="L66" s="3">
        <f t="shared" si="3"/>
        <v>153.71176843814413</v>
      </c>
      <c r="M66" s="3">
        <f t="shared" si="4"/>
        <v>122.10300947104183</v>
      </c>
      <c r="N66" s="3"/>
    </row>
    <row r="67" spans="1:14" x14ac:dyDescent="0.3">
      <c r="A67" s="3">
        <v>61</v>
      </c>
      <c r="B67" s="3"/>
      <c r="C67" s="3"/>
      <c r="D67" s="3"/>
      <c r="E67" s="3">
        <v>158.17914802195898</v>
      </c>
      <c r="F67" s="3">
        <v>123.64741398095069</v>
      </c>
      <c r="G67" s="3"/>
      <c r="I67" s="3"/>
      <c r="J67" s="3"/>
      <c r="K67" s="3"/>
      <c r="L67" s="3">
        <f t="shared" si="3"/>
        <v>154.69873343879036</v>
      </c>
      <c r="M67" s="3">
        <f t="shared" si="4"/>
        <v>123.299638045406</v>
      </c>
      <c r="N67" s="3"/>
    </row>
    <row r="68" spans="1:14" x14ac:dyDescent="0.3">
      <c r="A68" s="3">
        <v>62</v>
      </c>
      <c r="B68" s="3"/>
      <c r="C68" s="3"/>
      <c r="D68" s="3"/>
      <c r="E68" s="3">
        <v>161.06227743062908</v>
      </c>
      <c r="F68" s="3">
        <v>125.70420607490394</v>
      </c>
      <c r="G68" s="3"/>
      <c r="I68" s="3"/>
      <c r="J68" s="3"/>
      <c r="K68" s="3"/>
      <c r="L68" s="3">
        <f t="shared" si="3"/>
        <v>155.6174428061226</v>
      </c>
      <c r="M68" s="3">
        <f t="shared" si="4"/>
        <v>124.40661514005795</v>
      </c>
      <c r="N68" s="3"/>
    </row>
    <row r="69" spans="1:14" x14ac:dyDescent="0.3">
      <c r="A69" s="3">
        <v>63</v>
      </c>
      <c r="B69" s="3"/>
      <c r="C69" s="3"/>
      <c r="D69" s="3"/>
      <c r="E69" s="3">
        <v>163.46488527118751</v>
      </c>
      <c r="F69" s="3">
        <v>126.52692291248523</v>
      </c>
      <c r="G69" s="3"/>
      <c r="I69" s="3"/>
      <c r="J69" s="3"/>
      <c r="K69" s="3"/>
      <c r="L69" s="3">
        <f t="shared" si="3"/>
        <v>156.4718261528817</v>
      </c>
      <c r="M69" s="3">
        <f t="shared" si="4"/>
        <v>125.42905350621592</v>
      </c>
      <c r="N69" s="3"/>
    </row>
    <row r="70" spans="1:14" x14ac:dyDescent="0.3">
      <c r="A70" s="3">
        <v>64</v>
      </c>
      <c r="B70" s="3"/>
      <c r="C70" s="3"/>
      <c r="D70" s="3"/>
      <c r="E70" s="3">
        <v>165.31304514854014</v>
      </c>
      <c r="F70" s="3">
        <v>127.34963975006653</v>
      </c>
      <c r="G70" s="3"/>
      <c r="I70" s="3"/>
      <c r="J70" s="3"/>
      <c r="K70" s="3"/>
      <c r="L70" s="3">
        <f t="shared" si="3"/>
        <v>157.2657041421659</v>
      </c>
      <c r="M70" s="3">
        <f t="shared" si="4"/>
        <v>126.37204294714205</v>
      </c>
      <c r="N70" s="3"/>
    </row>
    <row r="71" spans="1:14" x14ac:dyDescent="0.3">
      <c r="A71" s="3">
        <v>65</v>
      </c>
      <c r="B71" s="3"/>
      <c r="C71" s="3"/>
      <c r="D71" s="3"/>
      <c r="E71" s="3">
        <v>166.86549944551635</v>
      </c>
      <c r="F71" s="3">
        <v>128.42945559939199</v>
      </c>
      <c r="G71" s="3"/>
      <c r="I71" s="3"/>
      <c r="J71" s="3"/>
      <c r="K71" s="3"/>
      <c r="L71" s="3">
        <f t="shared" ref="L71:L75" si="8">$T$6/(1+EXP(4*$T$7*($T$8-A71)/$T$6+2))</f>
        <v>158.00277213702034</v>
      </c>
      <c r="M71" s="3">
        <f t="shared" ref="M71:M78" si="9">$U$6/(1+EXP(4*$U$7*($U$8-A71)/$U$6+2))</f>
        <v>127.24059637840909</v>
      </c>
      <c r="N71" s="3"/>
    </row>
    <row r="72" spans="1:14" x14ac:dyDescent="0.3">
      <c r="A72" s="3">
        <v>66</v>
      </c>
      <c r="B72" s="3"/>
      <c r="C72" s="3"/>
      <c r="D72" s="3"/>
      <c r="E72" s="3">
        <v>168.30706414985141</v>
      </c>
      <c r="F72" s="3">
        <v>129.2521724369733</v>
      </c>
      <c r="G72" s="3"/>
      <c r="I72" s="3"/>
      <c r="J72" s="3"/>
      <c r="K72" s="3"/>
      <c r="L72" s="3">
        <f t="shared" si="8"/>
        <v>158.68658771191716</v>
      </c>
      <c r="M72" s="3">
        <f t="shared" si="9"/>
        <v>128.03960602512194</v>
      </c>
      <c r="N72" s="3"/>
    </row>
    <row r="73" spans="1:14" x14ac:dyDescent="0.3">
      <c r="A73" s="3">
        <v>67</v>
      </c>
      <c r="B73" s="3"/>
      <c r="C73" s="3"/>
      <c r="D73" s="3"/>
      <c r="E73" s="3">
        <v>169.23114408852774</v>
      </c>
      <c r="F73" s="3">
        <v>130.3834080886476</v>
      </c>
      <c r="G73" s="3"/>
      <c r="I73" s="3"/>
      <c r="J73" s="3"/>
      <c r="K73" s="3"/>
      <c r="L73" s="3">
        <f t="shared" si="8"/>
        <v>159.32056156566642</v>
      </c>
      <c r="M73" s="3">
        <f t="shared" si="9"/>
        <v>128.77380881025934</v>
      </c>
      <c r="N73" s="3"/>
    </row>
    <row r="74" spans="1:14" x14ac:dyDescent="0.3">
      <c r="A74" s="3">
        <v>68</v>
      </c>
      <c r="B74" s="3"/>
      <c r="C74" s="3"/>
      <c r="D74" s="3"/>
      <c r="E74" s="3">
        <v>170.00083042428119</v>
      </c>
      <c r="F74" s="3">
        <v>131.64290286503388</v>
      </c>
      <c r="G74" s="3"/>
      <c r="I74" s="3"/>
      <c r="J74" s="3"/>
      <c r="K74" s="3"/>
      <c r="L74" s="3">
        <f t="shared" si="8"/>
        <v>159.90795139467841</v>
      </c>
      <c r="M74" s="3">
        <f t="shared" si="9"/>
        <v>129.44775992743507</v>
      </c>
      <c r="N74" s="3"/>
    </row>
    <row r="75" spans="1:14" x14ac:dyDescent="0.3">
      <c r="A75" s="3">
        <v>69</v>
      </c>
      <c r="B75" s="3"/>
      <c r="C75" s="3"/>
      <c r="D75" s="3"/>
      <c r="E75" s="3">
        <v>170.50279977368561</v>
      </c>
      <c r="F75" s="3">
        <v>133.07414692910919</v>
      </c>
      <c r="G75" s="3"/>
      <c r="I75" s="3"/>
      <c r="J75" s="3"/>
      <c r="K75" s="3"/>
      <c r="L75" s="3">
        <f t="shared" si="8"/>
        <v>160.45185831188033</v>
      </c>
      <c r="M75" s="3">
        <f t="shared" si="9"/>
        <v>130.0658135806716</v>
      </c>
      <c r="N75" s="3"/>
    </row>
    <row r="76" spans="1:14" x14ac:dyDescent="0.3">
      <c r="A76" s="3">
        <v>70</v>
      </c>
      <c r="B76" s="3"/>
      <c r="C76" s="3"/>
      <c r="D76" s="3"/>
      <c r="E76" s="3"/>
      <c r="F76" s="3">
        <v>134.33364170549547</v>
      </c>
      <c r="G76" s="3"/>
      <c r="I76" s="3"/>
      <c r="J76" s="3"/>
      <c r="K76" s="3"/>
      <c r="L76" s="31"/>
      <c r="M76" s="3">
        <f t="shared" si="9"/>
        <v>130.63210990067662</v>
      </c>
      <c r="N76" s="3"/>
    </row>
    <row r="77" spans="1:14" x14ac:dyDescent="0.3">
      <c r="A77" s="3">
        <v>71</v>
      </c>
      <c r="B77" s="3"/>
      <c r="C77" s="3"/>
      <c r="D77" s="3"/>
      <c r="E77" s="3"/>
      <c r="F77" s="3">
        <v>135.53588671931874</v>
      </c>
      <c r="G77" s="3"/>
      <c r="I77" s="3"/>
      <c r="J77" s="3"/>
      <c r="K77" s="3"/>
      <c r="L77" s="31"/>
      <c r="M77" s="3">
        <f t="shared" si="9"/>
        <v>131.15056710067685</v>
      </c>
      <c r="N77" s="3"/>
    </row>
    <row r="78" spans="1:14" x14ac:dyDescent="0.3">
      <c r="A78" s="3">
        <v>72</v>
      </c>
      <c r="B78" s="3"/>
      <c r="C78" s="3"/>
      <c r="D78" s="3"/>
      <c r="E78" s="3"/>
      <c r="F78" s="3">
        <v>135.60984456709326</v>
      </c>
      <c r="G78" s="3"/>
      <c r="I78" s="3"/>
      <c r="J78" s="3"/>
      <c r="K78" s="3"/>
      <c r="L78" s="31"/>
      <c r="M78" s="3">
        <f t="shared" si="9"/>
        <v>131.62487800594025</v>
      </c>
      <c r="N78" s="3"/>
    </row>
  </sheetData>
  <mergeCells count="3">
    <mergeCell ref="B4:E4"/>
    <mergeCell ref="I4:L4"/>
    <mergeCell ref="Q4:T4"/>
  </mergeCells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9AF404-328C-4DC4-85BB-514935EF3DD6}">
  <dimension ref="A4:P80"/>
  <sheetViews>
    <sheetView zoomScale="90" zoomScaleNormal="90" workbookViewId="0">
      <selection activeCell="M12" sqref="M12"/>
    </sheetView>
  </sheetViews>
  <sheetFormatPr baseColWidth="10" defaultRowHeight="14.4" x14ac:dyDescent="0.3"/>
  <cols>
    <col min="7" max="7" width="13.109375" customWidth="1"/>
    <col min="8" max="10" width="12" bestFit="1" customWidth="1"/>
    <col min="13" max="13" width="12" bestFit="1" customWidth="1"/>
  </cols>
  <sheetData>
    <row r="4" spans="1:16" x14ac:dyDescent="0.3">
      <c r="A4" s="3" t="s">
        <v>22</v>
      </c>
      <c r="B4" s="112" t="s">
        <v>5</v>
      </c>
      <c r="C4" s="112"/>
      <c r="D4" s="112"/>
      <c r="E4" s="112"/>
      <c r="G4" s="112" t="s">
        <v>6</v>
      </c>
      <c r="H4" s="112"/>
      <c r="I4" s="112"/>
      <c r="J4" s="112"/>
      <c r="K4" s="45"/>
      <c r="M4" s="112" t="s">
        <v>50</v>
      </c>
      <c r="N4" s="112"/>
      <c r="O4" s="112"/>
      <c r="P4" s="112"/>
    </row>
    <row r="5" spans="1:16" x14ac:dyDescent="0.3">
      <c r="A5" t="s">
        <v>4</v>
      </c>
      <c r="B5" s="3" t="s">
        <v>38</v>
      </c>
      <c r="C5" s="3" t="s">
        <v>39</v>
      </c>
      <c r="D5" s="3" t="s">
        <v>40</v>
      </c>
      <c r="E5" s="3" t="s">
        <v>41</v>
      </c>
      <c r="G5" s="3" t="s">
        <v>61</v>
      </c>
      <c r="H5" s="3" t="s">
        <v>62</v>
      </c>
      <c r="I5" s="3" t="s">
        <v>63</v>
      </c>
      <c r="J5" s="3" t="s">
        <v>64</v>
      </c>
      <c r="K5" s="11"/>
      <c r="M5" s="3" t="s">
        <v>38</v>
      </c>
      <c r="N5" s="3" t="s">
        <v>39</v>
      </c>
      <c r="O5" s="3" t="s">
        <v>40</v>
      </c>
      <c r="P5" s="3" t="s">
        <v>41</v>
      </c>
    </row>
    <row r="6" spans="1:16" x14ac:dyDescent="0.3">
      <c r="A6">
        <v>0</v>
      </c>
      <c r="B6" s="3">
        <v>0</v>
      </c>
      <c r="C6" s="3">
        <v>0</v>
      </c>
      <c r="D6" s="3">
        <v>0</v>
      </c>
      <c r="E6" s="3">
        <v>0</v>
      </c>
      <c r="G6" s="3">
        <f>$M$6/(1+EXP(4*$M$7*($M$8-A6)/$M$6+2))</f>
        <v>7.7108567108763051</v>
      </c>
      <c r="H6" s="3">
        <f>$N$6/(1+EXP(4*$N$7*($N$8-A6)/$N$6+2))</f>
        <v>1.4510918820457648</v>
      </c>
      <c r="I6" s="3">
        <f>$O$6/(1+EXP(4*$O$7*($O$8-A6)/$O$6+2))</f>
        <v>2.1111963204838009</v>
      </c>
      <c r="J6" s="3">
        <f>$P$6/(1+EXP(4*$P$7*($P$8-A6)/$P$6+2))</f>
        <v>6.2789026667923995</v>
      </c>
      <c r="K6" s="11"/>
      <c r="L6" s="3" t="s">
        <v>51</v>
      </c>
      <c r="M6" s="3">
        <v>141.0061196432801</v>
      </c>
      <c r="N6" s="3">
        <v>35.147395254647272</v>
      </c>
      <c r="O6" s="3">
        <v>110.70422093341337</v>
      </c>
      <c r="P6" s="3">
        <v>155.67069442073432</v>
      </c>
    </row>
    <row r="7" spans="1:16" x14ac:dyDescent="0.3">
      <c r="A7" s="3">
        <v>1</v>
      </c>
      <c r="B7" s="3">
        <v>0.59739286766246502</v>
      </c>
      <c r="C7" s="3">
        <v>0.24133412480307526</v>
      </c>
      <c r="D7" s="3">
        <v>2.5877052046264754E-2</v>
      </c>
      <c r="E7" s="3">
        <v>2.1705377453598325</v>
      </c>
      <c r="G7" s="3">
        <f t="shared" ref="G7:G70" si="0">$M$6/(1+EXP(4*$M$7*($M$8-A7)/$M$6+2))</f>
        <v>8.2157413613455113</v>
      </c>
      <c r="H7" s="3">
        <f t="shared" ref="H7:H63" si="1">$N$6/(1+EXP(4*$N$7*($N$8-A7)/$N$6+2))</f>
        <v>1.6571857295443562</v>
      </c>
      <c r="I7" s="3">
        <f t="shared" ref="I7:I53" si="2">$O$6/(1+EXP(4*$O$7*($O$8-A7)/$O$6+2))</f>
        <v>2.5371425187831536</v>
      </c>
      <c r="J7" s="3">
        <f t="shared" ref="J7:J55" si="3">$P$6/(1+EXP(4*$P$7*($P$8-A7)/$P$6+2))</f>
        <v>7.1657338493799321</v>
      </c>
      <c r="K7" s="11"/>
      <c r="L7" s="3" t="s">
        <v>0</v>
      </c>
      <c r="M7" s="3">
        <v>2.3695233056374905</v>
      </c>
      <c r="N7" s="3">
        <v>1.2208405639007718</v>
      </c>
      <c r="O7" s="3">
        <v>5.1951778587000161</v>
      </c>
      <c r="P7" s="3">
        <v>5.373332620742409</v>
      </c>
    </row>
    <row r="8" spans="1:16" x14ac:dyDescent="0.3">
      <c r="A8" s="3">
        <v>2</v>
      </c>
      <c r="B8" s="3">
        <v>1.1028791402999354</v>
      </c>
      <c r="C8" s="3">
        <v>0.58885526451950354</v>
      </c>
      <c r="D8" s="3">
        <v>8.8721321301479153E-2</v>
      </c>
      <c r="E8" s="3">
        <v>3.5517890378615435</v>
      </c>
      <c r="G8" s="3">
        <f t="shared" si="0"/>
        <v>8.7515139501103878</v>
      </c>
      <c r="H8" s="3">
        <f t="shared" si="1"/>
        <v>1.8909078464832987</v>
      </c>
      <c r="I8" s="3">
        <f t="shared" si="2"/>
        <v>3.0466148563385174</v>
      </c>
      <c r="J8" s="3">
        <f t="shared" si="3"/>
        <v>8.1709700634918772</v>
      </c>
      <c r="K8" s="11"/>
      <c r="L8" s="32" t="s">
        <v>1</v>
      </c>
      <c r="M8" s="33">
        <v>12.644565809710897</v>
      </c>
      <c r="N8" s="33">
        <v>8.241512832506185</v>
      </c>
      <c r="O8" s="33">
        <v>10.336758815070274</v>
      </c>
      <c r="P8" s="33">
        <v>8.4694991876628656</v>
      </c>
    </row>
    <row r="9" spans="1:16" x14ac:dyDescent="0.3">
      <c r="A9" s="3">
        <v>3</v>
      </c>
      <c r="B9" s="3">
        <v>1.7462253054748977</v>
      </c>
      <c r="C9" s="3">
        <v>0.97498986420442391</v>
      </c>
      <c r="D9" s="3">
        <v>0.17004919916116837</v>
      </c>
      <c r="E9" s="3">
        <v>4.5383971039341944</v>
      </c>
      <c r="G9" s="3">
        <f t="shared" si="0"/>
        <v>9.3197736570933483</v>
      </c>
      <c r="H9" s="3">
        <f t="shared" si="1"/>
        <v>2.155471544981189</v>
      </c>
      <c r="I9" s="3">
        <f t="shared" si="2"/>
        <v>3.6549352213998221</v>
      </c>
      <c r="J9" s="3">
        <f t="shared" si="3"/>
        <v>9.3083854922183775</v>
      </c>
      <c r="K9" s="11"/>
      <c r="L9" s="32" t="s">
        <v>2</v>
      </c>
      <c r="M9" s="3">
        <f>SUMPRODUCT((B6:B80-G6:G80)^2)</f>
        <v>1806.5894676678658</v>
      </c>
      <c r="N9" s="3">
        <f>SUMPRODUCT((C6:C63-H6:H63)^2)</f>
        <v>34.757212721960556</v>
      </c>
      <c r="O9" s="3">
        <f>SUMPRODUCT((D6:D53-I6:I53)^2)</f>
        <v>607.30645716208539</v>
      </c>
      <c r="P9" s="3">
        <f>SUMPRODUCT((E6:E55-J6:J55)^2)</f>
        <v>345.62112416010473</v>
      </c>
    </row>
    <row r="10" spans="1:16" x14ac:dyDescent="0.3">
      <c r="A10" s="3">
        <v>4</v>
      </c>
      <c r="B10" s="3">
        <v>2.366594821893611</v>
      </c>
      <c r="C10" s="3">
        <v>1.2259773539996222</v>
      </c>
      <c r="D10" s="3">
        <v>0.35118856348502159</v>
      </c>
      <c r="E10" s="3">
        <v>5.5250051700068452</v>
      </c>
      <c r="G10" s="3">
        <f t="shared" si="0"/>
        <v>9.9221637639583236</v>
      </c>
      <c r="H10" s="3">
        <f t="shared" si="1"/>
        <v>2.4543195247525595</v>
      </c>
      <c r="I10" s="3">
        <f t="shared" si="2"/>
        <v>4.3797780166790279</v>
      </c>
      <c r="J10" s="3">
        <f t="shared" si="3"/>
        <v>10.59276085223561</v>
      </c>
      <c r="K10" s="11"/>
      <c r="L10" s="32" t="s">
        <v>55</v>
      </c>
      <c r="M10" s="3">
        <f>SUMPRODUCT((B6:B80-AVERAGE(B6:B80))^2)</f>
        <v>125834.91867238874</v>
      </c>
      <c r="N10" s="3">
        <f>SUMPRODUCT((C6:C63-AVERAGE(C6:C63))^2)</f>
        <v>9128.3027240078663</v>
      </c>
      <c r="O10" s="3">
        <f>SUMPRODUCT((D6:D53-AVERAGE(D6:D53))^2)</f>
        <v>86905.776306600397</v>
      </c>
      <c r="P10" s="3">
        <f>SUMPRODUCT((E6:E55-AVERAGE(E6:E55))^2)</f>
        <v>141972.95947283268</v>
      </c>
    </row>
    <row r="11" spans="1:16" x14ac:dyDescent="0.3">
      <c r="A11" s="3">
        <v>5</v>
      </c>
      <c r="B11" s="3">
        <v>3.1018475820935678</v>
      </c>
      <c r="C11" s="3">
        <v>1.6603787786451576</v>
      </c>
      <c r="D11" s="3">
        <v>0.47040783898388416</v>
      </c>
      <c r="E11" s="3">
        <v>7.3666735600091267</v>
      </c>
      <c r="G11" s="3">
        <f t="shared" si="0"/>
        <v>10.560367377601423</v>
      </c>
      <c r="H11" s="3">
        <f t="shared" si="1"/>
        <v>2.7910963441329102</v>
      </c>
      <c r="I11" s="3">
        <f t="shared" si="2"/>
        <v>5.2413325803668505</v>
      </c>
      <c r="J11" s="3">
        <f t="shared" si="3"/>
        <v>12.039776894624806</v>
      </c>
      <c r="K11" s="11"/>
      <c r="L11" s="32" t="s">
        <v>3</v>
      </c>
      <c r="M11" s="3">
        <f>1-(M9/M10)</f>
        <v>0.98564317848552574</v>
      </c>
      <c r="N11" s="3">
        <f t="shared" ref="N11:P11" si="4">1-(N9/N10)</f>
        <v>0.99619236852974347</v>
      </c>
      <c r="O11" s="3">
        <f t="shared" si="4"/>
        <v>0.99301189767847498</v>
      </c>
      <c r="P11" s="3">
        <f t="shared" si="4"/>
        <v>0.99756558484486446</v>
      </c>
    </row>
    <row r="12" spans="1:16" x14ac:dyDescent="0.3">
      <c r="A12" s="3">
        <v>6</v>
      </c>
      <c r="B12" s="3">
        <v>3.9290069373185195</v>
      </c>
      <c r="C12" s="3">
        <v>2.114086933274939</v>
      </c>
      <c r="D12" s="3">
        <v>0.57206768630849569</v>
      </c>
      <c r="E12" s="3">
        <v>10.458045500370099</v>
      </c>
      <c r="G12" s="3">
        <f t="shared" si="0"/>
        <v>11.236102225654712</v>
      </c>
      <c r="H12" s="3">
        <f t="shared" si="1"/>
        <v>3.1696047517896835</v>
      </c>
      <c r="I12" s="3">
        <f t="shared" si="2"/>
        <v>6.2623831447420235</v>
      </c>
      <c r="J12" s="3">
        <f t="shared" si="3"/>
        <v>13.665841768789479</v>
      </c>
      <c r="K12" s="11"/>
      <c r="L12" s="32" t="s">
        <v>48</v>
      </c>
      <c r="M12" s="3">
        <f>1-((1-M11)*(74-1)/(74-3-1))</f>
        <v>0.98502788613490544</v>
      </c>
      <c r="N12" s="3">
        <f>1-((1-N11)*(57-1)/(57-3-1))</f>
        <v>0.9959768422201063</v>
      </c>
      <c r="O12" s="3">
        <f>1-((1-O11)*(47-1)/(47-3-1))</f>
        <v>0.99252435565604302</v>
      </c>
      <c r="P12" s="3">
        <f>1-((1-P11)*(49-1)/(49-3-1))</f>
        <v>0.99740329050118881</v>
      </c>
    </row>
    <row r="13" spans="1:16" x14ac:dyDescent="0.3">
      <c r="A13" s="3">
        <v>7</v>
      </c>
      <c r="B13" s="3">
        <v>5.0089094288622062</v>
      </c>
      <c r="C13" s="3">
        <v>2.5002215329598592</v>
      </c>
      <c r="D13" s="3">
        <v>1.8228650328286848</v>
      </c>
      <c r="E13" s="3">
        <v>14.075608409303154</v>
      </c>
      <c r="G13" s="3">
        <f t="shared" si="0"/>
        <v>11.951114440289826</v>
      </c>
      <c r="H13" s="3">
        <f t="shared" si="1"/>
        <v>3.5937425719556315</v>
      </c>
      <c r="I13" s="3">
        <f t="shared" si="2"/>
        <v>7.4682564497847279</v>
      </c>
      <c r="J13" s="3">
        <f t="shared" si="3"/>
        <v>15.487838258127541</v>
      </c>
      <c r="K13" s="11"/>
      <c r="L13" s="32" t="s">
        <v>49</v>
      </c>
      <c r="M13" s="3">
        <f>SQRT(AVERAGE((B6:B80-G6:G80)^2))</f>
        <v>6.9422050114276201</v>
      </c>
      <c r="N13" s="3">
        <f>SQRT(AVERAGE((C6:C63-H6:H63)^2))</f>
        <v>1.0935210389957724</v>
      </c>
      <c r="O13" s="3">
        <f>SQRT(AVERAGE((D6:D53-I6:I53)^2))</f>
        <v>5.6453914169560431</v>
      </c>
      <c r="P13" s="3">
        <f>SQRT(AVERAGE((E6:E55-J6:J55)^2))</f>
        <v>1.4122298488243867</v>
      </c>
    </row>
    <row r="14" spans="1:16" x14ac:dyDescent="0.3">
      <c r="A14" s="3">
        <v>8</v>
      </c>
      <c r="B14" s="3">
        <v>6.065835271649644</v>
      </c>
      <c r="C14" s="3">
        <v>2.9249695926132717</v>
      </c>
      <c r="D14" s="3">
        <v>2.6322044923417485</v>
      </c>
      <c r="E14" s="3">
        <v>14.930668733232785</v>
      </c>
      <c r="G14" s="3">
        <f t="shared" si="0"/>
        <v>12.707171248180979</v>
      </c>
      <c r="H14" s="3">
        <f t="shared" si="1"/>
        <v>4.0674169797409894</v>
      </c>
      <c r="I14" s="3">
        <f t="shared" si="2"/>
        <v>8.886573446771564</v>
      </c>
      <c r="J14" s="3">
        <f t="shared" si="3"/>
        <v>17.522777232847321</v>
      </c>
      <c r="K14" s="11"/>
      <c r="L14" s="32" t="s">
        <v>70</v>
      </c>
      <c r="M14" s="3">
        <f>M13/AVERAGE(B6:B80)</f>
        <v>0.11341653678501595</v>
      </c>
      <c r="N14" s="3">
        <f>N13/AVERAGE(C6:C63)</f>
        <v>5.2444686346201495E-2</v>
      </c>
      <c r="O14" s="3">
        <f>O13/AVERAGE(D6:D53)</f>
        <v>9.3717721571278528E-2</v>
      </c>
      <c r="P14" s="3">
        <f>P13/AVERAGE(E6:E55)</f>
        <v>1.7257860190410281E-2</v>
      </c>
    </row>
    <row r="15" spans="1:16" x14ac:dyDescent="0.3">
      <c r="A15" s="3">
        <v>9</v>
      </c>
      <c r="B15" s="3">
        <v>7.2835976557308229</v>
      </c>
      <c r="C15" s="3">
        <v>3.4365979371957911</v>
      </c>
      <c r="D15" s="3">
        <v>3.9075272770289997</v>
      </c>
      <c r="E15" s="3">
        <v>18.877100997523389</v>
      </c>
      <c r="G15" s="3">
        <f t="shared" si="0"/>
        <v>13.506052488178362</v>
      </c>
      <c r="H15" s="3">
        <f t="shared" si="1"/>
        <v>4.5944335410922008</v>
      </c>
      <c r="I15" s="3">
        <f t="shared" si="2"/>
        <v>10.546729072958966</v>
      </c>
      <c r="J15" s="3">
        <f t="shared" si="3"/>
        <v>19.78734554025425</v>
      </c>
      <c r="K15" s="11"/>
      <c r="L15" s="3" t="s">
        <v>52</v>
      </c>
      <c r="M15" s="3">
        <f>B80</f>
        <v>128.42868483689338</v>
      </c>
      <c r="N15" s="3">
        <f>C63</f>
        <v>36.295306367420672</v>
      </c>
      <c r="O15" s="3">
        <f>D53</f>
        <v>115.40421247387748</v>
      </c>
      <c r="P15" s="3">
        <f>E55</f>
        <v>154.97482499614384</v>
      </c>
    </row>
    <row r="16" spans="1:16" x14ac:dyDescent="0.3">
      <c r="A16" s="3">
        <v>10</v>
      </c>
      <c r="B16" s="3">
        <v>8.5243366885682494</v>
      </c>
      <c r="C16" s="3">
        <v>4.6680410914172903</v>
      </c>
      <c r="D16" s="3">
        <v>6.8368557776876804</v>
      </c>
      <c r="E16" s="3">
        <v>20.718769387525672</v>
      </c>
      <c r="G16" s="3">
        <f t="shared" si="0"/>
        <v>14.349540884441115</v>
      </c>
      <c r="H16" s="3">
        <f t="shared" si="1"/>
        <v>5.1783584593647518</v>
      </c>
      <c r="I16" s="3">
        <f t="shared" si="2"/>
        <v>12.479016629655337</v>
      </c>
      <c r="J16" s="3">
        <f t="shared" si="3"/>
        <v>22.297340525479814</v>
      </c>
      <c r="K16" s="11"/>
      <c r="L16" s="3" t="s">
        <v>53</v>
      </c>
      <c r="M16" s="3">
        <f>G80</f>
        <v>125.95086981726504</v>
      </c>
      <c r="N16" s="3">
        <f>H63</f>
        <v>34.853148734752281</v>
      </c>
      <c r="O16" s="3">
        <f>I53</f>
        <v>109.8713583287382</v>
      </c>
      <c r="P16" s="3">
        <f>J55</f>
        <v>151.51422867429378</v>
      </c>
    </row>
    <row r="17" spans="1:16" x14ac:dyDescent="0.3">
      <c r="A17" s="3">
        <v>11</v>
      </c>
      <c r="B17" s="3">
        <v>10.109725452749407</v>
      </c>
      <c r="C17" s="3">
        <v>5.0695986417069099</v>
      </c>
      <c r="D17" s="3">
        <v>11.317005249283309</v>
      </c>
      <c r="E17" s="3">
        <v>24.270558425387215</v>
      </c>
      <c r="G17" s="3">
        <f t="shared" si="0"/>
        <v>15.239411011882677</v>
      </c>
      <c r="H17" s="3">
        <f t="shared" si="1"/>
        <v>5.8223541910627965</v>
      </c>
      <c r="I17" s="3">
        <f t="shared" si="2"/>
        <v>14.713316566748706</v>
      </c>
      <c r="J17" s="3">
        <f t="shared" si="3"/>
        <v>25.066989981381987</v>
      </c>
      <c r="K17" s="11"/>
      <c r="L17" s="3" t="s">
        <v>54</v>
      </c>
      <c r="M17" s="34">
        <f>(M15-M16)/M15</f>
        <v>1.9293314595374117E-2</v>
      </c>
      <c r="N17" s="34">
        <f t="shared" ref="N17:P17" si="5">(N15-N16)/N15</f>
        <v>3.9733998056643967E-2</v>
      </c>
      <c r="O17" s="34">
        <f t="shared" si="5"/>
        <v>4.7943259838904767E-2</v>
      </c>
      <c r="P17" s="34">
        <f t="shared" si="5"/>
        <v>2.2330054716539736E-2</v>
      </c>
    </row>
    <row r="18" spans="1:16" x14ac:dyDescent="0.3">
      <c r="A18" s="3">
        <v>12</v>
      </c>
      <c r="B18" s="3">
        <v>11.649160919418067</v>
      </c>
      <c r="C18" s="3">
        <v>6.033336762401996</v>
      </c>
      <c r="D18" s="3">
        <v>15.538684559056112</v>
      </c>
      <c r="E18" s="3">
        <v>27.361930365748186</v>
      </c>
      <c r="G18" s="3">
        <f t="shared" si="0"/>
        <v>16.1774169031894</v>
      </c>
      <c r="H18" s="3">
        <f t="shared" si="1"/>
        <v>6.5289910461694589</v>
      </c>
      <c r="I18" s="3">
        <f t="shared" si="2"/>
        <v>17.277290961501667</v>
      </c>
      <c r="J18" s="3">
        <f t="shared" si="3"/>
        <v>28.108165950336701</v>
      </c>
      <c r="K18" s="11"/>
    </row>
    <row r="19" spans="1:16" x14ac:dyDescent="0.3">
      <c r="A19" s="3">
        <v>13</v>
      </c>
      <c r="B19" s="3">
        <v>13.303479629867971</v>
      </c>
      <c r="C19" s="3">
        <v>7.3450914266814191</v>
      </c>
      <c r="D19" s="3">
        <v>19.544972067309896</v>
      </c>
      <c r="E19" s="3">
        <v>32.294970696111442</v>
      </c>
      <c r="G19" s="3">
        <f t="shared" si="0"/>
        <v>17.16527826276419</v>
      </c>
      <c r="H19" s="3">
        <f t="shared" si="1"/>
        <v>7.3000405630045826</v>
      </c>
      <c r="I19" s="3">
        <f t="shared" si="2"/>
        <v>20.194072813906693</v>
      </c>
      <c r="J19" s="3">
        <f t="shared" si="3"/>
        <v>31.429513501987749</v>
      </c>
      <c r="K19" s="11"/>
    </row>
    <row r="20" spans="1:16" x14ac:dyDescent="0.3">
      <c r="A20" s="3">
        <v>14</v>
      </c>
      <c r="B20" s="3">
        <v>15.003751637830371</v>
      </c>
      <c r="C20" s="3">
        <v>8.8977806211346149</v>
      </c>
      <c r="D20" s="3">
        <v>24.564427028962591</v>
      </c>
      <c r="E20" s="3">
        <v>36.872606078753591</v>
      </c>
      <c r="G20" s="3">
        <f t="shared" si="0"/>
        <v>18.204665273059685</v>
      </c>
      <c r="H20" s="3">
        <f t="shared" si="1"/>
        <v>8.1362601919027693</v>
      </c>
      <c r="I20" s="3">
        <f t="shared" si="2"/>
        <v>23.479519585596506</v>
      </c>
      <c r="J20" s="3">
        <f t="shared" si="3"/>
        <v>35.035530914121658</v>
      </c>
      <c r="K20" s="11"/>
    </row>
    <row r="21" spans="1:16" x14ac:dyDescent="0.3">
      <c r="A21" s="3">
        <v>15</v>
      </c>
      <c r="B21" s="3">
        <v>16.681046997036521</v>
      </c>
      <c r="C21" s="3">
        <v>9.8481334901533817</v>
      </c>
      <c r="D21" s="3">
        <v>29.329732372303756</v>
      </c>
      <c r="E21" s="3">
        <v>41.228742975138864</v>
      </c>
      <c r="G21" s="3">
        <f t="shared" si="0"/>
        <v>19.297182003170597</v>
      </c>
      <c r="H21" s="3">
        <f t="shared" si="1"/>
        <v>9.0371827973250003</v>
      </c>
      <c r="I21" s="3">
        <f t="shared" si="2"/>
        <v>27.139212897321293</v>
      </c>
      <c r="J21" s="3">
        <f t="shared" si="3"/>
        <v>38.925654378164026</v>
      </c>
      <c r="K21" s="11"/>
    </row>
    <row r="22" spans="1:16" x14ac:dyDescent="0.3">
      <c r="A22" s="3">
        <v>16</v>
      </c>
      <c r="B22" s="3">
        <v>18.220482463705181</v>
      </c>
      <c r="C22" s="3">
        <v>11.045318999546868</v>
      </c>
      <c r="D22" s="3">
        <v>34.267905665118271</v>
      </c>
      <c r="E22" s="3">
        <v>45.653737276708263</v>
      </c>
      <c r="G22" s="3">
        <f t="shared" si="0"/>
        <v>20.444348458425754</v>
      </c>
      <c r="H22" s="3">
        <f t="shared" si="1"/>
        <v>10.000928146729059</v>
      </c>
      <c r="I22" s="3">
        <f t="shared" si="2"/>
        <v>31.165518859778789</v>
      </c>
      <c r="J22" s="3">
        <f t="shared" si="3"/>
        <v>43.093416369551164</v>
      </c>
      <c r="K22" s="11"/>
    </row>
    <row r="23" spans="1:16" x14ac:dyDescent="0.3">
      <c r="A23" s="3">
        <v>17</v>
      </c>
      <c r="B23" s="3">
        <v>19.897777822911333</v>
      </c>
      <c r="C23" s="3">
        <v>11.957460340037144</v>
      </c>
      <c r="D23" s="3">
        <v>38.931735997220869</v>
      </c>
      <c r="E23" s="3">
        <v>49.837368252737512</v>
      </c>
      <c r="G23" s="3">
        <f t="shared" si="0"/>
        <v>21.647581343097997</v>
      </c>
      <c r="H23" s="3">
        <f t="shared" si="1"/>
        <v>11.024056166137999</v>
      </c>
      <c r="I23" s="3">
        <f t="shared" si="2"/>
        <v>35.535148030333545</v>
      </c>
      <c r="J23" s="3">
        <f t="shared" si="3"/>
        <v>47.525759292385274</v>
      </c>
      <c r="K23" s="11"/>
    </row>
    <row r="24" spans="1:16" x14ac:dyDescent="0.3">
      <c r="A24" s="3">
        <v>18</v>
      </c>
      <c r="B24" s="3">
        <v>21.437213289579994</v>
      </c>
      <c r="C24" s="3">
        <v>13.168898057875792</v>
      </c>
      <c r="D24" s="3">
        <v>44.419704227975487</v>
      </c>
      <c r="E24" s="3">
        <v>54.664634763540491</v>
      </c>
      <c r="G24" s="3">
        <f t="shared" si="0"/>
        <v>22.908173646106821</v>
      </c>
      <c r="H24" s="3">
        <f t="shared" si="1"/>
        <v>12.101482486805176</v>
      </c>
      <c r="I24" s="3">
        <f t="shared" si="2"/>
        <v>40.207727240298546</v>
      </c>
      <c r="J24" s="3">
        <f t="shared" si="3"/>
        <v>52.202591554291388</v>
      </c>
      <c r="K24" s="11"/>
    </row>
    <row r="25" spans="1:16" x14ac:dyDescent="0.3">
      <c r="A25" s="3">
        <v>19</v>
      </c>
      <c r="B25" s="3">
        <v>22.861765512467411</v>
      </c>
      <c r="C25" s="3">
        <v>14.323326941933797</v>
      </c>
      <c r="D25" s="3">
        <v>49.679007115781999</v>
      </c>
      <c r="E25" s="3">
        <v>59.527417199122652</v>
      </c>
      <c r="G25" s="3">
        <f t="shared" si="0"/>
        <v>24.227273201391352</v>
      </c>
      <c r="H25" s="3">
        <f t="shared" si="1"/>
        <v>13.226474941948547</v>
      </c>
      <c r="I25" s="3">
        <f t="shared" si="2"/>
        <v>45.125869074591641</v>
      </c>
      <c r="J25" s="3">
        <f t="shared" si="3"/>
        <v>57.096668590453937</v>
      </c>
      <c r="K25" s="11"/>
    </row>
    <row r="26" spans="1:16" x14ac:dyDescent="0.3">
      <c r="A26" s="3">
        <v>20</v>
      </c>
      <c r="B26" s="3">
        <v>22.898528150477407</v>
      </c>
      <c r="C26" s="3">
        <v>15.255060103313435</v>
      </c>
      <c r="D26" s="3">
        <v>54.633422879657701</v>
      </c>
      <c r="E26" s="3">
        <v>64.30777959342376</v>
      </c>
      <c r="G26" s="3">
        <f t="shared" si="0"/>
        <v>25.60586041990377</v>
      </c>
      <c r="H26" s="3">
        <f t="shared" si="1"/>
        <v>14.390744751931743</v>
      </c>
      <c r="I26" s="3">
        <f t="shared" si="2"/>
        <v>50.217064566041287</v>
      </c>
      <c r="J26" s="3">
        <f t="shared" si="3"/>
        <v>62.173864250254638</v>
      </c>
      <c r="K26" s="11"/>
    </row>
    <row r="27" spans="1:16" x14ac:dyDescent="0.3">
      <c r="A27" s="3">
        <v>21</v>
      </c>
      <c r="B27" s="3">
        <v>24.460940265902316</v>
      </c>
      <c r="C27" s="3">
        <v>16.448843216331095</v>
      </c>
      <c r="D27" s="3">
        <v>59.130507957637178</v>
      </c>
      <c r="E27" s="3">
        <v>70.242022565659624</v>
      </c>
      <c r="G27" s="3">
        <f t="shared" si="0"/>
        <v>27.044725438067466</v>
      </c>
      <c r="H27" s="3">
        <f t="shared" si="1"/>
        <v>15.584638233101344</v>
      </c>
      <c r="I27" s="3">
        <f t="shared" si="2"/>
        <v>55.397434495795345</v>
      </c>
      <c r="J27" s="3">
        <f t="shared" si="3"/>
        <v>67.39386801174021</v>
      </c>
      <c r="K27" s="11"/>
    </row>
    <row r="28" spans="1:16" x14ac:dyDescent="0.3">
      <c r="A28" s="3">
        <v>22</v>
      </c>
      <c r="B28" s="3">
        <v>28.272864565363129</v>
      </c>
      <c r="C28" s="3">
        <v>17.6280679987022</v>
      </c>
      <c r="D28" s="3">
        <v>64.161145502495572</v>
      </c>
      <c r="E28" s="3">
        <v>75.269645083803894</v>
      </c>
      <c r="G28" s="3">
        <f t="shared" si="0"/>
        <v>28.544444976914008</v>
      </c>
      <c r="H28" s="3">
        <f t="shared" si="1"/>
        <v>16.79742471270443</v>
      </c>
      <c r="I28" s="3">
        <f t="shared" si="2"/>
        <v>60.577010562812539</v>
      </c>
      <c r="J28" s="3">
        <f t="shared" si="3"/>
        <v>72.711302945724611</v>
      </c>
      <c r="K28" s="11"/>
    </row>
    <row r="29" spans="1:16" x14ac:dyDescent="0.3">
      <c r="A29" s="3">
        <v>23</v>
      </c>
      <c r="B29" s="3">
        <v>31.812508557719596</v>
      </c>
      <c r="C29" s="3">
        <v>18.576637881158636</v>
      </c>
      <c r="D29" s="3">
        <v>68.546497166460995</v>
      </c>
      <c r="E29" s="3">
        <v>79.80274735426184</v>
      </c>
      <c r="G29" s="3">
        <f t="shared" si="0"/>
        <v>30.105359255504208</v>
      </c>
      <c r="H29" s="3">
        <f t="shared" si="1"/>
        <v>18.017665308709716</v>
      </c>
      <c r="I29" s="3">
        <f t="shared" si="2"/>
        <v>65.66587936272775</v>
      </c>
      <c r="J29" s="3">
        <f t="shared" si="3"/>
        <v>78.077213232166855</v>
      </c>
      <c r="K29" s="11"/>
    </row>
    <row r="30" spans="1:16" x14ac:dyDescent="0.3">
      <c r="A30" s="3">
        <v>24</v>
      </c>
      <c r="B30" s="3">
        <v>35.624432857180409</v>
      </c>
      <c r="C30" s="3">
        <v>19.685734974492313</v>
      </c>
      <c r="D30" s="3">
        <v>71.81557749778068</v>
      </c>
      <c r="E30" s="3">
        <v>84.88384646201655</v>
      </c>
      <c r="G30" s="3">
        <f t="shared" si="0"/>
        <v>31.727549349893255</v>
      </c>
      <c r="H30" s="3">
        <f t="shared" si="1"/>
        <v>19.233637148947292</v>
      </c>
      <c r="I30" s="3">
        <f t="shared" si="2"/>
        <v>70.58031845697478</v>
      </c>
      <c r="J30" s="3">
        <f t="shared" si="3"/>
        <v>83.440825486470146</v>
      </c>
      <c r="K30" s="11"/>
    </row>
    <row r="31" spans="1:16" x14ac:dyDescent="0.3">
      <c r="A31" s="3">
        <v>25</v>
      </c>
      <c r="B31" s="3">
        <v>38.917487337070376</v>
      </c>
      <c r="C31" s="3">
        <v>20.634304856948749</v>
      </c>
      <c r="D31" s="3">
        <v>73.091316163661531</v>
      </c>
      <c r="E31" s="3">
        <v>88.899553821371072</v>
      </c>
      <c r="G31" s="3">
        <f t="shared" si="0"/>
        <v>33.410815432780552</v>
      </c>
      <c r="H31" s="3">
        <f t="shared" si="1"/>
        <v>20.433780310532629</v>
      </c>
      <c r="I31" s="3">
        <f t="shared" si="2"/>
        <v>75.248055718753903</v>
      </c>
      <c r="J31" s="3">
        <f t="shared" si="3"/>
        <v>88.751453041999554</v>
      </c>
      <c r="K31" s="11"/>
    </row>
    <row r="32" spans="1:16" x14ac:dyDescent="0.3">
      <c r="A32" s="3">
        <v>26</v>
      </c>
      <c r="B32" s="3">
        <v>42.132135757915343</v>
      </c>
      <c r="C32" s="3">
        <v>21.612061505019227</v>
      </c>
      <c r="D32" s="3">
        <v>77.556401494244511</v>
      </c>
      <c r="E32" s="3">
        <v>95.291904311772157</v>
      </c>
      <c r="G32" s="3">
        <f t="shared" si="0"/>
        <v>35.154656366822735</v>
      </c>
      <c r="H32" s="3">
        <f t="shared" si="1"/>
        <v>21.607131688890341</v>
      </c>
      <c r="I32" s="3">
        <f t="shared" si="2"/>
        <v>79.61198993372885</v>
      </c>
      <c r="J32" s="3">
        <f t="shared" si="3"/>
        <v>93.960393353369398</v>
      </c>
      <c r="K32" s="11"/>
    </row>
    <row r="33" spans="1:11" x14ac:dyDescent="0.3">
      <c r="A33" s="3">
        <v>27</v>
      </c>
      <c r="B33" s="3">
        <v>44.641129647355314</v>
      </c>
      <c r="C33" s="3">
        <v>22.717466437450568</v>
      </c>
      <c r="D33" s="3">
        <v>81.392027533802107</v>
      </c>
      <c r="E33" s="3">
        <v>99.791222841952433</v>
      </c>
      <c r="G33" s="3">
        <f t="shared" si="0"/>
        <v>36.958251153959601</v>
      </c>
      <c r="H33" s="3">
        <f t="shared" si="1"/>
        <v>22.743711778433898</v>
      </c>
      <c r="I33" s="3">
        <f t="shared" si="2"/>
        <v>83.632050380428439</v>
      </c>
      <c r="J33" s="3">
        <f t="shared" si="3"/>
        <v>99.022669608253395</v>
      </c>
      <c r="K33" s="11"/>
    </row>
    <row r="34" spans="1:11" x14ac:dyDescent="0.3">
      <c r="A34" s="3">
        <v>28</v>
      </c>
      <c r="B34" s="3">
        <v>47.542153832020283</v>
      </c>
      <c r="C34" s="3">
        <v>23.489735636820409</v>
      </c>
      <c r="D34" s="3">
        <v>84.366594666520243</v>
      </c>
      <c r="E34" s="3">
        <v>103.79970662338577</v>
      </c>
      <c r="G34" s="3">
        <f t="shared" si="0"/>
        <v>38.820442761527431</v>
      </c>
      <c r="H34" s="3">
        <f t="shared" si="1"/>
        <v>23.834836603401627</v>
      </c>
      <c r="I34" s="3">
        <f t="shared" si="2"/>
        <v>87.285236717734307</v>
      </c>
      <c r="J34" s="3">
        <f t="shared" si="3"/>
        <v>103.89848827767007</v>
      </c>
      <c r="K34" s="11"/>
    </row>
    <row r="35" spans="1:11" x14ac:dyDescent="0.3">
      <c r="A35" s="3">
        <v>29</v>
      </c>
      <c r="B35" s="3">
        <v>49.087462148829289</v>
      </c>
      <c r="C35" s="3">
        <v>24.36014153825009</v>
      </c>
      <c r="D35" s="3">
        <v>87.262883716798427</v>
      </c>
      <c r="E35" s="3">
        <v>107.31735565607217</v>
      </c>
      <c r="G35" s="3">
        <f t="shared" si="0"/>
        <v>40.739724851007999</v>
      </c>
      <c r="H35" s="3">
        <f t="shared" si="1"/>
        <v>24.873336535372541</v>
      </c>
      <c r="I35" s="3">
        <f t="shared" si="2"/>
        <v>90.564168734374505</v>
      </c>
      <c r="J35" s="3">
        <f t="shared" si="3"/>
        <v>108.55432060064882</v>
      </c>
      <c r="K35" s="11"/>
    </row>
    <row r="36" spans="1:11" x14ac:dyDescent="0.3">
      <c r="A36" s="3">
        <v>30</v>
      </c>
      <c r="B36" s="3">
        <v>50.721073798027376</v>
      </c>
      <c r="C36" s="3">
        <v>25.155512448177213</v>
      </c>
      <c r="D36" s="3">
        <v>90.00261660219671</v>
      </c>
      <c r="E36" s="3">
        <v>111.24403364604768</v>
      </c>
      <c r="G36" s="3">
        <f t="shared" si="0"/>
        <v>42.71423192480033</v>
      </c>
      <c r="H36" s="3">
        <f t="shared" si="1"/>
        <v>25.853674690986516</v>
      </c>
      <c r="I36" s="3">
        <f t="shared" si="2"/>
        <v>93.474633293184127</v>
      </c>
      <c r="J36" s="3">
        <f t="shared" si="3"/>
        <v>112.96356100993846</v>
      </c>
      <c r="K36" s="11"/>
    </row>
    <row r="37" spans="1:11" x14ac:dyDescent="0.3">
      <c r="A37" s="3">
        <v>31</v>
      </c>
      <c r="B37" s="3">
        <v>52.310533781030927</v>
      </c>
      <c r="C37" s="3">
        <v>25.980897354705359</v>
      </c>
      <c r="D37" s="3">
        <v>92.350959075395238</v>
      </c>
      <c r="E37" s="3">
        <v>114.48619163301525</v>
      </c>
      <c r="G37" s="3">
        <f t="shared" si="0"/>
        <v>44.741733378612793</v>
      </c>
      <c r="H37" s="3">
        <f t="shared" si="1"/>
        <v>26.771968153889159</v>
      </c>
      <c r="I37" s="3">
        <f t="shared" si="2"/>
        <v>96.032640157576225</v>
      </c>
      <c r="J37" s="3">
        <f t="shared" si="3"/>
        <v>117.10676139183931</v>
      </c>
      <c r="K37" s="11"/>
    </row>
    <row r="38" spans="1:11" x14ac:dyDescent="0.3">
      <c r="A38" s="3">
        <v>32</v>
      </c>
      <c r="B38" s="3">
        <v>53.944145430229014</v>
      </c>
      <c r="C38" s="3">
        <v>26.821289259534016</v>
      </c>
      <c r="D38" s="3">
        <v>94.542745383713864</v>
      </c>
      <c r="E38" s="3">
        <v>117.94940584636697</v>
      </c>
      <c r="G38" s="3">
        <f t="shared" si="0"/>
        <v>46.819631900716857</v>
      </c>
      <c r="H38" s="3">
        <f t="shared" si="1"/>
        <v>27.625923882845399</v>
      </c>
      <c r="I38" s="3">
        <f t="shared" si="2"/>
        <v>98.261423817566225</v>
      </c>
      <c r="J38" s="3">
        <f t="shared" si="3"/>
        <v>120.97147982920265</v>
      </c>
      <c r="K38" s="11"/>
    </row>
    <row r="39" spans="1:11" x14ac:dyDescent="0.3">
      <c r="A39" s="3">
        <v>33</v>
      </c>
      <c r="B39" s="3">
        <v>55.577757079427101</v>
      </c>
      <c r="C39" s="3">
        <v>27.720587488429832</v>
      </c>
      <c r="D39" s="3">
        <v>96.65625360959254</v>
      </c>
      <c r="E39" s="3">
        <v>121.33893465092397</v>
      </c>
      <c r="G39" s="3">
        <f t="shared" si="0"/>
        <v>48.944966593864578</v>
      </c>
      <c r="H39" s="3">
        <f t="shared" si="1"/>
        <v>28.414706934808958</v>
      </c>
      <c r="I39" s="3">
        <f t="shared" si="2"/>
        <v>100.18870343988432</v>
      </c>
      <c r="J39" s="3">
        <f t="shared" si="3"/>
        <v>124.55181131853793</v>
      </c>
      <c r="K39" s="11"/>
    </row>
    <row r="40" spans="1:11" x14ac:dyDescent="0.3">
      <c r="A40" s="3">
        <v>34</v>
      </c>
      <c r="B40" s="3">
        <v>57.167217062430652</v>
      </c>
      <c r="C40" s="3">
        <v>28.440026071546484</v>
      </c>
      <c r="D40" s="3">
        <v>98.300093340831509</v>
      </c>
      <c r="E40" s="3">
        <v>124.36003641150739</v>
      </c>
      <c r="G40" s="3">
        <f t="shared" si="0"/>
        <v>51.114421111492611</v>
      </c>
      <c r="H40" s="3">
        <f t="shared" si="1"/>
        <v>29.138761303741603</v>
      </c>
      <c r="I40" s="3">
        <f t="shared" si="2"/>
        <v>101.84438066562944</v>
      </c>
      <c r="J40" s="3">
        <f t="shared" si="3"/>
        <v>127.84768388526214</v>
      </c>
      <c r="K40" s="11"/>
    </row>
    <row r="41" spans="1:11" x14ac:dyDescent="0.3">
      <c r="A41" s="3">
        <v>35</v>
      </c>
      <c r="B41" s="3">
        <v>58.800828711628739</v>
      </c>
      <c r="C41" s="3">
        <v>29.414265819516952</v>
      </c>
      <c r="D41" s="3">
        <v>100.33097983624818</v>
      </c>
      <c r="E41" s="3">
        <v>128.48641930401158</v>
      </c>
      <c r="G41" s="3">
        <f t="shared" si="0"/>
        <v>53.324336998225704</v>
      </c>
      <c r="H41" s="3">
        <f t="shared" si="1"/>
        <v>29.799603577415485</v>
      </c>
      <c r="I41" s="3">
        <f t="shared" si="2"/>
        <v>103.25874299069947</v>
      </c>
      <c r="J41" s="3">
        <f t="shared" si="3"/>
        <v>130.86400712638169</v>
      </c>
      <c r="K41" s="11"/>
    </row>
    <row r="42" spans="1:11" x14ac:dyDescent="0.3">
      <c r="A42" s="3">
        <v>36</v>
      </c>
      <c r="B42" s="3">
        <v>60.390288694632289</v>
      </c>
      <c r="C42" s="3">
        <v>29.968833060669372</v>
      </c>
      <c r="D42" s="3">
        <v>101.75260038303985</v>
      </c>
      <c r="E42" s="3">
        <v>131.1390940206214</v>
      </c>
      <c r="G42" s="3">
        <f t="shared" si="0"/>
        <v>55.57073230797296</v>
      </c>
      <c r="H42" s="3">
        <f t="shared" si="1"/>
        <v>30.399607430032631</v>
      </c>
      <c r="I42" s="3">
        <f t="shared" si="2"/>
        <v>104.46116074989642</v>
      </c>
      <c r="J42" s="3">
        <f t="shared" si="3"/>
        <v>133.60975389938187</v>
      </c>
      <c r="K42" s="11"/>
    </row>
    <row r="43" spans="1:11" x14ac:dyDescent="0.3">
      <c r="A43" s="3">
        <v>37</v>
      </c>
      <c r="B43" s="3">
        <v>62.001824510733108</v>
      </c>
      <c r="C43" s="3">
        <v>30.478435390377001</v>
      </c>
      <c r="D43" s="3">
        <v>103.17422092983152</v>
      </c>
      <c r="E43" s="3">
        <v>133.57071251084707</v>
      </c>
      <c r="G43" s="3">
        <f t="shared" si="0"/>
        <v>57.849325444410361</v>
      </c>
      <c r="H43" s="3">
        <f t="shared" si="1"/>
        <v>30.941793516654201</v>
      </c>
      <c r="I43" s="3">
        <f t="shared" si="2"/>
        <v>105.47921841457645</v>
      </c>
      <c r="J43" s="3">
        <f t="shared" si="3"/>
        <v>136.09704295321882</v>
      </c>
      <c r="K43" s="11"/>
    </row>
    <row r="44" spans="1:11" x14ac:dyDescent="0.3">
      <c r="A44" s="3">
        <v>38</v>
      </c>
      <c r="B44" s="3">
        <v>63.613360326833927</v>
      </c>
      <c r="C44" s="3">
        <v>31.062979239159283</v>
      </c>
      <c r="D44" s="3">
        <v>104.66353769313707</v>
      </c>
      <c r="E44" s="3">
        <v>136.2233872274569</v>
      </c>
      <c r="G44" s="3">
        <f t="shared" si="0"/>
        <v>60.155564032601951</v>
      </c>
      <c r="H44" s="3">
        <f t="shared" si="1"/>
        <v>31.42963538346115</v>
      </c>
      <c r="I44" s="3">
        <f t="shared" si="2"/>
        <v>106.3381998174624</v>
      </c>
      <c r="J44" s="3">
        <f t="shared" si="3"/>
        <v>138.34027411071111</v>
      </c>
      <c r="K44" s="11"/>
    </row>
    <row r="45" spans="1:11" x14ac:dyDescent="0.3">
      <c r="A45" s="3">
        <v>39</v>
      </c>
      <c r="B45" s="3">
        <v>65.246971976032015</v>
      </c>
      <c r="C45" s="3">
        <v>31.857359341350588</v>
      </c>
      <c r="D45" s="3">
        <v>107.10060148763708</v>
      </c>
      <c r="E45" s="3">
        <v>139.68660144080863</v>
      </c>
      <c r="G45" s="3">
        <f t="shared" si="0"/>
        <v>62.484658491931242</v>
      </c>
      <c r="H45" s="3">
        <f t="shared" si="1"/>
        <v>31.866888158289644</v>
      </c>
      <c r="I45" s="3">
        <f t="shared" si="2"/>
        <v>107.06084389448384</v>
      </c>
      <c r="J45" s="3">
        <f t="shared" si="3"/>
        <v>140.35535097092975</v>
      </c>
      <c r="K45" s="11"/>
    </row>
    <row r="46" spans="1:11" x14ac:dyDescent="0.3">
      <c r="A46" s="3">
        <v>40</v>
      </c>
      <c r="B46" s="3">
        <v>66.968886957619191</v>
      </c>
      <c r="C46" s="3">
        <v>32.142137113834266</v>
      </c>
      <c r="D46" s="3">
        <v>107.91295608580374</v>
      </c>
      <c r="E46" s="3">
        <v>141.16030961670299</v>
      </c>
      <c r="G46" s="3">
        <f t="shared" si="0"/>
        <v>64.831619844915181</v>
      </c>
      <c r="H46" s="3">
        <f t="shared" si="1"/>
        <v>32.257443433873526</v>
      </c>
      <c r="I46" s="3">
        <f t="shared" si="2"/>
        <v>107.66729511281922</v>
      </c>
      <c r="J46" s="3">
        <f t="shared" si="3"/>
        <v>142.15901099388191</v>
      </c>
      <c r="K46" s="11"/>
    </row>
    <row r="47" spans="1:11" x14ac:dyDescent="0.3">
      <c r="A47" s="3">
        <v>41</v>
      </c>
      <c r="B47" s="3">
        <v>68.514195274428189</v>
      </c>
      <c r="C47" s="3">
        <v>32.606774532097106</v>
      </c>
      <c r="D47" s="3">
        <v>109.33457663259541</v>
      </c>
      <c r="E47" s="3">
        <v>143.44455728933923</v>
      </c>
      <c r="G47" s="3">
        <f t="shared" si="0"/>
        <v>67.191301169612103</v>
      </c>
      <c r="H47" s="3">
        <f t="shared" si="1"/>
        <v>32.605211100640403</v>
      </c>
      <c r="I47" s="3">
        <f t="shared" si="2"/>
        <v>108.17518525667337</v>
      </c>
      <c r="J47" s="3">
        <f t="shared" si="3"/>
        <v>143.76827039548306</v>
      </c>
      <c r="K47" s="11"/>
    </row>
    <row r="48" spans="1:11" x14ac:dyDescent="0.3">
      <c r="A48" s="3">
        <v>42</v>
      </c>
      <c r="B48" s="3">
        <v>70.147806923626277</v>
      </c>
      <c r="C48" s="3">
        <v>32.8086749763768</v>
      </c>
      <c r="D48" s="3">
        <v>110.75619717938709</v>
      </c>
      <c r="E48" s="3">
        <v>145.63414906421568</v>
      </c>
      <c r="G48" s="3">
        <f t="shared" si="0"/>
        <v>69.55844199087089</v>
      </c>
      <c r="H48" s="3">
        <f t="shared" si="1"/>
        <v>32.91402697072099</v>
      </c>
      <c r="I48" s="3">
        <f t="shared" si="2"/>
        <v>108.59979692299007</v>
      </c>
      <c r="J48" s="3">
        <f t="shared" si="3"/>
        <v>145.1999819372395</v>
      </c>
      <c r="K48" s="11"/>
    </row>
    <row r="49" spans="1:11" x14ac:dyDescent="0.3">
      <c r="A49" s="3">
        <v>43</v>
      </c>
      <c r="B49" s="3">
        <v>71.693115240435276</v>
      </c>
      <c r="C49" s="3">
        <v>32.916355213325971</v>
      </c>
      <c r="D49" s="3">
        <v>111.50085556103987</v>
      </c>
      <c r="E49" s="3">
        <v>146.76212058460658</v>
      </c>
      <c r="G49" s="3">
        <f t="shared" si="0"/>
        <v>71.927714812812695</v>
      </c>
      <c r="H49" s="3">
        <f t="shared" si="1"/>
        <v>33.187583800522205</v>
      </c>
      <c r="I49" s="3">
        <f t="shared" si="2"/>
        <v>108.95427180282162</v>
      </c>
      <c r="J49" s="3">
        <f t="shared" si="3"/>
        <v>146.47049734547201</v>
      </c>
      <c r="K49" s="11"/>
    </row>
    <row r="50" spans="1:11" x14ac:dyDescent="0.3">
      <c r="A50" s="3">
        <v>44</v>
      </c>
      <c r="B50" s="3">
        <v>73.238423557244275</v>
      </c>
      <c r="C50" s="3">
        <v>33.091335598368374</v>
      </c>
      <c r="D50" s="3">
        <v>112.71938745828987</v>
      </c>
      <c r="E50" s="3">
        <v>148.61995602995628</v>
      </c>
      <c r="G50" s="3">
        <f t="shared" si="0"/>
        <v>74.293772926121221</v>
      </c>
      <c r="H50" s="3">
        <f t="shared" si="1"/>
        <v>33.429382650326403</v>
      </c>
      <c r="I50" s="3">
        <f t="shared" si="2"/>
        <v>109.24983760104642</v>
      </c>
      <c r="J50" s="3">
        <f t="shared" si="3"/>
        <v>147.59542233414601</v>
      </c>
      <c r="K50" s="11"/>
    </row>
    <row r="51" spans="1:11" x14ac:dyDescent="0.3">
      <c r="A51" s="3">
        <v>45</v>
      </c>
      <c r="B51" s="3">
        <v>74.827883540247825</v>
      </c>
      <c r="C51" s="3">
        <v>33.219205879745516</v>
      </c>
      <c r="D51" s="3">
        <v>113.73483070599821</v>
      </c>
      <c r="E51" s="3">
        <v>150.01333261396857</v>
      </c>
      <c r="G51" s="3">
        <f t="shared" si="0"/>
        <v>76.651298582293748</v>
      </c>
      <c r="H51" s="3">
        <f t="shared" si="1"/>
        <v>33.642701281304362</v>
      </c>
      <c r="I51" s="3">
        <f t="shared" si="2"/>
        <v>109.49603600837582</v>
      </c>
      <c r="J51" s="3">
        <f t="shared" si="3"/>
        <v>148.58945049145254</v>
      </c>
      <c r="K51" s="11"/>
    </row>
    <row r="52" spans="1:11" x14ac:dyDescent="0.3">
      <c r="A52" s="3">
        <v>46</v>
      </c>
      <c r="B52" s="3">
        <v>76.461495189445913</v>
      </c>
      <c r="C52" s="3">
        <v>33.407646294406568</v>
      </c>
      <c r="D52" s="3">
        <v>114.7709986998543</v>
      </c>
      <c r="E52" s="3">
        <v>151.73846552750757</v>
      </c>
      <c r="G52" s="3">
        <f t="shared" si="0"/>
        <v>78.995050615019622</v>
      </c>
      <c r="H52" s="3">
        <f t="shared" si="1"/>
        <v>33.830576353671383</v>
      </c>
      <c r="I52" s="3">
        <f t="shared" si="2"/>
        <v>109.70094061264675</v>
      </c>
      <c r="J52" s="3">
        <f t="shared" si="3"/>
        <v>149.46626206600044</v>
      </c>
    </row>
    <row r="53" spans="1:11" x14ac:dyDescent="0.3">
      <c r="A53" s="3">
        <v>47</v>
      </c>
      <c r="B53" s="3">
        <v>78.050955172449463</v>
      </c>
      <c r="C53" s="3">
        <v>33.51532653135574</v>
      </c>
      <c r="D53" s="3">
        <v>115.40421247387748</v>
      </c>
      <c r="E53" s="3">
        <v>152.86643704789847</v>
      </c>
      <c r="G53" s="3">
        <f t="shared" si="0"/>
        <v>81.319910606900535</v>
      </c>
      <c r="H53" s="3">
        <f t="shared" si="1"/>
        <v>33.995796443663693</v>
      </c>
      <c r="I53" s="3">
        <f t="shared" si="2"/>
        <v>109.8713583287382</v>
      </c>
      <c r="J53" s="3">
        <f t="shared" si="3"/>
        <v>150.23847445452259</v>
      </c>
    </row>
    <row r="54" spans="1:11" x14ac:dyDescent="0.3">
      <c r="A54" s="3">
        <v>48</v>
      </c>
      <c r="B54" s="3">
        <v>79.640415155453013</v>
      </c>
      <c r="C54" s="3">
        <v>33.703766946016792</v>
      </c>
      <c r="D54" s="3"/>
      <c r="E54" s="3">
        <v>154.32616489781608</v>
      </c>
      <c r="G54" s="3">
        <f t="shared" si="0"/>
        <v>83.620926746910726</v>
      </c>
      <c r="H54" s="3">
        <f t="shared" si="1"/>
        <v>34.140903254535431</v>
      </c>
      <c r="I54" s="3"/>
      <c r="J54" s="3">
        <f t="shared" si="3"/>
        <v>150.91763254240627</v>
      </c>
    </row>
    <row r="55" spans="1:11" x14ac:dyDescent="0.3">
      <c r="A55" s="3">
        <v>49</v>
      </c>
      <c r="B55" s="3">
        <v>81.185723472262012</v>
      </c>
      <c r="C55" s="3">
        <v>34.134487893813478</v>
      </c>
      <c r="D55" s="3"/>
      <c r="E55" s="3">
        <v>154.97482499614384</v>
      </c>
      <c r="G55" s="3">
        <f t="shared" si="0"/>
        <v>85.893354597993863</v>
      </c>
      <c r="H55" s="3">
        <f t="shared" si="1"/>
        <v>34.268198794509225</v>
      </c>
      <c r="I55" s="3"/>
      <c r="J55" s="3">
        <f t="shared" si="3"/>
        <v>151.51422867429378</v>
      </c>
    </row>
    <row r="56" spans="1:11" x14ac:dyDescent="0.3">
      <c r="A56" s="3">
        <v>50</v>
      </c>
      <c r="B56" s="3">
        <v>82.819335121460099</v>
      </c>
      <c r="C56" s="3">
        <v>34.28254821961859</v>
      </c>
      <c r="D56" s="3"/>
      <c r="E56" s="3"/>
      <c r="G56" s="3">
        <f t="shared" si="0"/>
        <v>88.132694091408439</v>
      </c>
      <c r="H56" s="3">
        <f t="shared" si="1"/>
        <v>34.379756689866298</v>
      </c>
      <c r="I56" s="3"/>
      <c r="J56" s="3"/>
    </row>
    <row r="57" spans="1:11" x14ac:dyDescent="0.3">
      <c r="A57" s="3">
        <v>51</v>
      </c>
      <c r="B57" s="3">
        <v>84.541250103047275</v>
      </c>
      <c r="C57" s="3">
        <v>34.54149956027149</v>
      </c>
      <c r="D57" s="3"/>
      <c r="E57" s="3"/>
      <c r="G57" s="3">
        <f t="shared" si="0"/>
        <v>90.334722180257685</v>
      </c>
      <c r="H57" s="3">
        <f t="shared" si="1"/>
        <v>34.477436167969621</v>
      </c>
      <c r="I57" s="3"/>
      <c r="J57" s="3"/>
    </row>
    <row r="58" spans="1:11" x14ac:dyDescent="0.3">
      <c r="A58" s="3">
        <v>52</v>
      </c>
      <c r="B58" s="3">
        <v>86.086558419856274</v>
      </c>
      <c r="C58" s="3">
        <v>34.871073993829725</v>
      </c>
      <c r="D58" s="3"/>
      <c r="E58" s="3"/>
      <c r="G58" s="3">
        <f t="shared" si="0"/>
        <v>92.495520713735786</v>
      </c>
      <c r="H58" s="3">
        <f t="shared" si="1"/>
        <v>34.562897569104607</v>
      </c>
      <c r="I58" s="3"/>
      <c r="J58" s="3"/>
    </row>
    <row r="59" spans="1:11" x14ac:dyDescent="0.3">
      <c r="A59" s="3">
        <v>53</v>
      </c>
      <c r="B59" s="3">
        <v>87.764321735248913</v>
      </c>
      <c r="C59" s="3">
        <v>35.130025334482625</v>
      </c>
      <c r="D59" s="3"/>
      <c r="E59" s="3"/>
      <c r="G59" s="3">
        <f t="shared" si="0"/>
        <v>94.61149923028826</v>
      </c>
      <c r="H59" s="3">
        <f t="shared" si="1"/>
        <v>34.637618522280192</v>
      </c>
      <c r="I59" s="3"/>
      <c r="J59" s="3"/>
    </row>
    <row r="60" spans="1:11" x14ac:dyDescent="0.3">
      <c r="A60" s="3">
        <v>54</v>
      </c>
      <c r="B60" s="3">
        <v>89.397933384447001</v>
      </c>
      <c r="C60" s="3">
        <v>35.577304922883087</v>
      </c>
      <c r="D60" s="3"/>
      <c r="E60" s="3"/>
      <c r="G60" s="3">
        <f t="shared" si="0"/>
        <v>96.679412506383898</v>
      </c>
      <c r="H60" s="3">
        <f t="shared" si="1"/>
        <v>34.702910148785648</v>
      </c>
      <c r="I60" s="3"/>
      <c r="J60" s="3"/>
    </row>
    <row r="61" spans="1:11" x14ac:dyDescent="0.3">
      <c r="A61" s="3">
        <v>55</v>
      </c>
      <c r="B61" s="3">
        <v>92.218305320371854</v>
      </c>
      <c r="C61" s="3">
        <v>35.777403686114873</v>
      </c>
      <c r="D61" s="3"/>
      <c r="E61" s="3"/>
      <c r="G61" s="3">
        <f t="shared" si="0"/>
        <v>98.696372832489885</v>
      </c>
      <c r="H61" s="3">
        <f t="shared" si="1"/>
        <v>34.759932841843558</v>
      </c>
      <c r="I61" s="3"/>
      <c r="J61" s="3"/>
    </row>
    <row r="62" spans="1:11" x14ac:dyDescent="0.3">
      <c r="A62" s="3">
        <v>56</v>
      </c>
      <c r="B62" s="3">
        <v>95.119259311608857</v>
      </c>
      <c r="C62" s="3">
        <v>36.001043480315104</v>
      </c>
      <c r="D62" s="3"/>
      <c r="E62" s="3"/>
      <c r="G62" s="3">
        <f t="shared" si="0"/>
        <v>100.65985711427068</v>
      </c>
      <c r="H62" s="3">
        <f t="shared" si="1"/>
        <v>34.809711316304657</v>
      </c>
      <c r="I62" s="3"/>
      <c r="J62" s="3"/>
    </row>
    <row r="63" spans="1:11" x14ac:dyDescent="0.3">
      <c r="A63" s="3">
        <v>57</v>
      </c>
      <c r="B63" s="3">
        <v>97.939631247533711</v>
      </c>
      <c r="C63" s="3">
        <v>36.295306367420672</v>
      </c>
      <c r="D63" s="3"/>
      <c r="E63" s="3"/>
      <c r="G63" s="3">
        <f t="shared" si="0"/>
        <v>102.56770901092432</v>
      </c>
      <c r="H63" s="3">
        <f t="shared" si="1"/>
        <v>34.853148734752281</v>
      </c>
      <c r="I63" s="3"/>
      <c r="J63" s="3"/>
    </row>
    <row r="64" spans="1:11" x14ac:dyDescent="0.3">
      <c r="A64" s="3">
        <v>58</v>
      </c>
      <c r="B64" s="3">
        <v>100.51825701752216</v>
      </c>
      <c r="C64" s="3"/>
      <c r="D64" s="3"/>
      <c r="E64" s="3"/>
      <c r="G64" s="3">
        <f t="shared" si="0"/>
        <v>104.41813642080362</v>
      </c>
      <c r="H64" s="3"/>
      <c r="I64" s="3"/>
      <c r="J64" s="3"/>
    </row>
    <row r="65" spans="1:10" x14ac:dyDescent="0.3">
      <c r="A65" s="3">
        <v>59</v>
      </c>
      <c r="B65" s="3">
        <v>103.4997930640713</v>
      </c>
      <c r="C65" s="3"/>
      <c r="D65" s="3"/>
      <c r="E65" s="3"/>
      <c r="G65" s="3">
        <f t="shared" si="0"/>
        <v>106.20970470492342</v>
      </c>
      <c r="H65" s="3"/>
      <c r="I65" s="3"/>
      <c r="J65" s="3"/>
    </row>
    <row r="66" spans="1:10" x14ac:dyDescent="0.3">
      <c r="A66" s="3">
        <v>60</v>
      </c>
      <c r="B66" s="3">
        <v>106.15900088937188</v>
      </c>
      <c r="C66" s="3"/>
      <c r="D66" s="3"/>
      <c r="E66" s="3"/>
      <c r="G66" s="3">
        <f t="shared" si="0"/>
        <v>107.94132610052614</v>
      </c>
      <c r="H66" s="3"/>
      <c r="I66" s="3"/>
      <c r="J66" s="3"/>
    </row>
    <row r="67" spans="1:10" x14ac:dyDescent="0.3">
      <c r="A67" s="3">
        <v>61</v>
      </c>
      <c r="B67" s="3">
        <v>108.41529843811178</v>
      </c>
      <c r="C67" s="3"/>
      <c r="D67" s="3"/>
      <c r="E67" s="3"/>
      <c r="G67" s="3">
        <f t="shared" si="0"/>
        <v>109.61224581940373</v>
      </c>
      <c r="H67" s="3"/>
      <c r="I67" s="3"/>
      <c r="J67" s="3"/>
    </row>
    <row r="68" spans="1:10" x14ac:dyDescent="0.3">
      <c r="A68" s="3">
        <v>62</v>
      </c>
      <c r="B68" s="3">
        <v>111.1753976172178</v>
      </c>
      <c r="C68" s="3"/>
      <c r="D68" s="3"/>
      <c r="E68" s="3"/>
      <c r="G68" s="3">
        <f t="shared" si="0"/>
        <v>111.22202534983234</v>
      </c>
      <c r="H68" s="3"/>
      <c r="I68" s="3"/>
      <c r="J68" s="3"/>
    </row>
    <row r="69" spans="1:10" x14ac:dyDescent="0.3">
      <c r="A69" s="3">
        <v>63</v>
      </c>
      <c r="B69" s="3">
        <v>113.34404697222968</v>
      </c>
      <c r="C69" s="3"/>
      <c r="D69" s="3"/>
      <c r="E69" s="3"/>
      <c r="G69" s="3">
        <f t="shared" si="0"/>
        <v>112.77052348812843</v>
      </c>
      <c r="H69" s="3"/>
      <c r="I69" s="3"/>
      <c r="J69" s="3"/>
    </row>
    <row r="70" spans="1:10" x14ac:dyDescent="0.3">
      <c r="A70" s="3">
        <v>64</v>
      </c>
      <c r="B70" s="3">
        <v>115.11839644451211</v>
      </c>
      <c r="C70" s="3"/>
      <c r="D70" s="3"/>
      <c r="E70" s="3"/>
      <c r="G70" s="3">
        <f t="shared" si="0"/>
        <v>114.25787561786991</v>
      </c>
      <c r="H70" s="3"/>
      <c r="I70" s="3"/>
      <c r="J70" s="3"/>
    </row>
    <row r="71" spans="1:10" x14ac:dyDescent="0.3">
      <c r="A71" s="3">
        <v>65</v>
      </c>
      <c r="B71" s="3">
        <v>116.99132088747692</v>
      </c>
      <c r="C71" s="3"/>
      <c r="D71" s="3"/>
      <c r="E71" s="3"/>
      <c r="G71" s="3">
        <f t="shared" ref="G71:G80" si="6">$M$6/(1+EXP(4*$M$7*($M$8-A71)/$M$6+2))</f>
        <v>115.68447173398501</v>
      </c>
      <c r="H71" s="3"/>
      <c r="I71" s="3"/>
      <c r="J71" s="3"/>
    </row>
    <row r="72" spans="1:10" x14ac:dyDescent="0.3">
      <c r="A72" s="3">
        <v>66</v>
      </c>
      <c r="B72" s="3">
        <v>119.06139527180643</v>
      </c>
      <c r="C72" s="3"/>
      <c r="D72" s="3"/>
      <c r="E72" s="3"/>
      <c r="G72" s="3">
        <f t="shared" si="6"/>
        <v>117.05093367762254</v>
      </c>
      <c r="H72" s="3"/>
      <c r="I72" s="3"/>
      <c r="J72" s="3"/>
    </row>
    <row r="73" spans="1:10" x14ac:dyDescent="0.3">
      <c r="A73" s="3">
        <v>67</v>
      </c>
      <c r="B73" s="3">
        <v>121.0328946854536</v>
      </c>
      <c r="C73" s="3"/>
      <c r="D73" s="3"/>
      <c r="E73" s="3"/>
      <c r="G73" s="3">
        <f t="shared" si="6"/>
        <v>118.35809200846504</v>
      </c>
      <c r="H73" s="3"/>
      <c r="I73" s="3"/>
      <c r="J73" s="3"/>
    </row>
    <row r="74" spans="1:10" x14ac:dyDescent="0.3">
      <c r="A74" s="3">
        <v>68</v>
      </c>
      <c r="B74" s="3">
        <v>122.51151924568897</v>
      </c>
      <c r="C74" s="3"/>
      <c r="D74" s="3"/>
      <c r="E74" s="3"/>
      <c r="G74" s="3">
        <f t="shared" si="6"/>
        <v>119.60696289632206</v>
      </c>
      <c r="H74" s="3"/>
      <c r="I74" s="3"/>
      <c r="J74" s="3"/>
    </row>
    <row r="75" spans="1:10" x14ac:dyDescent="0.3">
      <c r="A75" s="3">
        <v>69</v>
      </c>
      <c r="B75" s="3">
        <v>124.18729374728906</v>
      </c>
      <c r="C75" s="3"/>
      <c r="D75" s="3"/>
      <c r="E75" s="3"/>
      <c r="G75" s="3">
        <f t="shared" si="6"/>
        <v>120.79872536567925</v>
      </c>
      <c r="H75" s="3"/>
      <c r="I75" s="3"/>
      <c r="J75" s="3"/>
    </row>
    <row r="76" spans="1:10" x14ac:dyDescent="0.3">
      <c r="A76" s="3">
        <v>70</v>
      </c>
      <c r="B76" s="3">
        <v>126.06021819025386</v>
      </c>
      <c r="C76" s="3"/>
      <c r="D76" s="3"/>
      <c r="E76" s="3"/>
      <c r="G76" s="3">
        <f t="shared" si="6"/>
        <v>121.93469917735953</v>
      </c>
      <c r="H76" s="3"/>
      <c r="I76" s="3"/>
      <c r="J76" s="3"/>
    </row>
    <row r="77" spans="1:10" x14ac:dyDescent="0.3">
      <c r="A77" s="3">
        <v>71</v>
      </c>
      <c r="B77" s="3">
        <v>127.63741772117159</v>
      </c>
      <c r="C77" s="3"/>
      <c r="D77" s="3"/>
      <c r="E77" s="3"/>
      <c r="G77" s="3">
        <f t="shared" si="6"/>
        <v>123.01632358227418</v>
      </c>
      <c r="H77" s="3"/>
      <c r="I77" s="3"/>
      <c r="J77" s="3"/>
    </row>
    <row r="78" spans="1:10" x14ac:dyDescent="0.3">
      <c r="A78" s="3">
        <v>72</v>
      </c>
      <c r="B78" s="3">
        <v>127.86156873449629</v>
      </c>
      <c r="C78" s="3"/>
      <c r="D78" s="3"/>
      <c r="E78" s="3"/>
      <c r="G78" s="3">
        <f t="shared" si="6"/>
        <v>124.04513713479606</v>
      </c>
      <c r="H78" s="3"/>
      <c r="I78" s="3"/>
      <c r="J78" s="3"/>
    </row>
    <row r="79" spans="1:10" x14ac:dyDescent="0.3">
      <c r="A79" s="3">
        <v>73</v>
      </c>
      <c r="B79" s="3">
        <v>128.06330464648852</v>
      </c>
      <c r="C79" s="3"/>
      <c r="D79" s="3"/>
      <c r="E79" s="3"/>
      <c r="G79" s="3">
        <f t="shared" si="6"/>
        <v>125.0227587086589</v>
      </c>
      <c r="H79" s="3"/>
      <c r="I79" s="3"/>
      <c r="J79" s="3"/>
    </row>
    <row r="80" spans="1:10" x14ac:dyDescent="0.3">
      <c r="A80" s="3">
        <v>74</v>
      </c>
      <c r="B80" s="3">
        <v>128.42868483689338</v>
      </c>
      <c r="C80" s="3"/>
      <c r="D80" s="3"/>
      <c r="E80" s="3"/>
      <c r="G80" s="3">
        <f t="shared" si="6"/>
        <v>125.95086981726504</v>
      </c>
      <c r="H80" s="3"/>
      <c r="I80" s="3"/>
      <c r="J80" s="3"/>
    </row>
  </sheetData>
  <mergeCells count="3">
    <mergeCell ref="B4:E4"/>
    <mergeCell ref="G4:J4"/>
    <mergeCell ref="M4:P4"/>
  </mergeCells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BABB51-E59D-4D20-879A-3CDEA8266BAE}">
  <dimension ref="A4:S78"/>
  <sheetViews>
    <sheetView zoomScale="70" zoomScaleNormal="70" workbookViewId="0">
      <selection activeCell="N5" sqref="N5:S17"/>
    </sheetView>
  </sheetViews>
  <sheetFormatPr baseColWidth="10" defaultRowHeight="14.4" x14ac:dyDescent="0.3"/>
  <cols>
    <col min="8" max="8" width="13.109375" customWidth="1"/>
    <col min="9" max="11" width="12" bestFit="1" customWidth="1"/>
    <col min="12" max="12" width="12" customWidth="1"/>
    <col min="15" max="15" width="12" bestFit="1" customWidth="1"/>
  </cols>
  <sheetData>
    <row r="4" spans="1:19" x14ac:dyDescent="0.3">
      <c r="A4" s="3"/>
      <c r="B4" s="112" t="s">
        <v>5</v>
      </c>
      <c r="C4" s="112"/>
      <c r="D4" s="112"/>
      <c r="E4" s="112"/>
      <c r="F4" s="45"/>
      <c r="H4" s="112" t="s">
        <v>6</v>
      </c>
      <c r="I4" s="112"/>
      <c r="J4" s="112"/>
      <c r="K4" s="112"/>
      <c r="L4" s="45"/>
      <c r="M4" s="45"/>
      <c r="O4" s="113" t="s">
        <v>50</v>
      </c>
      <c r="P4" s="113"/>
      <c r="Q4" s="113"/>
      <c r="R4" s="113"/>
      <c r="S4" s="45"/>
    </row>
    <row r="5" spans="1:19" x14ac:dyDescent="0.3">
      <c r="A5" t="s">
        <v>4</v>
      </c>
      <c r="B5" s="3" t="s">
        <v>42</v>
      </c>
      <c r="C5" s="3" t="s">
        <v>43</v>
      </c>
      <c r="D5" s="3" t="s">
        <v>44</v>
      </c>
      <c r="E5" s="3" t="s">
        <v>45</v>
      </c>
      <c r="F5" s="3" t="s">
        <v>46</v>
      </c>
      <c r="H5" s="3" t="s">
        <v>65</v>
      </c>
      <c r="I5" s="3" t="s">
        <v>66</v>
      </c>
      <c r="J5" s="3" t="s">
        <v>67</v>
      </c>
      <c r="K5" s="3" t="s">
        <v>68</v>
      </c>
      <c r="L5" s="3" t="s">
        <v>69</v>
      </c>
      <c r="M5" s="11"/>
      <c r="O5" s="3" t="s">
        <v>65</v>
      </c>
      <c r="P5" s="3" t="s">
        <v>66</v>
      </c>
      <c r="Q5" s="3" t="s">
        <v>67</v>
      </c>
      <c r="R5" s="3" t="s">
        <v>68</v>
      </c>
      <c r="S5" s="3" t="s">
        <v>69</v>
      </c>
    </row>
    <row r="6" spans="1:19" x14ac:dyDescent="0.3">
      <c r="A6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H6" s="3">
        <f>$O$6/(1+EXP(4*$O$7*($O$8-A6)/$O$6+2))</f>
        <v>2.6442950574041459</v>
      </c>
      <c r="I6" s="3">
        <f>$P$6/(1+EXP(4*$P$7*($P$8-A6)/$P$6+2))</f>
        <v>6.2793707100303022</v>
      </c>
      <c r="J6" s="3">
        <f>$Q$6/(1+EXP(4*$Q$7*($Q$8-A6)/$Q$6+2))</f>
        <v>7.6732984814281968</v>
      </c>
      <c r="K6" s="3">
        <f>$R$6/(1+EXP(4*$R$7*($R$8-A6)/$R$6+2))</f>
        <v>21.462555828184172</v>
      </c>
      <c r="L6" s="3">
        <f>$S$6/(1+EXP(4*$S$7*($S$8-A6)/$S$6+2))</f>
        <v>0.37419223938392826</v>
      </c>
      <c r="M6" s="11"/>
      <c r="N6" s="3" t="s">
        <v>51</v>
      </c>
      <c r="O6" s="3">
        <v>89.791506237149093</v>
      </c>
      <c r="P6" s="3">
        <v>146.36484773485427</v>
      </c>
      <c r="Q6" s="3">
        <v>121.7844267096382</v>
      </c>
      <c r="R6" s="3">
        <v>215.51128949980833</v>
      </c>
      <c r="S6" s="3">
        <v>33.674166643920124</v>
      </c>
    </row>
    <row r="7" spans="1:19" x14ac:dyDescent="0.3">
      <c r="A7" s="3">
        <v>1</v>
      </c>
      <c r="B7" s="3">
        <v>1.697060702758922</v>
      </c>
      <c r="C7" s="3">
        <v>2.2008263284116847</v>
      </c>
      <c r="D7" s="3">
        <v>2.3980928042047382E-2</v>
      </c>
      <c r="E7" s="3">
        <v>2.6350821251432373</v>
      </c>
      <c r="F7" s="3">
        <v>0.51287157173929954</v>
      </c>
      <c r="H7" s="3">
        <f t="shared" ref="H7:H37" si="0">$O$6/(1+EXP(4*$O$7*($O$8-A7)/$O$6+2))</f>
        <v>3.4657083006780658</v>
      </c>
      <c r="I7" s="3">
        <f t="shared" ref="I7:I52" si="1">$P$6/(1+EXP(4*$P$7*($P$8-A7)/$P$6+2))</f>
        <v>7.2356647242724188</v>
      </c>
      <c r="J7" s="3">
        <f t="shared" ref="J7:J70" si="2">$Q$6/(1+EXP(4*$Q$7*($Q$8-A7)/$Q$6+2))</f>
        <v>8.7751641537558562</v>
      </c>
      <c r="K7" s="3">
        <f t="shared" ref="K7:K63" si="3">$R$6/(1+EXP(4*$R$7*($R$8-A7)/$R$6+2))</f>
        <v>23.643553572189411</v>
      </c>
      <c r="L7" s="3">
        <f t="shared" ref="L7:L46" si="4">$S$6/(1+EXP(4*$S$7*($S$8-A7)/$S$6+2))</f>
        <v>0.46866944210247402</v>
      </c>
      <c r="M7" s="11"/>
      <c r="N7" s="3" t="s">
        <v>0</v>
      </c>
      <c r="O7" s="3">
        <v>6.2850193616912291</v>
      </c>
      <c r="P7" s="3">
        <v>5.4375409161807138</v>
      </c>
      <c r="Q7" s="3">
        <v>4.3806437133563847</v>
      </c>
      <c r="R7" s="3">
        <v>5.8233169159737335</v>
      </c>
      <c r="S7" s="3">
        <v>1.9191683678429332</v>
      </c>
    </row>
    <row r="8" spans="1:19" x14ac:dyDescent="0.3">
      <c r="A8" s="3">
        <v>2</v>
      </c>
      <c r="B8" s="3">
        <v>2.6415670590956055</v>
      </c>
      <c r="C8" s="3">
        <v>3.9802178279785791</v>
      </c>
      <c r="D8" s="3">
        <v>1.7689575260166124</v>
      </c>
      <c r="E8" s="3">
        <v>5.6440926569734335</v>
      </c>
      <c r="F8" s="3">
        <v>0.51287157173929954</v>
      </c>
      <c r="H8" s="3">
        <f t="shared" si="0"/>
        <v>4.5290214328880101</v>
      </c>
      <c r="I8" s="3">
        <f t="shared" si="1"/>
        <v>8.3289351631918453</v>
      </c>
      <c r="J8" s="3">
        <f t="shared" si="2"/>
        <v>10.021359376630638</v>
      </c>
      <c r="K8" s="3">
        <f t="shared" si="3"/>
        <v>26.016467176548577</v>
      </c>
      <c r="L8" s="3">
        <f t="shared" si="4"/>
        <v>0.5865803510720673</v>
      </c>
      <c r="M8" s="11"/>
      <c r="N8" s="32" t="s">
        <v>1</v>
      </c>
      <c r="O8" s="33">
        <v>5.3403075245246052</v>
      </c>
      <c r="P8" s="33">
        <v>7.4358369638939408</v>
      </c>
      <c r="Q8" s="33">
        <v>4.861113204809949</v>
      </c>
      <c r="R8" s="33">
        <v>1.8670661447220964</v>
      </c>
      <c r="S8" s="33">
        <v>10.916132640609103</v>
      </c>
    </row>
    <row r="9" spans="1:19" x14ac:dyDescent="0.3">
      <c r="A9" s="3">
        <v>3</v>
      </c>
      <c r="B9" s="3">
        <v>3.5843850295398054</v>
      </c>
      <c r="C9" s="3">
        <v>5.7596093275454736</v>
      </c>
      <c r="D9" s="3">
        <v>3.6336445866464184</v>
      </c>
      <c r="E9" s="3">
        <v>11.229556925114153</v>
      </c>
      <c r="F9" s="3">
        <v>0.73974561997173061</v>
      </c>
      <c r="H9" s="3">
        <f t="shared" si="0"/>
        <v>5.8962866851192706</v>
      </c>
      <c r="I9" s="3">
        <f t="shared" si="1"/>
        <v>9.576023386029707</v>
      </c>
      <c r="J9" s="3">
        <f t="shared" si="2"/>
        <v>11.426637062836768</v>
      </c>
      <c r="K9" s="3">
        <f t="shared" si="3"/>
        <v>28.592042017928904</v>
      </c>
      <c r="L9" s="3">
        <f t="shared" si="4"/>
        <v>0.73350076648471108</v>
      </c>
      <c r="M9" s="11"/>
      <c r="N9" s="32" t="s">
        <v>2</v>
      </c>
      <c r="O9" s="3">
        <f>SUMPRODUCT((B6:B37-H6:H37)^2)</f>
        <v>191.33839144772901</v>
      </c>
      <c r="P9" s="3">
        <f>SUMPRODUCT((C6:C52-I6:I52)^2)</f>
        <v>405.11675447737946</v>
      </c>
      <c r="Q9" s="3">
        <f>SUMPRODUCT((D6:D70-J6:J70)^2)</f>
        <v>3711.9206861646394</v>
      </c>
      <c r="R9" s="3">
        <f>SUMPRODUCT((E6:E63-K6:K63)^2)</f>
        <v>4901.409938849858</v>
      </c>
      <c r="S9" s="3">
        <f>SUMPRODUCT((F6:F46-L6:L46)^2)</f>
        <v>2.1102803966482266</v>
      </c>
    </row>
    <row r="10" spans="1:19" x14ac:dyDescent="0.3">
      <c r="A10" s="3">
        <v>4</v>
      </c>
      <c r="B10" s="3">
        <v>5.0772965898161662</v>
      </c>
      <c r="C10" s="3">
        <v>7.4921747350185024</v>
      </c>
      <c r="D10" s="3">
        <v>5.7377525725867056</v>
      </c>
      <c r="E10" s="3">
        <v>17.779133122987325</v>
      </c>
      <c r="F10" s="3">
        <v>0.98702967233690486</v>
      </c>
      <c r="H10" s="3">
        <f t="shared" si="0"/>
        <v>7.6393326340883956</v>
      </c>
      <c r="I10" s="3">
        <f t="shared" si="1"/>
        <v>10.994964368407121</v>
      </c>
      <c r="J10" s="3">
        <f t="shared" si="2"/>
        <v>13.006042243328322</v>
      </c>
      <c r="K10" s="3">
        <f t="shared" si="3"/>
        <v>31.380369151664905</v>
      </c>
      <c r="L10" s="3">
        <f t="shared" si="4"/>
        <v>0.91620127410075969</v>
      </c>
      <c r="M10" s="11"/>
      <c r="N10" s="32" t="s">
        <v>55</v>
      </c>
      <c r="O10" s="3">
        <f>SUMPRODUCT((B6:B37-AVERAGE(B6:B37))^2)</f>
        <v>35847.852328510577</v>
      </c>
      <c r="P10" s="3">
        <f>SUMPRODUCT((C6:C52-AVERAGE(C6:C52))^2)</f>
        <v>119063.8151026691</v>
      </c>
      <c r="Q10" s="3">
        <f>SUMPRODUCT((D6:D70-AVERAGE(D6:D70))^2)</f>
        <v>118418.81437966602</v>
      </c>
      <c r="R10" s="3">
        <f>SUMPRODUCT((E6:E63-AVERAGE(E6:E63))^2)</f>
        <v>268436.6738633819</v>
      </c>
      <c r="S10" s="3">
        <f>SUMPRODUCT((F6:F46-AVERAGE(F6:F46))^2)</f>
        <v>6760.8057938078073</v>
      </c>
    </row>
    <row r="11" spans="1:19" x14ac:dyDescent="0.3">
      <c r="A11" s="3">
        <v>5</v>
      </c>
      <c r="B11" s="3">
        <v>7.385058113927097</v>
      </c>
      <c r="C11" s="3">
        <v>8.9437835899283371</v>
      </c>
      <c r="D11" s="3">
        <v>7.8506956372793262</v>
      </c>
      <c r="E11" s="3">
        <v>24.029851792676897</v>
      </c>
      <c r="F11" s="3">
        <v>1.3556561145245265</v>
      </c>
      <c r="H11" s="3">
        <f t="shared" si="0"/>
        <v>9.8372344048288944</v>
      </c>
      <c r="I11" s="3">
        <f t="shared" si="1"/>
        <v>12.604784562733144</v>
      </c>
      <c r="J11" s="3">
        <f t="shared" si="2"/>
        <v>14.774528268811881</v>
      </c>
      <c r="K11" s="3">
        <f t="shared" si="3"/>
        <v>34.390587295942886</v>
      </c>
      <c r="L11" s="3">
        <f t="shared" si="4"/>
        <v>1.1428300542140746</v>
      </c>
      <c r="M11" s="11"/>
      <c r="N11" s="32" t="s">
        <v>3</v>
      </c>
      <c r="O11" s="3">
        <f>1-(O9/O10)</f>
        <v>0.9946624866199989</v>
      </c>
      <c r="P11" s="3">
        <f t="shared" ref="P11:S11" si="5">1-(P9/P10)</f>
        <v>0.99659748216426591</v>
      </c>
      <c r="Q11" s="3">
        <f t="shared" si="5"/>
        <v>0.96865429952487325</v>
      </c>
      <c r="R11" s="3">
        <f t="shared" si="5"/>
        <v>0.98174090794559477</v>
      </c>
      <c r="S11" s="3">
        <f t="shared" si="5"/>
        <v>0.99968786555020095</v>
      </c>
    </row>
    <row r="12" spans="1:19" x14ac:dyDescent="0.3">
      <c r="A12" s="3">
        <v>6</v>
      </c>
      <c r="B12" s="3">
        <v>11.187856235730791</v>
      </c>
      <c r="C12" s="3">
        <v>10.442218536932037</v>
      </c>
      <c r="D12" s="3">
        <v>10.605492610012332</v>
      </c>
      <c r="E12" s="3">
        <v>30.323873868791111</v>
      </c>
      <c r="F12" s="3">
        <v>1.58003742716047</v>
      </c>
      <c r="H12" s="3">
        <f t="shared" si="0"/>
        <v>12.570729941963773</v>
      </c>
      <c r="I12" s="3">
        <f t="shared" si="1"/>
        <v>14.425188908390288</v>
      </c>
      <c r="J12" s="3">
        <f t="shared" si="2"/>
        <v>16.74646255972371</v>
      </c>
      <c r="K12" s="3">
        <f t="shared" si="3"/>
        <v>37.630552457316874</v>
      </c>
      <c r="L12" s="3">
        <f t="shared" si="4"/>
        <v>1.4230817466617418</v>
      </c>
      <c r="M12" s="11"/>
      <c r="N12" s="32" t="s">
        <v>48</v>
      </c>
      <c r="O12" s="3">
        <f>1-((1-O11)*(31-1)/(31-3-1))</f>
        <v>0.99406942957777655</v>
      </c>
      <c r="P12" s="3">
        <f>1-((1-P11)*(46-1)/(46-3-1))</f>
        <v>0.99635444517599914</v>
      </c>
      <c r="Q12" s="3">
        <f>1-((1-Q11)*(64-1)/(64-3-1))</f>
        <v>0.96708701450111689</v>
      </c>
      <c r="R12" s="3">
        <f>1-((1-R11)*(57-1)/(57-3-1))</f>
        <v>0.98070737443308131</v>
      </c>
      <c r="S12" s="3">
        <f>1-((1-S11)*(40-1)/(40-3-1))</f>
        <v>0.99966185434605104</v>
      </c>
    </row>
    <row r="13" spans="1:19" x14ac:dyDescent="0.3">
      <c r="A13" s="3">
        <v>7</v>
      </c>
      <c r="B13" s="3">
        <v>15.322334855102758</v>
      </c>
      <c r="C13" s="3">
        <v>12.362088312780529</v>
      </c>
      <c r="D13" s="3">
        <v>13.208831089848196</v>
      </c>
      <c r="E13" s="3">
        <v>38.487578720792399</v>
      </c>
      <c r="F13" s="3">
        <v>1.815103564207649</v>
      </c>
      <c r="H13" s="3">
        <f t="shared" si="0"/>
        <v>15.9126189965822</v>
      </c>
      <c r="I13" s="3">
        <f t="shared" si="1"/>
        <v>16.476115271149276</v>
      </c>
      <c r="J13" s="3">
        <f t="shared" si="2"/>
        <v>18.935017258493598</v>
      </c>
      <c r="K13" s="3">
        <f t="shared" si="3"/>
        <v>41.106481289216987</v>
      </c>
      <c r="L13" s="3">
        <f t="shared" si="4"/>
        <v>1.7683227315928645</v>
      </c>
      <c r="M13" s="11"/>
      <c r="N13" s="32" t="s">
        <v>49</v>
      </c>
      <c r="O13" s="3">
        <f>SQRT(AVERAGE((B6:B37-H6:H37)^2))</f>
        <v>0.59028414147944197</v>
      </c>
      <c r="P13" s="3">
        <f>SQRT(AVERAGE((C6:C52-I6:I52)^2))</f>
        <v>4.114026958368747</v>
      </c>
      <c r="Q13" s="3">
        <f>SQRT(AVERAGE((D6:D70-J6:J70)^2))</f>
        <v>5.7261861686454019</v>
      </c>
      <c r="R13" s="3">
        <f>SQRT(AVERAGE((E6:E63-K6:K63)^2))</f>
        <v>2.6189025684245877</v>
      </c>
      <c r="S13" s="3">
        <f>SQRT(AVERAGE((F6:F46-L6:L46)^2))</f>
        <v>4.6780832614784496E-2</v>
      </c>
    </row>
    <row r="14" spans="1:19" x14ac:dyDescent="0.3">
      <c r="A14" s="3">
        <v>8</v>
      </c>
      <c r="B14" s="3">
        <v>19.032126202311872</v>
      </c>
      <c r="C14" s="3">
        <v>15.124827746318601</v>
      </c>
      <c r="D14" s="3">
        <v>15.882656022147732</v>
      </c>
      <c r="E14" s="3">
        <v>42.789865274685567</v>
      </c>
      <c r="F14" s="3">
        <v>2.0501697012548279</v>
      </c>
      <c r="H14" s="3">
        <f t="shared" si="0"/>
        <v>19.913828693266186</v>
      </c>
      <c r="I14" s="3">
        <f t="shared" si="1"/>
        <v>18.777137138671577</v>
      </c>
      <c r="J14" s="3">
        <f t="shared" si="2"/>
        <v>21.351449178492039</v>
      </c>
      <c r="K14" s="3">
        <f t="shared" si="3"/>
        <v>44.822577351445752</v>
      </c>
      <c r="L14" s="3">
        <f t="shared" si="4"/>
        <v>2.1916278689505444</v>
      </c>
      <c r="M14" s="11"/>
      <c r="N14" s="32" t="s">
        <v>70</v>
      </c>
      <c r="O14" s="3">
        <f>O13/AVERAGE(B6:B37)</f>
        <v>1.1184298388069691E-2</v>
      </c>
      <c r="P14" s="3">
        <f>P13/AVERAGE(C6:C52)</f>
        <v>5.2202899521406144E-2</v>
      </c>
      <c r="Q14" s="3">
        <f>Q13/AVERAGE(D6:D70)</f>
        <v>6.8017624591314246E-2</v>
      </c>
      <c r="R14" s="3">
        <f>R13/AVERAGE(E6:E63)</f>
        <v>1.951581405080079E-2</v>
      </c>
      <c r="S14" s="3">
        <f>S13/AVERAGE(F6:F40)</f>
        <v>3.2698830237862637E-3</v>
      </c>
    </row>
    <row r="15" spans="1:19" x14ac:dyDescent="0.3">
      <c r="A15" s="3">
        <v>9</v>
      </c>
      <c r="B15" s="3">
        <v>23.602237492046239</v>
      </c>
      <c r="C15" s="3">
        <v>18.777262929640123</v>
      </c>
      <c r="D15" s="3">
        <v>18.954933297299746</v>
      </c>
      <c r="E15" s="3">
        <v>50.273986022635654</v>
      </c>
      <c r="F15" s="3">
        <v>2.2959206627132422</v>
      </c>
      <c r="H15" s="3">
        <f t="shared" si="0"/>
        <v>24.586315887569505</v>
      </c>
      <c r="I15" s="3">
        <f t="shared" si="1"/>
        <v>21.34670157239848</v>
      </c>
      <c r="J15" s="3">
        <f t="shared" si="2"/>
        <v>24.004285989654424</v>
      </c>
      <c r="K15" s="3">
        <f t="shared" si="3"/>
        <v>48.780652739627513</v>
      </c>
      <c r="L15" s="3">
        <f t="shared" si="4"/>
        <v>2.7076653151948693</v>
      </c>
      <c r="M15" s="11"/>
      <c r="N15" s="3" t="s">
        <v>52</v>
      </c>
      <c r="O15" s="3">
        <f>B37</f>
        <v>92.879022002720973</v>
      </c>
      <c r="P15" s="3">
        <f>C52</f>
        <v>147.20862462948475</v>
      </c>
      <c r="Q15" s="3">
        <f>D70</f>
        <v>135.34548768233063</v>
      </c>
      <c r="R15" s="3">
        <f>E63</f>
        <v>225.81834539965669</v>
      </c>
      <c r="S15" s="3">
        <f>F46</f>
        <v>33.654979179919529</v>
      </c>
    </row>
    <row r="16" spans="1:19" x14ac:dyDescent="0.3">
      <c r="A16" s="3">
        <v>10</v>
      </c>
      <c r="B16" s="3">
        <v>28.426992306489069</v>
      </c>
      <c r="C16" s="3">
        <v>23.13208949436963</v>
      </c>
      <c r="D16" s="3">
        <v>22.426633803079223</v>
      </c>
      <c r="E16" s="3">
        <v>57.421172510570159</v>
      </c>
      <c r="F16" s="3">
        <v>2.8252349270021426</v>
      </c>
      <c r="H16" s="3">
        <f t="shared" si="0"/>
        <v>29.886239939271729</v>
      </c>
      <c r="I16" s="3">
        <f t="shared" si="1"/>
        <v>24.201200270977004</v>
      </c>
      <c r="J16" s="3">
        <f t="shared" si="2"/>
        <v>26.898451334174425</v>
      </c>
      <c r="K16" s="3">
        <f t="shared" si="3"/>
        <v>52.979760839719198</v>
      </c>
      <c r="L16" s="3">
        <f t="shared" si="4"/>
        <v>3.3323471322738039</v>
      </c>
      <c r="M16" s="11"/>
      <c r="N16" s="3" t="s">
        <v>53</v>
      </c>
      <c r="O16" s="3">
        <f>H37</f>
        <v>89.291117776610463</v>
      </c>
      <c r="P16" s="3">
        <f>I52</f>
        <v>142.93785265361242</v>
      </c>
      <c r="Q16" s="3">
        <f>J70</f>
        <v>121.60324445403809</v>
      </c>
      <c r="R16" s="3">
        <f>K63</f>
        <v>211.47576477317818</v>
      </c>
      <c r="S16" s="3">
        <f>L46</f>
        <v>33.348929553572155</v>
      </c>
    </row>
    <row r="17" spans="1:19" x14ac:dyDescent="0.3">
      <c r="A17" s="3">
        <v>11</v>
      </c>
      <c r="B17" s="3">
        <v>37.568559772651469</v>
      </c>
      <c r="C17" s="3">
        <v>27.767872611662327</v>
      </c>
      <c r="D17" s="3">
        <v>26.499993463014842</v>
      </c>
      <c r="E17" s="3">
        <v>64.800445467749626</v>
      </c>
      <c r="F17" s="3">
        <v>4.1547231692555604</v>
      </c>
      <c r="H17" s="3">
        <f t="shared" si="0"/>
        <v>35.703076220121631</v>
      </c>
      <c r="I17" s="3">
        <f t="shared" si="1"/>
        <v>27.353887902823892</v>
      </c>
      <c r="J17" s="3">
        <f t="shared" si="2"/>
        <v>30.03437941089399</v>
      </c>
      <c r="K17" s="3">
        <f t="shared" si="3"/>
        <v>57.415858912296898</v>
      </c>
      <c r="L17" s="3">
        <f t="shared" si="4"/>
        <v>4.0821499389942595</v>
      </c>
      <c r="M17" s="11"/>
      <c r="N17" s="3" t="s">
        <v>54</v>
      </c>
      <c r="O17" s="34">
        <f>(O15-O16)/O15</f>
        <v>3.8629866559161216E-2</v>
      </c>
      <c r="P17" s="34">
        <f t="shared" ref="P17:S17" si="6">(P15-P16)/P15</f>
        <v>2.9011696744138449E-2</v>
      </c>
      <c r="Q17" s="34">
        <f t="shared" si="6"/>
        <v>0.10153455030984819</v>
      </c>
      <c r="R17" s="34">
        <f t="shared" si="6"/>
        <v>6.3513797344918077E-2</v>
      </c>
      <c r="S17" s="34">
        <f t="shared" si="6"/>
        <v>9.0937398805458289E-3</v>
      </c>
    </row>
    <row r="18" spans="1:19" x14ac:dyDescent="0.3">
      <c r="A18" s="3">
        <v>12</v>
      </c>
      <c r="B18" s="3">
        <v>46.733776285349279</v>
      </c>
      <c r="C18" s="3">
        <v>31.27982951870225</v>
      </c>
      <c r="D18" s="3">
        <v>29.518095200322879</v>
      </c>
      <c r="E18" s="3">
        <v>67.65103188405935</v>
      </c>
      <c r="F18" s="3">
        <v>4.5500616724712701</v>
      </c>
      <c r="H18" s="3">
        <f t="shared" si="0"/>
        <v>41.860931268897225</v>
      </c>
      <c r="I18" s="3">
        <f t="shared" si="1"/>
        <v>30.813683703705795</v>
      </c>
      <c r="J18" s="3">
        <f t="shared" si="2"/>
        <v>33.407187371489229</v>
      </c>
      <c r="K18" s="3">
        <f t="shared" si="3"/>
        <v>62.081521435841701</v>
      </c>
      <c r="L18" s="3">
        <f t="shared" si="4"/>
        <v>4.9730122379822204</v>
      </c>
      <c r="M18" s="11"/>
    </row>
    <row r="19" spans="1:19" x14ac:dyDescent="0.3">
      <c r="A19" s="3">
        <v>13</v>
      </c>
      <c r="B19" s="3">
        <v>52.351053615703663</v>
      </c>
      <c r="C19" s="3">
        <v>35.213221254586962</v>
      </c>
      <c r="D19" s="3">
        <v>32.352504970604379</v>
      </c>
      <c r="E19" s="3">
        <v>69.913402055733741</v>
      </c>
      <c r="F19" s="3">
        <v>6.3467154823697047</v>
      </c>
      <c r="H19" s="3">
        <f t="shared" si="0"/>
        <v>48.135673536997182</v>
      </c>
      <c r="I19" s="3">
        <f t="shared" si="1"/>
        <v>34.583918652789087</v>
      </c>
      <c r="J19" s="3">
        <f t="shared" si="2"/>
        <v>37.005988475313572</v>
      </c>
      <c r="K19" s="3">
        <f t="shared" si="3"/>
        <v>66.965726215443411</v>
      </c>
      <c r="L19" s="3">
        <f t="shared" si="4"/>
        <v>6.0187481564014504</v>
      </c>
      <c r="M19" s="11"/>
    </row>
    <row r="20" spans="1:19" x14ac:dyDescent="0.3">
      <c r="A20" s="3">
        <v>14</v>
      </c>
      <c r="B20" s="3">
        <v>57.240357169422239</v>
      </c>
      <c r="C20" s="3">
        <v>39.989482648161257</v>
      </c>
      <c r="D20" s="3">
        <v>38.606891200453205</v>
      </c>
      <c r="E20" s="3">
        <v>76.849001348271074</v>
      </c>
      <c r="F20" s="3">
        <v>7.093038179361276</v>
      </c>
      <c r="H20" s="3">
        <f t="shared" si="0"/>
        <v>54.285707642285132</v>
      </c>
      <c r="I20" s="3">
        <f t="shared" si="1"/>
        <v>38.661118701800085</v>
      </c>
      <c r="J20" s="3">
        <f t="shared" si="2"/>
        <v>40.813436469439004</v>
      </c>
      <c r="K20" s="3">
        <f t="shared" si="3"/>
        <v>72.053734788997716</v>
      </c>
      <c r="L20" s="3">
        <f t="shared" si="4"/>
        <v>7.2289973063647137</v>
      </c>
      <c r="M20" s="11"/>
    </row>
    <row r="21" spans="1:19" x14ac:dyDescent="0.3">
      <c r="A21" s="3">
        <v>15</v>
      </c>
      <c r="B21" s="3">
        <v>61.001044618259257</v>
      </c>
      <c r="C21" s="3">
        <v>45.42130933104967</v>
      </c>
      <c r="D21" s="3">
        <v>46.080457617638089</v>
      </c>
      <c r="E21" s="3">
        <v>83.050543878057184</v>
      </c>
      <c r="F21" s="3">
        <v>9.0305081444932149</v>
      </c>
      <c r="H21" s="3">
        <f t="shared" si="0"/>
        <v>60.088053635152505</v>
      </c>
      <c r="I21" s="3">
        <f t="shared" si="1"/>
        <v>43.03394010830057</v>
      </c>
      <c r="J21" s="3">
        <f t="shared" si="2"/>
        <v>44.805588188222707</v>
      </c>
      <c r="K21" s="3">
        <f t="shared" si="3"/>
        <v>77.327086317560287</v>
      </c>
      <c r="L21" s="3">
        <f t="shared" si="4"/>
        <v>8.6068661879925834</v>
      </c>
      <c r="M21" s="11"/>
    </row>
    <row r="22" spans="1:19" x14ac:dyDescent="0.3">
      <c r="A22" s="3">
        <v>16</v>
      </c>
      <c r="B22" s="3">
        <v>64.96944428601401</v>
      </c>
      <c r="C22" s="3">
        <v>51.109034345745229</v>
      </c>
      <c r="D22" s="3">
        <v>54.912004765689844</v>
      </c>
      <c r="E22" s="3">
        <v>88.147692394556174</v>
      </c>
      <c r="F22" s="3">
        <v>10.495546199170656</v>
      </c>
      <c r="H22" s="3">
        <f t="shared" si="0"/>
        <v>65.368777999890668</v>
      </c>
      <c r="I22" s="3">
        <f t="shared" si="1"/>
        <v>47.682389940375636</v>
      </c>
      <c r="J22" s="3">
        <f t="shared" si="2"/>
        <v>48.95215402472968</v>
      </c>
      <c r="K22" s="3">
        <f t="shared" si="3"/>
        <v>82.763719768414589</v>
      </c>
      <c r="L22" s="3">
        <f t="shared" si="4"/>
        <v>10.146595604131106</v>
      </c>
      <c r="M22" s="11"/>
    </row>
    <row r="23" spans="1:19" x14ac:dyDescent="0.3">
      <c r="A23" s="3">
        <v>17</v>
      </c>
      <c r="B23" s="3">
        <v>68.323626632144141</v>
      </c>
      <c r="C23" s="3">
        <v>56.653371334860225</v>
      </c>
      <c r="D23" s="3">
        <v>62.759757399401259</v>
      </c>
      <c r="E23" s="3">
        <v>93.342605335479178</v>
      </c>
      <c r="F23" s="3">
        <v>11.915445844478837</v>
      </c>
      <c r="H23" s="3">
        <f t="shared" si="0"/>
        <v>70.019603263009628</v>
      </c>
      <c r="I23" s="3">
        <f t="shared" si="1"/>
        <v>52.577466666150784</v>
      </c>
      <c r="J23" s="3">
        <f t="shared" si="2"/>
        <v>53.217174058077653</v>
      </c>
      <c r="K23" s="3">
        <f t="shared" si="3"/>
        <v>88.338232851291295</v>
      </c>
      <c r="L23" s="3">
        <f t="shared" si="4"/>
        <v>11.831762981660278</v>
      </c>
      <c r="M23" s="11"/>
    </row>
    <row r="24" spans="1:19" x14ac:dyDescent="0.3">
      <c r="A24" s="3">
        <v>18</v>
      </c>
      <c r="B24" s="3">
        <v>71.698651811015964</v>
      </c>
      <c r="C24" s="3">
        <v>62.580076392190051</v>
      </c>
      <c r="D24" s="3">
        <v>66.945315277833203</v>
      </c>
      <c r="E24" s="3">
        <v>100.34756574285018</v>
      </c>
      <c r="F24" s="3">
        <v>13.474470563829479</v>
      </c>
      <c r="H24" s="3">
        <f t="shared" si="0"/>
        <v>73.998741283351222</v>
      </c>
      <c r="I24" s="3">
        <f t="shared" si="1"/>
        <v>57.681336791244917</v>
      </c>
      <c r="J24" s="3">
        <f t="shared" si="2"/>
        <v>57.560113727921504</v>
      </c>
      <c r="K24" s="3">
        <f t="shared" si="3"/>
        <v>94.022278180299338</v>
      </c>
      <c r="L24" s="3">
        <f t="shared" si="4"/>
        <v>13.634613643455689</v>
      </c>
      <c r="M24" s="11"/>
    </row>
    <row r="25" spans="1:19" x14ac:dyDescent="0.3">
      <c r="A25" s="3">
        <v>19</v>
      </c>
      <c r="B25" s="3">
        <v>74.452234541047389</v>
      </c>
      <c r="C25" s="3">
        <v>68.220005398358751</v>
      </c>
      <c r="D25" s="3">
        <v>71.045641345718934</v>
      </c>
      <c r="E25" s="3">
        <v>107.69854597709548</v>
      </c>
      <c r="F25" s="3">
        <v>15.379014183418143</v>
      </c>
      <c r="H25" s="3">
        <f t="shared" si="0"/>
        <v>77.319708433293627</v>
      </c>
      <c r="I25" s="3">
        <f t="shared" si="1"/>
        <v>62.948121180325892</v>
      </c>
      <c r="J25" s="3">
        <f t="shared" si="2"/>
        <v>61.937322913015556</v>
      </c>
      <c r="K25" s="3">
        <f t="shared" si="3"/>
        <v>99.785088108725347</v>
      </c>
      <c r="L25" s="3">
        <f t="shared" si="4"/>
        <v>15.517017325687844</v>
      </c>
      <c r="M25" s="11"/>
    </row>
    <row r="26" spans="1:19" x14ac:dyDescent="0.3">
      <c r="A26" s="3">
        <v>20</v>
      </c>
      <c r="B26" s="3">
        <v>76.573050992718137</v>
      </c>
      <c r="C26" s="3">
        <v>71.725062393558943</v>
      </c>
      <c r="D26" s="3">
        <v>74.640231971616714</v>
      </c>
      <c r="E26" s="3">
        <v>114.36272487288547</v>
      </c>
      <c r="F26" s="3">
        <v>17.305032778685465</v>
      </c>
      <c r="H26" s="3">
        <f t="shared" si="0"/>
        <v>80.034409455183038</v>
      </c>
      <c r="I26" s="3">
        <f t="shared" si="1"/>
        <v>68.325301347653493</v>
      </c>
      <c r="J26" s="3">
        <f t="shared" si="2"/>
        <v>66.303754543968552</v>
      </c>
      <c r="K26" s="3">
        <f t="shared" si="3"/>
        <v>105.59411045029871</v>
      </c>
      <c r="L26" s="3">
        <f t="shared" si="4"/>
        <v>17.433221599220424</v>
      </c>
      <c r="M26" s="11"/>
    </row>
    <row r="27" spans="1:19" x14ac:dyDescent="0.3">
      <c r="A27" s="3">
        <v>21</v>
      </c>
      <c r="B27" s="3">
        <v>78.715787350889585</v>
      </c>
      <c r="C27" s="3">
        <v>75.167529085273415</v>
      </c>
      <c r="D27" s="3">
        <v>81.390110777427438</v>
      </c>
      <c r="E27" s="3">
        <v>121.06993361863478</v>
      </c>
      <c r="F27" s="3">
        <v>19.292884090028103</v>
      </c>
      <c r="H27" s="3">
        <f t="shared" si="0"/>
        <v>82.216102763038492</v>
      </c>
      <c r="I27" s="3">
        <f t="shared" si="1"/>
        <v>73.755679777196747</v>
      </c>
      <c r="J27" s="3">
        <f t="shared" si="2"/>
        <v>70.61480264136479</v>
      </c>
      <c r="K27" s="3">
        <f t="shared" si="3"/>
        <v>111.41572882041936</v>
      </c>
      <c r="L27" s="3">
        <f t="shared" si="4"/>
        <v>19.334087428070283</v>
      </c>
      <c r="M27" s="11"/>
    </row>
    <row r="28" spans="1:19" x14ac:dyDescent="0.3">
      <c r="A28" s="3">
        <v>22</v>
      </c>
      <c r="B28" s="3">
        <v>81.233345377192421</v>
      </c>
      <c r="C28" s="3">
        <v>79.939026838645191</v>
      </c>
      <c r="D28" s="3">
        <v>84.486805880120244</v>
      </c>
      <c r="E28" s="3">
        <v>127.25580194499325</v>
      </c>
      <c r="F28" s="3">
        <v>21.321695845444481</v>
      </c>
      <c r="H28" s="3">
        <f t="shared" si="0"/>
        <v>83.945600138709793</v>
      </c>
      <c r="I28" s="3">
        <f t="shared" si="1"/>
        <v>79.179752305137967</v>
      </c>
      <c r="J28" s="3">
        <f t="shared" si="2"/>
        <v>74.828102443724347</v>
      </c>
      <c r="K28" s="3">
        <f t="shared" si="3"/>
        <v>117.21603456466319</v>
      </c>
      <c r="L28" s="3">
        <f t="shared" si="4"/>
        <v>21.172023523188031</v>
      </c>
      <c r="M28" s="11"/>
    </row>
    <row r="29" spans="1:19" x14ac:dyDescent="0.3">
      <c r="A29" s="3">
        <v>23</v>
      </c>
      <c r="B29" s="3">
        <v>82.968517024958928</v>
      </c>
      <c r="C29" s="3">
        <v>85.221756494163941</v>
      </c>
      <c r="D29" s="3">
        <v>86.800819803011564</v>
      </c>
      <c r="E29" s="3">
        <v>132.02421125473552</v>
      </c>
      <c r="F29" s="3">
        <v>22.899907607097663</v>
      </c>
      <c r="H29" s="3">
        <f t="shared" si="0"/>
        <v>85.301808045116175</v>
      </c>
      <c r="I29" s="3">
        <f t="shared" si="1"/>
        <v>84.538289950470471</v>
      </c>
      <c r="J29" s="3">
        <f t="shared" si="2"/>
        <v>78.905140794429116</v>
      </c>
      <c r="K29" s="3">
        <f t="shared" si="3"/>
        <v>122.96161299997254</v>
      </c>
      <c r="L29" s="3">
        <f t="shared" si="4"/>
        <v>22.905598367464929</v>
      </c>
      <c r="M29" s="11"/>
    </row>
    <row r="30" spans="1:19" x14ac:dyDescent="0.3">
      <c r="A30" s="3">
        <v>24</v>
      </c>
      <c r="B30" s="3">
        <v>84.934502668268593</v>
      </c>
      <c r="C30" s="3">
        <v>89.822843613486725</v>
      </c>
      <c r="D30" s="3">
        <v>88.332152546101412</v>
      </c>
      <c r="E30" s="3">
        <v>136.06191632351428</v>
      </c>
      <c r="F30" s="3">
        <v>24.650252709224731</v>
      </c>
      <c r="H30" s="3">
        <f t="shared" si="0"/>
        <v>86.356260926429655</v>
      </c>
      <c r="I30" s="3">
        <f t="shared" si="1"/>
        <v>89.774895543672159</v>
      </c>
      <c r="J30" s="3">
        <f t="shared" si="2"/>
        <v>82.812551995023483</v>
      </c>
      <c r="K30" s="3">
        <f t="shared" si="3"/>
        <v>128.62030550192466</v>
      </c>
      <c r="L30" s="3">
        <f t="shared" si="4"/>
        <v>24.50291969855386</v>
      </c>
      <c r="M30" s="11"/>
    </row>
    <row r="31" spans="1:19" x14ac:dyDescent="0.3">
      <c r="A31" s="3">
        <v>25</v>
      </c>
      <c r="B31" s="3">
        <v>86.19942391285646</v>
      </c>
      <c r="C31" s="3">
        <v>94.210917440248267</v>
      </c>
      <c r="D31" s="3">
        <v>90.578107235966527</v>
      </c>
      <c r="E31" s="3">
        <v>140.95956651224299</v>
      </c>
      <c r="F31" s="3">
        <v>25.911179019590719</v>
      </c>
      <c r="H31" s="3">
        <f t="shared" si="0"/>
        <v>87.170673286392244</v>
      </c>
      <c r="I31" s="3">
        <f t="shared" si="1"/>
        <v>94.83830439928154</v>
      </c>
      <c r="J31" s="3">
        <f t="shared" si="2"/>
        <v>86.523017150823961</v>
      </c>
      <c r="K31" s="3">
        <f t="shared" si="3"/>
        <v>134.1619109793308</v>
      </c>
      <c r="L31" s="3">
        <f t="shared" si="4"/>
        <v>25.943275140032576</v>
      </c>
      <c r="M31" s="11"/>
    </row>
    <row r="32" spans="1:19" x14ac:dyDescent="0.3">
      <c r="A32" s="3">
        <v>26</v>
      </c>
      <c r="B32" s="3">
        <v>87.496861140925432</v>
      </c>
      <c r="C32" s="3">
        <v>98.556388608497556</v>
      </c>
      <c r="D32" s="3">
        <v>92.007351129517048</v>
      </c>
      <c r="E32" s="3">
        <v>144.77145944942808</v>
      </c>
      <c r="F32" s="3">
        <v>27.258941471393033</v>
      </c>
      <c r="H32" s="3">
        <f t="shared" si="0"/>
        <v>87.796469009145483</v>
      </c>
      <c r="I32" s="3">
        <f t="shared" si="1"/>
        <v>99.684237204178771</v>
      </c>
      <c r="J32" s="3">
        <f t="shared" si="2"/>
        <v>90.015735015679127</v>
      </c>
      <c r="K32" s="3">
        <f t="shared" si="3"/>
        <v>139.55879523308698</v>
      </c>
      <c r="L32" s="3">
        <f t="shared" si="4"/>
        <v>27.21703290768766</v>
      </c>
      <c r="M32" s="11"/>
    </row>
    <row r="33" spans="1:13" x14ac:dyDescent="0.3">
      <c r="A33" s="3">
        <v>27</v>
      </c>
      <c r="B33" s="3">
        <v>90.052506824154577</v>
      </c>
      <c r="C33" s="3">
        <v>102.98706509377135</v>
      </c>
      <c r="D33" s="3">
        <v>93.198387707475817</v>
      </c>
      <c r="E33" s="3">
        <v>148.174397111665</v>
      </c>
      <c r="F33" s="3">
        <v>28.628284225730198</v>
      </c>
      <c r="H33" s="3">
        <f t="shared" si="0"/>
        <v>88.275437654116928</v>
      </c>
      <c r="I33" s="3">
        <f t="shared" si="1"/>
        <v>104.27667841512556</v>
      </c>
      <c r="J33" s="3">
        <f t="shared" si="2"/>
        <v>93.276480374932916</v>
      </c>
      <c r="K33" s="3">
        <f t="shared" si="3"/>
        <v>144.78638398982628</v>
      </c>
      <c r="L33" s="3">
        <f t="shared" si="4"/>
        <v>28.324201998579447</v>
      </c>
      <c r="M33" s="11"/>
    </row>
    <row r="34" spans="1:13" x14ac:dyDescent="0.3">
      <c r="A34" s="3">
        <v>28</v>
      </c>
      <c r="B34" s="3">
        <v>91.249624820108423</v>
      </c>
      <c r="C34" s="3">
        <v>106.56568840880018</v>
      </c>
      <c r="D34" s="3">
        <v>93.981068887277289</v>
      </c>
      <c r="E34" s="3">
        <v>150.80592300275913</v>
      </c>
      <c r="F34" s="3">
        <v>29.385280044148985</v>
      </c>
      <c r="H34" s="3">
        <f t="shared" si="0"/>
        <v>88.640922450206602</v>
      </c>
      <c r="I34" s="3">
        <f t="shared" si="1"/>
        <v>108.5885307767968</v>
      </c>
      <c r="J34" s="3">
        <f t="shared" si="2"/>
        <v>96.297304692685842</v>
      </c>
      <c r="K34" s="3">
        <f t="shared" si="3"/>
        <v>149.82352416950809</v>
      </c>
      <c r="L34" s="3">
        <f t="shared" si="4"/>
        <v>29.272234612388356</v>
      </c>
      <c r="M34" s="11"/>
    </row>
    <row r="35" spans="1:13" x14ac:dyDescent="0.3">
      <c r="A35" s="3">
        <v>29</v>
      </c>
      <c r="B35" s="3">
        <v>91.865903136925951</v>
      </c>
      <c r="C35" s="3">
        <v>109.80349045573104</v>
      </c>
      <c r="D35" s="3">
        <v>95.171001080392017</v>
      </c>
      <c r="E35" s="3">
        <v>153.11496656369684</v>
      </c>
      <c r="F35" s="3">
        <v>29.890351577038242</v>
      </c>
      <c r="H35" s="3">
        <f t="shared" si="0"/>
        <v>88.919169037121222</v>
      </c>
      <c r="I35" s="3">
        <f t="shared" si="1"/>
        <v>112.60167103380654</v>
      </c>
      <c r="J35" s="3">
        <f t="shared" si="2"/>
        <v>99.075958788274619</v>
      </c>
      <c r="K35" s="3">
        <f t="shared" si="3"/>
        <v>154.65270721476031</v>
      </c>
      <c r="L35" s="3">
        <f t="shared" si="4"/>
        <v>30.073627791137909</v>
      </c>
      <c r="M35" s="11"/>
    </row>
    <row r="36" spans="1:13" x14ac:dyDescent="0.3">
      <c r="A36" s="3">
        <v>30</v>
      </c>
      <c r="B36" s="3">
        <v>92.429620254304353</v>
      </c>
      <c r="C36" s="3">
        <v>113.04129250266189</v>
      </c>
      <c r="D36" s="3">
        <v>96.304269835739376</v>
      </c>
      <c r="E36" s="3">
        <v>155.50138586186696</v>
      </c>
      <c r="F36" s="3">
        <v>30.362280259179833</v>
      </c>
      <c r="H36" s="3">
        <f t="shared" si="0"/>
        <v>89.130628713505473</v>
      </c>
      <c r="I36" s="3">
        <f t="shared" si="1"/>
        <v>116.30649131187712</v>
      </c>
      <c r="J36" s="3">
        <f t="shared" si="2"/>
        <v>101.61512778485353</v>
      </c>
      <c r="K36" s="3">
        <f t="shared" si="3"/>
        <v>159.26015713946876</v>
      </c>
      <c r="L36" s="3">
        <f t="shared" si="4"/>
        <v>30.743729208516235</v>
      </c>
      <c r="M36" s="11"/>
    </row>
    <row r="37" spans="1:13" x14ac:dyDescent="0.3">
      <c r="A37" s="3">
        <v>31</v>
      </c>
      <c r="B37" s="3">
        <v>92.879022002720973</v>
      </c>
      <c r="C37" s="3">
        <v>116.32169720810498</v>
      </c>
      <c r="D37" s="3">
        <v>97.494202028854104</v>
      </c>
      <c r="E37" s="3">
        <v>158.11993237173434</v>
      </c>
      <c r="F37" s="3">
        <v>30.965229698929296</v>
      </c>
      <c r="H37" s="3">
        <f t="shared" si="0"/>
        <v>89.291117776610463</v>
      </c>
      <c r="I37" s="3">
        <f t="shared" si="1"/>
        <v>119.70104804872628</v>
      </c>
      <c r="J37" s="3">
        <f t="shared" si="2"/>
        <v>103.92156634982538</v>
      </c>
      <c r="K37" s="3">
        <f t="shared" si="3"/>
        <v>163.63579356675407</v>
      </c>
      <c r="L37" s="3">
        <f t="shared" si="4"/>
        <v>31.298966906858507</v>
      </c>
      <c r="M37" s="11"/>
    </row>
    <row r="38" spans="1:13" x14ac:dyDescent="0.3">
      <c r="A38" s="3">
        <v>32</v>
      </c>
      <c r="B38" s="3"/>
      <c r="C38" s="3">
        <v>119.90032052313381</v>
      </c>
      <c r="D38" s="3">
        <v>98.570807346434094</v>
      </c>
      <c r="E38" s="3">
        <v>160.62854526871632</v>
      </c>
      <c r="F38" s="3">
        <v>31.489260065932683</v>
      </c>
      <c r="H38" s="3"/>
      <c r="I38" s="3">
        <f t="shared" si="1"/>
        <v>122.78995457160558</v>
      </c>
      <c r="J38" s="3">
        <f t="shared" si="2"/>
        <v>106.00521083961226</v>
      </c>
      <c r="K38" s="3">
        <f t="shared" si="3"/>
        <v>167.77308588767707</v>
      </c>
      <c r="L38" s="3">
        <f t="shared" si="4"/>
        <v>31.755567534379523</v>
      </c>
      <c r="M38" s="11"/>
    </row>
    <row r="39" spans="1:13" x14ac:dyDescent="0.3">
      <c r="A39" s="3">
        <v>33</v>
      </c>
      <c r="B39" s="3"/>
      <c r="C39" s="3">
        <v>123.01031459452791</v>
      </c>
      <c r="D39" s="3">
        <v>99.704076101781453</v>
      </c>
      <c r="E39" s="3">
        <v>163.12820530282701</v>
      </c>
      <c r="F39" s="3">
        <v>31.950942785563829</v>
      </c>
      <c r="H39" s="3"/>
      <c r="I39" s="3">
        <f t="shared" si="1"/>
        <v>125.58314784300566</v>
      </c>
      <c r="J39" s="3">
        <f t="shared" si="2"/>
        <v>107.8783283785589</v>
      </c>
      <c r="K39" s="3">
        <f t="shared" si="3"/>
        <v>171.66881852264848</v>
      </c>
      <c r="L39" s="3">
        <f t="shared" si="4"/>
        <v>32.128726811440494</v>
      </c>
      <c r="M39" s="11"/>
    </row>
    <row r="40" spans="1:13" x14ac:dyDescent="0.3">
      <c r="A40" s="3">
        <v>34</v>
      </c>
      <c r="B40" s="3"/>
      <c r="C40" s="3">
        <v>126.03510334889752</v>
      </c>
      <c r="D40" s="3">
        <v>100.89400829489618</v>
      </c>
      <c r="E40" s="3">
        <v>165.70341930451812</v>
      </c>
      <c r="F40" s="3">
        <v>32.304501635824323</v>
      </c>
      <c r="H40" s="3"/>
      <c r="I40" s="3">
        <f t="shared" si="1"/>
        <v>128.09464052626294</v>
      </c>
      <c r="J40" s="3">
        <f t="shared" si="2"/>
        <v>109.5547447438869</v>
      </c>
      <c r="K40" s="3">
        <f t="shared" si="3"/>
        <v>175.32278910803061</v>
      </c>
      <c r="L40" s="3">
        <f t="shared" si="4"/>
        <v>32.432146870388834</v>
      </c>
      <c r="M40" s="11"/>
    </row>
    <row r="41" spans="1:13" x14ac:dyDescent="0.3">
      <c r="A41" s="3">
        <v>35</v>
      </c>
      <c r="B41" s="3"/>
      <c r="C41" s="3">
        <v>128.33564690855891</v>
      </c>
      <c r="D41" s="3">
        <v>103.10388236782353</v>
      </c>
      <c r="E41" s="3">
        <v>168.40673921688213</v>
      </c>
      <c r="F41" s="3">
        <v>32.687265282709397</v>
      </c>
      <c r="H41" s="3"/>
      <c r="I41" s="3">
        <f t="shared" si="1"/>
        <v>130.3413429474187</v>
      </c>
      <c r="J41" s="3">
        <f t="shared" si="2"/>
        <v>111.04917588108363</v>
      </c>
      <c r="K41" s="3">
        <f t="shared" si="3"/>
        <v>178.73746146998516</v>
      </c>
      <c r="L41" s="3">
        <f t="shared" si="4"/>
        <v>32.677843037287808</v>
      </c>
      <c r="M41" s="11"/>
    </row>
    <row r="42" spans="1:13" x14ac:dyDescent="0.3">
      <c r="A42" s="3">
        <v>36</v>
      </c>
      <c r="B42" s="3"/>
      <c r="C42" s="3">
        <v>130.46577983417131</v>
      </c>
      <c r="D42" s="3">
        <v>104.407141436473</v>
      </c>
      <c r="E42" s="3">
        <v>170.27761749272614</v>
      </c>
      <c r="F42" s="3">
        <v>33.006897182292818</v>
      </c>
      <c r="H42" s="3"/>
      <c r="I42" s="3">
        <f t="shared" si="1"/>
        <v>132.34201144911228</v>
      </c>
      <c r="J42" s="3">
        <f t="shared" si="2"/>
        <v>112.37667356846889</v>
      </c>
      <c r="K42" s="3">
        <f t="shared" si="3"/>
        <v>181.91759383452793</v>
      </c>
      <c r="L42" s="3">
        <f t="shared" si="4"/>
        <v>32.876131579133144</v>
      </c>
      <c r="M42" s="11"/>
    </row>
    <row r="43" spans="1:13" x14ac:dyDescent="0.3">
      <c r="A43" s="3">
        <v>37</v>
      </c>
      <c r="B43" s="3"/>
      <c r="C43" s="3">
        <v>132.51070744275921</v>
      </c>
      <c r="D43" s="3">
        <v>104.97224666590108</v>
      </c>
      <c r="E43" s="3">
        <v>173.64365995424723</v>
      </c>
      <c r="F43" s="3">
        <v>33.124482914244503</v>
      </c>
      <c r="H43" s="3"/>
      <c r="I43" s="3">
        <f t="shared" si="1"/>
        <v>134.11635409832147</v>
      </c>
      <c r="J43" s="3">
        <f t="shared" si="2"/>
        <v>113.55218487989951</v>
      </c>
      <c r="K43" s="3">
        <f t="shared" si="3"/>
        <v>184.86986027173089</v>
      </c>
      <c r="L43" s="3">
        <f t="shared" si="4"/>
        <v>33.035727703470172</v>
      </c>
      <c r="M43" s="11"/>
    </row>
    <row r="44" spans="1:13" x14ac:dyDescent="0.3">
      <c r="A44" s="3">
        <v>38</v>
      </c>
      <c r="B44" s="3"/>
      <c r="C44" s="3">
        <v>134.42782707581037</v>
      </c>
      <c r="D44" s="3">
        <v>105.5575342249516</v>
      </c>
      <c r="E44" s="3">
        <v>175.43568179573592</v>
      </c>
      <c r="F44" s="3">
        <v>33.266533734292231</v>
      </c>
      <c r="H44" s="3"/>
      <c r="I44" s="3">
        <f t="shared" si="1"/>
        <v>135.68430399650077</v>
      </c>
      <c r="J44" s="3">
        <f t="shared" si="2"/>
        <v>114.59021766062772</v>
      </c>
      <c r="K44" s="3">
        <f t="shared" si="3"/>
        <v>187.60248030083883</v>
      </c>
      <c r="L44" s="3">
        <f t="shared" si="4"/>
        <v>33.163902159226446</v>
      </c>
      <c r="M44" s="11"/>
    </row>
    <row r="45" spans="1:13" x14ac:dyDescent="0.3">
      <c r="A45" s="3">
        <v>39</v>
      </c>
      <c r="B45" s="3"/>
      <c r="C45" s="3">
        <v>136.43015202588603</v>
      </c>
      <c r="D45" s="3">
        <v>106.24373343211427</v>
      </c>
      <c r="E45" s="3">
        <v>178.81745550011783</v>
      </c>
      <c r="F45" s="3">
        <v>33.525497364710432</v>
      </c>
      <c r="H45" s="3"/>
      <c r="I45" s="3">
        <f t="shared" si="1"/>
        <v>137.065455323702</v>
      </c>
      <c r="J45" s="3">
        <f t="shared" si="2"/>
        <v>115.50459980677319</v>
      </c>
      <c r="K45" s="3">
        <f t="shared" si="3"/>
        <v>190.12486826550605</v>
      </c>
      <c r="L45" s="3">
        <f t="shared" si="4"/>
        <v>33.266661438293141</v>
      </c>
      <c r="M45" s="11"/>
    </row>
    <row r="46" spans="1:13" x14ac:dyDescent="0.3">
      <c r="A46" s="3">
        <v>40</v>
      </c>
      <c r="B46" s="3"/>
      <c r="C46" s="3">
        <v>138.21946368340045</v>
      </c>
      <c r="D46" s="3">
        <v>106.68774468380776</v>
      </c>
      <c r="E46" s="3">
        <v>182.79841797356946</v>
      </c>
      <c r="F46" s="3">
        <v>33.654979179919529</v>
      </c>
      <c r="H46" s="3"/>
      <c r="I46" s="3">
        <f t="shared" si="1"/>
        <v>138.27864745905978</v>
      </c>
      <c r="J46" s="3">
        <f t="shared" si="2"/>
        <v>116.30831809958123</v>
      </c>
      <c r="K46" s="3">
        <f t="shared" si="3"/>
        <v>192.44731082575757</v>
      </c>
      <c r="L46" s="3">
        <f t="shared" si="4"/>
        <v>33.348929553572155</v>
      </c>
      <c r="M46" s="11"/>
    </row>
    <row r="47" spans="1:13" x14ac:dyDescent="0.3">
      <c r="A47" s="3">
        <v>41</v>
      </c>
      <c r="B47" s="3"/>
      <c r="C47" s="3">
        <v>140.26439129198835</v>
      </c>
      <c r="D47" s="3">
        <v>107.35376156134801</v>
      </c>
      <c r="E47" s="3">
        <v>187.51847414094433</v>
      </c>
      <c r="F47" s="3"/>
      <c r="H47" s="3"/>
      <c r="I47" s="3">
        <f t="shared" si="1"/>
        <v>139.34167720284586</v>
      </c>
      <c r="J47" s="3">
        <f t="shared" si="2"/>
        <v>117.01342203396715</v>
      </c>
      <c r="K47" s="3">
        <f t="shared" si="3"/>
        <v>194.5806779232858</v>
      </c>
      <c r="L47" s="31"/>
      <c r="M47" s="11"/>
    </row>
    <row r="48" spans="1:13" x14ac:dyDescent="0.3">
      <c r="A48" s="3">
        <v>42</v>
      </c>
      <c r="B48" s="3"/>
      <c r="C48" s="3">
        <v>142.26671624206401</v>
      </c>
      <c r="D48" s="3">
        <v>108.03996076851068</v>
      </c>
      <c r="E48" s="3">
        <v>190.12012999416598</v>
      </c>
      <c r="F48" s="3"/>
      <c r="H48" s="3"/>
      <c r="I48" s="3">
        <f t="shared" si="1"/>
        <v>140.27111720232352</v>
      </c>
      <c r="J48" s="3">
        <f t="shared" si="2"/>
        <v>117.63097890461471</v>
      </c>
      <c r="K48" s="3">
        <f t="shared" si="3"/>
        <v>196.53616999526042</v>
      </c>
      <c r="L48" s="31"/>
      <c r="M48" s="11"/>
    </row>
    <row r="49" spans="1:13" x14ac:dyDescent="0.3">
      <c r="A49" s="3">
        <v>43</v>
      </c>
      <c r="B49" s="3"/>
      <c r="C49" s="3">
        <v>143.97082258255392</v>
      </c>
      <c r="D49" s="3">
        <v>108.48397202020418</v>
      </c>
      <c r="E49" s="3">
        <v>191.41649778632205</v>
      </c>
      <c r="F49" s="3"/>
      <c r="H49" s="3"/>
      <c r="I49" s="3">
        <f t="shared" si="1"/>
        <v>141.08221909879279</v>
      </c>
      <c r="J49" s="3">
        <f t="shared" si="2"/>
        <v>118.17106789194054</v>
      </c>
      <c r="K49" s="3">
        <f t="shared" si="3"/>
        <v>198.32510210404396</v>
      </c>
      <c r="L49" s="31"/>
      <c r="M49" s="11"/>
    </row>
    <row r="50" spans="1:13" x14ac:dyDescent="0.3">
      <c r="A50" s="3">
        <v>44</v>
      </c>
      <c r="B50" s="3"/>
      <c r="C50" s="3">
        <v>144.99328638684787</v>
      </c>
      <c r="D50" s="3">
        <v>109.17017122736685</v>
      </c>
      <c r="E50" s="3">
        <v>193.58597167458501</v>
      </c>
      <c r="F50" s="3"/>
      <c r="H50" s="3"/>
      <c r="I50" s="3">
        <f t="shared" si="1"/>
        <v>141.78888176520633</v>
      </c>
      <c r="J50" s="3">
        <f t="shared" si="2"/>
        <v>118.64280266686374</v>
      </c>
      <c r="K50" s="3">
        <f t="shared" si="3"/>
        <v>199.95872402551498</v>
      </c>
      <c r="L50" s="31"/>
      <c r="M50" s="11"/>
    </row>
    <row r="51" spans="1:13" x14ac:dyDescent="0.3">
      <c r="A51" s="3">
        <v>45</v>
      </c>
      <c r="B51" s="35"/>
      <c r="C51" s="35">
        <v>146.14355816667856</v>
      </c>
      <c r="D51" s="35">
        <v>110.86424903373801</v>
      </c>
      <c r="E51" s="35">
        <v>196.49786500494744</v>
      </c>
      <c r="F51" s="3"/>
      <c r="H51" s="3"/>
      <c r="I51" s="3">
        <f t="shared" si="1"/>
        <v>142.40366759634034</v>
      </c>
      <c r="J51" s="3">
        <f t="shared" si="2"/>
        <v>119.0543738617903</v>
      </c>
      <c r="K51" s="3">
        <f t="shared" si="3"/>
        <v>201.44807416719402</v>
      </c>
      <c r="L51" s="31"/>
      <c r="M51" s="11"/>
    </row>
    <row r="52" spans="1:13" x14ac:dyDescent="0.3">
      <c r="A52" s="3">
        <v>46</v>
      </c>
      <c r="B52" s="3"/>
      <c r="C52" s="3">
        <v>147.20862462948475</v>
      </c>
      <c r="D52" s="3">
        <v>112.55832684010916</v>
      </c>
      <c r="E52" s="3">
        <v>199.76927439051985</v>
      </c>
      <c r="F52" s="3"/>
      <c r="H52" s="3"/>
      <c r="I52" s="3">
        <f t="shared" si="1"/>
        <v>142.93785265361242</v>
      </c>
      <c r="J52" s="3">
        <f t="shared" si="2"/>
        <v>119.41310448153541</v>
      </c>
      <c r="K52" s="3">
        <f t="shared" si="3"/>
        <v>202.80386441476799</v>
      </c>
      <c r="L52" s="31"/>
    </row>
    <row r="53" spans="1:13" x14ac:dyDescent="0.3">
      <c r="A53" s="3">
        <v>47</v>
      </c>
      <c r="B53" s="3"/>
      <c r="C53" s="3"/>
      <c r="D53" s="3">
        <v>114.0829968658432</v>
      </c>
      <c r="E53" s="3">
        <v>202.16861486641346</v>
      </c>
      <c r="F53" s="3"/>
      <c r="H53" s="3"/>
      <c r="I53" s="3"/>
      <c r="J53" s="3">
        <f t="shared" si="2"/>
        <v>119.72551286733419</v>
      </c>
      <c r="K53" s="3">
        <f t="shared" si="3"/>
        <v>204.03639256561888</v>
      </c>
      <c r="L53" s="31"/>
    </row>
    <row r="54" spans="1:13" x14ac:dyDescent="0.3">
      <c r="A54" s="3">
        <v>48</v>
      </c>
      <c r="B54" s="3"/>
      <c r="C54" s="3"/>
      <c r="D54" s="3">
        <v>116.0594209732762</v>
      </c>
      <c r="E54" s="3">
        <v>204.84992803419527</v>
      </c>
      <c r="F54" s="3"/>
      <c r="H54" s="3"/>
      <c r="I54" s="3"/>
      <c r="J54" s="3">
        <f t="shared" si="2"/>
        <v>119.99737914356361</v>
      </c>
      <c r="K54" s="3">
        <f t="shared" si="3"/>
        <v>205.15547883161881</v>
      </c>
      <c r="L54" s="31"/>
    </row>
    <row r="55" spans="1:13" x14ac:dyDescent="0.3">
      <c r="A55" s="3">
        <v>49</v>
      </c>
      <c r="B55" s="3"/>
      <c r="C55" s="3"/>
      <c r="D55" s="3">
        <v>118.43112990219582</v>
      </c>
      <c r="E55" s="3">
        <v>207.80526911567043</v>
      </c>
      <c r="F55" s="3"/>
      <c r="H55" s="3"/>
      <c r="I55" s="3"/>
      <c r="J55" s="3">
        <f t="shared" si="2"/>
        <v>120.23381216598059</v>
      </c>
      <c r="K55" s="3">
        <f t="shared" si="3"/>
        <v>206.17042291543243</v>
      </c>
      <c r="L55" s="31"/>
    </row>
    <row r="56" spans="1:13" x14ac:dyDescent="0.3">
      <c r="A56" s="3">
        <v>50</v>
      </c>
      <c r="B56" s="3"/>
      <c r="C56" s="3"/>
      <c r="D56" s="3">
        <v>120.63343105047832</v>
      </c>
      <c r="E56" s="3">
        <v>211.65495358752156</v>
      </c>
      <c r="F56" s="3"/>
      <c r="H56" s="3"/>
      <c r="I56" s="3"/>
      <c r="J56" s="3">
        <f t="shared" si="2"/>
        <v>120.4393148667406</v>
      </c>
      <c r="K56" s="3">
        <f t="shared" si="3"/>
        <v>207.08997832702394</v>
      </c>
      <c r="L56" s="31"/>
    </row>
    <row r="57" spans="1:13" x14ac:dyDescent="0.3">
      <c r="A57" s="3">
        <v>51</v>
      </c>
      <c r="B57" s="3"/>
      <c r="C57" s="3"/>
      <c r="D57" s="3">
        <v>121.81739228377691</v>
      </c>
      <c r="E57" s="3">
        <v>214.22324137232485</v>
      </c>
      <c r="F57" s="3"/>
      <c r="H57" s="3"/>
      <c r="I57" s="3"/>
      <c r="J57" s="3">
        <f t="shared" si="2"/>
        <v>120.61784657954162</v>
      </c>
      <c r="K57" s="3">
        <f t="shared" si="3"/>
        <v>207.92234086140874</v>
      </c>
      <c r="L57" s="31"/>
    </row>
    <row r="58" spans="1:13" x14ac:dyDescent="0.3">
      <c r="A58" s="3">
        <v>52</v>
      </c>
      <c r="B58" s="3"/>
      <c r="C58" s="3"/>
      <c r="D58" s="3">
        <v>123.38327649555892</v>
      </c>
      <c r="E58" s="3">
        <v>217.02307433379281</v>
      </c>
      <c r="F58" s="3"/>
      <c r="H58" s="3"/>
      <c r="I58" s="3"/>
      <c r="J58" s="3">
        <f t="shared" si="2"/>
        <v>120.77288145599788</v>
      </c>
      <c r="K58" s="3">
        <f t="shared" si="3"/>
        <v>208.67514846599613</v>
      </c>
      <c r="L58" s="31"/>
    </row>
    <row r="59" spans="1:13" x14ac:dyDescent="0.3">
      <c r="A59" s="3">
        <v>53</v>
      </c>
      <c r="B59" s="3"/>
      <c r="C59" s="3"/>
      <c r="D59" s="3">
        <v>124.45266083531249</v>
      </c>
      <c r="E59" s="3">
        <v>218.69564512554322</v>
      </c>
      <c r="F59" s="3"/>
      <c r="H59" s="3"/>
      <c r="I59" s="3"/>
      <c r="J59" s="3">
        <f t="shared" si="2"/>
        <v>120.90746247977998</v>
      </c>
      <c r="K59" s="3">
        <f t="shared" si="3"/>
        <v>209.35549005632103</v>
      </c>
      <c r="L59" s="31"/>
    </row>
    <row r="60" spans="1:13" x14ac:dyDescent="0.3">
      <c r="A60" s="3">
        <v>54</v>
      </c>
      <c r="B60" s="3"/>
      <c r="C60" s="3"/>
      <c r="D60" s="3">
        <v>126.13312194063951</v>
      </c>
      <c r="E60" s="3">
        <v>221.49376108366502</v>
      </c>
      <c r="F60" s="3"/>
      <c r="H60" s="3"/>
      <c r="I60" s="3"/>
      <c r="J60" s="3">
        <f t="shared" si="2"/>
        <v>121.02425087397337</v>
      </c>
      <c r="K60" s="3">
        <f t="shared" si="3"/>
        <v>209.96992117079975</v>
      </c>
      <c r="L60" s="31"/>
    </row>
    <row r="61" spans="1:13" x14ac:dyDescent="0.3">
      <c r="A61" s="3">
        <v>55</v>
      </c>
      <c r="B61" s="3"/>
      <c r="C61" s="3"/>
      <c r="D61" s="3">
        <v>127.2323246711822</v>
      </c>
      <c r="E61" s="3">
        <v>222.93281359999028</v>
      </c>
      <c r="F61" s="3"/>
      <c r="H61" s="3"/>
      <c r="I61" s="3"/>
      <c r="J61" s="3">
        <f t="shared" si="2"/>
        <v>121.12557090211412</v>
      </c>
      <c r="K61" s="3">
        <f t="shared" si="3"/>
        <v>210.52448467334472</v>
      </c>
      <c r="L61" s="31"/>
    </row>
    <row r="62" spans="1:13" x14ac:dyDescent="0.3">
      <c r="A62" s="3">
        <v>56</v>
      </c>
      <c r="B62" s="3"/>
      <c r="C62" s="3"/>
      <c r="D62" s="3">
        <v>128.33152740172488</v>
      </c>
      <c r="E62" s="3">
        <v>224.19347819917729</v>
      </c>
      <c r="F62" s="3"/>
      <c r="H62" s="3"/>
      <c r="I62" s="3"/>
      <c r="J62" s="3">
        <f t="shared" si="2"/>
        <v>121.21345020355315</v>
      </c>
      <c r="K62" s="3">
        <f t="shared" si="3"/>
        <v>211.02473500763912</v>
      </c>
      <c r="L62" s="31"/>
    </row>
    <row r="63" spans="1:13" x14ac:dyDescent="0.3">
      <c r="A63" s="3">
        <v>57</v>
      </c>
      <c r="B63" s="3"/>
      <c r="C63" s="3"/>
      <c r="D63" s="3">
        <v>129.48307311943628</v>
      </c>
      <c r="E63" s="3">
        <v>225.81834539965669</v>
      </c>
      <c r="F63" s="3"/>
      <c r="H63" s="3"/>
      <c r="I63" s="3"/>
      <c r="J63" s="3">
        <f t="shared" si="2"/>
        <v>121.28965589486073</v>
      </c>
      <c r="K63" s="3">
        <f t="shared" si="3"/>
        <v>211.47576477317818</v>
      </c>
      <c r="L63" s="31"/>
    </row>
    <row r="64" spans="1:13" x14ac:dyDescent="0.3">
      <c r="A64" s="3">
        <v>58</v>
      </c>
      <c r="B64" s="3"/>
      <c r="C64" s="3"/>
      <c r="D64" s="3">
        <v>130.68696182431637</v>
      </c>
      <c r="E64" s="3"/>
      <c r="F64" s="3"/>
      <c r="H64" s="3"/>
      <c r="I64" s="3"/>
      <c r="J64" s="3">
        <f t="shared" si="2"/>
        <v>121.35572672350362</v>
      </c>
      <c r="K64" s="31"/>
      <c r="L64" s="31"/>
    </row>
    <row r="65" spans="1:12" x14ac:dyDescent="0.3">
      <c r="A65" s="3">
        <v>59</v>
      </c>
      <c r="B65" s="3"/>
      <c r="C65" s="3"/>
      <c r="D65" s="3">
        <v>131.52444961901557</v>
      </c>
      <c r="E65" s="3"/>
      <c r="F65" s="3"/>
      <c r="H65" s="3"/>
      <c r="I65" s="3"/>
      <c r="J65" s="3">
        <f t="shared" si="2"/>
        <v>121.413001587935</v>
      </c>
      <c r="K65" s="31"/>
      <c r="L65" s="31"/>
    </row>
    <row r="66" spans="1:12" x14ac:dyDescent="0.3">
      <c r="A66" s="3">
        <v>60</v>
      </c>
      <c r="B66" s="3"/>
      <c r="C66" s="3"/>
      <c r="D66" s="3">
        <v>132.41428040088346</v>
      </c>
      <c r="E66" s="3"/>
      <c r="F66" s="3"/>
      <c r="H66" s="3"/>
      <c r="I66" s="3"/>
      <c r="J66" s="3">
        <f t="shared" si="2"/>
        <v>121.46264474721588</v>
      </c>
      <c r="K66" s="31"/>
      <c r="L66" s="31"/>
    </row>
    <row r="67" spans="1:12" x14ac:dyDescent="0.3">
      <c r="A67" s="3">
        <v>61</v>
      </c>
      <c r="B67" s="3"/>
      <c r="C67" s="3"/>
      <c r="D67" s="3">
        <v>133.46114014425746</v>
      </c>
      <c r="E67" s="3"/>
      <c r="F67" s="3"/>
      <c r="H67" s="3"/>
      <c r="I67" s="3"/>
      <c r="J67" s="3">
        <f t="shared" si="2"/>
        <v>121.50566803920381</v>
      </c>
      <c r="K67" s="31"/>
      <c r="L67" s="31"/>
    </row>
    <row r="68" spans="1:12" x14ac:dyDescent="0.3">
      <c r="A68" s="3">
        <v>62</v>
      </c>
      <c r="B68" s="3"/>
      <c r="C68" s="3"/>
      <c r="D68" s="3">
        <v>134.14159897745054</v>
      </c>
      <c r="E68" s="3"/>
      <c r="F68" s="3"/>
      <c r="H68" s="3"/>
      <c r="I68" s="3"/>
      <c r="J68" s="3">
        <f t="shared" si="2"/>
        <v>121.54295041360304</v>
      </c>
      <c r="K68" s="31"/>
      <c r="L68" s="31"/>
    </row>
    <row r="69" spans="1:12" x14ac:dyDescent="0.3">
      <c r="A69" s="3">
        <v>63</v>
      </c>
      <c r="B69" s="3"/>
      <c r="C69" s="3"/>
      <c r="D69" s="3">
        <v>134.71737183630623</v>
      </c>
      <c r="E69" s="3"/>
      <c r="F69" s="3"/>
      <c r="H69" s="3"/>
      <c r="I69" s="3"/>
      <c r="J69" s="3">
        <f t="shared" si="2"/>
        <v>121.57525506802627</v>
      </c>
      <c r="K69" s="31"/>
      <c r="L69" s="31"/>
    </row>
    <row r="70" spans="1:12" x14ac:dyDescent="0.3">
      <c r="A70" s="3">
        <v>64</v>
      </c>
      <c r="B70" s="3"/>
      <c r="C70" s="3"/>
      <c r="D70" s="3">
        <v>135.34548768233063</v>
      </c>
      <c r="E70" s="3"/>
      <c r="F70" s="3"/>
      <c r="H70" s="3"/>
      <c r="I70" s="3"/>
      <c r="J70" s="3">
        <f t="shared" si="2"/>
        <v>121.60324445403809</v>
      </c>
      <c r="K70" s="31"/>
      <c r="L70" s="31"/>
    </row>
    <row r="71" spans="1:12" x14ac:dyDescent="0.3">
      <c r="A71" s="3">
        <v>65</v>
      </c>
      <c r="B71" s="3"/>
      <c r="C71" s="3"/>
      <c r="D71" s="3"/>
      <c r="E71" s="3"/>
      <c r="F71" s="3"/>
      <c r="H71" s="3"/>
      <c r="I71" s="3"/>
      <c r="J71" s="3"/>
      <c r="K71" s="31"/>
      <c r="L71" s="31"/>
    </row>
    <row r="72" spans="1:12" x14ac:dyDescent="0.3">
      <c r="A72" s="3">
        <v>66</v>
      </c>
      <c r="B72" s="3"/>
      <c r="C72" s="3"/>
      <c r="D72" s="3"/>
      <c r="E72" s="3"/>
      <c r="F72" s="3"/>
      <c r="H72" s="3"/>
      <c r="I72" s="3"/>
      <c r="J72" s="3"/>
      <c r="K72" s="31"/>
      <c r="L72" s="31"/>
    </row>
    <row r="73" spans="1:12" x14ac:dyDescent="0.3">
      <c r="A73" s="3">
        <v>67</v>
      </c>
      <c r="B73" s="3"/>
      <c r="C73" s="3"/>
      <c r="D73" s="3"/>
      <c r="E73" s="3"/>
      <c r="F73" s="3"/>
      <c r="H73" s="3"/>
      <c r="I73" s="3"/>
      <c r="J73" s="3"/>
      <c r="K73" s="31"/>
      <c r="L73" s="31"/>
    </row>
    <row r="74" spans="1:12" x14ac:dyDescent="0.3">
      <c r="A74" s="3">
        <v>68</v>
      </c>
      <c r="B74" s="3"/>
      <c r="C74" s="3"/>
      <c r="D74" s="3"/>
      <c r="E74" s="3"/>
      <c r="F74" s="3"/>
      <c r="H74" s="3"/>
      <c r="I74" s="3"/>
      <c r="J74" s="3"/>
      <c r="K74" s="31"/>
      <c r="L74" s="31"/>
    </row>
    <row r="75" spans="1:12" x14ac:dyDescent="0.3">
      <c r="A75" s="3">
        <v>69</v>
      </c>
      <c r="B75" s="3"/>
      <c r="C75" s="3"/>
      <c r="D75" s="3"/>
      <c r="E75" s="3"/>
      <c r="F75" s="3"/>
      <c r="H75" s="3"/>
      <c r="I75" s="3"/>
      <c r="J75" s="3"/>
      <c r="K75" s="31"/>
      <c r="L75" s="31"/>
    </row>
    <row r="76" spans="1:12" x14ac:dyDescent="0.3">
      <c r="A76" s="3">
        <v>70</v>
      </c>
      <c r="B76" s="3"/>
      <c r="C76" s="3"/>
      <c r="D76" s="3"/>
      <c r="E76" s="3"/>
      <c r="F76" s="3"/>
      <c r="H76" s="3"/>
      <c r="I76" s="3"/>
      <c r="J76" s="3"/>
      <c r="K76" s="31"/>
      <c r="L76" s="31"/>
    </row>
    <row r="77" spans="1:12" x14ac:dyDescent="0.3">
      <c r="A77" s="3">
        <v>71</v>
      </c>
      <c r="B77" s="3"/>
      <c r="C77" s="3"/>
      <c r="D77" s="3"/>
      <c r="E77" s="3"/>
      <c r="F77" s="3"/>
      <c r="H77" s="3"/>
      <c r="I77" s="3"/>
      <c r="J77" s="3"/>
      <c r="K77" s="31"/>
      <c r="L77" s="31"/>
    </row>
    <row r="78" spans="1:12" x14ac:dyDescent="0.3">
      <c r="A78" s="3">
        <v>72</v>
      </c>
      <c r="B78" s="3"/>
      <c r="C78" s="3"/>
      <c r="D78" s="3"/>
      <c r="E78" s="3"/>
      <c r="F78" s="3"/>
      <c r="H78" s="3"/>
      <c r="I78" s="3"/>
      <c r="J78" s="3"/>
      <c r="K78" s="31"/>
      <c r="L78" s="31"/>
    </row>
  </sheetData>
  <mergeCells count="3">
    <mergeCell ref="B4:E4"/>
    <mergeCell ref="H4:K4"/>
    <mergeCell ref="O4:R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E5D1C-7277-452F-81F2-919975FD3888}">
  <dimension ref="A1:CH34"/>
  <sheetViews>
    <sheetView topLeftCell="BF1" zoomScale="80" zoomScaleNormal="80" workbookViewId="0">
      <selection activeCell="B10" sqref="B10:BV15"/>
    </sheetView>
  </sheetViews>
  <sheetFormatPr baseColWidth="10" defaultRowHeight="14.4" x14ac:dyDescent="0.3"/>
  <sheetData>
    <row r="1" spans="1:86" x14ac:dyDescent="0.3">
      <c r="A1" s="3" t="s">
        <v>47</v>
      </c>
      <c r="CE1" s="3" t="s">
        <v>47</v>
      </c>
    </row>
    <row r="2" spans="1:86" s="3" customFormat="1" x14ac:dyDescent="0.3">
      <c r="B2" s="3">
        <v>0</v>
      </c>
      <c r="C2" s="3">
        <v>1</v>
      </c>
      <c r="D2" s="3">
        <v>2</v>
      </c>
      <c r="E2" s="3">
        <v>3</v>
      </c>
      <c r="F2" s="3">
        <v>4</v>
      </c>
      <c r="G2" s="3">
        <v>5</v>
      </c>
      <c r="H2" s="3">
        <v>6</v>
      </c>
      <c r="I2" s="3">
        <v>7</v>
      </c>
      <c r="J2" s="3">
        <v>8</v>
      </c>
      <c r="K2" s="3">
        <v>9</v>
      </c>
      <c r="L2" s="3">
        <v>10</v>
      </c>
      <c r="M2" s="3">
        <v>11</v>
      </c>
      <c r="N2" s="3">
        <v>12</v>
      </c>
      <c r="O2" s="3">
        <v>13</v>
      </c>
      <c r="P2" s="3">
        <v>14</v>
      </c>
      <c r="Q2" s="3">
        <v>15</v>
      </c>
      <c r="R2" s="3">
        <v>16</v>
      </c>
      <c r="S2" s="3">
        <v>17</v>
      </c>
      <c r="T2" s="3">
        <v>18</v>
      </c>
      <c r="U2" s="3">
        <v>19</v>
      </c>
      <c r="V2" s="3">
        <v>20</v>
      </c>
      <c r="W2" s="3">
        <v>21</v>
      </c>
      <c r="X2" s="3">
        <v>22</v>
      </c>
      <c r="Y2" s="3">
        <v>23</v>
      </c>
      <c r="Z2" s="3">
        <v>24</v>
      </c>
      <c r="AA2" s="3">
        <v>25</v>
      </c>
      <c r="AB2" s="3">
        <v>26</v>
      </c>
      <c r="AC2" s="3">
        <v>27</v>
      </c>
      <c r="AD2" s="3">
        <v>28</v>
      </c>
      <c r="AE2" s="3">
        <v>29</v>
      </c>
      <c r="AF2" s="3">
        <v>30</v>
      </c>
      <c r="AG2" s="3">
        <v>31</v>
      </c>
      <c r="AH2" s="3">
        <v>32</v>
      </c>
      <c r="AI2" s="3">
        <v>33</v>
      </c>
      <c r="AJ2" s="3">
        <v>34</v>
      </c>
      <c r="AK2" s="3">
        <v>35</v>
      </c>
      <c r="AL2" s="3">
        <v>36</v>
      </c>
      <c r="AM2" s="3">
        <v>37</v>
      </c>
      <c r="AN2" s="3">
        <v>38</v>
      </c>
      <c r="AO2" s="3">
        <v>39</v>
      </c>
      <c r="AP2" s="3">
        <v>40</v>
      </c>
      <c r="AQ2" s="3">
        <v>41</v>
      </c>
      <c r="AR2" s="3">
        <v>42</v>
      </c>
      <c r="AS2" s="3">
        <v>43</v>
      </c>
      <c r="AT2" s="3">
        <v>44</v>
      </c>
      <c r="AU2" s="3">
        <v>45</v>
      </c>
      <c r="AV2" s="3">
        <v>46</v>
      </c>
      <c r="AW2" s="3">
        <v>47</v>
      </c>
      <c r="AX2" s="3">
        <v>48</v>
      </c>
      <c r="AY2" s="3">
        <v>49</v>
      </c>
      <c r="AZ2" s="3">
        <v>50</v>
      </c>
      <c r="BA2" s="3">
        <v>51</v>
      </c>
      <c r="BB2" s="3">
        <v>52</v>
      </c>
      <c r="BC2" s="3">
        <v>53</v>
      </c>
      <c r="BD2" s="3">
        <v>54</v>
      </c>
      <c r="BE2" s="3">
        <v>55</v>
      </c>
      <c r="BF2" s="3">
        <v>56</v>
      </c>
      <c r="BG2" s="3">
        <v>57</v>
      </c>
      <c r="BH2" s="3">
        <v>58</v>
      </c>
      <c r="BI2" s="3">
        <v>59</v>
      </c>
      <c r="BJ2" s="3">
        <v>60</v>
      </c>
      <c r="BK2" s="3">
        <v>61</v>
      </c>
      <c r="BL2" s="3">
        <v>62</v>
      </c>
      <c r="BM2" s="3">
        <v>63</v>
      </c>
      <c r="BN2" s="3">
        <v>64</v>
      </c>
      <c r="BO2" s="3">
        <v>65</v>
      </c>
      <c r="BP2" s="3">
        <v>66</v>
      </c>
      <c r="BQ2" s="3">
        <v>67</v>
      </c>
      <c r="BR2" s="3">
        <v>68</v>
      </c>
      <c r="BS2" s="3">
        <v>69</v>
      </c>
      <c r="BT2" s="3">
        <v>70</v>
      </c>
      <c r="BU2" s="3">
        <v>71</v>
      </c>
      <c r="BV2" s="3">
        <v>72</v>
      </c>
      <c r="BW2" s="3">
        <v>73</v>
      </c>
      <c r="BX2" s="3">
        <v>74</v>
      </c>
      <c r="BY2" s="3">
        <v>75</v>
      </c>
      <c r="BZ2" s="3">
        <v>76</v>
      </c>
      <c r="CA2" s="3">
        <v>77</v>
      </c>
      <c r="CF2" s="3" t="s">
        <v>19</v>
      </c>
      <c r="CG2" s="3" t="s">
        <v>125</v>
      </c>
      <c r="CH2" s="3" t="s">
        <v>126</v>
      </c>
    </row>
    <row r="3" spans="1:86" s="3" customFormat="1" x14ac:dyDescent="0.3">
      <c r="A3" s="3" t="s">
        <v>28</v>
      </c>
      <c r="B3" s="3">
        <v>0</v>
      </c>
      <c r="C3" s="3">
        <v>0</v>
      </c>
      <c r="D3" s="3">
        <v>0</v>
      </c>
      <c r="E3" s="3">
        <v>1.9042225660276599</v>
      </c>
      <c r="F3" s="3">
        <v>5.8486835956563841</v>
      </c>
      <c r="G3" s="3">
        <v>11.357327447379259</v>
      </c>
      <c r="H3" s="3">
        <v>16.865971299102132</v>
      </c>
      <c r="I3" s="3">
        <v>21.422503867811177</v>
      </c>
      <c r="J3" s="3">
        <v>25.502980795013304</v>
      </c>
      <c r="K3" s="3">
        <v>31.215648493096285</v>
      </c>
      <c r="L3" s="3">
        <v>42.776999786835653</v>
      </c>
      <c r="M3" s="3">
        <v>46.993492611611188</v>
      </c>
      <c r="N3" s="3">
        <v>57.126676980829806</v>
      </c>
      <c r="O3" s="3">
        <v>63.519424166779807</v>
      </c>
      <c r="P3" s="3">
        <v>75.42081520445268</v>
      </c>
      <c r="Q3" s="3">
        <v>82.833681622203216</v>
      </c>
      <c r="R3" s="3">
        <v>89.236011015594556</v>
      </c>
      <c r="S3" s="3">
        <v>96.693669429874575</v>
      </c>
      <c r="T3" s="3">
        <v>104.14866969264962</v>
      </c>
      <c r="U3" s="3">
        <v>108.6473767477725</v>
      </c>
      <c r="V3" s="3">
        <v>112.50341136644924</v>
      </c>
      <c r="W3" s="3">
        <v>117.77332534530747</v>
      </c>
      <c r="X3" s="3">
        <v>121.91671900369603</v>
      </c>
      <c r="Y3" s="3">
        <v>126.19377052203261</v>
      </c>
      <c r="Z3" s="3">
        <v>130.67399913685472</v>
      </c>
      <c r="AA3" s="87">
        <v>134.627142032286</v>
      </c>
      <c r="AB3" s="3">
        <v>139.37091350680353</v>
      </c>
      <c r="AC3" s="3">
        <v>143.91037173943423</v>
      </c>
      <c r="AD3" s="3">
        <v>146.66155854708919</v>
      </c>
      <c r="AE3" s="3">
        <v>148.58738931244767</v>
      </c>
      <c r="AF3" s="3">
        <v>150.78833875857163</v>
      </c>
      <c r="AG3" s="3">
        <v>154.28406522808939</v>
      </c>
      <c r="AH3" s="3">
        <v>156.9730855892569</v>
      </c>
      <c r="AI3" s="3">
        <v>158.31759576984064</v>
      </c>
      <c r="AJ3" s="3">
        <v>160.46881205877463</v>
      </c>
      <c r="AK3" s="3">
        <v>162.75447936576703</v>
      </c>
      <c r="AL3" s="3">
        <v>163.42673445605891</v>
      </c>
      <c r="AM3" s="3">
        <v>163.56118547411728</v>
      </c>
      <c r="CE3" s="3" t="s">
        <v>28</v>
      </c>
      <c r="CF3" s="3">
        <f t="shared" ref="CF3:CF6" si="0">MAX(B3:CA3)</f>
        <v>163.56118547411728</v>
      </c>
      <c r="CG3" s="3">
        <f>0.8*CF3</f>
        <v>130.84894837929383</v>
      </c>
      <c r="CH3" s="3">
        <v>25</v>
      </c>
    </row>
    <row r="4" spans="1:86" s="3" customFormat="1" x14ac:dyDescent="0.3">
      <c r="A4" s="3" t="s">
        <v>57</v>
      </c>
      <c r="B4" s="3">
        <v>0</v>
      </c>
      <c r="C4" s="3">
        <v>0</v>
      </c>
      <c r="D4" s="3">
        <v>0</v>
      </c>
      <c r="E4" s="3">
        <v>1.1033249450371619E-2</v>
      </c>
      <c r="F4" s="3">
        <v>2.2066498900743237E-2</v>
      </c>
      <c r="G4" s="3">
        <v>7.7232746152601325E-2</v>
      </c>
      <c r="H4" s="3">
        <v>1.0598260420316739</v>
      </c>
      <c r="I4" s="3">
        <v>1.9441600083228394</v>
      </c>
      <c r="J4" s="3">
        <v>2.63197531543819</v>
      </c>
      <c r="K4" s="3">
        <v>3.1232719633777264</v>
      </c>
      <c r="L4" s="3">
        <v>3.319790622553541</v>
      </c>
      <c r="M4" s="3">
        <v>3.8110872704930774</v>
      </c>
      <c r="N4" s="3">
        <v>4.1058652592567988</v>
      </c>
      <c r="O4" s="3">
        <v>4.681116058186519</v>
      </c>
      <c r="P4" s="3">
        <v>5.2563668571162392</v>
      </c>
      <c r="Q4" s="3">
        <v>5.7165674962600157</v>
      </c>
      <c r="R4" s="3">
        <v>6.1767681354037922</v>
      </c>
      <c r="S4" s="3">
        <v>6.4068684549756805</v>
      </c>
      <c r="T4" s="3">
        <v>6.867069094119457</v>
      </c>
      <c r="U4" s="3">
        <v>7.2122195734772889</v>
      </c>
      <c r="V4" s="3">
        <v>7.3306177537861048</v>
      </c>
      <c r="W4" s="3">
        <v>7.4884819941978584</v>
      </c>
      <c r="X4" s="3">
        <v>7.8436765351243052</v>
      </c>
      <c r="Y4" s="3">
        <v>10.330038321609429</v>
      </c>
      <c r="Z4" s="3">
        <v>11.119359523668198</v>
      </c>
      <c r="AA4" s="3">
        <v>11.280064508766024</v>
      </c>
      <c r="AB4" s="3">
        <v>11.422913384408536</v>
      </c>
      <c r="AC4" s="3">
        <v>11.601474478961677</v>
      </c>
      <c r="AD4" s="3">
        <v>12.708553265191149</v>
      </c>
      <c r="AE4" s="3">
        <v>13.083531563752745</v>
      </c>
      <c r="AF4" s="3">
        <v>13.42371073990995</v>
      </c>
      <c r="AG4" s="87">
        <v>13.9096809915631</v>
      </c>
      <c r="AH4" s="3">
        <v>14.201263142554989</v>
      </c>
      <c r="AI4" s="3">
        <v>14.541442318712194</v>
      </c>
      <c r="AJ4" s="3">
        <v>14.8816214948694</v>
      </c>
      <c r="AK4" s="3">
        <v>15.221800671026605</v>
      </c>
      <c r="AL4" s="3">
        <v>15.560331200714215</v>
      </c>
      <c r="AM4" s="3">
        <v>15.823632723804577</v>
      </c>
      <c r="AN4" s="3">
        <v>16.086934246894941</v>
      </c>
      <c r="AO4" s="3">
        <v>16.31262126668668</v>
      </c>
      <c r="AP4" s="3">
        <v>16.613537293075666</v>
      </c>
      <c r="AQ4" s="3">
        <v>16.770539164564862</v>
      </c>
      <c r="AR4" s="3">
        <v>17.006041971798656</v>
      </c>
      <c r="AS4" s="3">
        <v>17.084542907543252</v>
      </c>
      <c r="AT4" s="3">
        <v>17.241544779032449</v>
      </c>
      <c r="AU4" s="3">
        <v>17.320045714777045</v>
      </c>
      <c r="CE4" s="3" t="s">
        <v>57</v>
      </c>
      <c r="CF4" s="3">
        <f t="shared" si="0"/>
        <v>17.320045714777045</v>
      </c>
      <c r="CG4" s="3">
        <f t="shared" ref="CG4:CG30" si="1">0.8*CF4</f>
        <v>13.856036571821637</v>
      </c>
      <c r="CH4" s="3">
        <v>31</v>
      </c>
    </row>
    <row r="5" spans="1:86" s="3" customFormat="1" x14ac:dyDescent="0.3">
      <c r="A5" s="3" t="s">
        <v>30</v>
      </c>
      <c r="B5" s="3">
        <v>0</v>
      </c>
      <c r="C5" s="3">
        <v>1.2717620256378441</v>
      </c>
      <c r="D5" s="3">
        <v>2.2043875111055966</v>
      </c>
      <c r="E5" s="3">
        <v>3.0522288615308262</v>
      </c>
      <c r="F5" s="3">
        <v>4.2392067521261474</v>
      </c>
      <c r="G5" s="3">
        <v>5.2566163726364223</v>
      </c>
      <c r="H5" s="3">
        <v>5.8518744892913102</v>
      </c>
      <c r="I5" s="3">
        <v>7.8777117834213204</v>
      </c>
      <c r="J5" s="3">
        <v>9.0782079577205863</v>
      </c>
      <c r="K5" s="3">
        <v>10.128642110232443</v>
      </c>
      <c r="L5" s="3">
        <v>10.953983230063187</v>
      </c>
      <c r="M5" s="3">
        <v>11.854355360787636</v>
      </c>
      <c r="N5" s="3">
        <v>12.529634458830973</v>
      </c>
      <c r="O5" s="3">
        <v>13.054851535086902</v>
      </c>
      <c r="P5" s="3">
        <v>14.079201750921685</v>
      </c>
      <c r="Q5" s="3">
        <v>14.98973527610816</v>
      </c>
      <c r="R5" s="3">
        <v>15.900268801294635</v>
      </c>
      <c r="S5" s="3">
        <v>16.469352254536179</v>
      </c>
      <c r="T5" s="3">
        <v>16.981527362453573</v>
      </c>
      <c r="U5" s="3">
        <v>17.436794125046809</v>
      </c>
      <c r="V5" s="3">
        <v>17.914243574657593</v>
      </c>
      <c r="W5" s="3">
        <v>18.523518972065901</v>
      </c>
      <c r="X5" s="3">
        <v>19.077405696982545</v>
      </c>
      <c r="Y5" s="3">
        <v>19.40973773193253</v>
      </c>
      <c r="Z5" s="87">
        <v>19.852847111865845</v>
      </c>
      <c r="AA5" s="3">
        <v>20.129790474324167</v>
      </c>
      <c r="AB5" s="3">
        <v>20.462122509274153</v>
      </c>
      <c r="AC5" s="3">
        <v>20.861819145903191</v>
      </c>
      <c r="AD5" s="3">
        <v>21.217105045128999</v>
      </c>
      <c r="AE5" s="3">
        <v>21.483569469548357</v>
      </c>
      <c r="AF5" s="3">
        <v>21.674322432552</v>
      </c>
      <c r="AG5" s="3">
        <v>22.284731914163658</v>
      </c>
      <c r="AH5" s="3">
        <v>22.704388432771673</v>
      </c>
      <c r="AI5" s="3">
        <v>23.124044951379688</v>
      </c>
      <c r="AJ5" s="3">
        <v>23.505550877386973</v>
      </c>
      <c r="AK5" s="3">
        <v>23.84890621079353</v>
      </c>
      <c r="AL5" s="3">
        <v>24.154088269915292</v>
      </c>
      <c r="AM5" s="3">
        <v>24.357542975996466</v>
      </c>
      <c r="AN5" s="3">
        <v>24.560997682077641</v>
      </c>
      <c r="AO5" s="3">
        <v>24.744106917550699</v>
      </c>
      <c r="CE5" s="3" t="s">
        <v>30</v>
      </c>
      <c r="CF5" s="3">
        <f t="shared" si="0"/>
        <v>24.744106917550699</v>
      </c>
      <c r="CG5" s="3">
        <f t="shared" si="1"/>
        <v>19.795285534040559</v>
      </c>
      <c r="CH5" s="3">
        <v>24</v>
      </c>
    </row>
    <row r="6" spans="1:86" s="3" customFormat="1" x14ac:dyDescent="0.3">
      <c r="A6" s="3" t="s">
        <v>31</v>
      </c>
      <c r="B6" s="3">
        <v>0</v>
      </c>
      <c r="C6" s="3">
        <v>6.1078630079155003</v>
      </c>
      <c r="D6" s="3">
        <v>8.8529699777651629</v>
      </c>
      <c r="E6" s="3">
        <v>15.029460659926904</v>
      </c>
      <c r="F6" s="3">
        <v>18.25496134950026</v>
      </c>
      <c r="G6" s="3">
        <v>23.539292266460862</v>
      </c>
      <c r="H6" s="3">
        <v>29.098133880406429</v>
      </c>
      <c r="I6" s="3">
        <v>34.039326426135823</v>
      </c>
      <c r="J6" s="3">
        <v>38.568752926387766</v>
      </c>
      <c r="K6" s="3">
        <v>43.304062449378435</v>
      </c>
      <c r="L6" s="3">
        <v>52.362915449882323</v>
      </c>
      <c r="M6" s="3">
        <v>57.235480321365472</v>
      </c>
      <c r="N6" s="3">
        <v>66.019822624884398</v>
      </c>
      <c r="O6" s="3">
        <v>72.19631330704614</v>
      </c>
      <c r="P6" s="3">
        <v>83.838402327247948</v>
      </c>
      <c r="Q6" s="3">
        <v>99.192461759688001</v>
      </c>
      <c r="R6" s="3">
        <v>112.696313381968</v>
      </c>
      <c r="S6" s="3">
        <v>124.04987015993589</v>
      </c>
      <c r="T6" s="3">
        <v>135.05937976281385</v>
      </c>
      <c r="U6" s="3">
        <v>146.32692474700926</v>
      </c>
      <c r="V6" s="3">
        <v>160.43285892569662</v>
      </c>
      <c r="W6" s="3">
        <v>174.42739971712845</v>
      </c>
      <c r="X6" s="3">
        <v>189.24046119537991</v>
      </c>
      <c r="Y6" s="87">
        <v>201.31036314062186</v>
      </c>
      <c r="Z6" s="3">
        <v>213.74601969026506</v>
      </c>
      <c r="AA6" s="3">
        <v>221.2439890804911</v>
      </c>
      <c r="AB6" s="3">
        <v>225.1617126863454</v>
      </c>
      <c r="AC6" s="3">
        <v>229.17737938234606</v>
      </c>
      <c r="AD6" s="3">
        <v>232.16464363180998</v>
      </c>
      <c r="AE6" s="3">
        <v>234.66219243054209</v>
      </c>
      <c r="AF6" s="3">
        <v>237.06179813912786</v>
      </c>
      <c r="AG6" s="3">
        <v>238.67785912654276</v>
      </c>
      <c r="AH6" s="3">
        <v>241.17540792527487</v>
      </c>
      <c r="AI6" s="3">
        <v>242.84044045776295</v>
      </c>
      <c r="AJ6" s="3">
        <v>244.26061526488513</v>
      </c>
      <c r="AK6" s="3">
        <v>246.17050552273912</v>
      </c>
      <c r="AL6" s="3">
        <v>247.29685105942224</v>
      </c>
      <c r="CE6" s="3" t="s">
        <v>31</v>
      </c>
      <c r="CF6" s="3">
        <f t="shared" si="0"/>
        <v>247.29685105942224</v>
      </c>
      <c r="CG6" s="3">
        <f t="shared" si="1"/>
        <v>197.83748084753779</v>
      </c>
      <c r="CH6" s="3">
        <v>23</v>
      </c>
    </row>
    <row r="8" spans="1:86" s="3" customFormat="1" x14ac:dyDescent="0.3">
      <c r="A8" s="3" t="s">
        <v>20</v>
      </c>
      <c r="BW8" s="3" t="s">
        <v>21</v>
      </c>
      <c r="BX8" s="3">
        <v>75</v>
      </c>
      <c r="CE8" s="3" t="s">
        <v>20</v>
      </c>
    </row>
    <row r="9" spans="1:86" s="3" customFormat="1" x14ac:dyDescent="0.3">
      <c r="B9" s="3">
        <v>0</v>
      </c>
      <c r="C9" s="3">
        <v>1</v>
      </c>
      <c r="D9" s="3">
        <v>2</v>
      </c>
      <c r="E9" s="3">
        <v>3</v>
      </c>
      <c r="F9" s="3">
        <v>4</v>
      </c>
      <c r="G9" s="3">
        <v>5</v>
      </c>
      <c r="H9" s="3">
        <v>6</v>
      </c>
      <c r="I9" s="3">
        <v>7</v>
      </c>
      <c r="J9" s="3">
        <v>8</v>
      </c>
      <c r="K9" s="3">
        <v>9</v>
      </c>
      <c r="L9" s="3">
        <v>10</v>
      </c>
      <c r="M9" s="3">
        <v>11</v>
      </c>
      <c r="N9" s="3">
        <v>12</v>
      </c>
      <c r="O9" s="3">
        <v>13</v>
      </c>
      <c r="P9" s="3">
        <v>14</v>
      </c>
      <c r="Q9" s="3">
        <v>15</v>
      </c>
      <c r="R9" s="3">
        <v>16</v>
      </c>
      <c r="S9" s="3">
        <v>17</v>
      </c>
      <c r="T9" s="3">
        <v>18</v>
      </c>
      <c r="U9" s="3">
        <v>19</v>
      </c>
      <c r="V9" s="3">
        <v>20</v>
      </c>
      <c r="W9" s="3">
        <v>21</v>
      </c>
      <c r="X9" s="3">
        <v>22</v>
      </c>
      <c r="Y9" s="3">
        <v>23</v>
      </c>
      <c r="Z9" s="3">
        <v>24</v>
      </c>
      <c r="AA9" s="3">
        <v>25</v>
      </c>
      <c r="AB9" s="3">
        <v>26</v>
      </c>
      <c r="AC9" s="3">
        <v>27</v>
      </c>
      <c r="AD9" s="3">
        <v>28</v>
      </c>
      <c r="AE9" s="3">
        <v>29</v>
      </c>
      <c r="AF9" s="3">
        <v>30</v>
      </c>
      <c r="AG9" s="3">
        <v>31</v>
      </c>
      <c r="AH9" s="3">
        <v>32</v>
      </c>
      <c r="AI9" s="3">
        <v>33</v>
      </c>
      <c r="AJ9" s="3">
        <v>34</v>
      </c>
      <c r="AK9" s="3">
        <v>35</v>
      </c>
      <c r="AL9" s="3">
        <v>36</v>
      </c>
      <c r="AM9" s="3">
        <v>37</v>
      </c>
      <c r="AN9" s="3">
        <v>38</v>
      </c>
      <c r="AO9" s="3">
        <v>39</v>
      </c>
      <c r="AP9" s="3">
        <v>40</v>
      </c>
      <c r="AQ9" s="3">
        <v>41</v>
      </c>
      <c r="AR9" s="3">
        <v>42</v>
      </c>
      <c r="AS9" s="3">
        <v>43</v>
      </c>
      <c r="AT9" s="3">
        <v>44</v>
      </c>
      <c r="AU9" s="3">
        <v>45</v>
      </c>
      <c r="AV9" s="3">
        <v>46</v>
      </c>
      <c r="AW9" s="3">
        <v>47</v>
      </c>
      <c r="AX9" s="3">
        <v>48</v>
      </c>
      <c r="AY9" s="3">
        <v>49</v>
      </c>
      <c r="AZ9" s="3">
        <v>50</v>
      </c>
      <c r="BA9" s="3">
        <v>51</v>
      </c>
      <c r="BB9" s="3">
        <v>52</v>
      </c>
      <c r="BC9" s="3">
        <v>53</v>
      </c>
      <c r="BD9" s="3">
        <v>54</v>
      </c>
      <c r="BE9" s="3">
        <v>55</v>
      </c>
      <c r="BF9" s="3">
        <v>56</v>
      </c>
      <c r="BG9" s="3">
        <v>57</v>
      </c>
      <c r="BH9" s="3">
        <v>58</v>
      </c>
      <c r="BI9" s="3">
        <v>59</v>
      </c>
      <c r="BJ9" s="3">
        <v>60</v>
      </c>
      <c r="BK9" s="3">
        <v>61</v>
      </c>
      <c r="BL9" s="3">
        <v>62</v>
      </c>
      <c r="BM9" s="3">
        <v>63</v>
      </c>
      <c r="BN9" s="3">
        <v>64</v>
      </c>
      <c r="BO9" s="3">
        <v>65</v>
      </c>
      <c r="BP9" s="3">
        <v>66</v>
      </c>
      <c r="BQ9" s="3">
        <v>67</v>
      </c>
      <c r="BR9" s="3">
        <v>68</v>
      </c>
      <c r="BS9" s="3">
        <v>69</v>
      </c>
      <c r="BT9" s="3">
        <v>70</v>
      </c>
      <c r="BU9" s="3">
        <v>71</v>
      </c>
      <c r="BV9" s="3">
        <v>72</v>
      </c>
      <c r="BW9" s="3">
        <v>73</v>
      </c>
      <c r="BX9" s="3">
        <v>74</v>
      </c>
      <c r="BY9" s="3">
        <v>75</v>
      </c>
      <c r="BZ9" s="3">
        <v>76</v>
      </c>
      <c r="CA9" s="3">
        <v>77</v>
      </c>
    </row>
    <row r="10" spans="1:86" s="3" customFormat="1" x14ac:dyDescent="0.3">
      <c r="A10" s="3" t="s">
        <v>91</v>
      </c>
      <c r="B10" s="3">
        <v>0</v>
      </c>
      <c r="C10" s="3">
        <v>0</v>
      </c>
      <c r="D10" s="3">
        <v>0</v>
      </c>
      <c r="E10" s="3">
        <v>0.85489623052067143</v>
      </c>
      <c r="F10" s="3">
        <v>1.1179412245270319</v>
      </c>
      <c r="G10" s="3">
        <v>1.4467474670349825</v>
      </c>
      <c r="H10" s="3">
        <v>4.3402424011049474</v>
      </c>
      <c r="I10" s="3">
        <v>6.5761248501590117</v>
      </c>
      <c r="J10" s="3">
        <v>10.456038511752828</v>
      </c>
      <c r="K10" s="3">
        <v>10.587561008756008</v>
      </c>
      <c r="L10" s="3">
        <v>10.784844754260778</v>
      </c>
      <c r="M10" s="3">
        <v>11.245173493771908</v>
      </c>
      <c r="N10" s="3">
        <v>18.018582089435689</v>
      </c>
      <c r="O10" s="3">
        <v>25.186558176109013</v>
      </c>
      <c r="P10" s="3">
        <v>33.340952990306185</v>
      </c>
      <c r="Q10" s="3">
        <v>39.127942858446119</v>
      </c>
      <c r="R10" s="3">
        <v>46.752181241251449</v>
      </c>
      <c r="S10" s="3">
        <v>52.967592966364485</v>
      </c>
      <c r="T10" s="3">
        <v>60.094598411160767</v>
      </c>
      <c r="U10" s="3">
        <v>67.170332374074462</v>
      </c>
      <c r="V10" s="3">
        <v>73.469461389839083</v>
      </c>
      <c r="W10" s="3">
        <v>79.596011528459471</v>
      </c>
      <c r="X10" s="3">
        <v>84.945956719930791</v>
      </c>
      <c r="Y10" s="3">
        <v>88.656402578531868</v>
      </c>
      <c r="Z10" s="3">
        <v>92.6257167528493</v>
      </c>
      <c r="AA10" s="3">
        <v>94.955531594296488</v>
      </c>
      <c r="AB10" s="3">
        <v>96.958438683367547</v>
      </c>
      <c r="AC10" s="3">
        <v>98.961345772438605</v>
      </c>
      <c r="AD10" s="3">
        <v>99.522159757378503</v>
      </c>
      <c r="AE10" s="3">
        <v>100.033355784099</v>
      </c>
      <c r="AF10" s="3">
        <v>100.48065230747945</v>
      </c>
      <c r="AG10" s="3">
        <v>100.60845131415957</v>
      </c>
      <c r="AH10" s="3">
        <v>101.63084336760056</v>
      </c>
      <c r="AI10" s="3">
        <v>102.78103442772169</v>
      </c>
      <c r="AJ10" s="3">
        <v>104.12292399786301</v>
      </c>
      <c r="AK10" s="3">
        <v>106.55110512478539</v>
      </c>
      <c r="AL10" s="3">
        <v>107.89299469492671</v>
      </c>
      <c r="AM10" s="87">
        <v>109.49048227842827</v>
      </c>
      <c r="AN10" s="3">
        <v>111.79086439867052</v>
      </c>
      <c r="AO10" s="3">
        <v>114.98583956567364</v>
      </c>
      <c r="AP10" s="3">
        <v>116.19993012913483</v>
      </c>
      <c r="AQ10" s="3">
        <v>117.6057192026162</v>
      </c>
      <c r="AR10" s="3">
        <v>118.50031224937707</v>
      </c>
      <c r="AS10" s="3">
        <v>119.20320678611776</v>
      </c>
      <c r="AT10" s="3">
        <v>122.46208145646095</v>
      </c>
      <c r="AU10" s="3">
        <v>124.50686556334296</v>
      </c>
      <c r="AV10" s="3">
        <v>126.8072476835852</v>
      </c>
      <c r="AW10" s="3">
        <v>128.08523775038645</v>
      </c>
      <c r="AX10" s="3">
        <v>129.49102682386783</v>
      </c>
      <c r="AY10" s="3">
        <v>130.51341887730882</v>
      </c>
      <c r="AZ10" s="3">
        <v>131.9192079507902</v>
      </c>
      <c r="BA10" s="3">
        <v>132.55820298419081</v>
      </c>
      <c r="BB10" s="3">
        <v>133.90009255433213</v>
      </c>
      <c r="BC10" s="3">
        <v>134.15569056769237</v>
      </c>
      <c r="BD10" s="3">
        <v>134.79468560109299</v>
      </c>
      <c r="BE10" s="3">
        <v>135.43368063449361</v>
      </c>
      <c r="CE10" s="3" t="s">
        <v>91</v>
      </c>
      <c r="CF10" s="3">
        <f>MAX(B10:CA10)</f>
        <v>135.43368063449361</v>
      </c>
      <c r="CG10" s="3">
        <f t="shared" si="1"/>
        <v>108.3469445075949</v>
      </c>
      <c r="CH10" s="3">
        <v>37</v>
      </c>
    </row>
    <row r="11" spans="1:86" s="3" customFormat="1" x14ac:dyDescent="0.3">
      <c r="A11" s="3" t="s">
        <v>92</v>
      </c>
      <c r="B11" s="3">
        <v>0</v>
      </c>
      <c r="C11" s="3">
        <v>0.93890361523125199</v>
      </c>
      <c r="D11" s="3">
        <v>1.0432262391458356</v>
      </c>
      <c r="E11" s="3">
        <v>1.2518714869750027</v>
      </c>
      <c r="F11" s="3">
        <v>1.5648393587187535</v>
      </c>
      <c r="G11" s="3">
        <v>1.9821298543770878</v>
      </c>
      <c r="H11" s="3">
        <v>3.0253560935229231</v>
      </c>
      <c r="I11" s="3">
        <v>5.2161311957291776</v>
      </c>
      <c r="J11" s="3">
        <v>7.5112289218500159</v>
      </c>
      <c r="K11" s="3">
        <v>9.0760682805687694</v>
      </c>
      <c r="L11" s="3">
        <v>11.788456502347941</v>
      </c>
      <c r="M11" s="3">
        <v>13.353295861066695</v>
      </c>
      <c r="N11" s="3">
        <v>14.083554228468779</v>
      </c>
      <c r="O11" s="3">
        <v>15.126780467614616</v>
      </c>
      <c r="P11" s="3">
        <v>17.317555569820868</v>
      </c>
      <c r="Q11" s="3">
        <v>19.612653295941705</v>
      </c>
      <c r="R11" s="3">
        <v>21.177492654660458</v>
      </c>
      <c r="S11" s="3">
        <v>23.88988087643963</v>
      </c>
      <c r="T11" s="3">
        <v>25.454720235158383</v>
      </c>
      <c r="U11" s="3">
        <v>26.18497860256047</v>
      </c>
      <c r="V11" s="3">
        <v>27.228204841706305</v>
      </c>
      <c r="W11" s="3">
        <v>29.418979943912561</v>
      </c>
      <c r="X11" s="3">
        <v>31.714077670033397</v>
      </c>
      <c r="Y11" s="3">
        <v>33.278917028752147</v>
      </c>
      <c r="Z11" s="3">
        <v>35.991305250531319</v>
      </c>
      <c r="AA11" s="3">
        <v>37.556144609250069</v>
      </c>
      <c r="AB11" s="3">
        <v>38.286402976652155</v>
      </c>
      <c r="AC11" s="3">
        <v>39.329629215797993</v>
      </c>
      <c r="AD11" s="3">
        <v>41.520404318004246</v>
      </c>
      <c r="AE11" s="3">
        <v>43.815502044125083</v>
      </c>
      <c r="AF11" s="3">
        <v>45.38034140284384</v>
      </c>
      <c r="AG11" s="3">
        <v>48.7143670969106</v>
      </c>
      <c r="AH11" s="3">
        <v>50.63784345887219</v>
      </c>
      <c r="AI11" s="3">
        <v>51.535465761120932</v>
      </c>
      <c r="AJ11" s="3">
        <v>52.817783335761995</v>
      </c>
      <c r="AK11" s="3">
        <v>53.843637395474843</v>
      </c>
      <c r="AL11" s="3">
        <v>55.767113757436434</v>
      </c>
      <c r="AM11" s="87">
        <v>57.43412660446981</v>
      </c>
      <c r="AN11" s="3">
        <v>58.908791815307033</v>
      </c>
      <c r="AO11" s="3">
        <v>60.699962016896265</v>
      </c>
      <c r="AP11" s="3">
        <v>61.416430097531958</v>
      </c>
      <c r="AQ11" s="3">
        <v>61.655252791077189</v>
      </c>
      <c r="AR11" s="3">
        <v>62.610543565258112</v>
      </c>
      <c r="AS11" s="3">
        <v>63.088188952348574</v>
      </c>
      <c r="AT11" s="3">
        <v>63.804657032984267</v>
      </c>
      <c r="AU11" s="3">
        <v>64.401713766847351</v>
      </c>
      <c r="AV11" s="3">
        <v>65.357004541028275</v>
      </c>
      <c r="AW11" s="3">
        <v>65.715238581346128</v>
      </c>
      <c r="AX11" s="3">
        <v>66.670529355527052</v>
      </c>
      <c r="AY11" s="3">
        <v>67.625820129707975</v>
      </c>
      <c r="AZ11" s="3">
        <v>67.864642823253206</v>
      </c>
      <c r="BA11" s="3">
        <v>67.864642823253206</v>
      </c>
      <c r="BB11" s="3">
        <v>67.864642823253206</v>
      </c>
      <c r="BC11" s="3">
        <v>68.630473862200418</v>
      </c>
      <c r="BD11" s="3">
        <v>68.630473862200418</v>
      </c>
      <c r="BE11" s="3">
        <v>68.95868716460636</v>
      </c>
      <c r="BF11" s="3">
        <v>69.068091598741674</v>
      </c>
      <c r="BG11" s="3">
        <v>69.9433270718242</v>
      </c>
      <c r="BH11" s="3">
        <v>69.9433270718242</v>
      </c>
      <c r="BI11" s="3">
        <v>69.9433270718242</v>
      </c>
      <c r="BJ11" s="3">
        <v>69.9433270718242</v>
      </c>
      <c r="CE11" s="3" t="s">
        <v>92</v>
      </c>
      <c r="CF11" s="3">
        <f t="shared" ref="CF11:CF30" si="2">MAX(B11:CA11)</f>
        <v>69.9433270718242</v>
      </c>
      <c r="CG11" s="3">
        <f t="shared" si="1"/>
        <v>55.954661657459361</v>
      </c>
      <c r="CH11" s="3">
        <v>37</v>
      </c>
    </row>
    <row r="12" spans="1:86" s="3" customFormat="1" x14ac:dyDescent="0.3">
      <c r="A12" s="3" t="s">
        <v>34</v>
      </c>
      <c r="B12" s="3">
        <v>0</v>
      </c>
      <c r="C12" s="3">
        <v>3.0131666060493707</v>
      </c>
      <c r="D12" s="3">
        <v>4.5199261918718445</v>
      </c>
      <c r="E12" s="3">
        <v>9.1535900448772125</v>
      </c>
      <c r="F12" s="3">
        <v>11.266727198534602</v>
      </c>
      <c r="G12" s="3">
        <v>14.72010720722289</v>
      </c>
      <c r="H12" s="3">
        <v>17.94287405984349</v>
      </c>
      <c r="I12" s="3">
        <v>23.170751967636324</v>
      </c>
      <c r="J12" s="3">
        <v>29.060066437106865</v>
      </c>
      <c r="K12" s="3">
        <v>37.657907333674189</v>
      </c>
      <c r="L12" s="3">
        <v>43.802820107752396</v>
      </c>
      <c r="M12" s="3">
        <v>57.83111135114526</v>
      </c>
      <c r="N12" s="3">
        <v>71.22729949041252</v>
      </c>
      <c r="O12" s="3">
        <v>86.549676876281836</v>
      </c>
      <c r="P12" s="3">
        <v>102.58638741535211</v>
      </c>
      <c r="Q12" s="3">
        <v>119.4150014147438</v>
      </c>
      <c r="R12" s="3">
        <v>133.24727793918171</v>
      </c>
      <c r="S12" s="3">
        <v>144.48847938859646</v>
      </c>
      <c r="T12" s="3">
        <v>155.28560096600745</v>
      </c>
      <c r="U12" s="3">
        <v>167.3219083465701</v>
      </c>
      <c r="V12" s="3">
        <v>180.10403298801884</v>
      </c>
      <c r="W12" s="3">
        <v>192.13192580303371</v>
      </c>
      <c r="X12" s="3">
        <v>202.37381532834166</v>
      </c>
      <c r="Y12" s="3">
        <v>210.77869707444904</v>
      </c>
      <c r="Z12" s="87">
        <v>218.90928278719662</v>
      </c>
      <c r="AA12" s="3">
        <v>225.24880001784746</v>
      </c>
      <c r="AB12" s="3">
        <v>231.95844061073626</v>
      </c>
      <c r="AC12" s="3">
        <v>237.06490080350522</v>
      </c>
      <c r="AD12" s="3">
        <v>240.95805938393121</v>
      </c>
      <c r="AE12" s="3">
        <v>245.01591898233156</v>
      </c>
      <c r="AF12" s="3">
        <v>247.90412458912149</v>
      </c>
      <c r="AG12" s="3">
        <v>250.07869042171512</v>
      </c>
      <c r="AH12" s="3">
        <v>251.61220386014872</v>
      </c>
      <c r="AI12" s="3">
        <v>253.34870694023647</v>
      </c>
      <c r="AJ12" s="3">
        <v>255.25961246827021</v>
      </c>
      <c r="AK12" s="3">
        <v>257.80748650564851</v>
      </c>
      <c r="AL12" s="3">
        <v>259.39990777900999</v>
      </c>
      <c r="AM12" s="3">
        <v>260.99232905237147</v>
      </c>
      <c r="AN12" s="3">
        <v>262.90323458040524</v>
      </c>
      <c r="AO12" s="3">
        <v>265.04295517996923</v>
      </c>
      <c r="AP12" s="3">
        <v>266.3267875397076</v>
      </c>
      <c r="AQ12" s="3">
        <v>267.7532679394169</v>
      </c>
      <c r="AR12" s="3">
        <v>269.60769245903901</v>
      </c>
      <c r="AS12" s="3">
        <v>270.3209326588937</v>
      </c>
      <c r="CE12" s="3" t="s">
        <v>34</v>
      </c>
      <c r="CF12" s="3">
        <f t="shared" si="2"/>
        <v>270.3209326588937</v>
      </c>
      <c r="CG12" s="3">
        <f t="shared" si="1"/>
        <v>216.25674612711498</v>
      </c>
      <c r="CH12" s="3">
        <v>24</v>
      </c>
    </row>
    <row r="13" spans="1:86" s="3" customFormat="1" x14ac:dyDescent="0.3">
      <c r="A13" s="3" t="s">
        <v>102</v>
      </c>
      <c r="B13" s="3">
        <v>0</v>
      </c>
      <c r="C13" s="3">
        <v>1.2518518827367182</v>
      </c>
      <c r="D13" s="3">
        <v>1.996632816154325</v>
      </c>
      <c r="E13" s="3">
        <v>3.3033795521015517</v>
      </c>
      <c r="F13" s="3">
        <v>4.7697092477656122</v>
      </c>
      <c r="G13" s="3">
        <v>5.4386799384141931</v>
      </c>
      <c r="H13" s="3">
        <v>6.2776006014502901</v>
      </c>
      <c r="I13" s="3">
        <v>7.9104050970829132</v>
      </c>
      <c r="J13" s="3">
        <v>9.3863119935042576</v>
      </c>
      <c r="K13" s="3">
        <v>11.366388011770301</v>
      </c>
      <c r="L13" s="3">
        <v>15.486433082325965</v>
      </c>
      <c r="M13" s="3">
        <v>18.510149011581014</v>
      </c>
      <c r="N13" s="3">
        <v>21.469030158433966</v>
      </c>
      <c r="O13" s="3">
        <v>21.685263108946639</v>
      </c>
      <c r="P13" s="3">
        <v>24.470198420176139</v>
      </c>
      <c r="Q13" s="3">
        <v>31.118823406247984</v>
      </c>
      <c r="R13" s="3">
        <v>36.483290277095804</v>
      </c>
      <c r="S13" s="3">
        <v>42.56885542487651</v>
      </c>
      <c r="T13" s="3">
        <v>47.793935119156025</v>
      </c>
      <c r="U13" s="3">
        <v>48.8884389173679</v>
      </c>
      <c r="V13" s="3">
        <v>53.287866788756418</v>
      </c>
      <c r="W13" s="3">
        <v>60.391540446118192</v>
      </c>
      <c r="X13" s="3">
        <v>66.825453600917982</v>
      </c>
      <c r="Y13" s="3">
        <v>71.447842450229601</v>
      </c>
      <c r="Z13" s="3">
        <v>74.712626526829737</v>
      </c>
      <c r="AA13" s="3">
        <v>77.146984806306776</v>
      </c>
      <c r="AB13" s="3">
        <v>79.611244779779227</v>
      </c>
      <c r="AC13" s="3">
        <v>82.079892597215007</v>
      </c>
      <c r="AD13" s="3">
        <v>84.940135011772412</v>
      </c>
      <c r="AE13" s="3">
        <v>86.853550904547618</v>
      </c>
      <c r="AF13" s="3">
        <v>89.259879636786934</v>
      </c>
      <c r="AG13" s="3">
        <v>91.776536317640108</v>
      </c>
      <c r="AH13" s="3">
        <v>93.45922182344782</v>
      </c>
      <c r="AI13" s="3">
        <v>94.744590983605733</v>
      </c>
      <c r="AJ13" s="3">
        <v>95.777852181006821</v>
      </c>
      <c r="AK13" s="3">
        <v>97.71558257979747</v>
      </c>
      <c r="AL13" s="3">
        <v>100.06859023219447</v>
      </c>
      <c r="AM13" s="3">
        <v>102.08545393424903</v>
      </c>
      <c r="AN13" s="3">
        <v>104.83062952871219</v>
      </c>
      <c r="AO13" s="3">
        <v>107.89790797283514</v>
      </c>
      <c r="AP13" s="3">
        <v>109.20601201518168</v>
      </c>
      <c r="AQ13" s="3">
        <v>111.64179195610285</v>
      </c>
      <c r="AR13" s="3">
        <v>114.57374929239684</v>
      </c>
      <c r="AS13" s="3">
        <v>115.74653222691444</v>
      </c>
      <c r="AT13" s="3">
        <v>118.00188402406366</v>
      </c>
      <c r="AU13" s="3">
        <v>119.98659360555497</v>
      </c>
      <c r="AV13" s="3">
        <v>122.46748058241911</v>
      </c>
      <c r="AW13" s="3">
        <v>123.77558462476566</v>
      </c>
      <c r="AX13" s="3">
        <v>125.76029420625697</v>
      </c>
      <c r="AY13" s="3">
        <v>127.75530059491555</v>
      </c>
      <c r="AZ13" s="3">
        <v>130.56644596075265</v>
      </c>
      <c r="BA13" s="3">
        <v>132.33474707797276</v>
      </c>
      <c r="BB13" s="3">
        <v>135.32725666096064</v>
      </c>
      <c r="BC13" s="87">
        <v>137.54896832105771</v>
      </c>
      <c r="BD13" s="3">
        <v>140.90420633834717</v>
      </c>
      <c r="BE13" s="3">
        <v>143.26194116130731</v>
      </c>
      <c r="BF13" s="3">
        <v>144.44080857278738</v>
      </c>
      <c r="BG13" s="3">
        <v>146.52649707002135</v>
      </c>
      <c r="BH13" s="3">
        <v>149.11093716441997</v>
      </c>
      <c r="BI13" s="3">
        <v>152.37549307313401</v>
      </c>
      <c r="BJ13" s="3">
        <v>155.00527422182032</v>
      </c>
      <c r="BK13" s="3">
        <v>158.17914802195898</v>
      </c>
      <c r="BL13" s="3">
        <v>161.06227743062908</v>
      </c>
      <c r="BM13" s="3">
        <v>163.46488527118751</v>
      </c>
      <c r="BN13" s="3">
        <v>165.31304514854014</v>
      </c>
      <c r="BO13" s="3">
        <v>166.86549944551635</v>
      </c>
      <c r="BP13" s="3">
        <v>168.30706414985141</v>
      </c>
      <c r="BQ13" s="3">
        <v>169.23114408852774</v>
      </c>
      <c r="BR13" s="3">
        <v>170.00083042428119</v>
      </c>
      <c r="BS13" s="3">
        <v>170.50279977368561</v>
      </c>
      <c r="BT13" s="3">
        <v>170.99420267382672</v>
      </c>
      <c r="BU13" s="3">
        <v>171.25628422056866</v>
      </c>
      <c r="CE13" s="3" t="s">
        <v>102</v>
      </c>
      <c r="CF13" s="3">
        <f t="shared" si="2"/>
        <v>171.25628422056866</v>
      </c>
      <c r="CG13" s="3">
        <f t="shared" si="1"/>
        <v>137.00502737645493</v>
      </c>
      <c r="CH13" s="3">
        <v>53</v>
      </c>
    </row>
    <row r="14" spans="1:86" s="3" customFormat="1" x14ac:dyDescent="0.3">
      <c r="A14" s="3" t="s">
        <v>36</v>
      </c>
      <c r="B14" s="3">
        <v>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v>2.1532879871534915E-2</v>
      </c>
      <c r="I14" s="3">
        <v>0.34990929791244235</v>
      </c>
      <c r="J14" s="3">
        <v>0.51678911691683793</v>
      </c>
      <c r="K14" s="3">
        <v>0.63791156619422185</v>
      </c>
      <c r="L14" s="3">
        <v>1.009353743978199</v>
      </c>
      <c r="M14" s="3">
        <v>1.0981768734482804</v>
      </c>
      <c r="N14" s="3">
        <v>1.3027392322278621</v>
      </c>
      <c r="O14" s="3">
        <v>1.6526485301403044</v>
      </c>
      <c r="P14" s="3">
        <v>1.9164263085666071</v>
      </c>
      <c r="Q14" s="3">
        <v>2.1236802773301307</v>
      </c>
      <c r="R14" s="3">
        <v>5.7470005504437047</v>
      </c>
      <c r="S14" s="3">
        <v>9.786794418168034</v>
      </c>
      <c r="T14" s="3">
        <v>13.993177723736666</v>
      </c>
      <c r="U14" s="3">
        <v>18.142836186531685</v>
      </c>
      <c r="V14" s="3">
        <v>21.960521972303102</v>
      </c>
      <c r="W14" s="3">
        <v>25.335577522043049</v>
      </c>
      <c r="X14" s="3">
        <v>28.489317953767262</v>
      </c>
      <c r="Y14" s="3">
        <v>31.145099369956075</v>
      </c>
      <c r="Z14" s="3">
        <v>33.579565668129149</v>
      </c>
      <c r="AA14" s="3">
        <v>37.618566571916304</v>
      </c>
      <c r="AB14" s="3">
        <v>40.495663106120851</v>
      </c>
      <c r="AC14" s="3">
        <v>43.649403537845068</v>
      </c>
      <c r="AD14" s="3">
        <v>44.866636686931606</v>
      </c>
      <c r="AE14" s="3">
        <v>46.360513733537815</v>
      </c>
      <c r="AF14" s="3">
        <v>48.020377118655823</v>
      </c>
      <c r="AG14" s="3">
        <v>50.487555971364031</v>
      </c>
      <c r="AH14" s="3">
        <v>52.89990862734539</v>
      </c>
      <c r="AI14" s="3">
        <v>56.13465423422948</v>
      </c>
      <c r="AJ14" s="3">
        <v>58.327702103303437</v>
      </c>
      <c r="AK14" s="3">
        <v>62.418446696117982</v>
      </c>
      <c r="AL14" s="3">
        <v>65.061697048398145</v>
      </c>
      <c r="AM14" s="3">
        <v>67.453209271889733</v>
      </c>
      <c r="AN14" s="3">
        <v>70.725804946141366</v>
      </c>
      <c r="AO14" s="3">
        <v>74.376007813575882</v>
      </c>
      <c r="AP14" s="3">
        <v>75.949371118504558</v>
      </c>
      <c r="AQ14" s="3">
        <v>78.781425067376162</v>
      </c>
      <c r="AR14" s="3">
        <v>81.298806355262045</v>
      </c>
      <c r="AS14" s="3">
        <v>82.746300595796427</v>
      </c>
      <c r="AT14" s="3">
        <v>85.200747351485163</v>
      </c>
      <c r="AU14" s="3">
        <v>87.151717849596722</v>
      </c>
      <c r="AV14" s="3">
        <v>89.812324060445548</v>
      </c>
      <c r="AW14" s="3">
        <v>91.308915054048015</v>
      </c>
      <c r="AX14" s="3">
        <v>93.138081824006576</v>
      </c>
      <c r="AY14" s="3">
        <v>97.239849732398511</v>
      </c>
      <c r="AZ14" s="3">
        <v>99.73416805506929</v>
      </c>
      <c r="BA14" s="3">
        <v>101.68435675774982</v>
      </c>
      <c r="BB14" s="3">
        <v>104.41462094150258</v>
      </c>
      <c r="BC14" s="3">
        <v>107.08916544803589</v>
      </c>
      <c r="BD14" s="87">
        <v>111.10098220783584</v>
      </c>
      <c r="BE14" s="3">
        <v>113.26061390648675</v>
      </c>
      <c r="BF14" s="3">
        <v>114.44326936050987</v>
      </c>
      <c r="BG14" s="3">
        <v>116.44864165211429</v>
      </c>
      <c r="BH14" s="3">
        <v>118.19691493197456</v>
      </c>
      <c r="BI14" s="3">
        <v>120.81932485176496</v>
      </c>
      <c r="BJ14" s="3">
        <v>122.05340010813691</v>
      </c>
      <c r="BK14" s="3">
        <v>123.64741398095069</v>
      </c>
      <c r="BL14" s="3">
        <v>125.70420607490394</v>
      </c>
      <c r="BM14" s="3">
        <v>126.52692291248523</v>
      </c>
      <c r="BN14" s="3">
        <v>127.34963975006653</v>
      </c>
      <c r="BO14" s="3">
        <v>128.42945559939199</v>
      </c>
      <c r="BP14" s="3">
        <v>129.2521724369733</v>
      </c>
      <c r="BQ14" s="3">
        <v>130.3834080886476</v>
      </c>
      <c r="BR14" s="3">
        <v>131.64290286503388</v>
      </c>
      <c r="BS14" s="3">
        <v>133.07414692910919</v>
      </c>
      <c r="BT14" s="3">
        <v>134.33364170549547</v>
      </c>
      <c r="BU14" s="3">
        <v>135.53588671931874</v>
      </c>
      <c r="BV14" s="3">
        <v>135.60984456709326</v>
      </c>
      <c r="CE14" s="3" t="s">
        <v>36</v>
      </c>
      <c r="CF14" s="3">
        <f t="shared" si="2"/>
        <v>135.60984456709326</v>
      </c>
      <c r="CG14" s="3">
        <f t="shared" si="1"/>
        <v>108.48787565367462</v>
      </c>
      <c r="CH14" s="3">
        <v>54</v>
      </c>
    </row>
    <row r="15" spans="1:86" s="3" customFormat="1" x14ac:dyDescent="0.3">
      <c r="A15" s="3" t="s">
        <v>37</v>
      </c>
      <c r="B15" s="3">
        <v>0</v>
      </c>
      <c r="C15" s="3">
        <v>0</v>
      </c>
      <c r="D15" s="3">
        <v>0</v>
      </c>
      <c r="E15" s="3">
        <v>0</v>
      </c>
      <c r="F15" s="3">
        <v>0.57965083464673983</v>
      </c>
      <c r="G15" s="3">
        <v>1.6230223370108714</v>
      </c>
      <c r="H15" s="3">
        <v>3.7097653417391347</v>
      </c>
      <c r="I15" s="3">
        <v>6.9558100157608784</v>
      </c>
      <c r="J15" s="3">
        <v>14.259410532309801</v>
      </c>
      <c r="K15" s="3">
        <v>20.635569713423937</v>
      </c>
      <c r="L15" s="3">
        <v>25.968357392173942</v>
      </c>
      <c r="M15" s="3">
        <v>33.851608743369603</v>
      </c>
      <c r="N15" s="3">
        <v>40.92334892605983</v>
      </c>
      <c r="O15" s="3">
        <v>46.835787439456574</v>
      </c>
      <c r="P15" s="3">
        <v>50.54555278119571</v>
      </c>
      <c r="Q15" s="3">
        <v>53.211946620570714</v>
      </c>
      <c r="R15" s="3">
        <v>57.153572296168548</v>
      </c>
      <c r="S15" s="3">
        <v>60.051826469402243</v>
      </c>
      <c r="T15" s="3">
        <v>62.02263930720116</v>
      </c>
      <c r="U15" s="3">
        <v>63.761591811141379</v>
      </c>
      <c r="V15" s="3">
        <v>65.268683981222907</v>
      </c>
      <c r="W15" s="3">
        <v>67.007636485163133</v>
      </c>
      <c r="X15" s="3">
        <v>68.514728655244653</v>
      </c>
      <c r="Y15" s="3">
        <v>70.48554149304357</v>
      </c>
      <c r="Z15" s="3">
        <v>72.688214664701178</v>
      </c>
      <c r="AA15" s="3">
        <v>75.122748170217491</v>
      </c>
      <c r="AB15" s="3">
        <v>76.861700674157717</v>
      </c>
      <c r="AC15" s="3">
        <v>79.395155455320307</v>
      </c>
      <c r="AD15" s="3">
        <v>82.210105212167633</v>
      </c>
      <c r="AE15" s="3">
        <v>84.321317529803125</v>
      </c>
      <c r="AF15" s="3">
        <v>86.995519798808076</v>
      </c>
      <c r="AG15" s="3">
        <v>89.528974579970665</v>
      </c>
      <c r="AH15" s="3">
        <v>91.921681873290893</v>
      </c>
      <c r="AI15" s="3">
        <v>93.047661776029827</v>
      </c>
      <c r="AJ15" s="3">
        <v>95.632599991549213</v>
      </c>
      <c r="AK15" s="3">
        <v>97.809390067776064</v>
      </c>
      <c r="AL15" s="3">
        <v>100.39432828329545</v>
      </c>
      <c r="AM15" s="3">
        <v>102.97926649881484</v>
      </c>
      <c r="AN15" s="3">
        <v>105.97235285362676</v>
      </c>
      <c r="AO15" s="3">
        <v>108.55729106914615</v>
      </c>
      <c r="AP15" s="3">
        <v>111.14222928466553</v>
      </c>
      <c r="AQ15" s="3">
        <v>113.59111812042075</v>
      </c>
      <c r="AR15" s="3">
        <v>118.48889579193117</v>
      </c>
      <c r="AS15" s="3">
        <v>122.29827842532816</v>
      </c>
      <c r="AT15" s="3">
        <v>125.69951291943262</v>
      </c>
      <c r="AU15" s="3">
        <v>127.7402536158953</v>
      </c>
      <c r="AV15" s="3">
        <v>129.10074741353708</v>
      </c>
      <c r="AW15" s="3">
        <v>132.22988314811317</v>
      </c>
      <c r="AX15" s="87">
        <v>137.55205658268653</v>
      </c>
      <c r="AY15" s="3">
        <v>146.42234564030881</v>
      </c>
      <c r="AZ15" s="3">
        <v>152.88498481086216</v>
      </c>
      <c r="BA15" s="3">
        <v>157.06669250945552</v>
      </c>
      <c r="BB15" s="3">
        <v>159.47434239652443</v>
      </c>
      <c r="BC15" s="3">
        <v>161.56519624582111</v>
      </c>
      <c r="BD15" s="3">
        <v>162.70566198180111</v>
      </c>
      <c r="BE15" s="3">
        <v>164.44425560248536</v>
      </c>
      <c r="BF15" s="3">
        <v>165.08817916570175</v>
      </c>
      <c r="BG15" s="3">
        <v>165.73210272891814</v>
      </c>
      <c r="CE15" s="3" t="s">
        <v>37</v>
      </c>
      <c r="CF15" s="3">
        <f t="shared" si="2"/>
        <v>165.73210272891814</v>
      </c>
      <c r="CG15" s="3">
        <f t="shared" si="1"/>
        <v>132.58568218313451</v>
      </c>
      <c r="CH15" s="3">
        <v>48</v>
      </c>
    </row>
    <row r="17" spans="1:86" s="3" customFormat="1" x14ac:dyDescent="0.3">
      <c r="A17" s="3" t="s">
        <v>22</v>
      </c>
      <c r="CE17" s="3" t="s">
        <v>22</v>
      </c>
    </row>
    <row r="18" spans="1:86" s="3" customFormat="1" x14ac:dyDescent="0.3">
      <c r="B18" s="3">
        <v>0</v>
      </c>
      <c r="C18" s="3">
        <v>1</v>
      </c>
      <c r="D18" s="3">
        <v>2</v>
      </c>
      <c r="E18" s="3">
        <v>3</v>
      </c>
      <c r="F18" s="3">
        <v>4</v>
      </c>
      <c r="G18" s="3">
        <v>5</v>
      </c>
      <c r="H18" s="3">
        <v>6</v>
      </c>
      <c r="I18" s="3">
        <v>7</v>
      </c>
      <c r="J18" s="3">
        <v>8</v>
      </c>
      <c r="K18" s="3">
        <v>9</v>
      </c>
      <c r="L18" s="3">
        <v>10</v>
      </c>
      <c r="M18" s="3">
        <v>11</v>
      </c>
      <c r="N18" s="3">
        <v>12</v>
      </c>
      <c r="O18" s="3">
        <v>13</v>
      </c>
      <c r="P18" s="3">
        <v>14</v>
      </c>
      <c r="Q18" s="3">
        <v>15</v>
      </c>
      <c r="R18" s="3">
        <v>16</v>
      </c>
      <c r="S18" s="3">
        <v>17</v>
      </c>
      <c r="T18" s="3">
        <v>18</v>
      </c>
      <c r="U18" s="3">
        <v>19</v>
      </c>
      <c r="V18" s="3">
        <v>20</v>
      </c>
      <c r="W18" s="3">
        <v>21</v>
      </c>
      <c r="X18" s="3">
        <v>22</v>
      </c>
      <c r="Y18" s="3">
        <v>23</v>
      </c>
      <c r="Z18" s="3">
        <v>24</v>
      </c>
      <c r="AA18" s="3">
        <v>25</v>
      </c>
      <c r="AB18" s="3">
        <v>26</v>
      </c>
      <c r="AC18" s="3">
        <v>27</v>
      </c>
      <c r="AD18" s="3">
        <v>28</v>
      </c>
      <c r="AE18" s="3">
        <v>29</v>
      </c>
      <c r="AF18" s="3">
        <v>30</v>
      </c>
      <c r="AG18" s="3">
        <v>31</v>
      </c>
      <c r="AH18" s="3">
        <v>32</v>
      </c>
      <c r="AI18" s="3">
        <v>33</v>
      </c>
      <c r="AJ18" s="3">
        <v>34</v>
      </c>
      <c r="AK18" s="3">
        <v>35</v>
      </c>
      <c r="AL18" s="3">
        <v>36</v>
      </c>
      <c r="AM18" s="3">
        <v>37</v>
      </c>
      <c r="AN18" s="3">
        <v>38</v>
      </c>
      <c r="AO18" s="3">
        <v>39</v>
      </c>
      <c r="AP18" s="3">
        <v>40</v>
      </c>
      <c r="AQ18" s="3">
        <v>41</v>
      </c>
      <c r="AR18" s="3">
        <v>42</v>
      </c>
      <c r="AS18" s="3">
        <v>43</v>
      </c>
      <c r="AT18" s="3">
        <v>44</v>
      </c>
      <c r="AU18" s="3">
        <v>45</v>
      </c>
      <c r="AV18" s="3">
        <v>46</v>
      </c>
      <c r="AW18" s="3">
        <v>47</v>
      </c>
      <c r="AX18" s="3">
        <v>48</v>
      </c>
      <c r="AY18" s="3">
        <v>49</v>
      </c>
      <c r="AZ18" s="3">
        <v>50</v>
      </c>
      <c r="BA18" s="3">
        <v>51</v>
      </c>
      <c r="BB18" s="3">
        <v>52</v>
      </c>
      <c r="BC18" s="3">
        <v>53</v>
      </c>
      <c r="BD18" s="3">
        <v>54</v>
      </c>
      <c r="BE18" s="3">
        <v>55</v>
      </c>
      <c r="BF18" s="3">
        <v>56</v>
      </c>
      <c r="BG18" s="3">
        <v>57</v>
      </c>
      <c r="BH18" s="3">
        <v>58</v>
      </c>
      <c r="BI18" s="3">
        <v>59</v>
      </c>
      <c r="BJ18" s="3">
        <v>60</v>
      </c>
      <c r="BK18" s="3">
        <v>61</v>
      </c>
      <c r="BL18" s="3">
        <v>62</v>
      </c>
      <c r="BM18" s="3">
        <v>63</v>
      </c>
      <c r="BN18" s="3">
        <v>64</v>
      </c>
      <c r="BO18" s="3">
        <v>65</v>
      </c>
      <c r="BP18" s="3">
        <v>66</v>
      </c>
      <c r="BQ18" s="3">
        <v>67</v>
      </c>
      <c r="BR18" s="3">
        <v>68</v>
      </c>
      <c r="BS18" s="3">
        <v>69</v>
      </c>
      <c r="BT18" s="3">
        <v>70</v>
      </c>
      <c r="BU18" s="3">
        <v>71</v>
      </c>
      <c r="BV18" s="3">
        <v>72</v>
      </c>
      <c r="BW18" s="3">
        <v>73</v>
      </c>
      <c r="BX18" s="3">
        <v>74</v>
      </c>
      <c r="BY18" s="3">
        <v>75</v>
      </c>
      <c r="BZ18" s="3">
        <v>76</v>
      </c>
      <c r="CA18" s="3">
        <v>77</v>
      </c>
    </row>
    <row r="19" spans="1:86" s="3" customFormat="1" x14ac:dyDescent="0.3">
      <c r="A19" s="3" t="s">
        <v>93</v>
      </c>
      <c r="B19" s="3">
        <v>0</v>
      </c>
      <c r="C19" s="3">
        <v>0.59739286766246502</v>
      </c>
      <c r="D19" s="3">
        <v>1.1028791402999354</v>
      </c>
      <c r="E19" s="3">
        <v>1.7462253054748977</v>
      </c>
      <c r="F19" s="3">
        <v>2.366594821893611</v>
      </c>
      <c r="G19" s="3">
        <v>3.1018475820935678</v>
      </c>
      <c r="H19" s="3">
        <v>3.9290069373185195</v>
      </c>
      <c r="I19" s="3">
        <v>5.0089094288622062</v>
      </c>
      <c r="J19" s="3">
        <v>6.065835271649644</v>
      </c>
      <c r="K19" s="3">
        <v>7.2835976557308229</v>
      </c>
      <c r="L19" s="3">
        <v>8.5243366885682494</v>
      </c>
      <c r="M19" s="3">
        <v>10.109725452749407</v>
      </c>
      <c r="N19" s="3">
        <v>11.649160919418067</v>
      </c>
      <c r="O19" s="3">
        <v>13.303479629867971</v>
      </c>
      <c r="P19" s="3">
        <v>15.003751637830371</v>
      </c>
      <c r="Q19" s="3">
        <v>16.681046997036521</v>
      </c>
      <c r="R19" s="3">
        <v>18.220482463705181</v>
      </c>
      <c r="S19" s="3">
        <v>19.897777822911333</v>
      </c>
      <c r="T19" s="3">
        <v>21.437213289579994</v>
      </c>
      <c r="U19" s="3">
        <v>22.861765512467411</v>
      </c>
      <c r="V19" s="3">
        <v>22.898528150477407</v>
      </c>
      <c r="W19" s="3">
        <v>24.460940265902316</v>
      </c>
      <c r="X19" s="3">
        <v>28.272864565363129</v>
      </c>
      <c r="Y19" s="3">
        <v>31.812508557719596</v>
      </c>
      <c r="Z19" s="3">
        <v>35.624432857180409</v>
      </c>
      <c r="AA19" s="3">
        <v>38.917487337070376</v>
      </c>
      <c r="AB19" s="3">
        <v>42.132135757915343</v>
      </c>
      <c r="AC19" s="3">
        <v>44.641129647355314</v>
      </c>
      <c r="AD19" s="3">
        <v>47.542153832020283</v>
      </c>
      <c r="AE19" s="3">
        <v>49.087462148829289</v>
      </c>
      <c r="AF19" s="3">
        <v>50.721073798027376</v>
      </c>
      <c r="AG19" s="3">
        <v>52.310533781030927</v>
      </c>
      <c r="AH19" s="3">
        <v>53.944145430229014</v>
      </c>
      <c r="AI19" s="3">
        <v>55.577757079427101</v>
      </c>
      <c r="AJ19" s="3">
        <v>57.167217062430652</v>
      </c>
      <c r="AK19" s="3">
        <v>58.800828711628739</v>
      </c>
      <c r="AL19" s="3">
        <v>60.390288694632289</v>
      </c>
      <c r="AM19" s="3">
        <v>62.001824510733108</v>
      </c>
      <c r="AN19" s="3">
        <v>63.613360326833927</v>
      </c>
      <c r="AO19" s="3">
        <v>65.246971976032015</v>
      </c>
      <c r="AP19" s="3">
        <v>66.968886957619191</v>
      </c>
      <c r="AQ19" s="3">
        <v>68.514195274428189</v>
      </c>
      <c r="AR19" s="3">
        <v>70.147806923626277</v>
      </c>
      <c r="AS19" s="3">
        <v>71.693115240435276</v>
      </c>
      <c r="AT19" s="3">
        <v>73.238423557244275</v>
      </c>
      <c r="AU19" s="3">
        <v>74.827883540247825</v>
      </c>
      <c r="AV19" s="3">
        <v>76.461495189445913</v>
      </c>
      <c r="AW19" s="3">
        <v>78.050955172449463</v>
      </c>
      <c r="AX19" s="3">
        <v>79.640415155453013</v>
      </c>
      <c r="AY19" s="3">
        <v>81.185723472262012</v>
      </c>
      <c r="AZ19" s="3">
        <v>82.819335121460099</v>
      </c>
      <c r="BA19" s="3">
        <v>84.541250103047275</v>
      </c>
      <c r="BB19" s="3">
        <v>86.086558419856274</v>
      </c>
      <c r="BC19" s="3">
        <v>87.764321735248913</v>
      </c>
      <c r="BD19" s="3">
        <v>89.397933384447001</v>
      </c>
      <c r="BE19" s="3">
        <v>92.218305320371854</v>
      </c>
      <c r="BF19" s="3">
        <v>95.119259311608857</v>
      </c>
      <c r="BG19" s="3">
        <v>97.939631247533711</v>
      </c>
      <c r="BH19" s="3">
        <v>100.51825701752216</v>
      </c>
      <c r="BI19" s="87">
        <v>103.4997930640713</v>
      </c>
      <c r="BJ19" s="3">
        <v>106.15900088937188</v>
      </c>
      <c r="BK19" s="3">
        <v>108.41529843811178</v>
      </c>
      <c r="BL19" s="3">
        <v>111.1753976172178</v>
      </c>
      <c r="BM19" s="3">
        <v>113.34404697222968</v>
      </c>
      <c r="BN19" s="3">
        <v>115.11839644451211</v>
      </c>
      <c r="BO19" s="3">
        <v>116.99132088747692</v>
      </c>
      <c r="BP19" s="3">
        <v>119.06139527180643</v>
      </c>
      <c r="BQ19" s="3">
        <v>121.0328946854536</v>
      </c>
      <c r="BR19" s="3">
        <v>122.51151924568897</v>
      </c>
      <c r="BS19" s="3">
        <v>124.18729374728906</v>
      </c>
      <c r="BT19" s="3">
        <v>126.06021819025386</v>
      </c>
      <c r="BU19" s="3">
        <v>127.63741772117159</v>
      </c>
      <c r="BV19" s="3">
        <v>127.86156873449629</v>
      </c>
      <c r="BW19" s="3">
        <v>128.06330464648852</v>
      </c>
      <c r="BX19" s="3">
        <v>128.42868483689338</v>
      </c>
      <c r="CE19" s="3" t="s">
        <v>93</v>
      </c>
      <c r="CF19" s="3">
        <f t="shared" si="2"/>
        <v>128.42868483689338</v>
      </c>
      <c r="CG19" s="3">
        <f>0.8*CF19</f>
        <v>102.74294786951471</v>
      </c>
      <c r="CH19" s="3">
        <v>59</v>
      </c>
    </row>
    <row r="20" spans="1:86" s="3" customFormat="1" x14ac:dyDescent="0.3">
      <c r="A20" s="3" t="s">
        <v>94</v>
      </c>
      <c r="B20" s="3">
        <v>0</v>
      </c>
      <c r="C20" s="3">
        <v>0.24133412480307526</v>
      </c>
      <c r="D20" s="3">
        <v>0.58885526451950354</v>
      </c>
      <c r="E20" s="3">
        <v>0.97498986420442391</v>
      </c>
      <c r="F20" s="3">
        <v>1.2259773539996222</v>
      </c>
      <c r="G20" s="3">
        <v>1.6603787786451576</v>
      </c>
      <c r="H20" s="3">
        <v>2.114086933274939</v>
      </c>
      <c r="I20" s="3">
        <v>2.5002215329598592</v>
      </c>
      <c r="J20" s="3">
        <v>2.9249695926132717</v>
      </c>
      <c r="K20" s="3">
        <v>3.4365979371957911</v>
      </c>
      <c r="L20" s="3">
        <v>4.6680410914172903</v>
      </c>
      <c r="M20" s="3">
        <v>5.0695986417069099</v>
      </c>
      <c r="N20" s="3">
        <v>6.033336762401996</v>
      </c>
      <c r="O20" s="3">
        <v>7.3450914266814191</v>
      </c>
      <c r="P20" s="3">
        <v>8.8977806211346149</v>
      </c>
      <c r="Q20" s="3">
        <v>9.8481334901533817</v>
      </c>
      <c r="R20" s="3">
        <v>11.045318999546868</v>
      </c>
      <c r="S20" s="3">
        <v>11.957460340037144</v>
      </c>
      <c r="T20" s="3">
        <v>13.168898057875792</v>
      </c>
      <c r="U20" s="3">
        <v>14.323326941933797</v>
      </c>
      <c r="V20" s="3">
        <v>15.255060103313435</v>
      </c>
      <c r="W20" s="3">
        <v>16.448843216331095</v>
      </c>
      <c r="X20" s="3">
        <v>17.6280679987022</v>
      </c>
      <c r="Y20" s="3">
        <v>18.576637881158636</v>
      </c>
      <c r="Z20" s="3">
        <v>19.685734974492313</v>
      </c>
      <c r="AA20" s="3">
        <v>20.634304856948749</v>
      </c>
      <c r="AB20" s="3">
        <v>21.612061505019227</v>
      </c>
      <c r="AC20" s="3">
        <v>22.717466437450568</v>
      </c>
      <c r="AD20" s="3">
        <v>23.489735636820409</v>
      </c>
      <c r="AE20" s="3">
        <v>24.36014153825009</v>
      </c>
      <c r="AF20" s="3">
        <v>25.155512448177213</v>
      </c>
      <c r="AG20" s="3">
        <v>25.980897354705359</v>
      </c>
      <c r="AH20" s="3">
        <v>26.821289259534016</v>
      </c>
      <c r="AI20" s="3">
        <v>27.720587488429832</v>
      </c>
      <c r="AJ20" s="3">
        <v>28.440026071546484</v>
      </c>
      <c r="AK20" s="87">
        <v>29.414265819516952</v>
      </c>
      <c r="AL20" s="3">
        <v>29.968833060669372</v>
      </c>
      <c r="AM20" s="3">
        <v>30.478435390377001</v>
      </c>
      <c r="AN20" s="3">
        <v>31.062979239159283</v>
      </c>
      <c r="AO20" s="3">
        <v>31.857359341350588</v>
      </c>
      <c r="AP20" s="3">
        <v>32.142137113834266</v>
      </c>
      <c r="AQ20" s="3">
        <v>32.606774532097106</v>
      </c>
      <c r="AR20" s="3">
        <v>32.8086749763768</v>
      </c>
      <c r="AS20" s="3">
        <v>32.916355213325971</v>
      </c>
      <c r="AT20" s="3">
        <v>33.091335598368374</v>
      </c>
      <c r="AU20" s="3">
        <v>33.219205879745516</v>
      </c>
      <c r="AV20" s="3">
        <v>33.407646294406568</v>
      </c>
      <c r="AW20" s="3">
        <v>33.51532653135574</v>
      </c>
      <c r="AX20" s="3">
        <v>33.703766946016792</v>
      </c>
      <c r="AY20" s="3">
        <v>34.134487893813478</v>
      </c>
      <c r="AZ20" s="3">
        <v>34.28254821961859</v>
      </c>
      <c r="BA20" s="3">
        <v>34.54149956027149</v>
      </c>
      <c r="BB20" s="3">
        <v>34.871073993829725</v>
      </c>
      <c r="BC20" s="3">
        <v>35.130025334482625</v>
      </c>
      <c r="BD20" s="3">
        <v>35.577304922883087</v>
      </c>
      <c r="BE20" s="3">
        <v>35.777403686114873</v>
      </c>
      <c r="BF20" s="3">
        <v>36.001043480315104</v>
      </c>
      <c r="BG20" s="3">
        <v>36.295306367420672</v>
      </c>
      <c r="CE20" s="3" t="s">
        <v>94</v>
      </c>
      <c r="CF20" s="3">
        <f t="shared" si="2"/>
        <v>36.295306367420672</v>
      </c>
      <c r="CG20" s="3">
        <f t="shared" si="1"/>
        <v>29.03624509393654</v>
      </c>
      <c r="CH20" s="3">
        <v>35</v>
      </c>
    </row>
    <row r="21" spans="1:86" s="3" customFormat="1" x14ac:dyDescent="0.3">
      <c r="A21" s="3" t="s">
        <v>95</v>
      </c>
      <c r="B21" s="3">
        <v>0</v>
      </c>
      <c r="C21" s="3">
        <v>2.5877052046264754E-2</v>
      </c>
      <c r="D21" s="3">
        <v>8.8721321301479153E-2</v>
      </c>
      <c r="E21" s="3">
        <v>0.17004919916116837</v>
      </c>
      <c r="F21" s="3">
        <v>0.35118856348502159</v>
      </c>
      <c r="G21" s="3">
        <v>0.47040783898388416</v>
      </c>
      <c r="H21" s="3">
        <v>0.57206768630849569</v>
      </c>
      <c r="I21" s="3">
        <v>1.8228650328286848</v>
      </c>
      <c r="J21" s="3">
        <v>2.6322044923417485</v>
      </c>
      <c r="K21" s="3">
        <v>3.9075272770289997</v>
      </c>
      <c r="L21" s="3">
        <v>6.8368557776876804</v>
      </c>
      <c r="M21" s="3">
        <v>11.317005249283309</v>
      </c>
      <c r="N21" s="3">
        <v>15.538684559056112</v>
      </c>
      <c r="O21" s="3">
        <v>19.544972067309896</v>
      </c>
      <c r="P21" s="3">
        <v>24.564427028962591</v>
      </c>
      <c r="Q21" s="3">
        <v>29.329732372303756</v>
      </c>
      <c r="R21" s="3">
        <v>34.267905665118271</v>
      </c>
      <c r="S21" s="3">
        <v>38.931735997220869</v>
      </c>
      <c r="T21" s="3">
        <v>44.419704227975487</v>
      </c>
      <c r="U21" s="3">
        <v>49.679007115781999</v>
      </c>
      <c r="V21" s="3">
        <v>54.633422879657701</v>
      </c>
      <c r="W21" s="3">
        <v>59.130507957637178</v>
      </c>
      <c r="X21" s="3">
        <v>64.161145502495572</v>
      </c>
      <c r="Y21" s="3">
        <v>68.546497166460995</v>
      </c>
      <c r="Z21" s="3">
        <v>71.81557749778068</v>
      </c>
      <c r="AA21" s="3">
        <v>73.091316163661531</v>
      </c>
      <c r="AB21" s="3">
        <v>77.556401494244511</v>
      </c>
      <c r="AC21" s="3">
        <v>81.392027533802107</v>
      </c>
      <c r="AD21" s="3">
        <v>84.366594666520243</v>
      </c>
      <c r="AE21" s="3">
        <v>87.262883716798427</v>
      </c>
      <c r="AF21" s="3">
        <v>90.00261660219671</v>
      </c>
      <c r="AG21" s="87">
        <v>92.350959075395238</v>
      </c>
      <c r="AH21" s="3">
        <v>94.542745383713864</v>
      </c>
      <c r="AI21" s="3">
        <v>96.65625360959254</v>
      </c>
      <c r="AJ21" s="3">
        <v>98.300093340831509</v>
      </c>
      <c r="AK21" s="3">
        <v>100.33097983624818</v>
      </c>
      <c r="AL21" s="3">
        <v>101.75260038303985</v>
      </c>
      <c r="AM21" s="3">
        <v>103.17422092983152</v>
      </c>
      <c r="AN21" s="3">
        <v>104.66353769313707</v>
      </c>
      <c r="AO21" s="3">
        <v>107.10060148763708</v>
      </c>
      <c r="AP21" s="3">
        <v>107.91295608580374</v>
      </c>
      <c r="AQ21" s="3">
        <v>109.33457663259541</v>
      </c>
      <c r="AR21" s="3">
        <v>110.75619717938709</v>
      </c>
      <c r="AS21" s="3">
        <v>111.50085556103987</v>
      </c>
      <c r="AT21" s="3">
        <v>112.71938745828987</v>
      </c>
      <c r="AU21" s="3">
        <v>113.73483070599821</v>
      </c>
      <c r="AV21" s="3">
        <v>114.7709986998543</v>
      </c>
      <c r="AW21" s="3">
        <v>115.40421247387748</v>
      </c>
      <c r="CE21" s="3" t="s">
        <v>95</v>
      </c>
      <c r="CF21" s="3">
        <f t="shared" si="2"/>
        <v>115.40421247387748</v>
      </c>
      <c r="CG21" s="3">
        <f t="shared" si="1"/>
        <v>92.323369979101983</v>
      </c>
      <c r="CH21" s="3">
        <v>31</v>
      </c>
    </row>
    <row r="22" spans="1:86" s="3" customFormat="1" x14ac:dyDescent="0.3">
      <c r="A22" s="3" t="s">
        <v>96</v>
      </c>
      <c r="B22" s="3">
        <v>0</v>
      </c>
      <c r="C22" s="3">
        <v>2.1705377453598325</v>
      </c>
      <c r="D22" s="3">
        <v>3.5517890378615435</v>
      </c>
      <c r="E22" s="3">
        <v>4.5383971039341944</v>
      </c>
      <c r="F22" s="3">
        <v>5.5250051700068452</v>
      </c>
      <c r="G22" s="3">
        <v>7.3666735600091267</v>
      </c>
      <c r="H22" s="3">
        <v>10.458045500370099</v>
      </c>
      <c r="I22" s="3">
        <v>14.075608409303154</v>
      </c>
      <c r="J22" s="3">
        <v>14.930668733232785</v>
      </c>
      <c r="K22" s="3">
        <v>18.877100997523389</v>
      </c>
      <c r="L22" s="3">
        <v>20.718769387525672</v>
      </c>
      <c r="M22" s="3">
        <v>24.270558425387215</v>
      </c>
      <c r="N22" s="3">
        <v>27.361930365748186</v>
      </c>
      <c r="O22" s="3">
        <v>32.294970696111442</v>
      </c>
      <c r="P22" s="3">
        <v>36.872606078753591</v>
      </c>
      <c r="Q22" s="3">
        <v>41.228742975138864</v>
      </c>
      <c r="R22" s="3">
        <v>45.653737276708263</v>
      </c>
      <c r="S22" s="3">
        <v>49.837368252737512</v>
      </c>
      <c r="T22" s="3">
        <v>54.664634763540491</v>
      </c>
      <c r="U22" s="3">
        <v>59.527417199122652</v>
      </c>
      <c r="V22" s="3">
        <v>64.30777959342376</v>
      </c>
      <c r="W22" s="3">
        <v>70.242022565659624</v>
      </c>
      <c r="X22" s="3">
        <v>75.269645083803894</v>
      </c>
      <c r="Y22" s="3">
        <v>79.80274735426184</v>
      </c>
      <c r="Z22" s="3">
        <v>84.88384646201655</v>
      </c>
      <c r="AA22" s="3">
        <v>88.899553821371072</v>
      </c>
      <c r="AB22" s="3">
        <v>95.291904311772157</v>
      </c>
      <c r="AC22" s="3">
        <v>99.791222841952433</v>
      </c>
      <c r="AD22" s="3">
        <v>103.79970662338577</v>
      </c>
      <c r="AE22" s="3">
        <v>107.31735565607217</v>
      </c>
      <c r="AF22" s="3">
        <v>111.24403364604768</v>
      </c>
      <c r="AG22" s="3">
        <v>114.48619163301525</v>
      </c>
      <c r="AH22" s="3">
        <v>117.94940584636697</v>
      </c>
      <c r="AI22" s="3">
        <v>121.33893465092397</v>
      </c>
      <c r="AJ22" s="87">
        <v>124.36003641150739</v>
      </c>
      <c r="AK22" s="3">
        <v>128.48641930401158</v>
      </c>
      <c r="AL22" s="3">
        <v>131.1390940206214</v>
      </c>
      <c r="AM22" s="3">
        <v>133.57071251084707</v>
      </c>
      <c r="AN22" s="3">
        <v>136.2233872274569</v>
      </c>
      <c r="AO22" s="3">
        <v>139.68660144080863</v>
      </c>
      <c r="AP22" s="3">
        <v>141.16030961670299</v>
      </c>
      <c r="AQ22" s="3">
        <v>143.44455728933923</v>
      </c>
      <c r="AR22" s="3">
        <v>145.63414906421568</v>
      </c>
      <c r="AS22" s="3">
        <v>146.76212058460658</v>
      </c>
      <c r="AT22" s="3">
        <v>148.61995602995628</v>
      </c>
      <c r="AU22" s="3">
        <v>150.01333261396857</v>
      </c>
      <c r="AV22" s="3">
        <v>151.73846552750757</v>
      </c>
      <c r="AW22" s="3">
        <v>152.86643704789847</v>
      </c>
      <c r="AX22" s="3">
        <v>154.32616489781608</v>
      </c>
      <c r="AY22" s="3">
        <v>154.97482499614384</v>
      </c>
      <c r="CE22" s="3" t="s">
        <v>96</v>
      </c>
      <c r="CF22" s="3">
        <f t="shared" si="2"/>
        <v>154.97482499614384</v>
      </c>
      <c r="CG22" s="3">
        <f t="shared" si="1"/>
        <v>123.97985999691508</v>
      </c>
      <c r="CH22" s="3">
        <v>34</v>
      </c>
    </row>
    <row r="24" spans="1:86" s="3" customFormat="1" x14ac:dyDescent="0.3">
      <c r="A24" s="3" t="s">
        <v>27</v>
      </c>
      <c r="CE24" s="3" t="s">
        <v>27</v>
      </c>
    </row>
    <row r="25" spans="1:86" s="3" customFormat="1" x14ac:dyDescent="0.3">
      <c r="B25" s="3">
        <v>0</v>
      </c>
      <c r="C25" s="3">
        <v>1</v>
      </c>
      <c r="D25" s="3">
        <v>2</v>
      </c>
      <c r="E25" s="3">
        <v>3</v>
      </c>
      <c r="F25" s="3">
        <v>4</v>
      </c>
      <c r="G25" s="3">
        <v>5</v>
      </c>
      <c r="H25" s="3">
        <v>6</v>
      </c>
      <c r="I25" s="3">
        <v>7</v>
      </c>
      <c r="J25" s="3">
        <v>8</v>
      </c>
      <c r="K25" s="3">
        <v>9</v>
      </c>
      <c r="L25" s="3">
        <v>10</v>
      </c>
      <c r="M25" s="3">
        <v>11</v>
      </c>
      <c r="N25" s="3">
        <v>12</v>
      </c>
      <c r="O25" s="3">
        <v>13</v>
      </c>
      <c r="P25" s="3">
        <v>14</v>
      </c>
      <c r="Q25" s="3">
        <v>15</v>
      </c>
      <c r="R25" s="3">
        <v>16</v>
      </c>
      <c r="S25" s="3">
        <v>17</v>
      </c>
      <c r="T25" s="3">
        <v>18</v>
      </c>
      <c r="U25" s="3">
        <v>19</v>
      </c>
      <c r="V25" s="3">
        <v>20</v>
      </c>
      <c r="W25" s="3">
        <v>21</v>
      </c>
      <c r="X25" s="3">
        <v>22</v>
      </c>
      <c r="Y25" s="3">
        <v>23</v>
      </c>
      <c r="Z25" s="3">
        <v>24</v>
      </c>
      <c r="AA25" s="3">
        <v>25</v>
      </c>
      <c r="AB25" s="3">
        <v>26</v>
      </c>
      <c r="AC25" s="3">
        <v>27</v>
      </c>
      <c r="AD25" s="3">
        <v>28</v>
      </c>
      <c r="AE25" s="3">
        <v>29</v>
      </c>
      <c r="AF25" s="3">
        <v>30</v>
      </c>
      <c r="AG25" s="3">
        <v>31</v>
      </c>
      <c r="AH25" s="3">
        <v>32</v>
      </c>
      <c r="AI25" s="3">
        <v>33</v>
      </c>
      <c r="AJ25" s="3">
        <v>34</v>
      </c>
      <c r="AK25" s="3">
        <v>35</v>
      </c>
      <c r="AL25" s="3">
        <v>36</v>
      </c>
      <c r="AM25" s="3">
        <v>37</v>
      </c>
      <c r="AN25" s="3">
        <v>38</v>
      </c>
      <c r="AO25" s="3">
        <v>39</v>
      </c>
      <c r="AP25" s="3">
        <v>40</v>
      </c>
      <c r="AQ25" s="3">
        <v>41</v>
      </c>
      <c r="AR25" s="3">
        <v>42</v>
      </c>
      <c r="AS25" s="3">
        <v>43</v>
      </c>
      <c r="AT25" s="3">
        <v>44</v>
      </c>
      <c r="AU25" s="3">
        <v>45</v>
      </c>
      <c r="AV25" s="3">
        <v>46</v>
      </c>
      <c r="AW25" s="3">
        <v>47</v>
      </c>
      <c r="AX25" s="3">
        <v>48</v>
      </c>
      <c r="AY25" s="3">
        <v>49</v>
      </c>
      <c r="AZ25" s="3">
        <v>50</v>
      </c>
      <c r="BA25" s="3">
        <v>51</v>
      </c>
      <c r="BB25" s="3">
        <v>52</v>
      </c>
      <c r="BC25" s="3">
        <v>53</v>
      </c>
      <c r="BD25" s="3">
        <v>54</v>
      </c>
      <c r="BE25" s="3">
        <v>55</v>
      </c>
      <c r="BF25" s="3">
        <v>56</v>
      </c>
      <c r="BG25" s="3">
        <v>57</v>
      </c>
      <c r="BH25" s="3">
        <v>58</v>
      </c>
      <c r="BI25" s="3">
        <v>59</v>
      </c>
      <c r="BJ25" s="3">
        <v>60</v>
      </c>
      <c r="BK25" s="3">
        <v>61</v>
      </c>
      <c r="BL25" s="3">
        <v>62</v>
      </c>
      <c r="BM25" s="3">
        <v>63</v>
      </c>
      <c r="BN25" s="3">
        <v>64</v>
      </c>
      <c r="BO25" s="3">
        <v>65</v>
      </c>
      <c r="BP25" s="3">
        <v>66</v>
      </c>
      <c r="BQ25" s="3">
        <v>67</v>
      </c>
      <c r="BR25" s="3">
        <v>68</v>
      </c>
      <c r="BS25" s="3">
        <v>69</v>
      </c>
      <c r="BT25" s="3">
        <v>70</v>
      </c>
      <c r="BU25" s="3">
        <v>71</v>
      </c>
      <c r="BV25" s="3">
        <v>72</v>
      </c>
      <c r="BW25" s="3">
        <v>73</v>
      </c>
      <c r="BX25" s="3">
        <v>74</v>
      </c>
      <c r="BY25" s="3">
        <v>75</v>
      </c>
      <c r="BZ25" s="3">
        <v>76</v>
      </c>
      <c r="CA25" s="3">
        <v>77</v>
      </c>
    </row>
    <row r="26" spans="1:86" s="3" customFormat="1" x14ac:dyDescent="0.3">
      <c r="A26" s="3" t="s">
        <v>97</v>
      </c>
      <c r="B26" s="3">
        <v>0</v>
      </c>
      <c r="C26" s="3">
        <v>1.697060702758922</v>
      </c>
      <c r="D26" s="3">
        <v>2.6415670590956055</v>
      </c>
      <c r="E26" s="3">
        <v>3.5843850295398054</v>
      </c>
      <c r="F26" s="3">
        <v>5.0772965898161662</v>
      </c>
      <c r="G26" s="3">
        <v>7.385058113927097</v>
      </c>
      <c r="H26" s="3">
        <v>11.187856235730791</v>
      </c>
      <c r="I26" s="3">
        <v>15.322334855102758</v>
      </c>
      <c r="J26" s="3">
        <v>19.032126202311872</v>
      </c>
      <c r="K26" s="3">
        <v>23.602237492046239</v>
      </c>
      <c r="L26" s="3">
        <v>28.426992306489069</v>
      </c>
      <c r="M26" s="3">
        <v>37.568559772651469</v>
      </c>
      <c r="N26" s="3">
        <v>46.733776285349279</v>
      </c>
      <c r="O26" s="3">
        <v>52.351053615703663</v>
      </c>
      <c r="P26" s="3">
        <v>57.240357169422239</v>
      </c>
      <c r="Q26" s="3">
        <v>61.001044618259257</v>
      </c>
      <c r="R26" s="3">
        <v>64.96944428601401</v>
      </c>
      <c r="S26" s="3">
        <v>68.323626632144141</v>
      </c>
      <c r="T26" s="3">
        <v>71.698651811015964</v>
      </c>
      <c r="U26" s="87">
        <v>74.452234541047389</v>
      </c>
      <c r="V26" s="3">
        <v>76.573050992718137</v>
      </c>
      <c r="W26" s="3">
        <v>78.715787350889585</v>
      </c>
      <c r="X26" s="3">
        <v>81.233345377192421</v>
      </c>
      <c r="Y26" s="3">
        <v>82.968517024958928</v>
      </c>
      <c r="Z26" s="3">
        <v>84.934502668268593</v>
      </c>
      <c r="AA26" s="3">
        <v>86.19942391285646</v>
      </c>
      <c r="AB26" s="3">
        <v>87.496861140925432</v>
      </c>
      <c r="AC26" s="3">
        <v>90.052506824154577</v>
      </c>
      <c r="AD26" s="3">
        <v>91.249624820108423</v>
      </c>
      <c r="AE26" s="3">
        <v>91.865903136925951</v>
      </c>
      <c r="AF26" s="3">
        <v>92.429620254304353</v>
      </c>
      <c r="AG26" s="3">
        <v>92.879022002720973</v>
      </c>
      <c r="CE26" s="3" t="s">
        <v>97</v>
      </c>
      <c r="CF26" s="3">
        <f>MAX(B26:CA26)</f>
        <v>92.879022002720973</v>
      </c>
      <c r="CG26" s="3">
        <f t="shared" si="1"/>
        <v>74.303217602176787</v>
      </c>
      <c r="CH26" s="3">
        <v>19</v>
      </c>
    </row>
    <row r="27" spans="1:86" s="3" customFormat="1" x14ac:dyDescent="0.3">
      <c r="A27" s="3" t="s">
        <v>98</v>
      </c>
      <c r="B27" s="3">
        <v>0</v>
      </c>
      <c r="C27" s="3">
        <v>2.2008263284116847</v>
      </c>
      <c r="D27" s="3">
        <v>3.9802178279785791</v>
      </c>
      <c r="E27" s="3">
        <v>5.7596093275454736</v>
      </c>
      <c r="F27" s="3">
        <v>7.4921747350185024</v>
      </c>
      <c r="G27" s="3">
        <v>8.9437835899283371</v>
      </c>
      <c r="H27" s="3">
        <v>10.442218536932037</v>
      </c>
      <c r="I27" s="3">
        <v>12.362088312780529</v>
      </c>
      <c r="J27" s="3">
        <v>15.124827746318601</v>
      </c>
      <c r="K27" s="3">
        <v>18.777262929640123</v>
      </c>
      <c r="L27" s="3">
        <v>23.13208949436963</v>
      </c>
      <c r="M27" s="3">
        <v>27.767872611662327</v>
      </c>
      <c r="N27" s="3">
        <v>31.27982951870225</v>
      </c>
      <c r="O27" s="3">
        <v>35.213221254586962</v>
      </c>
      <c r="P27" s="3">
        <v>39.989482648161257</v>
      </c>
      <c r="Q27" s="3">
        <v>45.42130933104967</v>
      </c>
      <c r="R27" s="3">
        <v>51.109034345745229</v>
      </c>
      <c r="S27" s="3">
        <v>56.653371334860225</v>
      </c>
      <c r="T27" s="3">
        <v>62.580076392190051</v>
      </c>
      <c r="U27" s="3">
        <v>68.220005398358751</v>
      </c>
      <c r="V27" s="3">
        <v>71.725062393558943</v>
      </c>
      <c r="W27" s="3">
        <v>75.167529085273415</v>
      </c>
      <c r="X27" s="3">
        <v>79.939026838645191</v>
      </c>
      <c r="Y27" s="3">
        <v>85.221756494163941</v>
      </c>
      <c r="Z27" s="3">
        <v>89.822843613486725</v>
      </c>
      <c r="AA27" s="3">
        <v>94.210917440248267</v>
      </c>
      <c r="AB27" s="3">
        <v>98.556388608497556</v>
      </c>
      <c r="AC27" s="3">
        <v>102.98706509377135</v>
      </c>
      <c r="AD27" s="3">
        <v>106.56568840880018</v>
      </c>
      <c r="AE27" s="3">
        <v>109.80349045573104</v>
      </c>
      <c r="AF27" s="3">
        <v>113.04129250266189</v>
      </c>
      <c r="AG27" s="3">
        <v>116.32169720810498</v>
      </c>
      <c r="AH27" s="87">
        <v>119.90032052313381</v>
      </c>
      <c r="AI27" s="3">
        <v>123.01031459452791</v>
      </c>
      <c r="AJ27" s="3">
        <v>126.03510334889752</v>
      </c>
      <c r="AK27" s="3">
        <v>128.33564690855891</v>
      </c>
      <c r="AL27" s="3">
        <v>130.46577983417131</v>
      </c>
      <c r="AM27" s="3">
        <v>132.51070744275921</v>
      </c>
      <c r="AN27" s="3">
        <v>134.42782707581037</v>
      </c>
      <c r="AO27" s="3">
        <v>136.43015202588603</v>
      </c>
      <c r="AP27" s="3">
        <v>138.21946368340045</v>
      </c>
      <c r="AQ27" s="3">
        <v>140.26439129198835</v>
      </c>
      <c r="AR27" s="3">
        <v>142.26671624206401</v>
      </c>
      <c r="AS27" s="3">
        <v>143.97082258255392</v>
      </c>
      <c r="AT27" s="3">
        <v>144.99328638684787</v>
      </c>
      <c r="AU27" s="3">
        <v>146.14355816667856</v>
      </c>
      <c r="AV27" s="3">
        <v>147.20862462948475</v>
      </c>
      <c r="CE27" s="3" t="s">
        <v>98</v>
      </c>
      <c r="CF27" s="3">
        <f t="shared" si="2"/>
        <v>147.20862462948475</v>
      </c>
      <c r="CG27" s="3">
        <f t="shared" si="1"/>
        <v>117.7668997035878</v>
      </c>
      <c r="CH27" s="3">
        <v>32</v>
      </c>
    </row>
    <row r="28" spans="1:86" s="3" customFormat="1" x14ac:dyDescent="0.3">
      <c r="A28" s="3" t="s">
        <v>99</v>
      </c>
      <c r="B28" s="3">
        <v>0</v>
      </c>
      <c r="C28" s="3">
        <v>2.3980928042047382E-2</v>
      </c>
      <c r="D28" s="3">
        <v>1.7689575260166124</v>
      </c>
      <c r="E28" s="3">
        <v>3.6336445866464184</v>
      </c>
      <c r="F28" s="3">
        <v>5.7377525725867056</v>
      </c>
      <c r="G28" s="3">
        <v>7.8506956372793262</v>
      </c>
      <c r="H28" s="3">
        <v>10.605492610012332</v>
      </c>
      <c r="I28" s="3">
        <v>13.208831089848196</v>
      </c>
      <c r="J28" s="3">
        <v>15.882656022147732</v>
      </c>
      <c r="K28" s="3">
        <v>18.954933297299746</v>
      </c>
      <c r="L28" s="3">
        <v>22.426633803079223</v>
      </c>
      <c r="M28" s="3">
        <v>26.499993463014842</v>
      </c>
      <c r="N28" s="3">
        <v>29.518095200322879</v>
      </c>
      <c r="O28" s="3">
        <v>32.352504970604379</v>
      </c>
      <c r="P28" s="3">
        <v>38.606891200453205</v>
      </c>
      <c r="Q28" s="3">
        <v>46.080457617638089</v>
      </c>
      <c r="R28" s="3">
        <v>54.912004765689844</v>
      </c>
      <c r="S28" s="3">
        <v>62.759757399401259</v>
      </c>
      <c r="T28" s="3">
        <v>66.945315277833203</v>
      </c>
      <c r="U28" s="3">
        <v>71.045641345718934</v>
      </c>
      <c r="V28" s="3">
        <v>74.640231971616714</v>
      </c>
      <c r="W28" s="3">
        <v>81.390110777427438</v>
      </c>
      <c r="X28" s="3">
        <v>84.486805880120244</v>
      </c>
      <c r="Y28" s="3">
        <v>86.800819803011564</v>
      </c>
      <c r="Z28" s="3">
        <v>88.332152546101412</v>
      </c>
      <c r="AA28" s="3">
        <v>90.578107235966527</v>
      </c>
      <c r="AB28" s="3">
        <v>92.007351129517048</v>
      </c>
      <c r="AC28" s="3">
        <v>93.198387707475817</v>
      </c>
      <c r="AD28" s="3">
        <v>93.981068887277289</v>
      </c>
      <c r="AE28" s="3">
        <v>95.171001080392017</v>
      </c>
      <c r="AF28" s="3">
        <v>96.304269835739376</v>
      </c>
      <c r="AG28" s="3">
        <v>97.494202028854104</v>
      </c>
      <c r="AH28" s="3">
        <v>98.570807346434094</v>
      </c>
      <c r="AI28" s="3">
        <v>99.704076101781453</v>
      </c>
      <c r="AJ28" s="3">
        <v>100.89400829489618</v>
      </c>
      <c r="AK28" s="3">
        <v>103.10388236782353</v>
      </c>
      <c r="AL28" s="3">
        <v>104.407141436473</v>
      </c>
      <c r="AM28" s="3">
        <v>104.97224666590108</v>
      </c>
      <c r="AN28" s="3">
        <v>105.5575342249516</v>
      </c>
      <c r="AO28" s="3">
        <v>106.24373343211427</v>
      </c>
      <c r="AP28" s="3">
        <v>106.68774468380776</v>
      </c>
      <c r="AQ28" s="3">
        <v>107.35376156134801</v>
      </c>
      <c r="AR28" s="3">
        <v>108.03996076851068</v>
      </c>
      <c r="AS28" s="87">
        <v>108.48397202020418</v>
      </c>
      <c r="AT28" s="3">
        <v>109.17017122736685</v>
      </c>
      <c r="AU28" s="3">
        <v>110.86424903373801</v>
      </c>
      <c r="AV28" s="3">
        <v>112.55832684010916</v>
      </c>
      <c r="AW28" s="3">
        <v>114.0829968658432</v>
      </c>
      <c r="AX28" s="3">
        <v>116.0594209732762</v>
      </c>
      <c r="AY28" s="3">
        <v>118.43112990219582</v>
      </c>
      <c r="AZ28" s="3">
        <v>120.63343105047832</v>
      </c>
      <c r="BA28" s="3">
        <v>121.81739228377691</v>
      </c>
      <c r="BB28" s="3">
        <v>123.38327649555892</v>
      </c>
      <c r="BC28" s="3">
        <v>124.45266083531249</v>
      </c>
      <c r="BD28" s="3">
        <v>126.13312194063951</v>
      </c>
      <c r="BE28" s="3">
        <v>127.2323246711822</v>
      </c>
      <c r="BF28" s="3">
        <v>128.33152740172488</v>
      </c>
      <c r="BG28" s="3">
        <v>129.48307311943628</v>
      </c>
      <c r="BH28" s="3">
        <v>130.68696182431637</v>
      </c>
      <c r="BI28" s="3">
        <v>131.52444961901557</v>
      </c>
      <c r="BJ28" s="3">
        <v>132.41428040088346</v>
      </c>
      <c r="BK28" s="3">
        <v>133.46114014425746</v>
      </c>
      <c r="BL28" s="3">
        <v>134.14159897745054</v>
      </c>
      <c r="BM28" s="3">
        <v>134.71737183630623</v>
      </c>
      <c r="BN28" s="3">
        <v>135.34548768233063</v>
      </c>
      <c r="CE28" s="3" t="s">
        <v>99</v>
      </c>
      <c r="CF28" s="3">
        <f t="shared" si="2"/>
        <v>135.34548768233063</v>
      </c>
      <c r="CG28" s="3">
        <f t="shared" si="1"/>
        <v>108.27639014586451</v>
      </c>
      <c r="CH28" s="3">
        <v>43</v>
      </c>
    </row>
    <row r="29" spans="1:86" s="3" customFormat="1" x14ac:dyDescent="0.3">
      <c r="A29" s="3" t="s">
        <v>100</v>
      </c>
      <c r="B29" s="3">
        <v>0</v>
      </c>
      <c r="C29" s="3">
        <v>2.6350821251432373</v>
      </c>
      <c r="D29" s="3">
        <v>5.6440926569734335</v>
      </c>
      <c r="E29" s="3">
        <v>11.229556925114153</v>
      </c>
      <c r="F29" s="3">
        <v>17.779133122987325</v>
      </c>
      <c r="G29" s="3">
        <v>24.029851792676897</v>
      </c>
      <c r="H29" s="3">
        <v>30.323873868791111</v>
      </c>
      <c r="I29" s="3">
        <v>38.487578720792399</v>
      </c>
      <c r="J29" s="3">
        <v>42.789865274685567</v>
      </c>
      <c r="K29" s="3">
        <v>50.273986022635654</v>
      </c>
      <c r="L29" s="3">
        <v>57.421172510570159</v>
      </c>
      <c r="M29" s="3">
        <v>64.800445467749626</v>
      </c>
      <c r="N29" s="3">
        <v>67.65103188405935</v>
      </c>
      <c r="O29" s="3">
        <v>69.913402055733741</v>
      </c>
      <c r="P29" s="3">
        <v>76.849001348271074</v>
      </c>
      <c r="Q29" s="3">
        <v>83.050543878057184</v>
      </c>
      <c r="R29" s="3">
        <v>88.147692394556174</v>
      </c>
      <c r="S29" s="3">
        <v>93.342605335479178</v>
      </c>
      <c r="T29" s="3">
        <v>100.34756574285018</v>
      </c>
      <c r="U29" s="3">
        <v>107.69854597709548</v>
      </c>
      <c r="V29" s="3">
        <v>114.36272487288547</v>
      </c>
      <c r="W29" s="3">
        <v>121.06993361863478</v>
      </c>
      <c r="X29" s="3">
        <v>127.25580194499325</v>
      </c>
      <c r="Y29" s="3">
        <v>132.02421125473552</v>
      </c>
      <c r="Z29" s="3">
        <v>136.06191632351428</v>
      </c>
      <c r="AA29" s="3">
        <v>140.95956651224299</v>
      </c>
      <c r="AB29" s="3">
        <v>144.77145944942808</v>
      </c>
      <c r="AC29" s="3">
        <v>148.174397111665</v>
      </c>
      <c r="AD29" s="3">
        <v>150.80592300275913</v>
      </c>
      <c r="AE29" s="3">
        <v>153.11496656369684</v>
      </c>
      <c r="AF29" s="3">
        <v>155.50138586186696</v>
      </c>
      <c r="AG29" s="3">
        <v>158.11993237173434</v>
      </c>
      <c r="AH29" s="3">
        <v>160.62854526871632</v>
      </c>
      <c r="AI29" s="3">
        <v>163.12820530282701</v>
      </c>
      <c r="AJ29" s="3">
        <v>165.70341930451812</v>
      </c>
      <c r="AK29" s="3">
        <v>168.40673921688213</v>
      </c>
      <c r="AL29" s="3">
        <v>170.27761749272614</v>
      </c>
      <c r="AM29" s="3">
        <v>173.64365995424723</v>
      </c>
      <c r="AN29" s="3">
        <v>175.43568179573592</v>
      </c>
      <c r="AO29" s="3">
        <v>178.81745550011783</v>
      </c>
      <c r="AP29" s="87">
        <v>182.79841797356946</v>
      </c>
      <c r="AQ29" s="3">
        <v>187.51847414094433</v>
      </c>
      <c r="AR29" s="3">
        <v>190.12012999416598</v>
      </c>
      <c r="AS29" s="3">
        <v>191.41649778632205</v>
      </c>
      <c r="AT29" s="3">
        <v>193.58597167458501</v>
      </c>
      <c r="AU29" s="3">
        <v>196.49786500494744</v>
      </c>
      <c r="AV29" s="3">
        <v>199.76927439051985</v>
      </c>
      <c r="AW29" s="3">
        <v>202.16861486641346</v>
      </c>
      <c r="AX29" s="3">
        <v>204.84992803419527</v>
      </c>
      <c r="AY29" s="3">
        <v>207.80526911567043</v>
      </c>
      <c r="AZ29" s="3">
        <v>211.65495358752156</v>
      </c>
      <c r="BA29" s="3">
        <v>214.22324137232485</v>
      </c>
      <c r="BB29" s="3">
        <v>217.02307433379281</v>
      </c>
      <c r="BC29" s="3">
        <v>218.69564512554322</v>
      </c>
      <c r="BD29" s="3">
        <v>221.49376108366502</v>
      </c>
      <c r="BE29" s="3">
        <v>222.93281359999028</v>
      </c>
      <c r="BF29" s="3">
        <v>224.19347819917729</v>
      </c>
      <c r="BG29" s="3">
        <v>225.81834539965669</v>
      </c>
      <c r="CE29" s="3" t="s">
        <v>100</v>
      </c>
      <c r="CF29" s="3">
        <f t="shared" si="2"/>
        <v>225.81834539965669</v>
      </c>
      <c r="CG29" s="3">
        <f t="shared" si="1"/>
        <v>180.65467631972535</v>
      </c>
      <c r="CH29" s="3">
        <v>40</v>
      </c>
    </row>
    <row r="30" spans="1:86" s="3" customFormat="1" x14ac:dyDescent="0.3">
      <c r="A30" s="3" t="s">
        <v>101</v>
      </c>
      <c r="B30" s="3">
        <v>0</v>
      </c>
      <c r="C30" s="3">
        <v>0.51287157173929954</v>
      </c>
      <c r="D30" s="3">
        <v>0.51287157173929954</v>
      </c>
      <c r="E30" s="3">
        <v>0.73974561997173061</v>
      </c>
      <c r="F30" s="3">
        <v>0.98702967233690486</v>
      </c>
      <c r="G30" s="3">
        <v>1.3556561145245265</v>
      </c>
      <c r="H30" s="3">
        <v>1.58003742716047</v>
      </c>
      <c r="I30" s="3">
        <v>1.815103564207649</v>
      </c>
      <c r="J30" s="3">
        <v>2.0501697012548279</v>
      </c>
      <c r="K30" s="3">
        <v>2.2959206627132422</v>
      </c>
      <c r="L30" s="3">
        <v>2.8252349270021426</v>
      </c>
      <c r="M30" s="3">
        <v>4.1547231692555604</v>
      </c>
      <c r="N30" s="3">
        <v>4.5500616724712701</v>
      </c>
      <c r="O30" s="3">
        <v>6.3467154823697047</v>
      </c>
      <c r="P30" s="3">
        <v>7.093038179361276</v>
      </c>
      <c r="Q30" s="3">
        <v>9.0305081444932149</v>
      </c>
      <c r="R30" s="3">
        <v>10.495546199170656</v>
      </c>
      <c r="S30" s="3">
        <v>11.915445844478837</v>
      </c>
      <c r="T30" s="3">
        <v>13.474470563829479</v>
      </c>
      <c r="U30" s="3">
        <v>15.379014183418143</v>
      </c>
      <c r="V30" s="3">
        <v>17.305032778685465</v>
      </c>
      <c r="W30" s="3">
        <v>19.292884090028103</v>
      </c>
      <c r="X30" s="3">
        <v>21.321695845444481</v>
      </c>
      <c r="Y30" s="3">
        <v>22.899907607097663</v>
      </c>
      <c r="Z30" s="3">
        <v>24.650252709224731</v>
      </c>
      <c r="AA30" s="3">
        <v>25.911179019590719</v>
      </c>
      <c r="AB30" s="87">
        <v>27.258941471393033</v>
      </c>
      <c r="AC30" s="3">
        <v>28.628284225730198</v>
      </c>
      <c r="AD30" s="3">
        <v>29.385280044148985</v>
      </c>
      <c r="AE30" s="3">
        <v>29.890351577038242</v>
      </c>
      <c r="AF30" s="3">
        <v>30.362280259179833</v>
      </c>
      <c r="AG30" s="3">
        <v>30.965229698929296</v>
      </c>
      <c r="AH30" s="3">
        <v>31.489260065932683</v>
      </c>
      <c r="AI30" s="3">
        <v>31.950942785563829</v>
      </c>
      <c r="AJ30" s="3">
        <v>32.304501635824323</v>
      </c>
      <c r="AK30" s="3">
        <v>32.687265282709397</v>
      </c>
      <c r="AL30" s="3">
        <v>33.006897182292818</v>
      </c>
      <c r="AM30" s="3">
        <v>33.124482914244503</v>
      </c>
      <c r="AN30" s="3">
        <v>33.266533734292231</v>
      </c>
      <c r="AO30" s="3">
        <v>33.525497364710432</v>
      </c>
      <c r="AP30" s="3">
        <v>33.654979179919529</v>
      </c>
      <c r="CE30" s="3" t="s">
        <v>101</v>
      </c>
      <c r="CF30" s="3">
        <f t="shared" si="2"/>
        <v>33.654979179919529</v>
      </c>
      <c r="CG30" s="3">
        <f t="shared" si="1"/>
        <v>26.923983343935625</v>
      </c>
      <c r="CH30" s="3">
        <v>26</v>
      </c>
    </row>
    <row r="34" spans="4:4" x14ac:dyDescent="0.3">
      <c r="D34" s="28">
        <v>75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881BD-D152-4897-BCC0-40941A68C804}">
  <dimension ref="A1:AQ60"/>
  <sheetViews>
    <sheetView zoomScale="70" zoomScaleNormal="70" workbookViewId="0">
      <selection activeCell="I28" sqref="I28"/>
    </sheetView>
  </sheetViews>
  <sheetFormatPr baseColWidth="10" defaultRowHeight="14.4" x14ac:dyDescent="0.3"/>
  <cols>
    <col min="2" max="2" width="24" customWidth="1"/>
    <col min="3" max="3" width="20.6640625" customWidth="1"/>
    <col min="4" max="4" width="15" customWidth="1"/>
    <col min="5" max="5" width="14.88671875" style="21" customWidth="1"/>
    <col min="6" max="6" width="19.88671875" customWidth="1"/>
    <col min="7" max="7" width="8.88671875" customWidth="1"/>
    <col min="8" max="8" width="8" customWidth="1"/>
    <col min="10" max="10" width="11.21875" customWidth="1"/>
    <col min="11" max="11" width="12.33203125" customWidth="1"/>
    <col min="12" max="12" width="18.44140625" customWidth="1"/>
    <col min="13" max="20" width="15.33203125" customWidth="1"/>
    <col min="21" max="21" width="19.44140625" customWidth="1"/>
    <col min="23" max="23" width="6.77734375" customWidth="1"/>
    <col min="27" max="27" width="18.33203125" customWidth="1"/>
  </cols>
  <sheetData>
    <row r="1" spans="1:43" x14ac:dyDescent="0.3">
      <c r="B1" t="s">
        <v>71</v>
      </c>
    </row>
    <row r="2" spans="1:43" ht="15" thickBot="1" x14ac:dyDescent="0.35"/>
    <row r="3" spans="1:43" ht="37.200000000000003" customHeight="1" thickBot="1" x14ac:dyDescent="0.35">
      <c r="B3" s="37" t="s">
        <v>72</v>
      </c>
      <c r="C3" s="53" t="s">
        <v>73</v>
      </c>
      <c r="D3" s="38" t="s">
        <v>74</v>
      </c>
      <c r="E3" s="59" t="s">
        <v>75</v>
      </c>
      <c r="F3" s="38" t="s">
        <v>76</v>
      </c>
      <c r="G3" s="39" t="s">
        <v>77</v>
      </c>
      <c r="H3" s="39" t="s">
        <v>78</v>
      </c>
      <c r="I3" s="39" t="s">
        <v>3</v>
      </c>
      <c r="J3" s="39" t="s">
        <v>48</v>
      </c>
      <c r="K3" s="39" t="s">
        <v>49</v>
      </c>
      <c r="L3" s="40" t="s">
        <v>79</v>
      </c>
    </row>
    <row r="4" spans="1:43" x14ac:dyDescent="0.3">
      <c r="A4" s="120" t="s">
        <v>83</v>
      </c>
      <c r="B4" s="117" t="s">
        <v>28</v>
      </c>
      <c r="C4" s="78" t="s">
        <v>123</v>
      </c>
      <c r="D4" s="114">
        <v>163.56118547411728</v>
      </c>
      <c r="E4" s="79">
        <v>158.03218762641049</v>
      </c>
      <c r="F4" s="79">
        <v>8.3263623363099608</v>
      </c>
      <c r="G4" s="79">
        <v>5.8226099825695927</v>
      </c>
      <c r="H4" s="42"/>
      <c r="I4" s="80">
        <v>0.99295951061574705</v>
      </c>
      <c r="J4" s="80">
        <v>0.99231946612626953</v>
      </c>
      <c r="K4" s="79">
        <v>2.1416049230152048</v>
      </c>
      <c r="L4" s="86">
        <v>3.3803850416465255E-2</v>
      </c>
      <c r="O4" t="s">
        <v>28</v>
      </c>
      <c r="P4" t="s">
        <v>57</v>
      </c>
      <c r="Q4" t="s">
        <v>30</v>
      </c>
      <c r="R4" t="s">
        <v>31</v>
      </c>
      <c r="V4" t="s">
        <v>84</v>
      </c>
      <c r="AD4" t="s">
        <v>109</v>
      </c>
      <c r="AL4" t="s">
        <v>82</v>
      </c>
    </row>
    <row r="5" spans="1:43" x14ac:dyDescent="0.3">
      <c r="A5" s="121"/>
      <c r="B5" s="118"/>
      <c r="C5" s="41" t="s">
        <v>80</v>
      </c>
      <c r="D5" s="115"/>
      <c r="E5" s="43">
        <v>162.48299005541028</v>
      </c>
      <c r="F5" s="49">
        <v>7.933591065963963</v>
      </c>
      <c r="G5" s="49">
        <v>4.921710224722136</v>
      </c>
      <c r="H5" s="43"/>
      <c r="I5" s="50">
        <v>0.99885367174635542</v>
      </c>
      <c r="J5" s="50">
        <v>0.99874946008693322</v>
      </c>
      <c r="K5" s="49">
        <v>1.5208676824269176</v>
      </c>
      <c r="L5" s="51">
        <v>6.5920005139459932E-3</v>
      </c>
      <c r="N5" t="s">
        <v>53</v>
      </c>
      <c r="O5">
        <v>158.03218762641049</v>
      </c>
      <c r="P5">
        <v>17.093908180910972</v>
      </c>
      <c r="Q5">
        <v>23.336922068875406</v>
      </c>
      <c r="R5">
        <v>249.62256225492857</v>
      </c>
      <c r="U5" t="s">
        <v>83</v>
      </c>
      <c r="AC5" t="s">
        <v>83</v>
      </c>
    </row>
    <row r="6" spans="1:43" ht="15" thickBot="1" x14ac:dyDescent="0.35">
      <c r="A6" s="121"/>
      <c r="B6" s="119"/>
      <c r="C6" s="52" t="s">
        <v>81</v>
      </c>
      <c r="D6" s="116"/>
      <c r="E6" s="81">
        <v>162.56434865906928</v>
      </c>
      <c r="F6" s="82">
        <v>0.37077325258290611</v>
      </c>
      <c r="G6" s="82">
        <v>4.8901067723562477</v>
      </c>
      <c r="H6" s="82">
        <v>1.7735727756889218E-2</v>
      </c>
      <c r="I6" s="83">
        <v>0.99878977634341903</v>
      </c>
      <c r="J6" s="83">
        <v>0.99867975601100256</v>
      </c>
      <c r="K6" s="82">
        <v>1.7320060263403434</v>
      </c>
      <c r="L6" s="84">
        <v>6.0945805214021468E-3</v>
      </c>
      <c r="N6" t="s">
        <v>0</v>
      </c>
      <c r="O6">
        <v>8.3263623363099608</v>
      </c>
      <c r="P6">
        <v>0.62745092861504448</v>
      </c>
      <c r="Q6">
        <v>0.97704123737059745</v>
      </c>
      <c r="R6">
        <v>13.165478688812909</v>
      </c>
      <c r="V6" t="s">
        <v>28</v>
      </c>
      <c r="W6" t="s">
        <v>57</v>
      </c>
      <c r="X6" t="s">
        <v>30</v>
      </c>
      <c r="Y6" t="s">
        <v>31</v>
      </c>
      <c r="AD6" t="s">
        <v>28</v>
      </c>
      <c r="AE6" t="s">
        <v>57</v>
      </c>
      <c r="AF6" t="s">
        <v>30</v>
      </c>
      <c r="AG6" t="s">
        <v>31</v>
      </c>
      <c r="AL6" t="s">
        <v>28</v>
      </c>
      <c r="AM6" t="s">
        <v>57</v>
      </c>
      <c r="AN6" t="s">
        <v>30</v>
      </c>
      <c r="AO6" t="s">
        <v>31</v>
      </c>
    </row>
    <row r="7" spans="1:43" x14ac:dyDescent="0.3">
      <c r="A7" s="121"/>
      <c r="B7" s="117" t="s">
        <v>57</v>
      </c>
      <c r="C7" s="78" t="s">
        <v>123</v>
      </c>
      <c r="D7" s="114">
        <v>17.320045714777045</v>
      </c>
      <c r="E7" s="79">
        <v>17.093908180910972</v>
      </c>
      <c r="F7" s="79">
        <v>0.62745092861504448</v>
      </c>
      <c r="G7" s="79">
        <v>7.4887191147304035</v>
      </c>
      <c r="H7" s="79"/>
      <c r="I7" s="80">
        <v>0.99002543865178483</v>
      </c>
      <c r="J7" s="80">
        <v>0.98929559269947642</v>
      </c>
      <c r="K7" s="79">
        <v>4.214037444674168E-2</v>
      </c>
      <c r="L7" s="86">
        <v>1.3056405138303858E-2</v>
      </c>
      <c r="N7" t="s">
        <v>1</v>
      </c>
      <c r="O7">
        <v>5.8226099825695927</v>
      </c>
      <c r="P7">
        <v>7.4887191147304035</v>
      </c>
      <c r="Q7">
        <v>6.3418802849632638E-2</v>
      </c>
      <c r="R7">
        <v>7.3972878461845974</v>
      </c>
      <c r="U7" t="s">
        <v>52</v>
      </c>
      <c r="V7">
        <v>163.56118547411728</v>
      </c>
      <c r="W7">
        <v>17.320045714777045</v>
      </c>
      <c r="X7">
        <v>24.744106917550699</v>
      </c>
      <c r="Y7">
        <v>247.29685105942224</v>
      </c>
      <c r="AC7" t="s">
        <v>52</v>
      </c>
      <c r="AD7">
        <v>163.56118547411728</v>
      </c>
      <c r="AE7">
        <v>17.320045714777045</v>
      </c>
      <c r="AF7">
        <v>24.744106917550699</v>
      </c>
      <c r="AG7">
        <v>247.29685105942224</v>
      </c>
      <c r="AK7" t="s">
        <v>52</v>
      </c>
      <c r="AL7">
        <v>163.56118547411728</v>
      </c>
      <c r="AM7">
        <v>17.320045714777045</v>
      </c>
      <c r="AN7">
        <v>24.744106917550699</v>
      </c>
      <c r="AO7">
        <v>247.29685105942224</v>
      </c>
    </row>
    <row r="8" spans="1:43" x14ac:dyDescent="0.3">
      <c r="A8" s="121"/>
      <c r="B8" s="118"/>
      <c r="C8" s="41" t="s">
        <v>80</v>
      </c>
      <c r="D8" s="115"/>
      <c r="E8" s="43">
        <v>17.557102085823555</v>
      </c>
      <c r="F8" s="49">
        <v>0.57685306431972239</v>
      </c>
      <c r="G8" s="49">
        <v>5.790919285215975</v>
      </c>
      <c r="H8" s="43"/>
      <c r="I8" s="50">
        <v>0.99325535389179054</v>
      </c>
      <c r="J8" s="50">
        <v>0.99276184320094596</v>
      </c>
      <c r="K8" s="43">
        <v>0.60765354006987371</v>
      </c>
      <c r="L8" s="44">
        <v>-1.3686821325434443E-2</v>
      </c>
      <c r="U8" t="s">
        <v>53</v>
      </c>
      <c r="V8">
        <v>162.48299005541028</v>
      </c>
      <c r="W8">
        <v>17.557102085823555</v>
      </c>
      <c r="X8">
        <v>23.755657155024462</v>
      </c>
      <c r="Y8">
        <v>257.19334829770429</v>
      </c>
      <c r="AC8" t="s">
        <v>53</v>
      </c>
      <c r="AD8">
        <v>162.56434865906928</v>
      </c>
      <c r="AE8">
        <v>17.476108901674962</v>
      </c>
      <c r="AF8">
        <v>23.755270194546714</v>
      </c>
      <c r="AG8">
        <v>257.19301500732882</v>
      </c>
      <c r="AK8" t="s">
        <v>53</v>
      </c>
      <c r="AL8">
        <v>178.39583939584253</v>
      </c>
      <c r="AM8">
        <v>18.607874936969154</v>
      </c>
      <c r="AN8">
        <v>15.373292622356852</v>
      </c>
      <c r="AO8">
        <v>273.81708215218913</v>
      </c>
    </row>
    <row r="9" spans="1:43" ht="15" thickBot="1" x14ac:dyDescent="0.35">
      <c r="A9" s="121"/>
      <c r="B9" s="119"/>
      <c r="C9" s="52" t="s">
        <v>81</v>
      </c>
      <c r="D9" s="116"/>
      <c r="E9" s="81">
        <v>17.476108901674962</v>
      </c>
      <c r="F9" s="82">
        <v>0.18791144408914789</v>
      </c>
      <c r="G9" s="82">
        <v>6.093789158537259</v>
      </c>
      <c r="H9" s="82">
        <v>0.14378963064134184</v>
      </c>
      <c r="I9" s="83">
        <v>0.99293054318840657</v>
      </c>
      <c r="J9" s="83">
        <v>0.99241326586072898</v>
      </c>
      <c r="K9" s="82">
        <v>0.58944849820533074</v>
      </c>
      <c r="L9" s="84">
        <v>-9.0105528280891231E-3</v>
      </c>
      <c r="N9" t="s">
        <v>3</v>
      </c>
      <c r="O9">
        <v>0.99295951061574705</v>
      </c>
      <c r="P9">
        <v>0.99002543865178483</v>
      </c>
      <c r="Q9">
        <v>0.98200651436072883</v>
      </c>
      <c r="R9">
        <v>0.99808364482848388</v>
      </c>
      <c r="U9" t="s">
        <v>0</v>
      </c>
      <c r="V9">
        <v>7.933591065963963</v>
      </c>
      <c r="W9">
        <v>0.57685306431972239</v>
      </c>
      <c r="X9">
        <v>1.0111781910026962</v>
      </c>
      <c r="Y9">
        <v>11.955590219375921</v>
      </c>
      <c r="AC9" t="s">
        <v>0</v>
      </c>
      <c r="AD9">
        <v>0.37077325258290611</v>
      </c>
      <c r="AE9">
        <v>0.18791144408914789</v>
      </c>
      <c r="AF9">
        <v>2.4144943468016743E-3</v>
      </c>
      <c r="AG9">
        <v>3.1833825740559845E-4</v>
      </c>
      <c r="AK9" t="s">
        <v>107</v>
      </c>
      <c r="AL9">
        <v>8.6872692713650754E-3</v>
      </c>
      <c r="AM9">
        <v>4.7697891703261345E-4</v>
      </c>
      <c r="AN9">
        <v>25.235315541779702</v>
      </c>
      <c r="AO9">
        <v>6.515959487461843E-4</v>
      </c>
    </row>
    <row r="10" spans="1:43" x14ac:dyDescent="0.3">
      <c r="A10" s="121"/>
      <c r="B10" s="117" t="s">
        <v>30</v>
      </c>
      <c r="C10" s="78" t="s">
        <v>123</v>
      </c>
      <c r="D10" s="114">
        <v>24.744106917550699</v>
      </c>
      <c r="E10" s="79">
        <v>23.336922068875406</v>
      </c>
      <c r="F10" s="79">
        <v>0.97704123737059745</v>
      </c>
      <c r="G10" s="79">
        <v>6.3418802849632638E-2</v>
      </c>
      <c r="H10" s="79"/>
      <c r="I10" s="85">
        <v>0.98200651436072883</v>
      </c>
      <c r="J10" s="80">
        <v>0.98046421559164842</v>
      </c>
      <c r="K10" s="79">
        <v>0.81690118390979993</v>
      </c>
      <c r="L10" s="86">
        <v>5.6869494355328433E-2</v>
      </c>
      <c r="N10" t="s">
        <v>48</v>
      </c>
      <c r="O10">
        <v>0.99231946612626953</v>
      </c>
      <c r="P10">
        <v>0.98929559269947642</v>
      </c>
      <c r="Q10">
        <v>0.98046421559164842</v>
      </c>
      <c r="R10">
        <v>0.9979039865311542</v>
      </c>
      <c r="U10" t="s">
        <v>1</v>
      </c>
      <c r="V10">
        <v>4.921710224722136</v>
      </c>
      <c r="W10">
        <v>5.790919285215975</v>
      </c>
      <c r="X10">
        <v>0</v>
      </c>
      <c r="Y10">
        <v>6.0501128185114528</v>
      </c>
      <c r="AC10" t="s">
        <v>1</v>
      </c>
      <c r="AD10">
        <v>4.8901067723562477</v>
      </c>
      <c r="AE10">
        <v>6.093789158537259</v>
      </c>
      <c r="AF10">
        <v>0</v>
      </c>
      <c r="AG10">
        <v>6.0502103983461639</v>
      </c>
      <c r="AK10" t="s">
        <v>3</v>
      </c>
      <c r="AL10">
        <v>0.97474639594038592</v>
      </c>
      <c r="AM10">
        <v>0.97766645670831176</v>
      </c>
      <c r="AN10">
        <v>0.12213255640190912</v>
      </c>
      <c r="AO10">
        <v>0.96762453892294731</v>
      </c>
    </row>
    <row r="11" spans="1:43" x14ac:dyDescent="0.3">
      <c r="A11" s="121"/>
      <c r="B11" s="118"/>
      <c r="C11" s="41" t="s">
        <v>80</v>
      </c>
      <c r="D11" s="115"/>
      <c r="E11" s="43">
        <v>23.755657155024462</v>
      </c>
      <c r="F11" s="49">
        <v>1.0111781910026962</v>
      </c>
      <c r="G11" s="49">
        <v>0</v>
      </c>
      <c r="H11" s="49"/>
      <c r="I11" s="50">
        <v>0.99252095148950825</v>
      </c>
      <c r="J11" s="50">
        <v>0.991879890188609</v>
      </c>
      <c r="K11" s="49">
        <v>0.98694029516746085</v>
      </c>
      <c r="L11" s="51">
        <v>3.9946875666995334E-2</v>
      </c>
      <c r="N11" t="s">
        <v>49</v>
      </c>
      <c r="O11">
        <v>2.1416049230152048</v>
      </c>
      <c r="P11">
        <v>4.214037444674168E-2</v>
      </c>
      <c r="Q11">
        <v>0.81690118390979993</v>
      </c>
      <c r="R11">
        <v>5.819920564222901</v>
      </c>
      <c r="AC11" t="s">
        <v>108</v>
      </c>
      <c r="AD11">
        <v>1.7735727756889218E-2</v>
      </c>
      <c r="AE11">
        <v>0.14378963064134184</v>
      </c>
      <c r="AF11">
        <v>8.7963692095415641E-4</v>
      </c>
      <c r="AG11">
        <v>9.7954902506316084E-6</v>
      </c>
      <c r="AK11" t="s">
        <v>48</v>
      </c>
      <c r="AL11">
        <v>0.97264192893541812</v>
      </c>
      <c r="AM11">
        <v>0.97614371512024212</v>
      </c>
      <c r="AN11">
        <v>3.9832483564588128E-2</v>
      </c>
      <c r="AO11">
        <v>0.96499950153832137</v>
      </c>
    </row>
    <row r="12" spans="1:43" ht="15" thickBot="1" x14ac:dyDescent="0.35">
      <c r="A12" s="121"/>
      <c r="B12" s="119"/>
      <c r="C12" s="52" t="s">
        <v>81</v>
      </c>
      <c r="D12" s="116"/>
      <c r="E12" s="81">
        <v>23.755270194546714</v>
      </c>
      <c r="F12" s="82">
        <v>2.4144943468016743E-3</v>
      </c>
      <c r="G12" s="82">
        <v>0</v>
      </c>
      <c r="H12" s="82">
        <v>8.7963692095415641E-4</v>
      </c>
      <c r="I12" s="83">
        <v>0.99251213827047435</v>
      </c>
      <c r="J12" s="83">
        <v>0.99187032155080068</v>
      </c>
      <c r="K12" s="82">
        <v>0.98741373918698017</v>
      </c>
      <c r="L12" s="84">
        <v>3.9962514157365472E-2</v>
      </c>
      <c r="N12">
        <v>3.3803850416465255E-2</v>
      </c>
      <c r="O12">
        <v>1.3056405138303858E-2</v>
      </c>
      <c r="P12">
        <v>5.6869494355328433E-2</v>
      </c>
      <c r="Q12">
        <v>-9.4045321868958653E-3</v>
      </c>
      <c r="U12" t="s">
        <v>3</v>
      </c>
      <c r="V12">
        <v>0.99885367174635542</v>
      </c>
      <c r="W12">
        <v>0.99325535389179054</v>
      </c>
      <c r="X12">
        <v>0.99252095148950825</v>
      </c>
      <c r="Y12">
        <v>0.99262060685620312</v>
      </c>
      <c r="AC12" t="s">
        <v>3</v>
      </c>
      <c r="AD12">
        <v>0.99878977634341903</v>
      </c>
      <c r="AE12">
        <v>0.99293054318840657</v>
      </c>
      <c r="AF12">
        <v>0.99251213827047435</v>
      </c>
      <c r="AG12">
        <v>0.9926207057478591</v>
      </c>
      <c r="AK12" t="s">
        <v>49</v>
      </c>
      <c r="AL12">
        <v>16.094571445271551</v>
      </c>
      <c r="AM12">
        <v>1.4443608514890243</v>
      </c>
      <c r="AN12">
        <v>9.5214181330655414</v>
      </c>
      <c r="AO12">
        <v>16.985251441201363</v>
      </c>
    </row>
    <row r="13" spans="1:43" x14ac:dyDescent="0.3">
      <c r="A13" s="121"/>
      <c r="B13" s="117" t="s">
        <v>31</v>
      </c>
      <c r="C13" s="78" t="s">
        <v>123</v>
      </c>
      <c r="D13" s="114">
        <v>247.29685105942224</v>
      </c>
      <c r="E13" s="79">
        <v>249.62256225492857</v>
      </c>
      <c r="F13" s="79">
        <v>13.165478688812909</v>
      </c>
      <c r="G13" s="79">
        <v>7.3972878461845974</v>
      </c>
      <c r="H13" s="79"/>
      <c r="I13" s="80">
        <v>0.99808364482848388</v>
      </c>
      <c r="J13" s="80">
        <v>0.9979039865311542</v>
      </c>
      <c r="K13" s="79">
        <v>5.819920564222901</v>
      </c>
      <c r="L13" s="86">
        <v>-9.4045321868958653E-3</v>
      </c>
      <c r="M13" t="s">
        <v>54</v>
      </c>
      <c r="T13" t="s">
        <v>48</v>
      </c>
      <c r="U13">
        <v>0.99874946008693322</v>
      </c>
      <c r="V13">
        <v>0.99276184320094596</v>
      </c>
      <c r="W13">
        <v>0.991879890188609</v>
      </c>
      <c r="X13">
        <v>0.99192878874897217</v>
      </c>
      <c r="AB13" t="s">
        <v>48</v>
      </c>
      <c r="AC13">
        <v>0.99867975601100256</v>
      </c>
      <c r="AD13">
        <v>0.99241326586072898</v>
      </c>
      <c r="AE13">
        <v>0.99187032155080068</v>
      </c>
      <c r="AF13">
        <v>0.99192889691172093</v>
      </c>
      <c r="AJ13" t="s">
        <v>54</v>
      </c>
      <c r="AK13">
        <v>-9.0697887024502863E-2</v>
      </c>
      <c r="AL13">
        <v>-7.4354839669583769E-2</v>
      </c>
      <c r="AM13">
        <v>0.37870893164251729</v>
      </c>
      <c r="AN13">
        <v>-0.10724047224683189</v>
      </c>
    </row>
    <row r="14" spans="1:43" x14ac:dyDescent="0.3">
      <c r="A14" s="121"/>
      <c r="B14" s="118"/>
      <c r="C14" s="41" t="s">
        <v>80</v>
      </c>
      <c r="D14" s="115"/>
      <c r="E14" s="43">
        <v>257.19334829770429</v>
      </c>
      <c r="F14" s="49">
        <v>11.955590219375921</v>
      </c>
      <c r="G14" s="49">
        <v>6.0501128185114528</v>
      </c>
      <c r="H14" s="49"/>
      <c r="I14" s="50">
        <v>0.99262060685620312</v>
      </c>
      <c r="J14" s="50">
        <v>0.99192878874897217</v>
      </c>
      <c r="K14" s="49">
        <v>6.5472251369855528</v>
      </c>
      <c r="L14" s="51">
        <v>-4.0018694924279695E-2</v>
      </c>
      <c r="U14" t="s">
        <v>49</v>
      </c>
      <c r="V14">
        <v>1.5208676824269176</v>
      </c>
      <c r="W14">
        <v>0.60765354006987371</v>
      </c>
      <c r="X14">
        <v>0.98694029516746085</v>
      </c>
      <c r="Y14">
        <v>6.5472251369855528</v>
      </c>
      <c r="AC14" t="s">
        <v>49</v>
      </c>
      <c r="AD14">
        <v>1.7320060263403434</v>
      </c>
      <c r="AE14">
        <v>0.58944849820533074</v>
      </c>
      <c r="AF14">
        <v>0.98741373918698017</v>
      </c>
      <c r="AG14">
        <v>6.5478274869853621</v>
      </c>
    </row>
    <row r="15" spans="1:43" ht="15" thickBot="1" x14ac:dyDescent="0.35">
      <c r="A15" s="121"/>
      <c r="B15" s="119"/>
      <c r="C15" s="52" t="s">
        <v>81</v>
      </c>
      <c r="D15" s="116"/>
      <c r="E15" s="81">
        <v>257.19301500732882</v>
      </c>
      <c r="F15" s="82">
        <v>3.1833825740559845E-4</v>
      </c>
      <c r="G15" s="82">
        <v>6.0502103983461639</v>
      </c>
      <c r="H15" s="82">
        <v>9.7954902506316084E-6</v>
      </c>
      <c r="I15" s="83">
        <v>0.9926207057478591</v>
      </c>
      <c r="J15" s="83">
        <v>0.99192889691172093</v>
      </c>
      <c r="K15" s="82">
        <v>6.5478274869853621</v>
      </c>
      <c r="L15" s="84">
        <v>-4.0017347190274839E-2</v>
      </c>
      <c r="O15" t="s">
        <v>91</v>
      </c>
      <c r="P15" t="s">
        <v>92</v>
      </c>
      <c r="Q15" t="s">
        <v>34</v>
      </c>
      <c r="R15" t="s">
        <v>102</v>
      </c>
      <c r="S15" t="s">
        <v>36</v>
      </c>
      <c r="T15" t="s">
        <v>37</v>
      </c>
      <c r="U15" t="s">
        <v>54</v>
      </c>
      <c r="V15">
        <v>6.5920005139459932E-3</v>
      </c>
      <c r="W15">
        <v>-1.3686821325434443E-2</v>
      </c>
      <c r="X15">
        <v>3.9946875666995334E-2</v>
      </c>
      <c r="Y15">
        <v>-4.0018694924279695E-2</v>
      </c>
      <c r="AC15" t="s">
        <v>54</v>
      </c>
      <c r="AD15">
        <v>6.0945805214021468E-3</v>
      </c>
      <c r="AE15">
        <v>-9.0105528280891231E-3</v>
      </c>
      <c r="AF15">
        <v>3.9962514157365472E-2</v>
      </c>
      <c r="AG15">
        <v>-4.0017347190274839E-2</v>
      </c>
    </row>
    <row r="16" spans="1:43" x14ac:dyDescent="0.3">
      <c r="A16" s="120" t="s">
        <v>103</v>
      </c>
      <c r="B16" s="117" t="s">
        <v>91</v>
      </c>
      <c r="C16" s="78" t="s">
        <v>123</v>
      </c>
      <c r="D16" s="114">
        <v>135.43368063449361</v>
      </c>
      <c r="E16" s="79">
        <v>123.29931457989575</v>
      </c>
      <c r="F16" s="79">
        <v>5.7715844204231788</v>
      </c>
      <c r="G16" s="79">
        <v>8.6028233501899294</v>
      </c>
      <c r="H16" s="79"/>
      <c r="I16" s="80">
        <v>0.9780521704984747</v>
      </c>
      <c r="J16" s="80">
        <v>0.97676112170426732</v>
      </c>
      <c r="K16" s="79">
        <v>4.6761750112584917</v>
      </c>
      <c r="L16" s="86">
        <v>8.9596369217387714E-2</v>
      </c>
      <c r="N16" t="s">
        <v>53</v>
      </c>
      <c r="O16">
        <v>123.29931457989575</v>
      </c>
      <c r="P16">
        <v>69.358231068137727</v>
      </c>
      <c r="Q16">
        <v>262.20491794073007</v>
      </c>
      <c r="R16">
        <v>160.45185831188033</v>
      </c>
      <c r="S16">
        <v>131.62487800594025</v>
      </c>
      <c r="T16">
        <v>161.58784177071877</v>
      </c>
      <c r="AL16" t="s">
        <v>91</v>
      </c>
      <c r="AM16" t="s">
        <v>92</v>
      </c>
      <c r="AN16" t="s">
        <v>34</v>
      </c>
      <c r="AO16" t="s">
        <v>102</v>
      </c>
      <c r="AP16" t="s">
        <v>36</v>
      </c>
      <c r="AQ16" t="s">
        <v>37</v>
      </c>
    </row>
    <row r="17" spans="1:43" x14ac:dyDescent="0.3">
      <c r="A17" s="122"/>
      <c r="B17" s="118"/>
      <c r="C17" s="41" t="s">
        <v>80</v>
      </c>
      <c r="D17" s="115"/>
      <c r="E17" s="43">
        <v>127.2567308966963</v>
      </c>
      <c r="F17" s="49">
        <v>5.5164965821658418</v>
      </c>
      <c r="G17" s="49">
        <v>7.7040274885921107</v>
      </c>
      <c r="H17" s="49"/>
      <c r="I17" s="50">
        <v>0.98784725153939856</v>
      </c>
      <c r="J17" s="50">
        <v>0.9871323839828926</v>
      </c>
      <c r="K17" s="49">
        <v>1.1462418042268379</v>
      </c>
      <c r="L17" s="51">
        <v>6.0376043089792004E-2</v>
      </c>
      <c r="N17" t="s">
        <v>0</v>
      </c>
      <c r="O17">
        <v>5.7715844204231788</v>
      </c>
      <c r="P17">
        <v>2.1232037117385918</v>
      </c>
      <c r="Q17">
        <v>14.784952812915659</v>
      </c>
      <c r="R17">
        <v>3.5050098602542881</v>
      </c>
      <c r="S17">
        <v>3.2951499998387148</v>
      </c>
      <c r="T17">
        <v>3.4769247102342424</v>
      </c>
      <c r="U17" t="s">
        <v>103</v>
      </c>
      <c r="V17" t="s">
        <v>91</v>
      </c>
      <c r="W17" t="s">
        <v>92</v>
      </c>
      <c r="X17" t="s">
        <v>34</v>
      </c>
      <c r="Y17" t="s">
        <v>102</v>
      </c>
      <c r="Z17" t="s">
        <v>36</v>
      </c>
      <c r="AA17" t="s">
        <v>37</v>
      </c>
      <c r="AD17" t="s">
        <v>91</v>
      </c>
      <c r="AE17" t="s">
        <v>92</v>
      </c>
      <c r="AF17" t="s">
        <v>34</v>
      </c>
      <c r="AG17" t="s">
        <v>102</v>
      </c>
      <c r="AH17" t="s">
        <v>36</v>
      </c>
      <c r="AI17" t="s">
        <v>37</v>
      </c>
      <c r="AK17" t="s">
        <v>52</v>
      </c>
      <c r="AL17">
        <v>135.43368063449361</v>
      </c>
      <c r="AM17">
        <v>69.9433270718242</v>
      </c>
      <c r="AN17">
        <v>270.3209326588937</v>
      </c>
      <c r="AO17">
        <v>170.50279977368561</v>
      </c>
      <c r="AP17">
        <v>135.60984456709326</v>
      </c>
      <c r="AQ17">
        <v>165.73210272891814</v>
      </c>
    </row>
    <row r="18" spans="1:43" ht="15" thickBot="1" x14ac:dyDescent="0.35">
      <c r="A18" s="122"/>
      <c r="B18" s="119"/>
      <c r="C18" s="52" t="s">
        <v>81</v>
      </c>
      <c r="D18" s="116"/>
      <c r="E18" s="81">
        <v>127.32190637018222</v>
      </c>
      <c r="F18" s="82">
        <v>0.19865409018936453</v>
      </c>
      <c r="G18" s="82">
        <v>7.7049929257943406</v>
      </c>
      <c r="H18" s="82">
        <v>1.3461728946213884E-2</v>
      </c>
      <c r="I18" s="83">
        <v>0.98772492870631035</v>
      </c>
      <c r="J18" s="83">
        <v>0.9870028656890345</v>
      </c>
      <c r="K18" s="82">
        <v>1.0369840857392685</v>
      </c>
      <c r="L18" s="84">
        <v>5.9894807748770616E-2</v>
      </c>
      <c r="N18" t="s">
        <v>1</v>
      </c>
      <c r="O18">
        <v>8.6028233501899294</v>
      </c>
      <c r="P18">
        <v>7.6393801955831471</v>
      </c>
      <c r="Q18">
        <v>7.5531399669448973</v>
      </c>
      <c r="R18">
        <v>6.9759833527065087</v>
      </c>
      <c r="S18">
        <v>17.145483012824847</v>
      </c>
      <c r="T18">
        <v>5.4107823246563642</v>
      </c>
      <c r="U18" t="s">
        <v>52</v>
      </c>
      <c r="V18">
        <v>135.43368063449361</v>
      </c>
      <c r="W18">
        <v>69.9433270718242</v>
      </c>
      <c r="X18">
        <v>270.3209326588937</v>
      </c>
      <c r="Y18">
        <v>170.50279977368561</v>
      </c>
      <c r="Z18">
        <v>135.60984456709326</v>
      </c>
      <c r="AA18">
        <v>165.73210272891814</v>
      </c>
      <c r="AC18" t="s">
        <v>52</v>
      </c>
      <c r="AD18">
        <v>135.43368063449361</v>
      </c>
      <c r="AE18">
        <v>69.9433270718242</v>
      </c>
      <c r="AF18">
        <v>270.3209326588937</v>
      </c>
      <c r="AG18">
        <v>170.50279977368561</v>
      </c>
      <c r="AH18">
        <v>135.60984456709326</v>
      </c>
      <c r="AI18">
        <v>165.73210272891814</v>
      </c>
      <c r="AK18" t="s">
        <v>53</v>
      </c>
      <c r="AL18">
        <v>143.8875310043758</v>
      </c>
      <c r="AM18">
        <v>76.810865859854161</v>
      </c>
      <c r="AN18">
        <v>164.07354618836686</v>
      </c>
      <c r="AO18">
        <v>175.55315187242252</v>
      </c>
      <c r="AP18">
        <v>136.88916800470429</v>
      </c>
      <c r="AQ18">
        <v>84.386510457173159</v>
      </c>
    </row>
    <row r="19" spans="1:43" x14ac:dyDescent="0.3">
      <c r="A19" s="122"/>
      <c r="B19" s="117" t="s">
        <v>92</v>
      </c>
      <c r="C19" s="78" t="s">
        <v>123</v>
      </c>
      <c r="D19" s="114">
        <v>69.9433270718242</v>
      </c>
      <c r="E19" s="79">
        <v>69.358231068137727</v>
      </c>
      <c r="F19" s="79">
        <v>2.1232037117385918</v>
      </c>
      <c r="G19" s="79">
        <v>7.6393801955831471</v>
      </c>
      <c r="H19" s="79"/>
      <c r="I19" s="80">
        <v>0.99522236455871971</v>
      </c>
      <c r="J19" s="80">
        <v>0.99496641980293687</v>
      </c>
      <c r="K19" s="79">
        <v>2.6070913735566519</v>
      </c>
      <c r="L19" s="86">
        <v>8.365286985642581E-3</v>
      </c>
      <c r="U19" t="s">
        <v>53</v>
      </c>
      <c r="V19">
        <v>127.2567308966963</v>
      </c>
      <c r="W19">
        <v>71.142687227034031</v>
      </c>
      <c r="X19">
        <v>268.64467169995231</v>
      </c>
      <c r="Y19">
        <v>163.79376664053297</v>
      </c>
      <c r="Z19">
        <v>135.20143409435511</v>
      </c>
      <c r="AA19">
        <v>162.34698131677214</v>
      </c>
      <c r="AC19" t="s">
        <v>53</v>
      </c>
      <c r="AD19">
        <v>127.32190637018222</v>
      </c>
      <c r="AE19">
        <v>71.176434992954213</v>
      </c>
      <c r="AF19">
        <v>268.63640817303053</v>
      </c>
      <c r="AG19">
        <v>163.79370328066662</v>
      </c>
      <c r="AH19">
        <v>135.052156959911</v>
      </c>
      <c r="AI19">
        <v>162.34466617093167</v>
      </c>
      <c r="AK19" t="s">
        <v>107</v>
      </c>
      <c r="AL19">
        <v>1.4045049101375927E-2</v>
      </c>
      <c r="AM19">
        <v>9.705770983339258E-3</v>
      </c>
      <c r="AN19">
        <v>25.235315541729165</v>
      </c>
      <c r="AO19">
        <v>3.940046645881861E-3</v>
      </c>
      <c r="AP19">
        <v>6.1989624141213666E-5</v>
      </c>
      <c r="AQ19">
        <v>40.30849786914473</v>
      </c>
    </row>
    <row r="20" spans="1:43" x14ac:dyDescent="0.3">
      <c r="A20" s="122"/>
      <c r="B20" s="118"/>
      <c r="C20" s="41" t="s">
        <v>80</v>
      </c>
      <c r="D20" s="115"/>
      <c r="E20" s="43">
        <v>71.142687227034031</v>
      </c>
      <c r="F20" s="49">
        <v>2.0231554860567709</v>
      </c>
      <c r="G20" s="49">
        <v>6.0428219374898609</v>
      </c>
      <c r="H20" s="49"/>
      <c r="I20" s="50">
        <v>0.998053940097548</v>
      </c>
      <c r="J20" s="50">
        <v>0.99794968688848806</v>
      </c>
      <c r="K20" s="49">
        <v>0.39804999378443018</v>
      </c>
      <c r="L20" s="51">
        <v>-1.7147599426864817E-2</v>
      </c>
      <c r="N20" t="s">
        <v>3</v>
      </c>
      <c r="O20">
        <v>0.9780521704984747</v>
      </c>
      <c r="P20">
        <v>0.99522236455871971</v>
      </c>
      <c r="Q20">
        <v>0.99850422769323754</v>
      </c>
      <c r="R20">
        <v>0.97759282449040452</v>
      </c>
      <c r="S20">
        <v>0.98994295355113493</v>
      </c>
      <c r="T20">
        <v>0.9605333907554271</v>
      </c>
      <c r="U20" t="s">
        <v>0</v>
      </c>
      <c r="V20">
        <v>5.5164965821658418</v>
      </c>
      <c r="W20">
        <v>2.0231554860567709</v>
      </c>
      <c r="X20">
        <v>14.343079188327438</v>
      </c>
      <c r="Y20">
        <v>3.3989973092185886</v>
      </c>
      <c r="Z20">
        <v>3.0459532378468892</v>
      </c>
      <c r="AA20">
        <v>3.2896867450334297</v>
      </c>
      <c r="AC20" t="s">
        <v>0</v>
      </c>
      <c r="AD20">
        <v>0.19865409018936453</v>
      </c>
      <c r="AE20">
        <v>7.6809150321942396E-2</v>
      </c>
      <c r="AF20">
        <v>4.1640981309991526E-2</v>
      </c>
      <c r="AG20">
        <v>2.1547886951979084E-4</v>
      </c>
      <c r="AH20">
        <v>4.9454585478887154E-2</v>
      </c>
      <c r="AI20">
        <v>4.478517770100168E-4</v>
      </c>
      <c r="AK20" t="s">
        <v>3</v>
      </c>
      <c r="AL20">
        <v>0.94508830170393332</v>
      </c>
      <c r="AM20">
        <v>0.97543597668879156</v>
      </c>
      <c r="AN20">
        <v>6.0697576724329405E-2</v>
      </c>
      <c r="AO20">
        <v>0.98646399088654835</v>
      </c>
      <c r="AP20">
        <v>0.94986015167992044</v>
      </c>
      <c r="AQ20">
        <v>4.7649829741242322E-2</v>
      </c>
    </row>
    <row r="21" spans="1:43" ht="15" thickBot="1" x14ac:dyDescent="0.35">
      <c r="A21" s="122"/>
      <c r="B21" s="119"/>
      <c r="C21" s="52" t="s">
        <v>81</v>
      </c>
      <c r="D21" s="116"/>
      <c r="E21" s="81">
        <v>71.176434992954213</v>
      </c>
      <c r="F21" s="82">
        <v>7.6809150321942396E-2</v>
      </c>
      <c r="G21" s="82">
        <v>6.0406844551173711</v>
      </c>
      <c r="H21" s="82">
        <v>1.4282259618494567E-2</v>
      </c>
      <c r="I21" s="83">
        <v>0.99804595775783533</v>
      </c>
      <c r="J21" s="83">
        <v>0.99794127692343371</v>
      </c>
      <c r="K21" s="82">
        <v>0.33885332922764899</v>
      </c>
      <c r="L21" s="84">
        <v>-1.7630101008259812E-2</v>
      </c>
      <c r="N21" t="s">
        <v>48</v>
      </c>
      <c r="O21">
        <v>0.97676112170426732</v>
      </c>
      <c r="P21">
        <v>0.99496641980293687</v>
      </c>
      <c r="Q21">
        <v>0.99840224321777649</v>
      </c>
      <c r="R21">
        <v>0.97658951812430328</v>
      </c>
      <c r="S21">
        <v>0.98949926032544966</v>
      </c>
      <c r="T21">
        <v>0.95829943174158339</v>
      </c>
      <c r="U21" t="s">
        <v>1</v>
      </c>
      <c r="V21">
        <v>7.7040274885921107</v>
      </c>
      <c r="W21">
        <v>6.0428219374898609</v>
      </c>
      <c r="X21">
        <v>6.79370708884049</v>
      </c>
      <c r="Y21">
        <v>5.4195822774807967</v>
      </c>
      <c r="Z21">
        <v>14.743924557992605</v>
      </c>
      <c r="AA21">
        <v>3.2971153329347742</v>
      </c>
      <c r="AC21" t="s">
        <v>1</v>
      </c>
      <c r="AD21">
        <v>7.7049929257943406</v>
      </c>
      <c r="AE21">
        <v>6.0406844551173711</v>
      </c>
      <c r="AF21">
        <v>6.7942014433526481</v>
      </c>
      <c r="AG21">
        <v>5.4195644132117735</v>
      </c>
      <c r="AH21">
        <v>14.781009656364276</v>
      </c>
      <c r="AI21">
        <v>3.2965333165012414</v>
      </c>
      <c r="AK21" t="s">
        <v>48</v>
      </c>
      <c r="AL21">
        <v>0.94185820180416469</v>
      </c>
      <c r="AM21">
        <v>0.97412004686854825</v>
      </c>
      <c r="AN21">
        <v>-1.1556455835337598E-2</v>
      </c>
      <c r="AO21">
        <v>0.98583925200438904</v>
      </c>
      <c r="AP21">
        <v>0.94764809954815221</v>
      </c>
      <c r="AQ21">
        <v>-6.2567836696307833E-3</v>
      </c>
    </row>
    <row r="22" spans="1:43" x14ac:dyDescent="0.3">
      <c r="A22" s="122"/>
      <c r="B22" s="117" t="s">
        <v>34</v>
      </c>
      <c r="C22" s="78" t="s">
        <v>123</v>
      </c>
      <c r="D22" s="114">
        <v>270.3209326588937</v>
      </c>
      <c r="E22" s="79">
        <v>262.20491794073007</v>
      </c>
      <c r="F22" s="79">
        <v>14.784952812915659</v>
      </c>
      <c r="G22" s="79">
        <v>7.5531399669448973</v>
      </c>
      <c r="H22" s="79"/>
      <c r="I22" s="80">
        <v>0.99850422769323754</v>
      </c>
      <c r="J22" s="80">
        <v>0.99840224321777649</v>
      </c>
      <c r="K22" s="79">
        <v>4.8891169975179274</v>
      </c>
      <c r="L22" s="86">
        <v>3.0023626503260382E-2</v>
      </c>
      <c r="N22" t="s">
        <v>49</v>
      </c>
      <c r="O22">
        <v>4.6761750112584917</v>
      </c>
      <c r="P22">
        <v>2.6070913735566519</v>
      </c>
      <c r="Q22">
        <v>4.8891169975179274</v>
      </c>
      <c r="R22">
        <v>12.0238245169653</v>
      </c>
      <c r="S22">
        <v>6.2497494943219287</v>
      </c>
      <c r="T22">
        <v>17.846026793396511</v>
      </c>
      <c r="AC22" t="s">
        <v>108</v>
      </c>
      <c r="AD22">
        <v>1.3461728946213884E-2</v>
      </c>
      <c r="AE22">
        <v>1.4282259618494567E-2</v>
      </c>
      <c r="AF22">
        <v>1.0697705095049394E-3</v>
      </c>
      <c r="AG22">
        <v>2.3322498092482618E-5</v>
      </c>
      <c r="AH22">
        <v>6.0075561504657829E-3</v>
      </c>
      <c r="AI22">
        <v>5.0086670942752523E-5</v>
      </c>
      <c r="AK22" t="s">
        <v>49</v>
      </c>
      <c r="AL22">
        <v>17.268908887596979</v>
      </c>
      <c r="AM22">
        <v>6.8186972967882955</v>
      </c>
      <c r="AN22">
        <v>146.13067212852337</v>
      </c>
      <c r="AO22">
        <v>10.952396873695987</v>
      </c>
      <c r="AP22">
        <v>11.409247947134714</v>
      </c>
      <c r="AQ22">
        <v>80.676745115434031</v>
      </c>
    </row>
    <row r="23" spans="1:43" x14ac:dyDescent="0.3">
      <c r="A23" s="122"/>
      <c r="B23" s="118"/>
      <c r="C23" s="41" t="s">
        <v>80</v>
      </c>
      <c r="D23" s="115"/>
      <c r="E23" s="43">
        <v>268.64467169995231</v>
      </c>
      <c r="F23" s="49">
        <v>14.343079188327438</v>
      </c>
      <c r="G23" s="49">
        <v>6.79370708884049</v>
      </c>
      <c r="H23" s="49"/>
      <c r="I23" s="50">
        <v>0.99938218290203085</v>
      </c>
      <c r="J23" s="50">
        <v>0.99934005900898748</v>
      </c>
      <c r="K23" s="49">
        <v>1.3735389993166862</v>
      </c>
      <c r="L23" s="51">
        <v>6.2010031648440092E-3</v>
      </c>
      <c r="N23" t="s">
        <v>54</v>
      </c>
      <c r="O23">
        <v>8.9596369217387714E-2</v>
      </c>
      <c r="P23">
        <v>8.365286985642581E-3</v>
      </c>
      <c r="Q23">
        <v>3.0023626503260382E-2</v>
      </c>
      <c r="R23">
        <v>5.894883529857721E-2</v>
      </c>
      <c r="S23">
        <v>2.9385525614856411E-2</v>
      </c>
      <c r="T23">
        <v>2.500578276604613E-2</v>
      </c>
      <c r="U23" t="s">
        <v>3</v>
      </c>
      <c r="V23">
        <v>0.98784725153939856</v>
      </c>
      <c r="W23">
        <v>0.998053940097548</v>
      </c>
      <c r="X23">
        <v>0.99938218290203085</v>
      </c>
      <c r="Y23">
        <v>0.98866785402763291</v>
      </c>
      <c r="Z23">
        <v>0.99640618976229822</v>
      </c>
      <c r="AA23">
        <v>0.97150766337089767</v>
      </c>
      <c r="AC23" t="s">
        <v>3</v>
      </c>
      <c r="AD23">
        <v>0.98772492870631035</v>
      </c>
      <c r="AE23">
        <v>0.99804595775783533</v>
      </c>
      <c r="AF23">
        <v>0.9992018188819366</v>
      </c>
      <c r="AG23">
        <v>0.98776372306787885</v>
      </c>
      <c r="AH23">
        <v>0.99637185744276668</v>
      </c>
      <c r="AI23">
        <v>0.97150701001728412</v>
      </c>
      <c r="AK23" t="s">
        <v>54</v>
      </c>
      <c r="AL23">
        <v>-6.242059087722289E-2</v>
      </c>
      <c r="AM23">
        <v>-9.8187190623313422E-2</v>
      </c>
      <c r="AN23">
        <v>0.39304165395358348</v>
      </c>
      <c r="AO23">
        <v>-2.9620347029142156E-2</v>
      </c>
      <c r="AP23">
        <v>-9.433853727175966E-3</v>
      </c>
      <c r="AQ23">
        <v>0.49082580219716965</v>
      </c>
    </row>
    <row r="24" spans="1:43" ht="15" thickBot="1" x14ac:dyDescent="0.35">
      <c r="A24" s="122"/>
      <c r="B24" s="119"/>
      <c r="C24" s="52" t="s">
        <v>81</v>
      </c>
      <c r="D24" s="116"/>
      <c r="E24" s="81">
        <v>268.63640817303053</v>
      </c>
      <c r="F24" s="82">
        <v>4.1640981309991526E-2</v>
      </c>
      <c r="G24" s="82">
        <v>6.7942014433526481</v>
      </c>
      <c r="H24" s="82">
        <v>1.0697705095049394E-3</v>
      </c>
      <c r="I24" s="83">
        <v>0.9992018188819366</v>
      </c>
      <c r="J24" s="83">
        <v>0.99914042033439321</v>
      </c>
      <c r="K24" s="82">
        <v>1.3636594687455847</v>
      </c>
      <c r="L24" s="84">
        <v>6.2315724842100673E-3</v>
      </c>
      <c r="U24" t="s">
        <v>48</v>
      </c>
      <c r="V24">
        <v>0.9871323839828926</v>
      </c>
      <c r="W24">
        <v>0.99794968688848806</v>
      </c>
      <c r="X24">
        <v>0.99934005900898748</v>
      </c>
      <c r="Y24">
        <v>0.98816044450648211</v>
      </c>
      <c r="Z24">
        <v>0.99624763931063487</v>
      </c>
      <c r="AA24">
        <v>0.96989488959943904</v>
      </c>
      <c r="AC24" t="s">
        <v>48</v>
      </c>
      <c r="AD24">
        <v>0.9870028656890345</v>
      </c>
      <c r="AE24">
        <v>0.99794127692343371</v>
      </c>
      <c r="AF24">
        <v>0.99914042033439321</v>
      </c>
      <c r="AG24">
        <v>0.98719897182485783</v>
      </c>
      <c r="AH24">
        <v>0.99621179232994761</v>
      </c>
      <c r="AI24">
        <v>0.96989419926354548</v>
      </c>
    </row>
    <row r="25" spans="1:43" x14ac:dyDescent="0.3">
      <c r="A25" s="122"/>
      <c r="B25" s="117" t="s">
        <v>102</v>
      </c>
      <c r="C25" s="78" t="s">
        <v>123</v>
      </c>
      <c r="D25" s="114">
        <v>170.50279977368561</v>
      </c>
      <c r="E25" s="79">
        <v>160.45185831188033</v>
      </c>
      <c r="F25" s="79">
        <v>3.5050098602542881</v>
      </c>
      <c r="G25" s="79">
        <v>6.9759833527065087</v>
      </c>
      <c r="H25" s="79"/>
      <c r="I25" s="85">
        <v>0.97759282449040452</v>
      </c>
      <c r="J25" s="80">
        <v>0.97658951812430328</v>
      </c>
      <c r="K25" s="79">
        <v>12.0238245169653</v>
      </c>
      <c r="L25" s="86">
        <v>5.894883529857721E-2</v>
      </c>
      <c r="O25" t="s">
        <v>38</v>
      </c>
      <c r="P25" t="s">
        <v>39</v>
      </c>
      <c r="Q25" t="s">
        <v>40</v>
      </c>
      <c r="R25" t="s">
        <v>41</v>
      </c>
      <c r="U25" t="s">
        <v>49</v>
      </c>
      <c r="V25" s="46">
        <v>1.1462418042268379</v>
      </c>
      <c r="W25" s="46">
        <v>0.39804999378443018</v>
      </c>
      <c r="X25" s="46">
        <v>1.3735389993166862</v>
      </c>
      <c r="Y25" s="46">
        <v>7.4239052235779255</v>
      </c>
      <c r="Z25" s="46">
        <v>2.5201905608304935</v>
      </c>
      <c r="AA25" s="46">
        <v>9.1397446574388859</v>
      </c>
      <c r="AC25" t="s">
        <v>49</v>
      </c>
      <c r="AD25">
        <v>1.0369840857392685</v>
      </c>
      <c r="AE25">
        <v>0.33885332922764899</v>
      </c>
      <c r="AF25">
        <v>1.3636594687455847</v>
      </c>
      <c r="AG25">
        <v>7.4241453102009523</v>
      </c>
      <c r="AH25">
        <v>2.5079404833842762</v>
      </c>
      <c r="AI25">
        <v>9.1406886584174529</v>
      </c>
      <c r="AL25" t="s">
        <v>38</v>
      </c>
      <c r="AM25" t="s">
        <v>39</v>
      </c>
      <c r="AN25" t="s">
        <v>40</v>
      </c>
      <c r="AO25" t="s">
        <v>41</v>
      </c>
    </row>
    <row r="26" spans="1:43" x14ac:dyDescent="0.3">
      <c r="A26" s="122"/>
      <c r="B26" s="118"/>
      <c r="C26" s="41" t="s">
        <v>80</v>
      </c>
      <c r="D26" s="115"/>
      <c r="E26" s="43">
        <v>163.79376664053297</v>
      </c>
      <c r="F26" s="49">
        <v>3.3989973092185886</v>
      </c>
      <c r="G26" s="49">
        <v>5.4195822774807967</v>
      </c>
      <c r="H26" s="49"/>
      <c r="I26" s="50">
        <v>0.98866785402763291</v>
      </c>
      <c r="J26" s="50">
        <v>0.98816044450648211</v>
      </c>
      <c r="K26" s="49">
        <v>7.4239052235779255</v>
      </c>
      <c r="L26" s="51">
        <v>3.9348521795875384E-2</v>
      </c>
      <c r="N26" t="s">
        <v>53</v>
      </c>
      <c r="O26">
        <v>125.95086981726504</v>
      </c>
      <c r="P26">
        <v>34.853148734752281</v>
      </c>
      <c r="Q26">
        <v>109.8713583287382</v>
      </c>
      <c r="R26">
        <v>151.51422867429378</v>
      </c>
      <c r="U26" t="s">
        <v>54</v>
      </c>
      <c r="V26" s="48">
        <v>6.0376043089792004E-2</v>
      </c>
      <c r="W26" s="48">
        <v>-1.7147599426864817E-2</v>
      </c>
      <c r="X26" s="48">
        <v>6.2010031648440092E-3</v>
      </c>
      <c r="Y26" s="48">
        <v>3.9348521795875384E-2</v>
      </c>
      <c r="Z26" s="47">
        <v>3.0116579960837017E-3</v>
      </c>
      <c r="AA26" s="47">
        <v>2.0425260745547347E-2</v>
      </c>
      <c r="AC26" t="s">
        <v>54</v>
      </c>
      <c r="AD26">
        <v>5.9894807748770616E-2</v>
      </c>
      <c r="AE26">
        <v>-1.7630101008259812E-2</v>
      </c>
      <c r="AF26">
        <v>6.2315724842100673E-3</v>
      </c>
      <c r="AG26">
        <v>3.9348893401892585E-2</v>
      </c>
      <c r="AH26">
        <v>4.1124419024486268E-3</v>
      </c>
      <c r="AI26">
        <v>2.0439229951285696E-2</v>
      </c>
      <c r="AK26" t="s">
        <v>52</v>
      </c>
      <c r="AL26">
        <v>128.42868483689338</v>
      </c>
      <c r="AM26">
        <v>36.295306367420672</v>
      </c>
      <c r="AN26">
        <v>115.40421247387748</v>
      </c>
      <c r="AO26">
        <v>154.97482499614384</v>
      </c>
    </row>
    <row r="27" spans="1:43" ht="15" thickBot="1" x14ac:dyDescent="0.35">
      <c r="A27" s="122"/>
      <c r="B27" s="119"/>
      <c r="C27" s="52" t="s">
        <v>81</v>
      </c>
      <c r="D27" s="116"/>
      <c r="E27" s="81">
        <v>163.79370328066662</v>
      </c>
      <c r="F27" s="82">
        <v>2.1547886951979084E-4</v>
      </c>
      <c r="G27" s="82">
        <v>5.4195644132117735</v>
      </c>
      <c r="H27" s="82">
        <v>2.3322498092482618E-5</v>
      </c>
      <c r="I27" s="83">
        <v>0.98776372306787885</v>
      </c>
      <c r="J27" s="83">
        <v>0.98719897182485783</v>
      </c>
      <c r="K27" s="82">
        <v>7.4241453102009523</v>
      </c>
      <c r="L27" s="84">
        <v>3.9348893401892585E-2</v>
      </c>
      <c r="N27" t="s">
        <v>0</v>
      </c>
      <c r="O27">
        <v>2.3695233056374905</v>
      </c>
      <c r="P27">
        <v>1.2208405639007718</v>
      </c>
      <c r="Q27">
        <v>5.1951778587000161</v>
      </c>
      <c r="R27">
        <v>5.373332620742409</v>
      </c>
      <c r="AK27" t="s">
        <v>53</v>
      </c>
      <c r="AL27">
        <v>126.66761516299547</v>
      </c>
      <c r="AM27">
        <v>39.160418199748804</v>
      </c>
      <c r="AN27">
        <v>61.519913382214312</v>
      </c>
      <c r="AO27">
        <v>167.32469351545708</v>
      </c>
    </row>
    <row r="28" spans="1:43" x14ac:dyDescent="0.3">
      <c r="A28" s="122"/>
      <c r="B28" s="117" t="s">
        <v>36</v>
      </c>
      <c r="C28" s="78" t="s">
        <v>123</v>
      </c>
      <c r="D28" s="114">
        <v>135.60984456709326</v>
      </c>
      <c r="E28" s="79">
        <v>131.62487800594025</v>
      </c>
      <c r="F28" s="79">
        <v>3.2951499998387148</v>
      </c>
      <c r="G28" s="79">
        <v>17.145483012824847</v>
      </c>
      <c r="H28" s="79"/>
      <c r="I28" s="85">
        <v>0.98994295355113493</v>
      </c>
      <c r="J28" s="80">
        <v>0.98949926032544966</v>
      </c>
      <c r="K28" s="79">
        <v>6.2497494943219287</v>
      </c>
      <c r="L28" s="86">
        <v>2.9385525614856411E-2</v>
      </c>
      <c r="N28" t="s">
        <v>1</v>
      </c>
      <c r="O28">
        <v>12.644565809710897</v>
      </c>
      <c r="P28">
        <v>8.241512832506185</v>
      </c>
      <c r="Q28">
        <v>10.336758815070274</v>
      </c>
      <c r="R28">
        <v>8.4694991876628656</v>
      </c>
      <c r="U28" t="s">
        <v>104</v>
      </c>
      <c r="V28" s="3" t="s">
        <v>38</v>
      </c>
      <c r="W28" s="3" t="s">
        <v>39</v>
      </c>
      <c r="X28" s="3" t="s">
        <v>40</v>
      </c>
      <c r="Y28" s="3" t="s">
        <v>41</v>
      </c>
      <c r="AD28" t="s">
        <v>38</v>
      </c>
      <c r="AE28" t="s">
        <v>39</v>
      </c>
      <c r="AF28" t="s">
        <v>40</v>
      </c>
      <c r="AG28" t="s">
        <v>41</v>
      </c>
      <c r="AK28" t="s">
        <v>107</v>
      </c>
      <c r="AL28">
        <v>4.3024942914852988E-5</v>
      </c>
      <c r="AM28">
        <v>9.6733095356345937E-3</v>
      </c>
      <c r="AN28">
        <v>25.235315541779702</v>
      </c>
      <c r="AO28">
        <v>4.1020437117966681E-4</v>
      </c>
    </row>
    <row r="29" spans="1:43" x14ac:dyDescent="0.3">
      <c r="A29" s="122"/>
      <c r="B29" s="118"/>
      <c r="C29" s="41" t="s">
        <v>80</v>
      </c>
      <c r="D29" s="115"/>
      <c r="E29" s="43">
        <v>135.20143409435511</v>
      </c>
      <c r="F29" s="49">
        <v>3.0459532378468892</v>
      </c>
      <c r="G29" s="49">
        <v>14.743924557992605</v>
      </c>
      <c r="H29" s="49"/>
      <c r="I29" s="50">
        <v>0.99640618976229822</v>
      </c>
      <c r="J29" s="50">
        <v>0.99624763931063487</v>
      </c>
      <c r="K29" s="49">
        <v>2.5201905608304935</v>
      </c>
      <c r="L29" s="51">
        <v>3.0116579960836999E-3</v>
      </c>
      <c r="U29" t="s">
        <v>52</v>
      </c>
      <c r="V29">
        <v>128.42868483689338</v>
      </c>
      <c r="W29">
        <v>36.295306367420672</v>
      </c>
      <c r="X29">
        <v>115.40421247387748</v>
      </c>
      <c r="Y29">
        <v>154.97482499614384</v>
      </c>
      <c r="AC29" t="s">
        <v>52</v>
      </c>
      <c r="AD29">
        <v>128.42868483689338</v>
      </c>
      <c r="AE29">
        <v>36.295306367420672</v>
      </c>
      <c r="AF29">
        <v>115.40421247387748</v>
      </c>
      <c r="AG29">
        <v>154.97482499614384</v>
      </c>
      <c r="AK29" t="s">
        <v>3</v>
      </c>
      <c r="AL29">
        <v>0.98335308534512578</v>
      </c>
      <c r="AM29">
        <v>0.96790831566465718</v>
      </c>
      <c r="AN29">
        <v>4.264218107799711E-2</v>
      </c>
      <c r="AO29">
        <v>0.97775277322506671</v>
      </c>
    </row>
    <row r="30" spans="1:43" ht="15" thickBot="1" x14ac:dyDescent="0.35">
      <c r="A30" s="122"/>
      <c r="B30" s="119"/>
      <c r="C30" s="52" t="s">
        <v>81</v>
      </c>
      <c r="D30" s="116"/>
      <c r="E30" s="81">
        <v>135.052156959911</v>
      </c>
      <c r="F30" s="82">
        <v>4.9454585478887154E-2</v>
      </c>
      <c r="G30" s="82">
        <v>14.781009656364276</v>
      </c>
      <c r="H30" s="82">
        <v>6.0075561504657829E-3</v>
      </c>
      <c r="I30" s="83">
        <v>0.99637185744276668</v>
      </c>
      <c r="J30" s="83">
        <v>0.99621179232994761</v>
      </c>
      <c r="K30" s="82">
        <v>2.5079404833842762</v>
      </c>
      <c r="L30" s="84">
        <v>4.1124419024486268E-3</v>
      </c>
      <c r="N30" t="s">
        <v>3</v>
      </c>
      <c r="O30">
        <v>0.98564317848552574</v>
      </c>
      <c r="P30">
        <v>0.99619236852974347</v>
      </c>
      <c r="Q30">
        <v>0.99301189767847498</v>
      </c>
      <c r="R30">
        <v>0.99756558484486446</v>
      </c>
      <c r="U30" t="s">
        <v>53</v>
      </c>
      <c r="V30">
        <v>128.16761591708106</v>
      </c>
      <c r="W30">
        <v>35.788859390886238</v>
      </c>
      <c r="X30">
        <v>113.03977444737242</v>
      </c>
      <c r="Y30">
        <v>155.97138160887704</v>
      </c>
      <c r="AC30" t="s">
        <v>53</v>
      </c>
      <c r="AD30">
        <v>128.47821402750475</v>
      </c>
      <c r="AE30">
        <v>35.69680080779797</v>
      </c>
      <c r="AF30">
        <v>113.03491569216889</v>
      </c>
      <c r="AG30">
        <v>155.97117623964741</v>
      </c>
      <c r="AK30" t="s">
        <v>48</v>
      </c>
      <c r="AL30">
        <v>0.98263964614563115</v>
      </c>
      <c r="AM30">
        <v>0.96609180523058114</v>
      </c>
      <c r="AN30">
        <v>-2.4150224893305428E-2</v>
      </c>
      <c r="AO30">
        <v>0.97626962477340451</v>
      </c>
    </row>
    <row r="31" spans="1:43" x14ac:dyDescent="0.3">
      <c r="A31" s="122"/>
      <c r="B31" s="117" t="s">
        <v>37</v>
      </c>
      <c r="C31" s="78" t="s">
        <v>123</v>
      </c>
      <c r="D31" s="114">
        <v>165.73210272891814</v>
      </c>
      <c r="E31" s="79">
        <v>161.58784177071877</v>
      </c>
      <c r="F31" s="79">
        <v>3.4769247102342424</v>
      </c>
      <c r="G31" s="79">
        <v>5.4107823246563642</v>
      </c>
      <c r="H31" s="79"/>
      <c r="I31" s="85">
        <v>0.9605333907554271</v>
      </c>
      <c r="J31" s="80">
        <v>0.95829943174158339</v>
      </c>
      <c r="K31" s="79">
        <v>17.846026793396511</v>
      </c>
      <c r="L31" s="86">
        <v>2.500578276604613E-2</v>
      </c>
      <c r="N31" t="s">
        <v>48</v>
      </c>
      <c r="O31">
        <v>0.98502788613490544</v>
      </c>
      <c r="P31">
        <v>0.9959768422201063</v>
      </c>
      <c r="Q31">
        <v>0.99252435565604302</v>
      </c>
      <c r="R31">
        <v>0.99740329050118881</v>
      </c>
      <c r="U31" t="s">
        <v>0</v>
      </c>
      <c r="V31">
        <v>2.1904069676160938</v>
      </c>
      <c r="W31">
        <v>1.1696772123019568</v>
      </c>
      <c r="X31">
        <v>4.9536257415723171</v>
      </c>
      <c r="Y31">
        <v>4.9754007771865592</v>
      </c>
      <c r="AC31" t="s">
        <v>0</v>
      </c>
      <c r="AD31">
        <v>2.8084010520506405E-2</v>
      </c>
      <c r="AE31">
        <v>0.21834255289851073</v>
      </c>
      <c r="AF31">
        <v>1.6527672866768026E-2</v>
      </c>
      <c r="AG31">
        <v>2.2070209893034441E-4</v>
      </c>
      <c r="AK31" t="s">
        <v>49</v>
      </c>
      <c r="AL31">
        <v>6.356370874063618</v>
      </c>
      <c r="AM31">
        <v>3.0957520603113609</v>
      </c>
      <c r="AN31">
        <v>60.947845695905819</v>
      </c>
      <c r="AO31">
        <v>10.211847168894048</v>
      </c>
    </row>
    <row r="32" spans="1:43" x14ac:dyDescent="0.3">
      <c r="A32" s="122"/>
      <c r="B32" s="118"/>
      <c r="C32" s="41" t="s">
        <v>80</v>
      </c>
      <c r="D32" s="115"/>
      <c r="E32" s="43">
        <v>162.34698131677214</v>
      </c>
      <c r="F32" s="49">
        <v>3.2896867450334297</v>
      </c>
      <c r="G32" s="49">
        <v>3.2971153329347742</v>
      </c>
      <c r="H32" s="49"/>
      <c r="I32" s="50">
        <v>0.97150766337089767</v>
      </c>
      <c r="J32" s="50">
        <v>0.96989488959943904</v>
      </c>
      <c r="K32" s="49">
        <v>9.1397446574388859</v>
      </c>
      <c r="L32" s="51">
        <v>2.0425260745547347E-2</v>
      </c>
      <c r="N32" t="s">
        <v>49</v>
      </c>
      <c r="O32">
        <v>6.9422050114276201</v>
      </c>
      <c r="P32">
        <v>1.0935210389957724</v>
      </c>
      <c r="Q32">
        <v>5.6453914169560431</v>
      </c>
      <c r="R32">
        <v>1.4122298488243867</v>
      </c>
      <c r="U32" t="s">
        <v>1</v>
      </c>
      <c r="V32">
        <v>9.7524592003506534</v>
      </c>
      <c r="W32">
        <v>6.9149359315037815</v>
      </c>
      <c r="X32">
        <v>9.3069700601139154</v>
      </c>
      <c r="Y32">
        <v>6.8302728854190953</v>
      </c>
      <c r="AC32" t="s">
        <v>1</v>
      </c>
      <c r="AD32">
        <v>9.6199625999542935</v>
      </c>
      <c r="AE32">
        <v>7.012584992661953</v>
      </c>
      <c r="AF32">
        <v>9.3079424233099601</v>
      </c>
      <c r="AG32">
        <v>6.8305495662341995</v>
      </c>
      <c r="AK32" t="s">
        <v>54</v>
      </c>
      <c r="AL32">
        <v>1.3712432515636952E-2</v>
      </c>
      <c r="AM32">
        <v>-7.8938907508435005E-2</v>
      </c>
      <c r="AN32">
        <v>0.46691795677614661</v>
      </c>
      <c r="AO32">
        <v>-7.9689514213812096E-2</v>
      </c>
    </row>
    <row r="33" spans="1:42" ht="15" thickBot="1" x14ac:dyDescent="0.35">
      <c r="A33" s="122"/>
      <c r="B33" s="119"/>
      <c r="C33" s="52" t="s">
        <v>81</v>
      </c>
      <c r="D33" s="116"/>
      <c r="E33" s="81">
        <v>162.34466617093167</v>
      </c>
      <c r="F33" s="82">
        <v>4.478517770100168E-4</v>
      </c>
      <c r="G33" s="82">
        <v>3.2965333165012414</v>
      </c>
      <c r="H33" s="82">
        <v>5.0086670942752523E-5</v>
      </c>
      <c r="I33" s="83">
        <v>0.97150701001728412</v>
      </c>
      <c r="J33" s="83">
        <v>0.96989419926354548</v>
      </c>
      <c r="K33" s="82">
        <v>9.1406886584174529</v>
      </c>
      <c r="L33" s="84">
        <v>2.0439229951285696E-2</v>
      </c>
      <c r="N33" t="s">
        <v>54</v>
      </c>
      <c r="O33">
        <v>1.9293314595374117E-2</v>
      </c>
      <c r="P33">
        <v>3.9733998056643967E-2</v>
      </c>
      <c r="Q33">
        <v>4.7943259838904767E-2</v>
      </c>
      <c r="R33">
        <v>2.2330054716539736E-2</v>
      </c>
      <c r="AC33" t="s">
        <v>108</v>
      </c>
      <c r="AD33">
        <v>4.7693100451016201E-3</v>
      </c>
      <c r="AE33">
        <v>7.6318771552215642E-2</v>
      </c>
      <c r="AF33">
        <v>1.2296603615332279E-3</v>
      </c>
      <c r="AG33">
        <v>1.6318658247427338E-5</v>
      </c>
    </row>
    <row r="34" spans="1:42" x14ac:dyDescent="0.3">
      <c r="A34" s="120" t="s">
        <v>104</v>
      </c>
      <c r="B34" s="117" t="s">
        <v>38</v>
      </c>
      <c r="C34" s="78" t="s">
        <v>123</v>
      </c>
      <c r="D34" s="114">
        <v>128.42868483689338</v>
      </c>
      <c r="E34" s="79">
        <v>125.95086981726504</v>
      </c>
      <c r="F34" s="79">
        <v>2.3695233056374905</v>
      </c>
      <c r="G34" s="79">
        <v>12.644565809710897</v>
      </c>
      <c r="H34" s="79"/>
      <c r="I34" s="85">
        <v>0.98564317848552574</v>
      </c>
      <c r="J34" s="80">
        <v>0.98502788613490544</v>
      </c>
      <c r="K34" s="79">
        <v>6.9422050114276201</v>
      </c>
      <c r="L34" s="86">
        <v>1.9293314595374117E-2</v>
      </c>
      <c r="U34" t="s">
        <v>3</v>
      </c>
      <c r="V34">
        <v>0.99296824103135983</v>
      </c>
      <c r="W34">
        <v>0.99945329776948699</v>
      </c>
      <c r="X34">
        <v>0.99895723218532995</v>
      </c>
      <c r="Y34">
        <v>0.99982070487818919</v>
      </c>
      <c r="AC34" t="s">
        <v>3</v>
      </c>
      <c r="AD34">
        <v>0.99291174663693138</v>
      </c>
      <c r="AE34">
        <v>0.99941191000730822</v>
      </c>
      <c r="AF34">
        <v>0.99895268066941578</v>
      </c>
      <c r="AG34">
        <v>0.99982071637014791</v>
      </c>
    </row>
    <row r="35" spans="1:42" x14ac:dyDescent="0.3">
      <c r="A35" s="121"/>
      <c r="B35" s="118"/>
      <c r="C35" s="41" t="s">
        <v>80</v>
      </c>
      <c r="D35" s="115"/>
      <c r="E35" s="43">
        <v>128.16761591708106</v>
      </c>
      <c r="F35" s="49">
        <v>2.1904069676160938</v>
      </c>
      <c r="G35" s="49">
        <v>9.7524592003506534</v>
      </c>
      <c r="H35" s="49"/>
      <c r="I35" s="50">
        <v>0.99296824103135983</v>
      </c>
      <c r="J35" s="50">
        <v>0.99266687993270386</v>
      </c>
      <c r="K35" s="49">
        <v>3.5056268506889312</v>
      </c>
      <c r="L35" s="51">
        <v>2.0327929087172293E-3</v>
      </c>
      <c r="O35" t="s">
        <v>65</v>
      </c>
      <c r="P35" t="s">
        <v>66</v>
      </c>
      <c r="Q35" t="s">
        <v>67</v>
      </c>
      <c r="R35" t="s">
        <v>68</v>
      </c>
      <c r="S35" t="s">
        <v>69</v>
      </c>
      <c r="U35" t="s">
        <v>48</v>
      </c>
      <c r="V35">
        <v>0.99266687993270386</v>
      </c>
      <c r="W35">
        <v>0.99942235236021271</v>
      </c>
      <c r="X35">
        <v>0.99888448094244597</v>
      </c>
      <c r="Y35">
        <v>0.99980875187006846</v>
      </c>
      <c r="AC35" t="s">
        <v>48</v>
      </c>
      <c r="AD35">
        <v>0.9926079643499427</v>
      </c>
      <c r="AE35">
        <v>0.99937862189451432</v>
      </c>
      <c r="AF35">
        <v>0.99887961187890995</v>
      </c>
      <c r="AG35">
        <v>0.99980876412815778</v>
      </c>
      <c r="AL35" t="s">
        <v>42</v>
      </c>
      <c r="AM35" t="s">
        <v>43</v>
      </c>
      <c r="AN35" t="s">
        <v>44</v>
      </c>
      <c r="AO35" t="s">
        <v>45</v>
      </c>
      <c r="AP35" t="s">
        <v>46</v>
      </c>
    </row>
    <row r="36" spans="1:42" ht="15" thickBot="1" x14ac:dyDescent="0.35">
      <c r="A36" s="121"/>
      <c r="B36" s="119"/>
      <c r="C36" s="52" t="s">
        <v>81</v>
      </c>
      <c r="D36" s="116"/>
      <c r="E36" s="81">
        <v>128.47821402750475</v>
      </c>
      <c r="F36" s="82">
        <v>2.8084010520506405E-2</v>
      </c>
      <c r="G36" s="82">
        <v>9.6199625999542935</v>
      </c>
      <c r="H36" s="82">
        <v>4.7693100451016201E-3</v>
      </c>
      <c r="I36" s="83">
        <v>0.99291174663693138</v>
      </c>
      <c r="J36" s="83">
        <v>0.9926079643499427</v>
      </c>
      <c r="K36" s="82">
        <v>3.8036974158816053</v>
      </c>
      <c r="L36" s="84">
        <v>-3.8565520369743971E-4</v>
      </c>
      <c r="N36" t="s">
        <v>53</v>
      </c>
      <c r="O36">
        <v>89.291117776610463</v>
      </c>
      <c r="P36">
        <v>142.93785265361242</v>
      </c>
      <c r="Q36">
        <v>121.60324445403809</v>
      </c>
      <c r="R36">
        <v>211.47576477317818</v>
      </c>
      <c r="S36">
        <v>33.348929553572155</v>
      </c>
      <c r="U36" t="s">
        <v>49</v>
      </c>
      <c r="V36">
        <v>3.5056268506889312</v>
      </c>
      <c r="W36">
        <v>0.19493203898927414</v>
      </c>
      <c r="X36">
        <v>2.3433351138999363</v>
      </c>
      <c r="Y36">
        <v>0.5041758509939207</v>
      </c>
      <c r="AC36" t="s">
        <v>49</v>
      </c>
      <c r="AD36">
        <v>3.8036974158816053</v>
      </c>
      <c r="AE36">
        <v>0.28274188412380896</v>
      </c>
      <c r="AF36">
        <v>2.3504536990130092</v>
      </c>
      <c r="AG36">
        <v>0.50484145956094473</v>
      </c>
      <c r="AK36" t="s">
        <v>52</v>
      </c>
      <c r="AL36">
        <v>92.879022002720973</v>
      </c>
      <c r="AM36">
        <v>147.20862462948475</v>
      </c>
      <c r="AN36">
        <v>135.34548768233063</v>
      </c>
      <c r="AO36">
        <v>225.81834539965669</v>
      </c>
      <c r="AP36">
        <v>33.654979179919529</v>
      </c>
    </row>
    <row r="37" spans="1:42" x14ac:dyDescent="0.3">
      <c r="A37" s="121"/>
      <c r="B37" s="117" t="s">
        <v>39</v>
      </c>
      <c r="C37" s="78" t="s">
        <v>123</v>
      </c>
      <c r="D37" s="114">
        <v>36.295306367420672</v>
      </c>
      <c r="E37" s="79">
        <v>34.853148734752281</v>
      </c>
      <c r="F37" s="79">
        <v>1.2208405639007718</v>
      </c>
      <c r="G37" s="79">
        <v>8.241512832506185</v>
      </c>
      <c r="H37" s="79"/>
      <c r="I37" s="80">
        <v>0.99619236852974347</v>
      </c>
      <c r="J37" s="80">
        <v>0.9959768422201063</v>
      </c>
      <c r="K37" s="79">
        <v>1.0935210389957724</v>
      </c>
      <c r="L37" s="86">
        <v>3.9733998056643967E-2</v>
      </c>
      <c r="N37" t="s">
        <v>0</v>
      </c>
      <c r="O37">
        <v>6.2850193616912291</v>
      </c>
      <c r="P37">
        <v>5.4375409161807138</v>
      </c>
      <c r="Q37">
        <v>4.3806437133563847</v>
      </c>
      <c r="R37">
        <v>5.8233169159737335</v>
      </c>
      <c r="S37">
        <v>1.9191683678429332</v>
      </c>
      <c r="U37" t="s">
        <v>54</v>
      </c>
      <c r="V37">
        <v>2.0327929087172293E-3</v>
      </c>
      <c r="W37">
        <v>1.3953511547956796E-2</v>
      </c>
      <c r="X37">
        <v>2.0488316464533408E-2</v>
      </c>
      <c r="Y37">
        <v>-6.4304419298940839E-3</v>
      </c>
      <c r="AC37" t="s">
        <v>54</v>
      </c>
      <c r="AD37">
        <v>-3.8565520369743971E-4</v>
      </c>
      <c r="AE37">
        <v>1.6489888625376939E-2</v>
      </c>
      <c r="AF37">
        <v>2.053041852562263E-2</v>
      </c>
      <c r="AG37">
        <v>-6.4291167518876688E-3</v>
      </c>
      <c r="AK37" t="s">
        <v>53</v>
      </c>
      <c r="AL37">
        <v>101.78547889784008</v>
      </c>
      <c r="AM37">
        <v>158.41036608322742</v>
      </c>
      <c r="AN37">
        <v>85.502218909819632</v>
      </c>
      <c r="AO37">
        <v>227.20575358971496</v>
      </c>
      <c r="AP37">
        <v>36.274364458809515</v>
      </c>
    </row>
    <row r="38" spans="1:42" x14ac:dyDescent="0.3">
      <c r="A38" s="121"/>
      <c r="B38" s="118"/>
      <c r="C38" s="41" t="s">
        <v>80</v>
      </c>
      <c r="D38" s="115"/>
      <c r="E38" s="43">
        <v>35.788859390886238</v>
      </c>
      <c r="F38" s="49">
        <v>1.1696772123019568</v>
      </c>
      <c r="G38" s="49">
        <v>6.9149359315037815</v>
      </c>
      <c r="H38" s="49"/>
      <c r="I38" s="50">
        <v>0.99945329776948699</v>
      </c>
      <c r="J38" s="50">
        <v>0.99942235236021271</v>
      </c>
      <c r="K38" s="49">
        <v>0.19493203898927414</v>
      </c>
      <c r="L38" s="51">
        <v>1.3953511547956796E-2</v>
      </c>
      <c r="N38" t="s">
        <v>1</v>
      </c>
      <c r="O38">
        <v>5.3403075245246052</v>
      </c>
      <c r="P38">
        <v>7.4358369638939408</v>
      </c>
      <c r="Q38">
        <v>4.861113204809949</v>
      </c>
      <c r="R38">
        <v>1.8670661447220964</v>
      </c>
      <c r="S38">
        <v>10.916132640609103</v>
      </c>
      <c r="AK38" t="s">
        <v>107</v>
      </c>
      <c r="AL38">
        <v>1.3133593004968922E-2</v>
      </c>
      <c r="AM38">
        <v>2.4419521073676424E-3</v>
      </c>
      <c r="AN38">
        <v>25.235315541729165</v>
      </c>
      <c r="AO38">
        <v>2.0731525269396076E-2</v>
      </c>
      <c r="AP38">
        <v>4.0929261665515963E-5</v>
      </c>
    </row>
    <row r="39" spans="1:42" ht="15" thickBot="1" x14ac:dyDescent="0.35">
      <c r="A39" s="121"/>
      <c r="B39" s="119"/>
      <c r="C39" s="52" t="s">
        <v>81</v>
      </c>
      <c r="D39" s="116"/>
      <c r="E39" s="81">
        <v>35.69680080779797</v>
      </c>
      <c r="F39" s="82">
        <v>0.21834255289851073</v>
      </c>
      <c r="G39" s="82">
        <v>7.012584992661953</v>
      </c>
      <c r="H39" s="82">
        <v>7.6318771552215642E-2</v>
      </c>
      <c r="I39" s="83">
        <v>0.99941191000730822</v>
      </c>
      <c r="J39" s="83">
        <v>0.99937862189451432</v>
      </c>
      <c r="K39" s="82">
        <v>0.28274188412380896</v>
      </c>
      <c r="L39" s="84">
        <v>1.6489888625376939E-2</v>
      </c>
      <c r="U39" t="s">
        <v>105</v>
      </c>
      <c r="V39" s="3" t="s">
        <v>65</v>
      </c>
      <c r="W39" s="3" t="s">
        <v>66</v>
      </c>
      <c r="X39" s="3" t="s">
        <v>67</v>
      </c>
      <c r="Y39" s="3" t="s">
        <v>68</v>
      </c>
      <c r="Z39" s="3" t="s">
        <v>69</v>
      </c>
      <c r="AD39" t="s">
        <v>42</v>
      </c>
      <c r="AE39" t="s">
        <v>43</v>
      </c>
      <c r="AF39" t="s">
        <v>44</v>
      </c>
      <c r="AG39" t="s">
        <v>45</v>
      </c>
      <c r="AH39" t="s">
        <v>46</v>
      </c>
      <c r="AK39" t="s">
        <v>3</v>
      </c>
      <c r="AL39">
        <v>0.95698933288635923</v>
      </c>
      <c r="AM39">
        <v>0.97808953310612878</v>
      </c>
      <c r="AN39">
        <v>6.0785596057811864E-2</v>
      </c>
      <c r="AO39">
        <v>0.99547509268976053</v>
      </c>
      <c r="AP39">
        <v>0.92848152381314975</v>
      </c>
    </row>
    <row r="40" spans="1:42" x14ac:dyDescent="0.3">
      <c r="A40" s="121"/>
      <c r="B40" s="117" t="s">
        <v>40</v>
      </c>
      <c r="C40" s="78" t="s">
        <v>123</v>
      </c>
      <c r="D40" s="114">
        <v>115.40421247387748</v>
      </c>
      <c r="E40" s="79">
        <v>109.8713583287382</v>
      </c>
      <c r="F40" s="79">
        <v>5.1951778587000161</v>
      </c>
      <c r="G40" s="79">
        <v>10.336758815070274</v>
      </c>
      <c r="H40" s="79"/>
      <c r="I40" s="80">
        <v>0.99301189767847498</v>
      </c>
      <c r="J40" s="80">
        <v>0.99252435565604302</v>
      </c>
      <c r="K40" s="79">
        <v>5.6453914169560431</v>
      </c>
      <c r="L40" s="86">
        <v>4.7943259838904767E-2</v>
      </c>
      <c r="N40" t="s">
        <v>3</v>
      </c>
      <c r="O40">
        <v>0.9946624866199989</v>
      </c>
      <c r="P40">
        <v>0.99659748216426591</v>
      </c>
      <c r="Q40">
        <v>0.96865429952487325</v>
      </c>
      <c r="R40">
        <v>0.98174090794559477</v>
      </c>
      <c r="S40">
        <v>0.99968786555020095</v>
      </c>
      <c r="U40" t="s">
        <v>52</v>
      </c>
      <c r="V40">
        <v>92.879022002720973</v>
      </c>
      <c r="W40">
        <v>147.20862462948475</v>
      </c>
      <c r="X40">
        <v>135.34548768233063</v>
      </c>
      <c r="Y40">
        <v>225.81834539965669</v>
      </c>
      <c r="Z40">
        <v>33.654979179919529</v>
      </c>
      <c r="AC40" t="s">
        <v>52</v>
      </c>
      <c r="AD40">
        <v>92.879022002720973</v>
      </c>
      <c r="AE40">
        <v>147.20862462948475</v>
      </c>
      <c r="AF40">
        <v>135.34548768233063</v>
      </c>
      <c r="AG40">
        <v>225.81834539965669</v>
      </c>
      <c r="AH40">
        <v>33.654979179919529</v>
      </c>
      <c r="AK40" t="s">
        <v>48</v>
      </c>
      <c r="AL40">
        <v>0.95221036987373253</v>
      </c>
      <c r="AM40">
        <v>0.97652449975656652</v>
      </c>
      <c r="AN40">
        <v>1.3824875860702468E-2</v>
      </c>
      <c r="AO40">
        <v>0.9952189658608791</v>
      </c>
      <c r="AP40">
        <v>0.92252165079757886</v>
      </c>
    </row>
    <row r="41" spans="1:42" x14ac:dyDescent="0.3">
      <c r="A41" s="121"/>
      <c r="B41" s="118"/>
      <c r="C41" s="41" t="s">
        <v>80</v>
      </c>
      <c r="D41" s="115"/>
      <c r="E41" s="43">
        <v>113.03977444737242</v>
      </c>
      <c r="F41" s="49">
        <v>4.9536257415723171</v>
      </c>
      <c r="G41" s="49">
        <v>9.3069700601139154</v>
      </c>
      <c r="H41" s="49"/>
      <c r="I41" s="50">
        <v>0.99895723218532995</v>
      </c>
      <c r="J41" s="50">
        <v>0.99888448094244597</v>
      </c>
      <c r="K41" s="49">
        <v>2.3433351138999363</v>
      </c>
      <c r="L41" s="51">
        <v>2.0488316464533408E-2</v>
      </c>
      <c r="N41" t="s">
        <v>48</v>
      </c>
      <c r="O41">
        <v>0.99406942957777655</v>
      </c>
      <c r="P41">
        <v>0.99635444517599914</v>
      </c>
      <c r="Q41">
        <v>0.96708701450111689</v>
      </c>
      <c r="R41">
        <v>0.98070737443308131</v>
      </c>
      <c r="S41">
        <v>0.99966185434605104</v>
      </c>
      <c r="U41" t="s">
        <v>53</v>
      </c>
      <c r="V41">
        <v>91.846600236987769</v>
      </c>
      <c r="W41">
        <v>147.02587727821592</v>
      </c>
      <c r="X41">
        <v>125.20768614887642</v>
      </c>
      <c r="Y41">
        <v>216.23032825955681</v>
      </c>
      <c r="Z41">
        <v>34.277515786852142</v>
      </c>
      <c r="AC41" t="s">
        <v>53</v>
      </c>
      <c r="AD41">
        <v>91.807120595368687</v>
      </c>
      <c r="AE41">
        <v>146.97189557944486</v>
      </c>
      <c r="AF41">
        <v>125.20032653235258</v>
      </c>
      <c r="AG41">
        <v>216.22988408432511</v>
      </c>
      <c r="AH41">
        <v>34.295127543041716</v>
      </c>
      <c r="AK41" t="s">
        <v>49</v>
      </c>
      <c r="AL41">
        <v>11.87379294961946</v>
      </c>
      <c r="AM41">
        <v>11.242965958311567</v>
      </c>
      <c r="AN41">
        <v>74.896726299807298</v>
      </c>
      <c r="AO41">
        <v>8.0102900593060937</v>
      </c>
      <c r="AP41">
        <v>3.8649039062138768</v>
      </c>
    </row>
    <row r="42" spans="1:42" ht="15" thickBot="1" x14ac:dyDescent="0.35">
      <c r="A42" s="121"/>
      <c r="B42" s="119"/>
      <c r="C42" s="52" t="s">
        <v>81</v>
      </c>
      <c r="D42" s="116"/>
      <c r="E42" s="81">
        <v>113.03491569216889</v>
      </c>
      <c r="F42" s="82">
        <v>1.6527672866768026E-2</v>
      </c>
      <c r="G42" s="82">
        <v>9.3079424233099601</v>
      </c>
      <c r="H42" s="82">
        <v>1.2296603615332279E-3</v>
      </c>
      <c r="I42" s="83">
        <v>0.99895268066941578</v>
      </c>
      <c r="J42" s="83">
        <v>0.99887961187890995</v>
      </c>
      <c r="K42" s="82">
        <v>2.3504536990130092</v>
      </c>
      <c r="L42" s="84">
        <v>2.053041852562263E-2</v>
      </c>
      <c r="N42" t="s">
        <v>49</v>
      </c>
      <c r="O42">
        <v>0.59028414147944197</v>
      </c>
      <c r="P42">
        <v>4.114026958368747</v>
      </c>
      <c r="Q42">
        <v>5.7261861686454019</v>
      </c>
      <c r="R42">
        <v>2.6189025684245877</v>
      </c>
      <c r="S42">
        <v>4.6780832614784496E-2</v>
      </c>
      <c r="U42" t="s">
        <v>0</v>
      </c>
      <c r="V42">
        <v>6.0137542080373168</v>
      </c>
      <c r="W42">
        <v>5.08351100497873</v>
      </c>
      <c r="X42">
        <v>4.2821644150023088</v>
      </c>
      <c r="Y42">
        <v>5.7824830723415772</v>
      </c>
      <c r="Z42">
        <v>1.8080594417254876</v>
      </c>
      <c r="AC42" t="s">
        <v>0</v>
      </c>
      <c r="AD42">
        <v>0.20943398749905953</v>
      </c>
      <c r="AE42">
        <v>0.14094392240548817</v>
      </c>
      <c r="AF42">
        <v>1.7115221278191806E-2</v>
      </c>
      <c r="AG42">
        <v>2.9418918813994604E-4</v>
      </c>
      <c r="AH42">
        <v>8.6812679813278504E-2</v>
      </c>
      <c r="AK42" t="s">
        <v>54</v>
      </c>
      <c r="AL42">
        <v>-9.5893095158325239E-2</v>
      </c>
      <c r="AM42">
        <v>-7.6094328589352556E-2</v>
      </c>
      <c r="AN42">
        <v>0.36826694133681148</v>
      </c>
      <c r="AO42">
        <v>-6.1439126551158223E-3</v>
      </c>
      <c r="AP42">
        <v>-7.7830542247159074E-2</v>
      </c>
    </row>
    <row r="43" spans="1:42" x14ac:dyDescent="0.3">
      <c r="A43" s="121"/>
      <c r="B43" s="117" t="s">
        <v>41</v>
      </c>
      <c r="C43" s="78" t="s">
        <v>123</v>
      </c>
      <c r="D43" s="114">
        <v>154.97482499614384</v>
      </c>
      <c r="E43" s="79">
        <v>151.51422867429378</v>
      </c>
      <c r="F43" s="79">
        <v>5.373332620742409</v>
      </c>
      <c r="G43" s="79">
        <v>8.4694991876628656</v>
      </c>
      <c r="H43" s="79"/>
      <c r="I43" s="80">
        <v>0.99756558484486446</v>
      </c>
      <c r="J43" s="80">
        <v>0.99740329050118881</v>
      </c>
      <c r="K43" s="79">
        <v>1.4122298488243867</v>
      </c>
      <c r="L43" s="86">
        <v>2.2330054716539736E-2</v>
      </c>
      <c r="N43" t="s">
        <v>54</v>
      </c>
      <c r="O43">
        <v>3.8629866559161216E-2</v>
      </c>
      <c r="P43">
        <v>2.9011696744138449E-2</v>
      </c>
      <c r="Q43">
        <v>0.10153455030984819</v>
      </c>
      <c r="R43">
        <v>6.3513797344918077E-2</v>
      </c>
      <c r="S43">
        <v>9.0937398805458289E-3</v>
      </c>
      <c r="U43" t="s">
        <v>1</v>
      </c>
      <c r="V43">
        <v>4.6911152401367699</v>
      </c>
      <c r="W43">
        <v>6.0206003749999573</v>
      </c>
      <c r="X43">
        <v>4.0311988836303643</v>
      </c>
      <c r="Y43">
        <v>1.0553047243041125</v>
      </c>
      <c r="Z43">
        <v>9.9743065900150025</v>
      </c>
      <c r="AC43" t="s">
        <v>1</v>
      </c>
      <c r="AD43">
        <v>4.698194958455078</v>
      </c>
      <c r="AE43">
        <v>6.0369736405974725</v>
      </c>
      <c r="AF43">
        <v>4.0319009545956206</v>
      </c>
      <c r="AG43">
        <v>1.055452659981069</v>
      </c>
      <c r="AH43">
        <v>10.043995791603658</v>
      </c>
    </row>
    <row r="44" spans="1:42" x14ac:dyDescent="0.3">
      <c r="A44" s="121"/>
      <c r="B44" s="118"/>
      <c r="C44" s="41" t="s">
        <v>80</v>
      </c>
      <c r="D44" s="115"/>
      <c r="E44" s="43">
        <v>155.97138160887704</v>
      </c>
      <c r="F44" s="49">
        <v>4.9754007771865592</v>
      </c>
      <c r="G44" s="49">
        <v>6.8302728854190953</v>
      </c>
      <c r="H44" s="49"/>
      <c r="I44" s="50">
        <v>0.99982070487818919</v>
      </c>
      <c r="J44" s="50">
        <v>0.99980875187006846</v>
      </c>
      <c r="K44" s="49">
        <v>0.5041758509939207</v>
      </c>
      <c r="L44" s="51">
        <v>-6.4304419298940839E-3</v>
      </c>
      <c r="AC44" t="s">
        <v>108</v>
      </c>
      <c r="AD44">
        <v>1.3060639735663834E-2</v>
      </c>
      <c r="AE44">
        <v>1.0350551127582715E-2</v>
      </c>
      <c r="AF44">
        <v>1.4736496326314321E-3</v>
      </c>
      <c r="AG44">
        <v>1.8716533300104911E-5</v>
      </c>
      <c r="AH44">
        <v>1.7982948997752015E-2</v>
      </c>
    </row>
    <row r="45" spans="1:42" ht="15" thickBot="1" x14ac:dyDescent="0.35">
      <c r="A45" s="121"/>
      <c r="B45" s="119"/>
      <c r="C45" s="52" t="s">
        <v>81</v>
      </c>
      <c r="D45" s="116"/>
      <c r="E45" s="81">
        <v>155.97117623964741</v>
      </c>
      <c r="F45" s="82">
        <v>2.2070209893034441E-4</v>
      </c>
      <c r="G45" s="82">
        <v>6.8305495662341995</v>
      </c>
      <c r="H45" s="82">
        <v>1.6318658247427338E-5</v>
      </c>
      <c r="I45" s="83">
        <v>0.99982071637014791</v>
      </c>
      <c r="J45" s="83">
        <v>0.99980876412815778</v>
      </c>
      <c r="K45" s="82">
        <v>0.50484145956094473</v>
      </c>
      <c r="L45" s="84">
        <v>-6.4291167518876688E-3</v>
      </c>
      <c r="U45" t="s">
        <v>3</v>
      </c>
      <c r="V45">
        <v>0.99818214349165246</v>
      </c>
      <c r="W45">
        <v>0.99979757048644591</v>
      </c>
      <c r="X45">
        <v>0.98175490253318121</v>
      </c>
      <c r="Y45">
        <v>0.99214407638606117</v>
      </c>
      <c r="Z45">
        <v>0.99746062357831144</v>
      </c>
      <c r="AC45" t="s">
        <v>3</v>
      </c>
      <c r="AD45">
        <v>0.99818269566024365</v>
      </c>
      <c r="AE45">
        <v>0.99979426191185738</v>
      </c>
      <c r="AF45">
        <v>0.98173763938306224</v>
      </c>
      <c r="AG45">
        <v>0.99214389364622901</v>
      </c>
      <c r="AH45">
        <v>0.99754687417797794</v>
      </c>
    </row>
    <row r="46" spans="1:42" x14ac:dyDescent="0.3">
      <c r="A46" s="120" t="s">
        <v>105</v>
      </c>
      <c r="B46" s="117" t="s">
        <v>42</v>
      </c>
      <c r="C46" s="78" t="s">
        <v>123</v>
      </c>
      <c r="D46" s="114">
        <v>92.879022002720973</v>
      </c>
      <c r="E46" s="79">
        <v>89.291117776610463</v>
      </c>
      <c r="F46" s="79">
        <v>6.2850193616912291</v>
      </c>
      <c r="G46" s="79">
        <v>5.3403075245246052</v>
      </c>
      <c r="H46" s="79"/>
      <c r="I46" s="80">
        <v>0.9946624866199989</v>
      </c>
      <c r="J46" s="80">
        <v>0.99406942957777655</v>
      </c>
      <c r="K46" s="79">
        <v>0.59028414147944197</v>
      </c>
      <c r="L46" s="86">
        <v>3.8629866559161216E-2</v>
      </c>
      <c r="U46" t="s">
        <v>48</v>
      </c>
      <c r="V46">
        <v>0.99798015943516938</v>
      </c>
      <c r="W46">
        <v>0.99978311123547781</v>
      </c>
      <c r="X46">
        <v>0.98084264765984031</v>
      </c>
      <c r="Y46">
        <v>0.99169940146451752</v>
      </c>
      <c r="Z46">
        <v>0.99724900887650403</v>
      </c>
      <c r="AC46" t="s">
        <v>48</v>
      </c>
      <c r="AD46">
        <v>0.99798077295582632</v>
      </c>
      <c r="AE46">
        <v>0.9997795663341329</v>
      </c>
      <c r="AF46">
        <v>0.98082452135221532</v>
      </c>
      <c r="AG46">
        <v>0.99169920838092118</v>
      </c>
      <c r="AH46">
        <v>0.99734244702614272</v>
      </c>
    </row>
    <row r="47" spans="1:42" x14ac:dyDescent="0.3">
      <c r="A47" s="120"/>
      <c r="B47" s="118"/>
      <c r="C47" s="41" t="s">
        <v>80</v>
      </c>
      <c r="D47" s="115"/>
      <c r="E47" s="43">
        <v>91.846600236987769</v>
      </c>
      <c r="F47" s="49">
        <v>6.0137542080373168</v>
      </c>
      <c r="G47" s="49">
        <v>4.6911152401367699</v>
      </c>
      <c r="H47" s="49"/>
      <c r="I47" s="50">
        <v>0.99818214349165246</v>
      </c>
      <c r="J47" s="50">
        <v>0.99798015943516938</v>
      </c>
      <c r="K47" s="49">
        <v>1.3577399040506535</v>
      </c>
      <c r="L47" s="51">
        <v>1.1115769131407936E-2</v>
      </c>
      <c r="U47" t="s">
        <v>49</v>
      </c>
      <c r="V47">
        <v>1.3577399040506535</v>
      </c>
      <c r="W47">
        <v>1.080214041575033</v>
      </c>
      <c r="X47">
        <v>3.296099064916902</v>
      </c>
      <c r="Y47">
        <v>0.42308288126701399</v>
      </c>
      <c r="Z47">
        <v>1.0352229732793197</v>
      </c>
      <c r="AC47" t="s">
        <v>49</v>
      </c>
      <c r="AD47">
        <v>1.3424278964697933</v>
      </c>
      <c r="AE47">
        <v>1.1052322801219923</v>
      </c>
      <c r="AF47">
        <v>3.2996320108391224</v>
      </c>
      <c r="AG47">
        <v>0.42338702784995519</v>
      </c>
      <c r="AH47">
        <v>1.0400437954436639</v>
      </c>
    </row>
    <row r="48" spans="1:42" ht="15" thickBot="1" x14ac:dyDescent="0.35">
      <c r="A48" s="120"/>
      <c r="B48" s="119"/>
      <c r="C48" s="52" t="s">
        <v>81</v>
      </c>
      <c r="D48" s="116"/>
      <c r="E48" s="81">
        <v>91.807120595368687</v>
      </c>
      <c r="F48" s="82">
        <v>0.20943398749905953</v>
      </c>
      <c r="G48" s="82">
        <v>4.698194958455078</v>
      </c>
      <c r="H48" s="82">
        <v>1.3060639735663834E-2</v>
      </c>
      <c r="I48" s="83">
        <v>0.99818269566024365</v>
      </c>
      <c r="J48" s="83">
        <v>0.99798077295582632</v>
      </c>
      <c r="K48" s="82">
        <v>1.3424278964697933</v>
      </c>
      <c r="L48" s="84">
        <v>1.1540834348157579E-2</v>
      </c>
      <c r="U48" t="s">
        <v>54</v>
      </c>
      <c r="V48">
        <v>1.1115769131407936E-2</v>
      </c>
      <c r="W48">
        <v>1.2414174218989826E-3</v>
      </c>
      <c r="X48">
        <v>7.4903136462507278E-2</v>
      </c>
      <c r="Y48">
        <v>4.2458982343223102E-2</v>
      </c>
      <c r="Z48">
        <v>-1.8497607845915812E-2</v>
      </c>
      <c r="AC48" t="s">
        <v>54</v>
      </c>
      <c r="AD48">
        <v>1.1540834348157579E-2</v>
      </c>
      <c r="AE48">
        <v>1.6081194334619765E-3</v>
      </c>
      <c r="AF48">
        <v>7.4957512981812566E-2</v>
      </c>
      <c r="AG48">
        <v>4.2460949301358943E-2</v>
      </c>
      <c r="AH48">
        <v>-1.9020910983184779E-2</v>
      </c>
    </row>
    <row r="49" spans="1:12" x14ac:dyDescent="0.3">
      <c r="A49" s="120"/>
      <c r="B49" s="117" t="s">
        <v>43</v>
      </c>
      <c r="C49" s="78" t="s">
        <v>123</v>
      </c>
      <c r="D49" s="114">
        <v>147.20862462948475</v>
      </c>
      <c r="E49" s="79">
        <v>142.93785265361242</v>
      </c>
      <c r="F49" s="79">
        <v>5.4375409161807138</v>
      </c>
      <c r="G49" s="79">
        <v>7.4358369638939408</v>
      </c>
      <c r="H49" s="79"/>
      <c r="I49" s="80">
        <v>0.99659748216426591</v>
      </c>
      <c r="J49" s="80">
        <v>0.99635444517599914</v>
      </c>
      <c r="K49" s="79">
        <v>4.114026958368747</v>
      </c>
      <c r="L49" s="86">
        <v>2.9011696744138449E-2</v>
      </c>
    </row>
    <row r="50" spans="1:12" x14ac:dyDescent="0.3">
      <c r="A50" s="120"/>
      <c r="B50" s="118"/>
      <c r="C50" s="41" t="s">
        <v>80</v>
      </c>
      <c r="D50" s="115"/>
      <c r="E50" s="43">
        <v>147.02587727821592</v>
      </c>
      <c r="F50" s="49">
        <v>5.08351100497873</v>
      </c>
      <c r="G50" s="49">
        <v>6.0206003749999573</v>
      </c>
      <c r="H50" s="49"/>
      <c r="I50" s="50">
        <v>0.99979757048644591</v>
      </c>
      <c r="J50" s="50">
        <v>0.99978311123547781</v>
      </c>
      <c r="K50" s="49">
        <v>1.080214041575033</v>
      </c>
      <c r="L50" s="51">
        <v>1.2414174218989826E-3</v>
      </c>
    </row>
    <row r="51" spans="1:12" ht="15" thickBot="1" x14ac:dyDescent="0.35">
      <c r="A51" s="120"/>
      <c r="B51" s="119"/>
      <c r="C51" s="52" t="s">
        <v>81</v>
      </c>
      <c r="D51" s="116"/>
      <c r="E51" s="81">
        <v>146.97189557944486</v>
      </c>
      <c r="F51" s="82">
        <v>0.14094392240548817</v>
      </c>
      <c r="G51" s="82">
        <v>6.0369736405974725</v>
      </c>
      <c r="H51" s="82">
        <v>1.0350551127582715E-2</v>
      </c>
      <c r="I51" s="83">
        <v>0.99979426191185738</v>
      </c>
      <c r="J51" s="83">
        <v>0.9997795663341329</v>
      </c>
      <c r="K51" s="82">
        <v>1.1052322801219923</v>
      </c>
      <c r="L51" s="84">
        <v>1.6081194334619765E-3</v>
      </c>
    </row>
    <row r="52" spans="1:12" x14ac:dyDescent="0.3">
      <c r="A52" s="120"/>
      <c r="B52" s="117" t="s">
        <v>44</v>
      </c>
      <c r="C52" s="78" t="s">
        <v>123</v>
      </c>
      <c r="D52" s="114">
        <v>135.34548768233063</v>
      </c>
      <c r="E52" s="79">
        <v>121.60324445403809</v>
      </c>
      <c r="F52" s="79">
        <v>4.3806437133563847</v>
      </c>
      <c r="G52" s="79">
        <v>4.861113204809949</v>
      </c>
      <c r="H52" s="79"/>
      <c r="I52" s="85">
        <v>0.96865429952487325</v>
      </c>
      <c r="J52" s="80">
        <v>0.96708701450111689</v>
      </c>
      <c r="K52" s="79">
        <v>5.7261861686454019</v>
      </c>
      <c r="L52" s="86">
        <v>0.10153455030984819</v>
      </c>
    </row>
    <row r="53" spans="1:12" x14ac:dyDescent="0.3">
      <c r="A53" s="120"/>
      <c r="B53" s="118"/>
      <c r="C53" s="41" t="s">
        <v>80</v>
      </c>
      <c r="D53" s="115"/>
      <c r="E53" s="43">
        <v>125.20768614887642</v>
      </c>
      <c r="F53" s="49">
        <v>4.2821644150023088</v>
      </c>
      <c r="G53" s="49">
        <v>4.0311988836303643</v>
      </c>
      <c r="H53" s="49"/>
      <c r="I53" s="50">
        <v>0.98175490253318121</v>
      </c>
      <c r="J53" s="50">
        <v>0.98084264765984031</v>
      </c>
      <c r="K53" s="49">
        <v>3.296099064916902</v>
      </c>
      <c r="L53" s="51">
        <v>7.4903136462507278E-2</v>
      </c>
    </row>
    <row r="54" spans="1:12" ht="15" thickBot="1" x14ac:dyDescent="0.35">
      <c r="A54" s="120"/>
      <c r="B54" s="119"/>
      <c r="C54" s="52" t="s">
        <v>81</v>
      </c>
      <c r="D54" s="116"/>
      <c r="E54" s="81">
        <v>125.20032653235258</v>
      </c>
      <c r="F54" s="82">
        <v>1.7115221278191806E-2</v>
      </c>
      <c r="G54" s="82">
        <v>4.0319009545956206</v>
      </c>
      <c r="H54" s="82">
        <v>1.4736496326314321E-3</v>
      </c>
      <c r="I54" s="83">
        <v>0.98173763938306224</v>
      </c>
      <c r="J54" s="83">
        <v>0.98082452135221532</v>
      </c>
      <c r="K54" s="82">
        <v>3.2996320108391224</v>
      </c>
      <c r="L54" s="84">
        <v>7.4957512981812566E-2</v>
      </c>
    </row>
    <row r="55" spans="1:12" x14ac:dyDescent="0.3">
      <c r="A55" s="120"/>
      <c r="B55" s="117" t="s">
        <v>45</v>
      </c>
      <c r="C55" s="78" t="s">
        <v>123</v>
      </c>
      <c r="D55" s="114">
        <v>225.81834539965669</v>
      </c>
      <c r="E55" s="79">
        <v>211.47576477317818</v>
      </c>
      <c r="F55" s="79">
        <v>5.8233169159737335</v>
      </c>
      <c r="G55" s="79">
        <v>1.8670661447220964</v>
      </c>
      <c r="H55" s="79"/>
      <c r="I55" s="85">
        <v>0.98174090794559477</v>
      </c>
      <c r="J55" s="80">
        <v>0.98070737443308131</v>
      </c>
      <c r="K55" s="79">
        <v>2.6189025684245877</v>
      </c>
      <c r="L55" s="86">
        <v>6.3513797344918077E-2</v>
      </c>
    </row>
    <row r="56" spans="1:12" x14ac:dyDescent="0.3">
      <c r="A56" s="120"/>
      <c r="B56" s="118"/>
      <c r="C56" s="41" t="s">
        <v>80</v>
      </c>
      <c r="D56" s="115"/>
      <c r="E56" s="43">
        <v>216.23032825955681</v>
      </c>
      <c r="F56" s="49">
        <v>5.7824830723415772</v>
      </c>
      <c r="G56" s="49">
        <v>1.0553047243041125</v>
      </c>
      <c r="H56" s="49"/>
      <c r="I56" s="50">
        <v>0.99214407638606117</v>
      </c>
      <c r="J56" s="50">
        <v>0.99169940146451752</v>
      </c>
      <c r="K56" s="49">
        <v>0.42308288126701399</v>
      </c>
      <c r="L56" s="51">
        <v>4.2458982343223102E-2</v>
      </c>
    </row>
    <row r="57" spans="1:12" ht="15" thickBot="1" x14ac:dyDescent="0.35">
      <c r="A57" s="120"/>
      <c r="B57" s="119"/>
      <c r="C57" s="52" t="s">
        <v>81</v>
      </c>
      <c r="D57" s="116"/>
      <c r="E57" s="81">
        <v>216.22988408432511</v>
      </c>
      <c r="F57" s="82">
        <v>2.9418918813994604E-4</v>
      </c>
      <c r="G57" s="82">
        <v>1.055452659981069</v>
      </c>
      <c r="H57" s="82">
        <v>1.8716533300104911E-5</v>
      </c>
      <c r="I57" s="83">
        <v>0.99214389364622901</v>
      </c>
      <c r="J57" s="83">
        <v>0.99169920838092118</v>
      </c>
      <c r="K57" s="82">
        <v>0.42338702784995519</v>
      </c>
      <c r="L57" s="84">
        <v>4.2460949301358943E-2</v>
      </c>
    </row>
    <row r="58" spans="1:12" x14ac:dyDescent="0.3">
      <c r="A58" s="120"/>
      <c r="B58" s="117" t="s">
        <v>46</v>
      </c>
      <c r="C58" s="78" t="s">
        <v>123</v>
      </c>
      <c r="D58" s="114">
        <v>33.654979179919529</v>
      </c>
      <c r="E58" s="79">
        <v>33.348929553572155</v>
      </c>
      <c r="F58" s="79">
        <v>1.9191683678429332</v>
      </c>
      <c r="G58" s="79">
        <v>10.916132640609103</v>
      </c>
      <c r="H58" s="79"/>
      <c r="I58" s="80">
        <v>0.99968786555020095</v>
      </c>
      <c r="J58" s="80">
        <v>0.99966185434605104</v>
      </c>
      <c r="K58" s="79">
        <v>4.6780832614784496E-2</v>
      </c>
      <c r="L58" s="86">
        <v>9.0937398805458289E-3</v>
      </c>
    </row>
    <row r="59" spans="1:12" x14ac:dyDescent="0.3">
      <c r="A59" s="120"/>
      <c r="B59" s="118"/>
      <c r="C59" s="41" t="s">
        <v>80</v>
      </c>
      <c r="D59" s="115"/>
      <c r="E59" s="43">
        <v>34.277515786852142</v>
      </c>
      <c r="F59" s="49">
        <v>1.8080594417254876</v>
      </c>
      <c r="G59" s="49">
        <v>9.9743065900150025</v>
      </c>
      <c r="H59" s="49"/>
      <c r="I59" s="50">
        <v>0.99746062357831144</v>
      </c>
      <c r="J59" s="50">
        <v>0.99724900887650403</v>
      </c>
      <c r="K59" s="49">
        <v>1.0352229732793197</v>
      </c>
      <c r="L59" s="51">
        <v>-1.8497607845915812E-2</v>
      </c>
    </row>
    <row r="60" spans="1:12" ht="15" thickBot="1" x14ac:dyDescent="0.35">
      <c r="A60" s="120"/>
      <c r="B60" s="119"/>
      <c r="C60" s="52" t="s">
        <v>81</v>
      </c>
      <c r="D60" s="116"/>
      <c r="E60" s="81">
        <v>34.295127543041716</v>
      </c>
      <c r="F60" s="82">
        <v>8.6812679813278504E-2</v>
      </c>
      <c r="G60" s="82">
        <v>10.043995791603658</v>
      </c>
      <c r="H60" s="82">
        <v>1.7982948997752015E-2</v>
      </c>
      <c r="I60" s="83">
        <v>0.99754687417797794</v>
      </c>
      <c r="J60" s="83">
        <v>0.99734244702614272</v>
      </c>
      <c r="K60" s="82">
        <v>1.0400437954436639</v>
      </c>
      <c r="L60" s="84">
        <v>-1.9020910983184779E-2</v>
      </c>
    </row>
  </sheetData>
  <mergeCells count="42">
    <mergeCell ref="D43:D45"/>
    <mergeCell ref="A46:A60"/>
    <mergeCell ref="B46:B48"/>
    <mergeCell ref="D46:D48"/>
    <mergeCell ref="B49:B51"/>
    <mergeCell ref="D49:D51"/>
    <mergeCell ref="B52:B54"/>
    <mergeCell ref="D52:D54"/>
    <mergeCell ref="B55:B57"/>
    <mergeCell ref="D55:D57"/>
    <mergeCell ref="B58:B60"/>
    <mergeCell ref="D58:D60"/>
    <mergeCell ref="B31:B33"/>
    <mergeCell ref="D31:D33"/>
    <mergeCell ref="A34:A45"/>
    <mergeCell ref="B34:B36"/>
    <mergeCell ref="D34:D36"/>
    <mergeCell ref="B37:B39"/>
    <mergeCell ref="D37:D39"/>
    <mergeCell ref="B40:B42"/>
    <mergeCell ref="D40:D42"/>
    <mergeCell ref="A16:A33"/>
    <mergeCell ref="B16:B18"/>
    <mergeCell ref="D16:D18"/>
    <mergeCell ref="B19:B21"/>
    <mergeCell ref="D19:D21"/>
    <mergeCell ref="B22:B24"/>
    <mergeCell ref="B43:B45"/>
    <mergeCell ref="D22:D24"/>
    <mergeCell ref="B25:B27"/>
    <mergeCell ref="D25:D27"/>
    <mergeCell ref="B28:B30"/>
    <mergeCell ref="A4:A15"/>
    <mergeCell ref="B4:B6"/>
    <mergeCell ref="D4:D6"/>
    <mergeCell ref="B7:B9"/>
    <mergeCell ref="D7:D9"/>
    <mergeCell ref="B10:B12"/>
    <mergeCell ref="D10:D12"/>
    <mergeCell ref="B13:B15"/>
    <mergeCell ref="D13:D15"/>
    <mergeCell ref="D28:D30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09F69B-05C4-4CAB-AF6C-42D55825A12F}">
  <dimension ref="A1:O22"/>
  <sheetViews>
    <sheetView zoomScale="70" zoomScaleNormal="70" workbookViewId="0">
      <selection activeCell="H28" sqref="H28"/>
    </sheetView>
  </sheetViews>
  <sheetFormatPr baseColWidth="10" defaultRowHeight="14.4" x14ac:dyDescent="0.3"/>
  <cols>
    <col min="2" max="2" width="43.44140625" customWidth="1"/>
    <col min="3" max="3" width="20.6640625" customWidth="1"/>
    <col min="4" max="4" width="15" customWidth="1"/>
    <col min="5" max="5" width="14.88671875" style="21" customWidth="1"/>
    <col min="6" max="6" width="19.88671875" customWidth="1"/>
    <col min="7" max="7" width="8.88671875" customWidth="1"/>
    <col min="9" max="9" width="11.21875" customWidth="1"/>
    <col min="10" max="10" width="12.33203125" customWidth="1"/>
    <col min="11" max="11" width="18.44140625" customWidth="1"/>
    <col min="12" max="12" width="17.109375" customWidth="1"/>
  </cols>
  <sheetData>
    <row r="1" spans="1:15" x14ac:dyDescent="0.3">
      <c r="B1" t="s">
        <v>71</v>
      </c>
    </row>
    <row r="2" spans="1:15" ht="15" thickBot="1" x14ac:dyDescent="0.35"/>
    <row r="3" spans="1:15" ht="37.200000000000003" customHeight="1" thickBot="1" x14ac:dyDescent="0.35">
      <c r="B3" s="37" t="s">
        <v>72</v>
      </c>
      <c r="C3" s="53" t="s">
        <v>73</v>
      </c>
      <c r="D3" s="38" t="s">
        <v>74</v>
      </c>
      <c r="E3" s="59" t="s">
        <v>75</v>
      </c>
      <c r="F3" s="38" t="s">
        <v>76</v>
      </c>
      <c r="G3" s="39" t="s">
        <v>77</v>
      </c>
      <c r="H3" s="39" t="s">
        <v>3</v>
      </c>
      <c r="I3" s="39" t="s">
        <v>48</v>
      </c>
      <c r="J3" s="39" t="s">
        <v>49</v>
      </c>
      <c r="K3" s="40" t="s">
        <v>79</v>
      </c>
      <c r="L3" s="40" t="s">
        <v>124</v>
      </c>
    </row>
    <row r="4" spans="1:15" x14ac:dyDescent="0.3">
      <c r="A4" s="126"/>
      <c r="B4" s="63" t="s">
        <v>28</v>
      </c>
      <c r="C4" s="123" t="s">
        <v>80</v>
      </c>
      <c r="D4" s="64">
        <v>163.56118547411728</v>
      </c>
      <c r="E4" s="69">
        <v>162.48299005541028</v>
      </c>
      <c r="F4" s="69">
        <v>7.933591065963963</v>
      </c>
      <c r="G4" s="69">
        <v>4.921710224722136</v>
      </c>
      <c r="H4" s="70">
        <v>0.99885367174635542</v>
      </c>
      <c r="I4" s="70">
        <v>0.99874946008693322</v>
      </c>
      <c r="J4" s="69">
        <v>1.5208676824269176</v>
      </c>
      <c r="K4" s="71">
        <v>6.5920005139459932E-3</v>
      </c>
      <c r="L4" s="106">
        <v>25</v>
      </c>
    </row>
    <row r="5" spans="1:15" x14ac:dyDescent="0.3">
      <c r="A5" s="126"/>
      <c r="B5" s="65" t="s">
        <v>57</v>
      </c>
      <c r="C5" s="124"/>
      <c r="D5" s="62">
        <v>17.320045714777045</v>
      </c>
      <c r="E5" s="72">
        <v>17.557102085823555</v>
      </c>
      <c r="F5" s="72">
        <v>0.57685306431972239</v>
      </c>
      <c r="G5" s="72">
        <v>5.790919285215975</v>
      </c>
      <c r="H5" s="73">
        <v>0.99325535389179054</v>
      </c>
      <c r="I5" s="73">
        <v>0.99276184320094596</v>
      </c>
      <c r="J5" s="72">
        <v>0.60765354006987371</v>
      </c>
      <c r="K5" s="74">
        <v>-1.3686821325434443E-2</v>
      </c>
      <c r="L5" s="106">
        <v>31</v>
      </c>
    </row>
    <row r="6" spans="1:15" x14ac:dyDescent="0.3">
      <c r="A6" s="126"/>
      <c r="B6" s="65" t="s">
        <v>30</v>
      </c>
      <c r="C6" s="124"/>
      <c r="D6" s="62">
        <v>24.744106917550699</v>
      </c>
      <c r="E6" s="72">
        <v>23.755657155024462</v>
      </c>
      <c r="F6" s="72">
        <v>1.0111781910026962</v>
      </c>
      <c r="G6" s="72">
        <v>0</v>
      </c>
      <c r="H6" s="73">
        <v>0.99252095148950825</v>
      </c>
      <c r="I6" s="73">
        <v>0.991879890188609</v>
      </c>
      <c r="J6" s="72">
        <v>0.98694029516746085</v>
      </c>
      <c r="K6" s="74">
        <v>3.9946875666995334E-2</v>
      </c>
      <c r="L6" s="106">
        <v>24</v>
      </c>
    </row>
    <row r="7" spans="1:15" x14ac:dyDescent="0.3">
      <c r="A7" s="126"/>
      <c r="B7" s="65" t="s">
        <v>31</v>
      </c>
      <c r="C7" s="124"/>
      <c r="D7" s="62">
        <v>247.29685105942224</v>
      </c>
      <c r="E7" s="72">
        <v>257.19334829770429</v>
      </c>
      <c r="F7" s="72">
        <v>11.955590219375921</v>
      </c>
      <c r="G7" s="72">
        <v>6.0501128185114528</v>
      </c>
      <c r="H7" s="73">
        <v>0.99262060685620312</v>
      </c>
      <c r="I7" s="73">
        <v>0.99192878874897217</v>
      </c>
      <c r="J7" s="72">
        <v>6.5472251369855528</v>
      </c>
      <c r="K7" s="74">
        <v>-4.0018694924279695E-2</v>
      </c>
      <c r="L7" s="106">
        <v>23</v>
      </c>
    </row>
    <row r="8" spans="1:15" s="60" customFormat="1" x14ac:dyDescent="0.3">
      <c r="A8" s="127"/>
      <c r="B8" s="66" t="s">
        <v>91</v>
      </c>
      <c r="C8" s="124"/>
      <c r="D8" s="62">
        <v>135.43368063449361</v>
      </c>
      <c r="E8" s="72">
        <v>127.2567308966963</v>
      </c>
      <c r="F8" s="72">
        <v>5.5164965821658418</v>
      </c>
      <c r="G8" s="72">
        <v>7.7040274885921107</v>
      </c>
      <c r="H8" s="73">
        <v>0.98784725153939856</v>
      </c>
      <c r="I8" s="73">
        <v>0.9871323839828926</v>
      </c>
      <c r="J8" s="72">
        <v>1.1462418042268379</v>
      </c>
      <c r="K8" s="74">
        <v>6.0376043089792004E-2</v>
      </c>
      <c r="L8" s="106">
        <v>37</v>
      </c>
      <c r="N8" s="107"/>
      <c r="O8" s="108">
        <f>(F8-F5)/F5</f>
        <v>8.5630879393375441</v>
      </c>
    </row>
    <row r="9" spans="1:15" x14ac:dyDescent="0.3">
      <c r="A9" s="127"/>
      <c r="B9" s="65" t="s">
        <v>92</v>
      </c>
      <c r="C9" s="124"/>
      <c r="D9" s="62">
        <v>69.9433270718242</v>
      </c>
      <c r="E9" s="72">
        <v>71.142687227034031</v>
      </c>
      <c r="F9" s="72">
        <v>2.0231554860567709</v>
      </c>
      <c r="G9" s="72">
        <v>6.0428219374898609</v>
      </c>
      <c r="H9" s="73">
        <v>0.998053940097548</v>
      </c>
      <c r="I9" s="73">
        <v>0.99794968688848806</v>
      </c>
      <c r="J9" s="72">
        <v>0.39804999378443018</v>
      </c>
      <c r="K9" s="74">
        <v>-1.7147599426864817E-2</v>
      </c>
      <c r="L9" s="106">
        <v>37</v>
      </c>
      <c r="O9" s="108">
        <f>(F9-F5)/F5</f>
        <v>2.5072284628368231</v>
      </c>
    </row>
    <row r="10" spans="1:15" x14ac:dyDescent="0.3">
      <c r="A10" s="127"/>
      <c r="B10" s="65" t="s">
        <v>34</v>
      </c>
      <c r="C10" s="124"/>
      <c r="D10" s="62">
        <v>270.3209326588937</v>
      </c>
      <c r="E10" s="72">
        <v>268.64467169995231</v>
      </c>
      <c r="F10" s="72">
        <v>14.343079188327438</v>
      </c>
      <c r="G10" s="72">
        <v>6.79370708884049</v>
      </c>
      <c r="H10" s="73">
        <v>0.99938218290203085</v>
      </c>
      <c r="I10" s="73">
        <v>0.99934005900898748</v>
      </c>
      <c r="J10" s="72">
        <v>1.3735389993166862</v>
      </c>
      <c r="K10" s="74">
        <v>6.2010031648440092E-3</v>
      </c>
      <c r="L10" s="106">
        <v>24</v>
      </c>
      <c r="O10" s="108">
        <f>(F10-F7)/F7</f>
        <v>0.19969645372105635</v>
      </c>
    </row>
    <row r="11" spans="1:15" s="60" customFormat="1" x14ac:dyDescent="0.3">
      <c r="A11" s="127"/>
      <c r="B11" s="66" t="s">
        <v>102</v>
      </c>
      <c r="C11" s="124"/>
      <c r="D11" s="62">
        <v>170.50279977368561</v>
      </c>
      <c r="E11" s="72">
        <v>163.79376664053297</v>
      </c>
      <c r="F11" s="72">
        <v>3.3989973092185886</v>
      </c>
      <c r="G11" s="72">
        <v>5.4195822774807967</v>
      </c>
      <c r="H11" s="73">
        <v>0.98866785402763291</v>
      </c>
      <c r="I11" s="73">
        <v>0.98816044450648211</v>
      </c>
      <c r="J11" s="72">
        <v>7.4239052235779255</v>
      </c>
      <c r="K11" s="74">
        <v>3.9348521795875384E-2</v>
      </c>
      <c r="L11" s="106">
        <v>53</v>
      </c>
      <c r="O11" s="108">
        <f>(F11-F7)/F7</f>
        <v>-0.71569807538987273</v>
      </c>
    </row>
    <row r="12" spans="1:15" s="60" customFormat="1" x14ac:dyDescent="0.3">
      <c r="A12" s="127"/>
      <c r="B12" s="66" t="s">
        <v>36</v>
      </c>
      <c r="C12" s="124"/>
      <c r="D12" s="62">
        <v>135.60984456709326</v>
      </c>
      <c r="E12" s="72">
        <v>135.20143409435511</v>
      </c>
      <c r="F12" s="72">
        <v>3.0459532378468892</v>
      </c>
      <c r="G12" s="72">
        <v>14.743924557992605</v>
      </c>
      <c r="H12" s="73">
        <v>0.99640618976229822</v>
      </c>
      <c r="I12" s="73">
        <v>0.99624763931063487</v>
      </c>
      <c r="J12" s="72">
        <v>2.5201905608304935</v>
      </c>
      <c r="K12" s="74">
        <v>3.0116579960836999E-3</v>
      </c>
      <c r="L12" s="106">
        <v>54</v>
      </c>
      <c r="O12" s="108">
        <f>(F12-F6)/F6</f>
        <v>2.0122813812138158</v>
      </c>
    </row>
    <row r="13" spans="1:15" s="60" customFormat="1" x14ac:dyDescent="0.3">
      <c r="A13" s="127"/>
      <c r="B13" s="66" t="s">
        <v>37</v>
      </c>
      <c r="C13" s="124"/>
      <c r="D13" s="62">
        <v>165.73210272891814</v>
      </c>
      <c r="E13" s="72">
        <v>162.34698131677214</v>
      </c>
      <c r="F13" s="72">
        <v>3.2896867450334297</v>
      </c>
      <c r="G13" s="72">
        <v>3.2971153329347742</v>
      </c>
      <c r="H13" s="73">
        <v>0.97150766337089767</v>
      </c>
      <c r="I13" s="73">
        <v>0.96989488959943904</v>
      </c>
      <c r="J13" s="72">
        <v>9.1397446574388859</v>
      </c>
      <c r="K13" s="74">
        <v>2.0425260745547347E-2</v>
      </c>
      <c r="L13" s="106">
        <v>48</v>
      </c>
      <c r="O13" s="108">
        <f>(F13-F6)/F6</f>
        <v>2.2533205070130493</v>
      </c>
    </row>
    <row r="14" spans="1:15" s="60" customFormat="1" x14ac:dyDescent="0.3">
      <c r="A14" s="126"/>
      <c r="B14" s="66" t="s">
        <v>38</v>
      </c>
      <c r="C14" s="124"/>
      <c r="D14" s="62">
        <v>128.42868483689338</v>
      </c>
      <c r="E14" s="72">
        <v>128.16761591708106</v>
      </c>
      <c r="F14" s="72">
        <v>2.1904069676160938</v>
      </c>
      <c r="G14" s="72">
        <v>9.7524592003506534</v>
      </c>
      <c r="H14" s="73">
        <v>0.99296824103135983</v>
      </c>
      <c r="I14" s="73">
        <v>0.99266687993270386</v>
      </c>
      <c r="J14" s="72">
        <v>3.5056268506889312</v>
      </c>
      <c r="K14" s="74">
        <v>2.0327929087172293E-3</v>
      </c>
      <c r="L14" s="106">
        <v>59</v>
      </c>
    </row>
    <row r="15" spans="1:15" s="60" customFormat="1" x14ac:dyDescent="0.3">
      <c r="A15" s="126"/>
      <c r="B15" s="66" t="s">
        <v>39</v>
      </c>
      <c r="C15" s="124"/>
      <c r="D15" s="62">
        <v>36.295306367420672</v>
      </c>
      <c r="E15" s="72">
        <v>35.788859390886238</v>
      </c>
      <c r="F15" s="72">
        <v>1.1696772123019568</v>
      </c>
      <c r="G15" s="72">
        <v>6.9149359315037815</v>
      </c>
      <c r="H15" s="73">
        <v>0.99945329776948699</v>
      </c>
      <c r="I15" s="73">
        <v>0.99942235236021271</v>
      </c>
      <c r="J15" s="72">
        <v>0.19493203898927414</v>
      </c>
      <c r="K15" s="74">
        <v>1.3953511547956796E-2</v>
      </c>
      <c r="L15" s="106">
        <v>35</v>
      </c>
    </row>
    <row r="16" spans="1:15" s="60" customFormat="1" x14ac:dyDescent="0.3">
      <c r="A16" s="126"/>
      <c r="B16" s="66" t="s">
        <v>40</v>
      </c>
      <c r="C16" s="124"/>
      <c r="D16" s="62">
        <v>115.40421247387748</v>
      </c>
      <c r="E16" s="72">
        <v>113.03977444737242</v>
      </c>
      <c r="F16" s="72">
        <v>4.9536257415723171</v>
      </c>
      <c r="G16" s="72">
        <v>9.3069700601139154</v>
      </c>
      <c r="H16" s="73">
        <v>0.99895723218532995</v>
      </c>
      <c r="I16" s="73">
        <v>0.99888448094244597</v>
      </c>
      <c r="J16" s="72">
        <v>2.3433351138999363</v>
      </c>
      <c r="K16" s="74">
        <v>2.0488316464533408E-2</v>
      </c>
      <c r="L16" s="106">
        <v>31</v>
      </c>
    </row>
    <row r="17" spans="1:12" s="60" customFormat="1" x14ac:dyDescent="0.3">
      <c r="A17" s="126"/>
      <c r="B17" s="66" t="s">
        <v>41</v>
      </c>
      <c r="C17" s="124"/>
      <c r="D17" s="62">
        <v>154.97482499614384</v>
      </c>
      <c r="E17" s="72">
        <v>155.97138160887704</v>
      </c>
      <c r="F17" s="72">
        <v>4.9754007771865592</v>
      </c>
      <c r="G17" s="72">
        <v>6.8302728854190953</v>
      </c>
      <c r="H17" s="73">
        <v>0.99982070487818919</v>
      </c>
      <c r="I17" s="73">
        <v>0.99980875187006846</v>
      </c>
      <c r="J17" s="72">
        <v>0.5041758509939207</v>
      </c>
      <c r="K17" s="74">
        <v>-6.4304419298940839E-3</v>
      </c>
      <c r="L17" s="106">
        <v>34</v>
      </c>
    </row>
    <row r="18" spans="1:12" s="61" customFormat="1" x14ac:dyDescent="0.3">
      <c r="A18" s="128"/>
      <c r="B18" s="65" t="s">
        <v>42</v>
      </c>
      <c r="C18" s="124"/>
      <c r="D18" s="62">
        <v>92.879022002720973</v>
      </c>
      <c r="E18" s="72">
        <v>91.846600236987769</v>
      </c>
      <c r="F18" s="72">
        <v>6.0137542080373168</v>
      </c>
      <c r="G18" s="72">
        <v>4.6911152401367699</v>
      </c>
      <c r="H18" s="73">
        <v>0.99818214349165246</v>
      </c>
      <c r="I18" s="73">
        <v>0.99798015943516938</v>
      </c>
      <c r="J18" s="72">
        <v>1.3577399040506535</v>
      </c>
      <c r="K18" s="74">
        <v>1.1115769131407936E-2</v>
      </c>
      <c r="L18" s="106">
        <v>19</v>
      </c>
    </row>
    <row r="19" spans="1:12" s="61" customFormat="1" x14ac:dyDescent="0.3">
      <c r="A19" s="128"/>
      <c r="B19" s="65" t="s">
        <v>43</v>
      </c>
      <c r="C19" s="124"/>
      <c r="D19" s="62">
        <v>147.20862462948475</v>
      </c>
      <c r="E19" s="72">
        <v>147.02587727821592</v>
      </c>
      <c r="F19" s="72">
        <v>5.08351100497873</v>
      </c>
      <c r="G19" s="72">
        <v>6.0206003749999573</v>
      </c>
      <c r="H19" s="73">
        <v>0.99979757048644591</v>
      </c>
      <c r="I19" s="73">
        <v>0.99978311123547781</v>
      </c>
      <c r="J19" s="72">
        <v>1.080214041575033</v>
      </c>
      <c r="K19" s="74">
        <v>1.2414174218989826E-3</v>
      </c>
      <c r="L19" s="106">
        <v>32</v>
      </c>
    </row>
    <row r="20" spans="1:12" s="61" customFormat="1" x14ac:dyDescent="0.3">
      <c r="A20" s="128"/>
      <c r="B20" s="65" t="s">
        <v>44</v>
      </c>
      <c r="C20" s="124"/>
      <c r="D20" s="62">
        <v>135.34548768233063</v>
      </c>
      <c r="E20" s="72">
        <v>125.20768614887642</v>
      </c>
      <c r="F20" s="72">
        <v>4.2821644150023088</v>
      </c>
      <c r="G20" s="72">
        <v>4.0311988836303643</v>
      </c>
      <c r="H20" s="73">
        <v>0.98175490253318121</v>
      </c>
      <c r="I20" s="73">
        <v>0.98084264765984031</v>
      </c>
      <c r="J20" s="72">
        <v>3.296099064916902</v>
      </c>
      <c r="K20" s="74">
        <v>7.4903136462507278E-2</v>
      </c>
      <c r="L20" s="106">
        <v>43</v>
      </c>
    </row>
    <row r="21" spans="1:12" s="61" customFormat="1" x14ac:dyDescent="0.3">
      <c r="A21" s="128"/>
      <c r="B21" s="65" t="s">
        <v>45</v>
      </c>
      <c r="C21" s="124"/>
      <c r="D21" s="62">
        <v>225.81834539965669</v>
      </c>
      <c r="E21" s="72">
        <v>216.23032825955681</v>
      </c>
      <c r="F21" s="72">
        <v>5.7824830723415772</v>
      </c>
      <c r="G21" s="72">
        <v>1.0553047243041125</v>
      </c>
      <c r="H21" s="73">
        <v>0.99214407638606117</v>
      </c>
      <c r="I21" s="73">
        <v>0.99169940146451752</v>
      </c>
      <c r="J21" s="72">
        <v>0.42308288126701399</v>
      </c>
      <c r="K21" s="74">
        <v>4.2458982343223102E-2</v>
      </c>
      <c r="L21" s="106">
        <v>40</v>
      </c>
    </row>
    <row r="22" spans="1:12" s="61" customFormat="1" ht="15" thickBot="1" x14ac:dyDescent="0.35">
      <c r="A22" s="128"/>
      <c r="B22" s="67" t="s">
        <v>46</v>
      </c>
      <c r="C22" s="125"/>
      <c r="D22" s="68">
        <v>33.654979179919529</v>
      </c>
      <c r="E22" s="75">
        <v>34.277515786852142</v>
      </c>
      <c r="F22" s="75">
        <v>1.8080594417254876</v>
      </c>
      <c r="G22" s="75">
        <v>9.9743065900150025</v>
      </c>
      <c r="H22" s="76">
        <v>0.99746062357831144</v>
      </c>
      <c r="I22" s="76">
        <v>0.99724900887650403</v>
      </c>
      <c r="J22" s="75">
        <v>1.0352229732793197</v>
      </c>
      <c r="K22" s="77">
        <v>-1.8497607845915812E-2</v>
      </c>
      <c r="L22" s="106">
        <v>26</v>
      </c>
    </row>
  </sheetData>
  <mergeCells count="5">
    <mergeCell ref="C4:C22"/>
    <mergeCell ref="A4:A7"/>
    <mergeCell ref="A8:A13"/>
    <mergeCell ref="A14:A17"/>
    <mergeCell ref="A18:A2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0BABA5-60A9-4D7E-A2D9-9BFB541F9646}">
  <dimension ref="A1:Z77"/>
  <sheetViews>
    <sheetView topLeftCell="J1" workbookViewId="0">
      <selection activeCell="V1" sqref="V1:Z66"/>
    </sheetView>
  </sheetViews>
  <sheetFormatPr baseColWidth="10" defaultRowHeight="14.4" x14ac:dyDescent="0.3"/>
  <sheetData>
    <row r="1" spans="1:26" x14ac:dyDescent="0.3">
      <c r="A1" s="3" t="s">
        <v>47</v>
      </c>
      <c r="B1" s="3" t="s">
        <v>28</v>
      </c>
      <c r="C1" s="3" t="s">
        <v>29</v>
      </c>
      <c r="D1" s="3" t="s">
        <v>30</v>
      </c>
      <c r="E1" s="3" t="s">
        <v>31</v>
      </c>
      <c r="G1" s="3" t="s">
        <v>20</v>
      </c>
      <c r="H1" s="3" t="s">
        <v>32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O1" s="3" t="s">
        <v>22</v>
      </c>
      <c r="P1" s="3" t="s">
        <v>38</v>
      </c>
      <c r="Q1" s="3" t="s">
        <v>39</v>
      </c>
      <c r="R1" s="3" t="s">
        <v>40</v>
      </c>
      <c r="S1" s="3" t="s">
        <v>41</v>
      </c>
      <c r="U1" s="3" t="s">
        <v>27</v>
      </c>
      <c r="V1" s="3" t="s">
        <v>42</v>
      </c>
      <c r="W1" s="3" t="s">
        <v>43</v>
      </c>
      <c r="X1" s="3" t="s">
        <v>44</v>
      </c>
      <c r="Y1" s="3" t="s">
        <v>45</v>
      </c>
      <c r="Z1" s="3" t="s">
        <v>46</v>
      </c>
    </row>
    <row r="2" spans="1:26" x14ac:dyDescent="0.3">
      <c r="A2" s="3">
        <v>0</v>
      </c>
      <c r="B2" s="3">
        <v>0</v>
      </c>
      <c r="C2" s="3">
        <v>0</v>
      </c>
      <c r="D2" s="3">
        <v>0</v>
      </c>
      <c r="E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U2" s="3">
        <v>0</v>
      </c>
      <c r="V2" s="3">
        <v>0</v>
      </c>
      <c r="W2" s="3">
        <v>0</v>
      </c>
      <c r="X2" s="3">
        <v>0</v>
      </c>
      <c r="Y2" s="3">
        <v>0</v>
      </c>
      <c r="Z2" s="3">
        <v>0</v>
      </c>
    </row>
    <row r="3" spans="1:26" x14ac:dyDescent="0.3">
      <c r="A3" s="3">
        <v>1</v>
      </c>
      <c r="B3" s="3">
        <v>0</v>
      </c>
      <c r="C3" s="3">
        <v>0</v>
      </c>
      <c r="D3" s="3">
        <v>1.2717620256378441</v>
      </c>
      <c r="E3" s="3">
        <v>6.1078630079155003</v>
      </c>
      <c r="G3" s="3">
        <v>1</v>
      </c>
      <c r="H3" s="3">
        <v>0</v>
      </c>
      <c r="I3" s="3">
        <v>0.93890361523125199</v>
      </c>
      <c r="J3" s="3">
        <v>2.589532592959757</v>
      </c>
      <c r="K3" s="3">
        <v>1.6929173548253194</v>
      </c>
      <c r="L3" s="3">
        <v>0</v>
      </c>
      <c r="M3" s="3">
        <v>0</v>
      </c>
      <c r="O3" s="3">
        <v>1</v>
      </c>
      <c r="P3" s="3">
        <v>0.59739286766246502</v>
      </c>
      <c r="Q3" s="3">
        <v>0.24133412480307526</v>
      </c>
      <c r="R3" s="3">
        <v>2.5877052046264754E-2</v>
      </c>
      <c r="S3" s="3">
        <v>2.1705377453598325</v>
      </c>
      <c r="U3" s="3">
        <v>1</v>
      </c>
      <c r="V3" s="3">
        <v>1.697060702758922</v>
      </c>
      <c r="W3" s="3">
        <v>2.2008263284116847</v>
      </c>
      <c r="X3" s="3">
        <v>2.3980928042047382E-2</v>
      </c>
      <c r="Y3" s="3">
        <v>2.6350821251432373</v>
      </c>
      <c r="Z3" s="3">
        <v>0.51287157173929954</v>
      </c>
    </row>
    <row r="4" spans="1:26" x14ac:dyDescent="0.3">
      <c r="A4" s="3">
        <v>2</v>
      </c>
      <c r="B4" s="3">
        <v>0</v>
      </c>
      <c r="C4" s="3">
        <v>0</v>
      </c>
      <c r="D4" s="3">
        <v>2.2043875111055966</v>
      </c>
      <c r="E4" s="3">
        <v>8.8529699777651629</v>
      </c>
      <c r="G4" s="3">
        <v>2</v>
      </c>
      <c r="H4" s="3">
        <v>0</v>
      </c>
      <c r="I4" s="3">
        <v>1.0432262391458356</v>
      </c>
      <c r="J4" s="3">
        <v>3.5930896820527165</v>
      </c>
      <c r="K4" s="3">
        <v>2.9336065861641281</v>
      </c>
      <c r="L4" s="3">
        <v>0</v>
      </c>
      <c r="M4" s="3">
        <v>0</v>
      </c>
      <c r="O4" s="3">
        <v>2</v>
      </c>
      <c r="P4" s="3">
        <v>1.1028791402999354</v>
      </c>
      <c r="Q4" s="3">
        <v>0.58885526451950354</v>
      </c>
      <c r="R4" s="3">
        <v>8.8721321301479153E-2</v>
      </c>
      <c r="S4" s="3">
        <v>3.5517890378615435</v>
      </c>
      <c r="U4" s="3">
        <v>2</v>
      </c>
      <c r="V4" s="3">
        <v>2.6415670590956055</v>
      </c>
      <c r="W4" s="3">
        <v>3.9802178279785791</v>
      </c>
      <c r="X4" s="3">
        <v>1.7689575260166124</v>
      </c>
      <c r="Y4" s="3">
        <v>5.6440926569734335</v>
      </c>
      <c r="Z4" s="3">
        <v>0.51287157173929954</v>
      </c>
    </row>
    <row r="5" spans="1:26" x14ac:dyDescent="0.3">
      <c r="A5" s="3">
        <v>3</v>
      </c>
      <c r="B5" s="3">
        <v>1.9042225660276599</v>
      </c>
      <c r="C5" s="3">
        <v>1.1033249450371619E-2</v>
      </c>
      <c r="D5" s="3">
        <v>3.0522288615308262</v>
      </c>
      <c r="E5" s="3">
        <v>15.029460659926904</v>
      </c>
      <c r="G5" s="3">
        <v>3</v>
      </c>
      <c r="H5" s="3">
        <v>0.85489623052067143</v>
      </c>
      <c r="I5" s="3">
        <v>1.2518714869750027</v>
      </c>
      <c r="J5" s="3">
        <v>7.3860523723102807</v>
      </c>
      <c r="K5" s="3">
        <v>5.1121021703911289</v>
      </c>
      <c r="L5" s="3">
        <v>0</v>
      </c>
      <c r="M5" s="3">
        <v>0</v>
      </c>
      <c r="O5" s="3">
        <v>3</v>
      </c>
      <c r="P5" s="3">
        <v>1.7462253054748977</v>
      </c>
      <c r="Q5" s="3">
        <v>0.97498986420442391</v>
      </c>
      <c r="R5" s="3">
        <v>0.17004919916116837</v>
      </c>
      <c r="S5" s="3">
        <v>4.5383971039341944</v>
      </c>
      <c r="U5" s="3">
        <v>3</v>
      </c>
      <c r="V5" s="3">
        <v>3.5843850295398054</v>
      </c>
      <c r="W5" s="3">
        <v>5.7596093275454736</v>
      </c>
      <c r="X5" s="3">
        <v>3.6336445866464184</v>
      </c>
      <c r="Y5" s="3">
        <v>11.229556925114153</v>
      </c>
      <c r="Z5" s="3">
        <v>0.73974561997173061</v>
      </c>
    </row>
    <row r="6" spans="1:26" x14ac:dyDescent="0.3">
      <c r="A6" s="3">
        <v>4</v>
      </c>
      <c r="B6" s="3">
        <v>5.8486835956563841</v>
      </c>
      <c r="C6" s="3">
        <v>2.2066498900743237E-2</v>
      </c>
      <c r="D6" s="3">
        <v>4.2392067521261474</v>
      </c>
      <c r="E6" s="3">
        <v>18.25496134950026</v>
      </c>
      <c r="G6" s="3">
        <v>4</v>
      </c>
      <c r="H6" s="3">
        <v>1.1179412245270319</v>
      </c>
      <c r="I6" s="3">
        <v>1.5648393587187535</v>
      </c>
      <c r="J6" s="3">
        <v>8.4934737583952664</v>
      </c>
      <c r="K6" s="3">
        <v>7.551127201290849</v>
      </c>
      <c r="L6" s="3">
        <v>0</v>
      </c>
      <c r="M6" s="3">
        <v>0.57965083464673983</v>
      </c>
      <c r="O6" s="3">
        <v>4</v>
      </c>
      <c r="P6" s="3">
        <v>2.366594821893611</v>
      </c>
      <c r="Q6" s="3">
        <v>1.2259773539996222</v>
      </c>
      <c r="R6" s="3">
        <v>0.35118856348502159</v>
      </c>
      <c r="S6" s="3">
        <v>5.5250051700068452</v>
      </c>
      <c r="U6" s="3">
        <v>4</v>
      </c>
      <c r="V6" s="3">
        <v>5.0772965898161662</v>
      </c>
      <c r="W6" s="3">
        <v>7.4921747350185024</v>
      </c>
      <c r="X6" s="3">
        <v>5.7377525725867056</v>
      </c>
      <c r="Y6" s="3">
        <v>17.779133122987325</v>
      </c>
      <c r="Z6" s="3">
        <v>0.98702967233690486</v>
      </c>
    </row>
    <row r="7" spans="1:26" x14ac:dyDescent="0.3">
      <c r="A7" s="3">
        <v>5</v>
      </c>
      <c r="B7" s="3">
        <v>11.357327447379259</v>
      </c>
      <c r="C7" s="3">
        <v>7.7232746152601325E-2</v>
      </c>
      <c r="D7" s="3">
        <v>5.2566163726364223</v>
      </c>
      <c r="E7" s="3">
        <v>23.539292266460862</v>
      </c>
      <c r="G7" s="3">
        <v>5</v>
      </c>
      <c r="H7" s="3">
        <v>1.4467474670349825</v>
      </c>
      <c r="I7" s="3">
        <v>1.9821298543770878</v>
      </c>
      <c r="J7" s="3">
        <v>10.154605837522745</v>
      </c>
      <c r="K7" s="3">
        <v>9.9878498549661323</v>
      </c>
      <c r="L7" s="3">
        <v>0</v>
      </c>
      <c r="M7" s="3">
        <v>1.6230223370108714</v>
      </c>
      <c r="O7" s="3">
        <v>5</v>
      </c>
      <c r="P7" s="3">
        <v>3.1018475820935678</v>
      </c>
      <c r="Q7" s="3">
        <v>1.6603787786451576</v>
      </c>
      <c r="R7" s="3">
        <v>0.47040783898388416</v>
      </c>
      <c r="S7" s="3">
        <v>7.3666735600091267</v>
      </c>
      <c r="U7" s="3">
        <v>5</v>
      </c>
      <c r="V7" s="3">
        <v>7.385058113927097</v>
      </c>
      <c r="W7" s="3">
        <v>8.9437835899283371</v>
      </c>
      <c r="X7" s="3">
        <v>7.8506956372793262</v>
      </c>
      <c r="Y7" s="3">
        <v>24.029851792676897</v>
      </c>
      <c r="Z7" s="3">
        <v>1.3556561145245265</v>
      </c>
    </row>
    <row r="8" spans="1:26" x14ac:dyDescent="0.3">
      <c r="A8" s="3">
        <v>6</v>
      </c>
      <c r="B8" s="3">
        <v>16.865971299102132</v>
      </c>
      <c r="C8" s="3">
        <v>1.0598260420316739</v>
      </c>
      <c r="D8" s="3">
        <v>5.8518744892913102</v>
      </c>
      <c r="E8" s="3">
        <v>29.098133880406429</v>
      </c>
      <c r="G8" s="3">
        <v>6</v>
      </c>
      <c r="H8" s="3">
        <v>4.3402424011049474</v>
      </c>
      <c r="I8" s="3">
        <v>3.0253560935229231</v>
      </c>
      <c r="J8" s="3">
        <v>11.822260214934792</v>
      </c>
      <c r="K8" s="3">
        <v>12.3599513090809</v>
      </c>
      <c r="L8" s="3">
        <v>2.1532879871534915E-2</v>
      </c>
      <c r="M8" s="3">
        <v>3.7097653417391347</v>
      </c>
      <c r="O8" s="3">
        <v>6</v>
      </c>
      <c r="P8" s="3">
        <v>3.9290069373185195</v>
      </c>
      <c r="Q8" s="3">
        <v>2.114086933274939</v>
      </c>
      <c r="R8" s="3">
        <v>0.57206768630849569</v>
      </c>
      <c r="S8" s="3">
        <v>10.458045500370099</v>
      </c>
      <c r="U8" s="3">
        <v>6</v>
      </c>
      <c r="V8" s="3">
        <v>11.187856235730791</v>
      </c>
      <c r="W8" s="3">
        <v>10.442218536932037</v>
      </c>
      <c r="X8" s="3">
        <v>10.605492610012332</v>
      </c>
      <c r="Y8" s="3">
        <v>30.323873868791111</v>
      </c>
      <c r="Z8" s="3">
        <v>1.58003742716047</v>
      </c>
    </row>
    <row r="9" spans="1:26" x14ac:dyDescent="0.3">
      <c r="A9" s="3">
        <v>7</v>
      </c>
      <c r="B9" s="3">
        <v>21.422503867811177</v>
      </c>
      <c r="C9" s="3">
        <v>1.9441600083228394</v>
      </c>
      <c r="D9" s="3">
        <v>7.8777117834213204</v>
      </c>
      <c r="E9" s="3">
        <v>34.039326426135823</v>
      </c>
      <c r="G9" s="3">
        <v>7</v>
      </c>
      <c r="H9" s="3">
        <v>6.5761248501590117</v>
      </c>
      <c r="I9" s="3">
        <v>5.2161311957291776</v>
      </c>
      <c r="J9" s="3">
        <v>15.86561669900475</v>
      </c>
      <c r="K9" s="3">
        <v>15.198026422350461</v>
      </c>
      <c r="L9" s="3">
        <v>0.34990929791244235</v>
      </c>
      <c r="M9" s="3">
        <v>6.9558100157608784</v>
      </c>
      <c r="O9" s="3">
        <v>7</v>
      </c>
      <c r="P9" s="3">
        <v>5.0089094288622062</v>
      </c>
      <c r="Q9" s="3">
        <v>2.5002215329598592</v>
      </c>
      <c r="R9" s="3">
        <v>1.8228650328286848</v>
      </c>
      <c r="S9" s="3">
        <v>14.075608409303154</v>
      </c>
      <c r="U9" s="3">
        <v>7</v>
      </c>
      <c r="V9" s="3">
        <v>15.322334855102758</v>
      </c>
      <c r="W9" s="3">
        <v>12.362088312780529</v>
      </c>
      <c r="X9" s="3">
        <v>13.208831089848196</v>
      </c>
      <c r="Y9" s="3">
        <v>38.487578720792399</v>
      </c>
      <c r="Z9" s="3">
        <v>1.815103564207649</v>
      </c>
    </row>
    <row r="10" spans="1:26" x14ac:dyDescent="0.3">
      <c r="A10" s="3">
        <v>8</v>
      </c>
      <c r="B10" s="3">
        <v>25.502980795013304</v>
      </c>
      <c r="C10" s="3">
        <v>2.63197531543819</v>
      </c>
      <c r="D10" s="3">
        <v>9.0782079577205863</v>
      </c>
      <c r="E10" s="3">
        <v>38.568752926387766</v>
      </c>
      <c r="G10" s="3">
        <v>8</v>
      </c>
      <c r="H10" s="3">
        <v>10.456038511752828</v>
      </c>
      <c r="I10" s="3">
        <v>7.5112289218500159</v>
      </c>
      <c r="J10" s="3">
        <v>20.927676898570692</v>
      </c>
      <c r="K10" s="3">
        <v>17.5557294278527</v>
      </c>
      <c r="L10" s="3">
        <v>0.51678911691683793</v>
      </c>
      <c r="M10" s="3">
        <v>14.259410532309801</v>
      </c>
      <c r="O10" s="3">
        <v>8</v>
      </c>
      <c r="P10" s="3">
        <v>6.065835271649644</v>
      </c>
      <c r="Q10" s="3">
        <v>2.9249695926132717</v>
      </c>
      <c r="R10" s="3">
        <v>2.6322044923417485</v>
      </c>
      <c r="S10" s="3">
        <v>14.930668733232785</v>
      </c>
      <c r="U10" s="3">
        <v>8</v>
      </c>
      <c r="V10" s="3">
        <v>19.032126202311872</v>
      </c>
      <c r="W10" s="3">
        <v>15.124827746318601</v>
      </c>
      <c r="X10" s="3">
        <v>15.882656022147732</v>
      </c>
      <c r="Y10" s="3">
        <v>42.789865274685567</v>
      </c>
      <c r="Z10" s="3">
        <v>2.0501697012548279</v>
      </c>
    </row>
    <row r="11" spans="1:26" x14ac:dyDescent="0.3">
      <c r="A11" s="3">
        <v>9</v>
      </c>
      <c r="B11" s="3">
        <v>31.215648493096285</v>
      </c>
      <c r="C11" s="3">
        <v>3.1232719633777264</v>
      </c>
      <c r="D11" s="3">
        <v>10.128642110232443</v>
      </c>
      <c r="E11" s="3">
        <v>43.304062449378435</v>
      </c>
      <c r="G11" s="3">
        <v>9</v>
      </c>
      <c r="H11" s="3">
        <v>10.587561008756008</v>
      </c>
      <c r="I11" s="3">
        <v>9.0760682805687694</v>
      </c>
      <c r="J11" s="3">
        <v>28.607593041658113</v>
      </c>
      <c r="K11" s="3">
        <v>20.550469283901517</v>
      </c>
      <c r="L11" s="3">
        <v>0.63791156619422185</v>
      </c>
      <c r="M11" s="3">
        <v>20.635569713423937</v>
      </c>
      <c r="O11" s="3">
        <v>9</v>
      </c>
      <c r="P11" s="3">
        <v>7.2835976557308229</v>
      </c>
      <c r="Q11" s="3">
        <v>3.4365979371957911</v>
      </c>
      <c r="R11" s="3">
        <v>3.9075272770289997</v>
      </c>
      <c r="S11" s="3">
        <v>18.877100997523389</v>
      </c>
      <c r="U11" s="3">
        <v>9</v>
      </c>
      <c r="V11" s="3">
        <v>23.602237492046239</v>
      </c>
      <c r="W11" s="3">
        <v>18.777262929640123</v>
      </c>
      <c r="X11" s="3">
        <v>18.954933297299746</v>
      </c>
      <c r="Y11" s="3">
        <v>50.273986022635654</v>
      </c>
      <c r="Z11" s="3">
        <v>2.2959206627132422</v>
      </c>
    </row>
    <row r="12" spans="1:26" x14ac:dyDescent="0.3">
      <c r="A12" s="3">
        <v>10</v>
      </c>
      <c r="B12" s="3">
        <v>42.776999786835653</v>
      </c>
      <c r="C12" s="3">
        <v>3.319790622553541</v>
      </c>
      <c r="D12" s="3">
        <v>10.953983230063187</v>
      </c>
      <c r="E12" s="3">
        <v>52.362915449882323</v>
      </c>
      <c r="G12" s="3">
        <v>10</v>
      </c>
      <c r="H12" s="3">
        <v>10.784844754260778</v>
      </c>
      <c r="I12" s="3">
        <v>11.788456502347941</v>
      </c>
      <c r="J12" s="3">
        <v>35.763527199353703</v>
      </c>
      <c r="K12" s="3">
        <v>23.748998160845687</v>
      </c>
      <c r="L12" s="3">
        <v>1.009353743978199</v>
      </c>
      <c r="M12" s="3">
        <v>25.968357392173942</v>
      </c>
      <c r="O12" s="3">
        <v>10</v>
      </c>
      <c r="P12" s="3">
        <v>8.5243366885682494</v>
      </c>
      <c r="Q12" s="3">
        <v>4.6680410914172903</v>
      </c>
      <c r="R12" s="3">
        <v>6.8368557776876804</v>
      </c>
      <c r="S12" s="3">
        <v>20.718769387525672</v>
      </c>
      <c r="U12" s="3">
        <v>10</v>
      </c>
      <c r="V12" s="3">
        <v>28.426992306489069</v>
      </c>
      <c r="W12" s="3">
        <v>23.13208949436963</v>
      </c>
      <c r="X12" s="3">
        <v>22.426633803079223</v>
      </c>
      <c r="Y12" s="3">
        <v>57.421172510570159</v>
      </c>
      <c r="Z12" s="3">
        <v>2.8252349270021426</v>
      </c>
    </row>
    <row r="13" spans="1:26" x14ac:dyDescent="0.3">
      <c r="A13" s="3">
        <v>11</v>
      </c>
      <c r="B13" s="3">
        <v>46.993492611611188</v>
      </c>
      <c r="C13" s="3">
        <v>3.8110872704930774</v>
      </c>
      <c r="D13" s="3">
        <v>11.854355360787636</v>
      </c>
      <c r="E13" s="3">
        <v>57.235480321365472</v>
      </c>
      <c r="G13" s="3">
        <v>11</v>
      </c>
      <c r="H13" s="3">
        <v>11.245173493771908</v>
      </c>
      <c r="I13" s="3">
        <v>13.353295861066695</v>
      </c>
      <c r="J13" s="3">
        <v>45.674742005310648</v>
      </c>
      <c r="K13" s="3">
        <v>30.930525089935994</v>
      </c>
      <c r="L13" s="3">
        <v>1.0981768734482804</v>
      </c>
      <c r="M13" s="3">
        <v>33.851608743369603</v>
      </c>
      <c r="O13" s="3">
        <v>11</v>
      </c>
      <c r="P13" s="3">
        <v>10.109725452749407</v>
      </c>
      <c r="Q13" s="3">
        <v>5.0695986417069099</v>
      </c>
      <c r="R13" s="3">
        <v>11.317005249283309</v>
      </c>
      <c r="S13" s="3">
        <v>24.270558425387215</v>
      </c>
      <c r="U13" s="3">
        <v>11</v>
      </c>
      <c r="V13" s="3">
        <v>37.568559772651469</v>
      </c>
      <c r="W13" s="3">
        <v>27.767872611662327</v>
      </c>
      <c r="X13" s="3">
        <v>26.499993463014842</v>
      </c>
      <c r="Y13" s="3">
        <v>64.800445467749626</v>
      </c>
      <c r="Z13" s="3">
        <v>4.1547231692555604</v>
      </c>
    </row>
    <row r="14" spans="1:26" x14ac:dyDescent="0.3">
      <c r="A14" s="3">
        <v>12</v>
      </c>
      <c r="B14" s="3">
        <v>57.126676980829806</v>
      </c>
      <c r="C14" s="3">
        <v>4.1058652592567988</v>
      </c>
      <c r="D14" s="3">
        <v>12.529634458830973</v>
      </c>
      <c r="E14" s="3">
        <v>66.019822624884398</v>
      </c>
      <c r="G14" s="3">
        <v>12</v>
      </c>
      <c r="H14" s="3">
        <v>18.018582089435689</v>
      </c>
      <c r="I14" s="3">
        <v>14.083554228468779</v>
      </c>
      <c r="J14" s="3">
        <v>54.755042435331383</v>
      </c>
      <c r="K14" s="3">
        <v>38.224868503023728</v>
      </c>
      <c r="L14" s="3">
        <v>1.3027392322278621</v>
      </c>
      <c r="M14" s="3">
        <v>40.92334892605983</v>
      </c>
      <c r="O14" s="3">
        <v>12</v>
      </c>
      <c r="P14" s="3">
        <v>11.649160919418067</v>
      </c>
      <c r="Q14" s="3">
        <v>6.033336762401996</v>
      </c>
      <c r="R14" s="3">
        <v>15.538684559056112</v>
      </c>
      <c r="S14" s="3">
        <v>27.361930365748186</v>
      </c>
      <c r="U14" s="3">
        <v>12</v>
      </c>
      <c r="V14" s="3">
        <v>46.733776285349279</v>
      </c>
      <c r="W14" s="3">
        <v>31.27982951870225</v>
      </c>
      <c r="X14" s="3">
        <v>29.518095200322879</v>
      </c>
      <c r="Y14" s="3">
        <v>67.65103188405935</v>
      </c>
      <c r="Z14" s="3">
        <v>4.5500616724712701</v>
      </c>
    </row>
    <row r="15" spans="1:26" x14ac:dyDescent="0.3">
      <c r="A15" s="3">
        <v>13</v>
      </c>
      <c r="B15" s="3">
        <v>63.519424166779807</v>
      </c>
      <c r="C15" s="3">
        <v>4.681116058186519</v>
      </c>
      <c r="D15" s="3">
        <v>13.054851535086902</v>
      </c>
      <c r="E15" s="3">
        <v>72.19631330704614</v>
      </c>
      <c r="G15" s="3">
        <v>13</v>
      </c>
      <c r="H15" s="3">
        <v>25.186558176109013</v>
      </c>
      <c r="I15" s="3">
        <v>15.126780467614616</v>
      </c>
      <c r="J15" s="3">
        <v>61.675489193636579</v>
      </c>
      <c r="K15" s="3">
        <v>46.771413033572465</v>
      </c>
      <c r="L15" s="3">
        <v>1.6526485301403044</v>
      </c>
      <c r="M15" s="3">
        <v>46.835787439456574</v>
      </c>
      <c r="O15" s="3">
        <v>13</v>
      </c>
      <c r="P15" s="3">
        <v>13.303479629867971</v>
      </c>
      <c r="Q15" s="3">
        <v>7.3450914266814191</v>
      </c>
      <c r="R15" s="3">
        <v>19.544972067309896</v>
      </c>
      <c r="S15" s="3">
        <v>32.294970696111442</v>
      </c>
      <c r="U15" s="3">
        <v>13</v>
      </c>
      <c r="V15" s="3">
        <v>52.351053615703663</v>
      </c>
      <c r="W15" s="3">
        <v>35.213221254586962</v>
      </c>
      <c r="X15" s="3">
        <v>32.352504970604379</v>
      </c>
      <c r="Y15" s="3">
        <v>69.913402055733741</v>
      </c>
      <c r="Z15" s="3">
        <v>6.3467154823697047</v>
      </c>
    </row>
    <row r="16" spans="1:26" x14ac:dyDescent="0.3">
      <c r="A16" s="3">
        <v>14</v>
      </c>
      <c r="B16" s="3">
        <v>75.42081520445268</v>
      </c>
      <c r="C16" s="3">
        <v>5.2563668571162392</v>
      </c>
      <c r="D16" s="3">
        <v>14.079201750921685</v>
      </c>
      <c r="E16" s="3">
        <v>83.838402327247948</v>
      </c>
      <c r="G16" s="3">
        <v>14</v>
      </c>
      <c r="H16" s="3">
        <v>33.340952990306185</v>
      </c>
      <c r="I16" s="3">
        <v>17.317555569820868</v>
      </c>
      <c r="J16" s="3">
        <v>70.905730414608101</v>
      </c>
      <c r="K16" s="3">
        <v>56.326146786937528</v>
      </c>
      <c r="L16" s="3">
        <v>1.9164263085666071</v>
      </c>
      <c r="M16" s="3">
        <v>50.54555278119571</v>
      </c>
      <c r="O16" s="3">
        <v>14</v>
      </c>
      <c r="P16" s="3">
        <v>15.003751637830371</v>
      </c>
      <c r="Q16" s="3">
        <v>8.8977806211346149</v>
      </c>
      <c r="R16" s="3">
        <v>24.564427028962591</v>
      </c>
      <c r="S16" s="3">
        <v>36.872606078753591</v>
      </c>
      <c r="U16" s="3">
        <v>14</v>
      </c>
      <c r="V16" s="3">
        <v>57.240357169422239</v>
      </c>
      <c r="W16" s="3">
        <v>39.989482648161257</v>
      </c>
      <c r="X16" s="3">
        <v>38.606891200453205</v>
      </c>
      <c r="Y16" s="3">
        <v>76.849001348271074</v>
      </c>
      <c r="Z16" s="3">
        <v>7.093038179361276</v>
      </c>
    </row>
    <row r="17" spans="1:26" x14ac:dyDescent="0.3">
      <c r="A17" s="3">
        <v>15</v>
      </c>
      <c r="B17" s="3">
        <v>82.833681622203216</v>
      </c>
      <c r="C17" s="3">
        <v>5.7165674962600157</v>
      </c>
      <c r="D17" s="3">
        <v>14.98973527610816</v>
      </c>
      <c r="E17" s="3">
        <v>99.192461759688001</v>
      </c>
      <c r="G17" s="3">
        <v>15</v>
      </c>
      <c r="H17" s="3">
        <v>39.127942858446119</v>
      </c>
      <c r="I17" s="3">
        <v>19.612653295941705</v>
      </c>
      <c r="J17" s="3">
        <v>83.311309914245541</v>
      </c>
      <c r="K17" s="3">
        <v>67.406995819793295</v>
      </c>
      <c r="L17" s="3">
        <v>2.1236802773301307</v>
      </c>
      <c r="M17" s="3">
        <v>53.211946620570714</v>
      </c>
      <c r="O17" s="3">
        <v>15</v>
      </c>
      <c r="P17" s="3">
        <v>16.681046997036521</v>
      </c>
      <c r="Q17" s="3">
        <v>9.8481334901533817</v>
      </c>
      <c r="R17" s="3">
        <v>29.329732372303756</v>
      </c>
      <c r="S17" s="3">
        <v>41.228742975138864</v>
      </c>
      <c r="U17" s="3">
        <v>15</v>
      </c>
      <c r="V17" s="3">
        <v>61.001044618259257</v>
      </c>
      <c r="W17" s="3">
        <v>45.42130933104967</v>
      </c>
      <c r="X17" s="3">
        <v>46.080457617638089</v>
      </c>
      <c r="Y17" s="3">
        <v>83.050543878057184</v>
      </c>
      <c r="Z17" s="3">
        <v>9.0305081444932149</v>
      </c>
    </row>
    <row r="18" spans="1:26" x14ac:dyDescent="0.3">
      <c r="A18" s="3">
        <v>16</v>
      </c>
      <c r="B18" s="3">
        <v>89.236011015594556</v>
      </c>
      <c r="C18" s="3">
        <v>6.1767681354037922</v>
      </c>
      <c r="D18" s="3">
        <v>15.900268801294635</v>
      </c>
      <c r="E18" s="3">
        <v>112.696313381968</v>
      </c>
      <c r="G18" s="3">
        <v>16</v>
      </c>
      <c r="H18" s="3">
        <v>46.752181241251449</v>
      </c>
      <c r="I18" s="3">
        <v>21.177492654660458</v>
      </c>
      <c r="J18" s="3">
        <v>92.444371293096793</v>
      </c>
      <c r="K18" s="3">
        <v>77.431019342793121</v>
      </c>
      <c r="L18" s="3">
        <v>5.7470005504437047</v>
      </c>
      <c r="M18" s="3">
        <v>57.153572296168548</v>
      </c>
      <c r="O18" s="3">
        <v>16</v>
      </c>
      <c r="P18" s="3">
        <v>18.220482463705181</v>
      </c>
      <c r="Q18" s="3">
        <v>11.045318999546868</v>
      </c>
      <c r="R18" s="3">
        <v>34.267905665118271</v>
      </c>
      <c r="S18" s="3">
        <v>45.653737276708263</v>
      </c>
      <c r="U18" s="3">
        <v>16</v>
      </c>
      <c r="V18" s="3">
        <v>64.96944428601401</v>
      </c>
      <c r="W18" s="3">
        <v>51.109034345745229</v>
      </c>
      <c r="X18" s="3">
        <v>54.912004765689844</v>
      </c>
      <c r="Y18" s="3">
        <v>88.147692394556174</v>
      </c>
      <c r="Z18" s="3">
        <v>10.495546199170656</v>
      </c>
    </row>
    <row r="19" spans="1:26" x14ac:dyDescent="0.3">
      <c r="A19" s="3">
        <v>17</v>
      </c>
      <c r="B19" s="3">
        <v>96.693669429874575</v>
      </c>
      <c r="C19" s="3">
        <v>6.4068684549756805</v>
      </c>
      <c r="D19" s="3">
        <v>16.469352254536179</v>
      </c>
      <c r="E19" s="3">
        <v>124.04987015993589</v>
      </c>
      <c r="G19" s="3">
        <v>17</v>
      </c>
      <c r="H19" s="3">
        <v>52.967592966364485</v>
      </c>
      <c r="I19" s="3">
        <v>23.88988087643963</v>
      </c>
      <c r="J19" s="3">
        <v>101.79558132810865</v>
      </c>
      <c r="K19" s="3">
        <v>85.427461808590635</v>
      </c>
      <c r="L19" s="3">
        <v>9.786794418168034</v>
      </c>
      <c r="M19" s="3">
        <v>60.051826469402243</v>
      </c>
      <c r="O19" s="3">
        <v>17</v>
      </c>
      <c r="P19" s="3">
        <v>19.897777822911333</v>
      </c>
      <c r="Q19" s="3">
        <v>11.957460340037144</v>
      </c>
      <c r="R19" s="3">
        <v>38.931735997220869</v>
      </c>
      <c r="S19" s="3">
        <v>49.837368252737512</v>
      </c>
      <c r="U19" s="3">
        <v>17</v>
      </c>
      <c r="V19" s="3">
        <v>68.323626632144141</v>
      </c>
      <c r="W19" s="3">
        <v>56.653371334860225</v>
      </c>
      <c r="X19" s="3">
        <v>62.759757399401259</v>
      </c>
      <c r="Y19" s="3">
        <v>93.342605335479178</v>
      </c>
      <c r="Z19" s="3">
        <v>11.915445844478837</v>
      </c>
    </row>
    <row r="20" spans="1:26" x14ac:dyDescent="0.3">
      <c r="A20" s="3">
        <v>18</v>
      </c>
      <c r="B20" s="3">
        <v>104.14866969264962</v>
      </c>
      <c r="C20" s="3">
        <v>6.867069094119457</v>
      </c>
      <c r="D20" s="3">
        <v>16.981527362453573</v>
      </c>
      <c r="E20" s="3">
        <v>135.05937976281385</v>
      </c>
      <c r="G20" s="3">
        <v>18</v>
      </c>
      <c r="H20" s="3">
        <v>60.094598411160767</v>
      </c>
      <c r="I20" s="3">
        <v>25.454720235158383</v>
      </c>
      <c r="J20" s="3">
        <v>109.82620012868146</v>
      </c>
      <c r="K20" s="3">
        <v>93.408051089917407</v>
      </c>
      <c r="L20" s="3">
        <v>13.993177723736666</v>
      </c>
      <c r="M20" s="3">
        <v>62.02263930720116</v>
      </c>
      <c r="O20" s="3">
        <v>18</v>
      </c>
      <c r="P20" s="3">
        <v>21.437213289579994</v>
      </c>
      <c r="Q20" s="3">
        <v>13.168898057875792</v>
      </c>
      <c r="R20" s="3">
        <v>44.419704227975487</v>
      </c>
      <c r="S20" s="3">
        <v>54.664634763540491</v>
      </c>
      <c r="U20" s="3">
        <v>18</v>
      </c>
      <c r="V20" s="3">
        <v>71.698651811015964</v>
      </c>
      <c r="W20" s="3">
        <v>62.580076392190051</v>
      </c>
      <c r="X20" s="3">
        <v>66.945315277833203</v>
      </c>
      <c r="Y20" s="3">
        <v>100.34756574285018</v>
      </c>
      <c r="Z20" s="3">
        <v>13.474470563829479</v>
      </c>
    </row>
    <row r="21" spans="1:26" x14ac:dyDescent="0.3">
      <c r="A21" s="3">
        <v>19</v>
      </c>
      <c r="B21" s="3">
        <v>108.6473767477725</v>
      </c>
      <c r="C21" s="3">
        <v>7.2122195734772889</v>
      </c>
      <c r="D21" s="3">
        <v>17.436794125046809</v>
      </c>
      <c r="E21" s="3">
        <v>146.32692474700926</v>
      </c>
      <c r="G21" s="3">
        <v>19</v>
      </c>
      <c r="H21" s="3">
        <v>67.170332374074462</v>
      </c>
      <c r="I21" s="3">
        <v>26.18497860256047</v>
      </c>
      <c r="J21" s="3">
        <v>114.65219637210258</v>
      </c>
      <c r="K21" s="3">
        <v>101.60884385265007</v>
      </c>
      <c r="L21" s="3">
        <v>18.142836186531685</v>
      </c>
      <c r="M21" s="3">
        <v>63.761591811141379</v>
      </c>
      <c r="O21" s="3">
        <v>19</v>
      </c>
      <c r="P21" s="3">
        <v>22.861765512467411</v>
      </c>
      <c r="Q21" s="3">
        <v>14.323326941933797</v>
      </c>
      <c r="R21" s="3">
        <v>49.679007115781999</v>
      </c>
      <c r="S21" s="3">
        <v>59.527417199122652</v>
      </c>
      <c r="U21" s="3">
        <v>19</v>
      </c>
      <c r="V21" s="3">
        <v>74.452234541047389</v>
      </c>
      <c r="W21" s="3">
        <v>68.220005398358751</v>
      </c>
      <c r="X21" s="3">
        <v>71.045641345718934</v>
      </c>
      <c r="Y21" s="3">
        <v>107.69854597709548</v>
      </c>
      <c r="Z21" s="3">
        <v>15.379014183418143</v>
      </c>
    </row>
    <row r="22" spans="1:26" x14ac:dyDescent="0.3">
      <c r="A22" s="3">
        <v>20</v>
      </c>
      <c r="B22" s="3">
        <v>112.50341136644924</v>
      </c>
      <c r="C22" s="3">
        <v>7.3306177537861048</v>
      </c>
      <c r="D22" s="3">
        <v>17.914243574657593</v>
      </c>
      <c r="E22" s="3">
        <v>160.43285892569662</v>
      </c>
      <c r="G22" s="3">
        <v>20</v>
      </c>
      <c r="H22" s="3">
        <v>73.469461389839083</v>
      </c>
      <c r="I22" s="3">
        <v>27.228204841706305</v>
      </c>
      <c r="J22" s="3">
        <v>124.52325640243279</v>
      </c>
      <c r="K22" s="3">
        <v>108.96080396941403</v>
      </c>
      <c r="L22" s="3">
        <v>21.960521972303102</v>
      </c>
      <c r="M22" s="3">
        <v>65.268683981222907</v>
      </c>
      <c r="O22" s="3">
        <v>20</v>
      </c>
      <c r="P22" s="3">
        <v>22.898528150477407</v>
      </c>
      <c r="Q22" s="3">
        <v>15.255060103313435</v>
      </c>
      <c r="R22" s="3">
        <v>54.633422879657701</v>
      </c>
      <c r="S22" s="3">
        <v>64.30777959342376</v>
      </c>
      <c r="U22" s="3">
        <v>20</v>
      </c>
      <c r="V22" s="3">
        <v>76.573050992718137</v>
      </c>
      <c r="W22" s="3">
        <v>71.725062393558943</v>
      </c>
      <c r="X22" s="3">
        <v>74.640231971616714</v>
      </c>
      <c r="Y22" s="3">
        <v>114.36272487288547</v>
      </c>
      <c r="Z22" s="3">
        <v>17.305032778685465</v>
      </c>
    </row>
    <row r="23" spans="1:26" x14ac:dyDescent="0.3">
      <c r="A23" s="3">
        <v>21</v>
      </c>
      <c r="B23" s="3">
        <v>117.77332534530747</v>
      </c>
      <c r="C23" s="3">
        <v>7.4884819941978584</v>
      </c>
      <c r="D23" s="3">
        <v>18.523518972065901</v>
      </c>
      <c r="E23" s="3">
        <v>174.42739971712845</v>
      </c>
      <c r="G23" s="3">
        <v>21</v>
      </c>
      <c r="H23" s="3">
        <v>79.596011528459471</v>
      </c>
      <c r="I23" s="3">
        <v>29.418979943912561</v>
      </c>
      <c r="J23" s="3">
        <v>137.3567971646502</v>
      </c>
      <c r="K23" s="3">
        <v>115.39984288015592</v>
      </c>
      <c r="L23" s="3">
        <v>25.335577522043049</v>
      </c>
      <c r="M23" s="3">
        <v>67.007636485163133</v>
      </c>
      <c r="O23" s="3">
        <v>21</v>
      </c>
      <c r="P23" s="3">
        <v>24.460940265902316</v>
      </c>
      <c r="Q23" s="3">
        <v>16.448843216331095</v>
      </c>
      <c r="R23" s="3">
        <v>59.130507957637178</v>
      </c>
      <c r="S23" s="3">
        <v>70.242022565659624</v>
      </c>
      <c r="U23" s="3">
        <v>21</v>
      </c>
      <c r="V23" s="3">
        <v>78.715787350889585</v>
      </c>
      <c r="W23" s="3">
        <v>75.167529085273415</v>
      </c>
      <c r="X23" s="3">
        <v>81.390110777427438</v>
      </c>
      <c r="Y23" s="3">
        <v>121.06993361863478</v>
      </c>
      <c r="Z23" s="3">
        <v>19.292884090028103</v>
      </c>
    </row>
    <row r="24" spans="1:26" x14ac:dyDescent="0.3">
      <c r="A24" s="3">
        <v>22</v>
      </c>
      <c r="B24" s="3">
        <v>121.91671900369603</v>
      </c>
      <c r="C24" s="3">
        <v>7.8436765351243052</v>
      </c>
      <c r="D24" s="3">
        <v>19.077405696982545</v>
      </c>
      <c r="E24" s="3">
        <v>189.24046119537991</v>
      </c>
      <c r="G24" s="3">
        <v>22</v>
      </c>
      <c r="H24" s="3">
        <v>84.945956719930791</v>
      </c>
      <c r="I24" s="3">
        <v>31.714077670033397</v>
      </c>
      <c r="J24" s="3">
        <v>149.38724241433297</v>
      </c>
      <c r="K24" s="3">
        <v>120.20829471302162</v>
      </c>
      <c r="L24" s="3">
        <v>28.489317953767262</v>
      </c>
      <c r="M24" s="3">
        <v>68.514728655244653</v>
      </c>
      <c r="O24" s="3">
        <v>22</v>
      </c>
      <c r="P24" s="3">
        <v>28.272864565363129</v>
      </c>
      <c r="Q24" s="3">
        <v>17.6280679987022</v>
      </c>
      <c r="R24" s="3">
        <v>64.161145502495572</v>
      </c>
      <c r="S24" s="3">
        <v>75.269645083803894</v>
      </c>
      <c r="U24" s="3">
        <v>22</v>
      </c>
      <c r="V24" s="3">
        <v>81.233345377192421</v>
      </c>
      <c r="W24" s="3">
        <v>79.939026838645191</v>
      </c>
      <c r="X24" s="3">
        <v>84.486805880120244</v>
      </c>
      <c r="Y24" s="3">
        <v>127.25580194499325</v>
      </c>
      <c r="Z24" s="3">
        <v>21.321695845444481</v>
      </c>
    </row>
    <row r="25" spans="1:26" x14ac:dyDescent="0.3">
      <c r="A25" s="3">
        <v>23</v>
      </c>
      <c r="B25" s="3">
        <v>126.19377052203261</v>
      </c>
      <c r="C25" s="3">
        <v>10.330038321609429</v>
      </c>
      <c r="D25" s="3">
        <v>19.40973773193253</v>
      </c>
      <c r="E25" s="3">
        <v>201.31036314062186</v>
      </c>
      <c r="G25" s="3">
        <v>23</v>
      </c>
      <c r="H25" s="3">
        <v>88.656402578531868</v>
      </c>
      <c r="I25" s="3">
        <v>33.278917028752147</v>
      </c>
      <c r="J25" s="3">
        <v>159.10328074731393</v>
      </c>
      <c r="K25" s="3">
        <v>123.65994762929722</v>
      </c>
      <c r="L25" s="3">
        <v>31.145099369956075</v>
      </c>
      <c r="M25" s="3">
        <v>70.48554149304357</v>
      </c>
      <c r="O25" s="3">
        <v>23</v>
      </c>
      <c r="P25" s="3">
        <v>31.812508557719596</v>
      </c>
      <c r="Q25" s="3">
        <v>18.576637881158636</v>
      </c>
      <c r="R25" s="3">
        <v>68.546497166460995</v>
      </c>
      <c r="S25" s="3">
        <v>79.80274735426184</v>
      </c>
      <c r="U25" s="3">
        <v>23</v>
      </c>
      <c r="V25" s="3">
        <v>82.968517024958928</v>
      </c>
      <c r="W25" s="3">
        <v>85.221756494163941</v>
      </c>
      <c r="X25" s="3">
        <v>86.800819803011564</v>
      </c>
      <c r="Y25" s="3">
        <v>132.02421125473552</v>
      </c>
      <c r="Z25" s="3">
        <v>22.899907607097663</v>
      </c>
    </row>
    <row r="26" spans="1:26" x14ac:dyDescent="0.3">
      <c r="A26" s="3">
        <v>24</v>
      </c>
      <c r="B26" s="3">
        <v>130.67399913685472</v>
      </c>
      <c r="C26" s="3">
        <v>11.119359523668198</v>
      </c>
      <c r="D26" s="3">
        <v>19.852847111865845</v>
      </c>
      <c r="E26" s="3">
        <v>213.74601969026506</v>
      </c>
      <c r="G26" s="3">
        <v>24</v>
      </c>
      <c r="H26" s="3">
        <v>92.6257167528493</v>
      </c>
      <c r="I26" s="3">
        <v>35.991305250531319</v>
      </c>
      <c r="J26" s="3">
        <v>167.4864339742274</v>
      </c>
      <c r="K26" s="3">
        <v>126.78630098936985</v>
      </c>
      <c r="L26" s="3">
        <v>33.579565668129149</v>
      </c>
      <c r="M26" s="3">
        <v>72.688214664701178</v>
      </c>
      <c r="O26" s="3">
        <v>24</v>
      </c>
      <c r="P26" s="3">
        <v>35.624432857180409</v>
      </c>
      <c r="Q26" s="3">
        <v>19.685734974492313</v>
      </c>
      <c r="R26" s="3">
        <v>71.81557749778068</v>
      </c>
      <c r="S26" s="3">
        <v>84.88384646201655</v>
      </c>
      <c r="U26" s="3">
        <v>24</v>
      </c>
      <c r="V26" s="3">
        <v>84.934502668268593</v>
      </c>
      <c r="W26" s="3">
        <v>89.822843613486725</v>
      </c>
      <c r="X26" s="3">
        <v>88.332152546101412</v>
      </c>
      <c r="Y26" s="3">
        <v>136.06191632351428</v>
      </c>
      <c r="Z26" s="3">
        <v>24.650252709224731</v>
      </c>
    </row>
    <row r="27" spans="1:26" x14ac:dyDescent="0.3">
      <c r="A27" s="3">
        <v>25</v>
      </c>
      <c r="B27" s="3">
        <v>134.627142032286</v>
      </c>
      <c r="C27" s="3">
        <v>11.280064508766024</v>
      </c>
      <c r="D27" s="3">
        <v>20.129790474324167</v>
      </c>
      <c r="E27" s="3">
        <v>221.2439890804911</v>
      </c>
      <c r="G27" s="3">
        <v>25</v>
      </c>
      <c r="H27" s="3">
        <v>94.955531594296488</v>
      </c>
      <c r="I27" s="3">
        <v>37.556144609250069</v>
      </c>
      <c r="J27" s="3">
        <v>173.88129519866749</v>
      </c>
      <c r="K27" s="3">
        <v>129.25008516639207</v>
      </c>
      <c r="L27" s="3">
        <v>37.618566571916304</v>
      </c>
      <c r="M27" s="3">
        <v>75.122748170217491</v>
      </c>
      <c r="O27" s="3">
        <v>25</v>
      </c>
      <c r="P27" s="3">
        <v>38.917487337070376</v>
      </c>
      <c r="Q27" s="3">
        <v>20.634304856948749</v>
      </c>
      <c r="R27" s="3">
        <v>73.091316163661531</v>
      </c>
      <c r="S27" s="3">
        <v>88.899553821371072</v>
      </c>
      <c r="U27" s="3">
        <v>25</v>
      </c>
      <c r="V27" s="3">
        <v>86.19942391285646</v>
      </c>
      <c r="W27" s="3">
        <v>94.210917440248267</v>
      </c>
      <c r="X27" s="3">
        <v>90.578107235966527</v>
      </c>
      <c r="Y27" s="3">
        <v>140.95956651224299</v>
      </c>
      <c r="Z27" s="3">
        <v>25.911179019590719</v>
      </c>
    </row>
    <row r="28" spans="1:26" x14ac:dyDescent="0.3">
      <c r="A28" s="3">
        <v>26</v>
      </c>
      <c r="B28" s="3">
        <v>139.37091350680353</v>
      </c>
      <c r="C28" s="3">
        <v>11.422913384408536</v>
      </c>
      <c r="D28" s="3">
        <v>20.462122509274153</v>
      </c>
      <c r="E28" s="3">
        <v>225.1617126863454</v>
      </c>
      <c r="G28" s="3">
        <v>26</v>
      </c>
      <c r="H28" s="3">
        <v>96.958438683367547</v>
      </c>
      <c r="I28" s="3">
        <v>38.286402976652155</v>
      </c>
      <c r="J28" s="3">
        <v>180.74722130888122</v>
      </c>
      <c r="K28" s="3">
        <v>131.6546719031362</v>
      </c>
      <c r="L28" s="3">
        <v>40.495663106120851</v>
      </c>
      <c r="M28" s="3">
        <v>76.861700674157717</v>
      </c>
      <c r="O28" s="3">
        <v>26</v>
      </c>
      <c r="P28" s="3">
        <v>42.132135757915343</v>
      </c>
      <c r="Q28" s="3">
        <v>21.612061505019227</v>
      </c>
      <c r="R28" s="3">
        <v>77.556401494244511</v>
      </c>
      <c r="S28" s="3">
        <v>95.291904311772157</v>
      </c>
      <c r="U28" s="3">
        <v>26</v>
      </c>
      <c r="V28" s="3">
        <v>87.496861140925432</v>
      </c>
      <c r="W28" s="3">
        <v>98.556388608497556</v>
      </c>
      <c r="X28" s="3">
        <v>92.007351129517048</v>
      </c>
      <c r="Y28" s="3">
        <v>144.77145944942808</v>
      </c>
      <c r="Z28" s="3">
        <v>27.258941471393033</v>
      </c>
    </row>
    <row r="29" spans="1:26" x14ac:dyDescent="0.3">
      <c r="A29" s="3">
        <v>27</v>
      </c>
      <c r="B29" s="3">
        <v>143.91037173943423</v>
      </c>
      <c r="C29" s="3">
        <v>11.601474478961677</v>
      </c>
      <c r="D29" s="3">
        <v>20.861819145903191</v>
      </c>
      <c r="E29" s="3">
        <v>229.17737938234606</v>
      </c>
      <c r="G29" s="3">
        <v>27</v>
      </c>
      <c r="H29" s="3">
        <v>98.961345772438605</v>
      </c>
      <c r="I29" s="3">
        <v>39.329629215797993</v>
      </c>
      <c r="J29" s="3">
        <v>187.41511819134442</v>
      </c>
      <c r="K29" s="3">
        <v>132.68981383047543</v>
      </c>
      <c r="L29" s="3">
        <v>43.649403537845068</v>
      </c>
      <c r="M29" s="3">
        <v>79.395155455320307</v>
      </c>
      <c r="O29" s="3">
        <v>27</v>
      </c>
      <c r="P29" s="3">
        <v>44.641129647355314</v>
      </c>
      <c r="Q29" s="3">
        <v>22.717466437450568</v>
      </c>
      <c r="R29" s="3">
        <v>81.392027533802107</v>
      </c>
      <c r="S29" s="3">
        <v>99.791222841952433</v>
      </c>
      <c r="U29" s="3">
        <v>27</v>
      </c>
      <c r="V29" s="3">
        <v>90.052506824154577</v>
      </c>
      <c r="W29" s="3">
        <v>102.98706509377135</v>
      </c>
      <c r="X29" s="3">
        <v>93.198387707475817</v>
      </c>
      <c r="Y29" s="3">
        <v>148.174397111665</v>
      </c>
      <c r="Z29" s="3">
        <v>28.628284225730198</v>
      </c>
    </row>
    <row r="30" spans="1:26" x14ac:dyDescent="0.3">
      <c r="A30" s="3">
        <v>28</v>
      </c>
      <c r="B30" s="3">
        <v>146.66155854708919</v>
      </c>
      <c r="C30" s="3">
        <v>12.708553265191149</v>
      </c>
      <c r="D30" s="3">
        <v>21.217105045128999</v>
      </c>
      <c r="E30" s="3">
        <v>232.16464363180998</v>
      </c>
      <c r="G30" s="3">
        <v>28</v>
      </c>
      <c r="H30" s="3">
        <v>99.522159757378503</v>
      </c>
      <c r="I30" s="3">
        <v>41.520404318004246</v>
      </c>
      <c r="J30" s="3">
        <v>193.25670714610737</v>
      </c>
      <c r="K30" s="3">
        <v>133.71371878240583</v>
      </c>
      <c r="L30" s="3">
        <v>44.866636686931606</v>
      </c>
      <c r="M30" s="3">
        <v>82.210105212167633</v>
      </c>
      <c r="O30" s="3">
        <v>28</v>
      </c>
      <c r="P30" s="3">
        <v>47.542153832020283</v>
      </c>
      <c r="Q30" s="3">
        <v>23.489735636820409</v>
      </c>
      <c r="R30" s="3">
        <v>84.366594666520243</v>
      </c>
      <c r="S30" s="3">
        <v>103.79970662338577</v>
      </c>
      <c r="U30" s="3">
        <v>28</v>
      </c>
      <c r="V30" s="3">
        <v>91.249624820108423</v>
      </c>
      <c r="W30" s="3">
        <v>106.56568840880018</v>
      </c>
      <c r="X30" s="3">
        <v>93.981068887277289</v>
      </c>
      <c r="Y30" s="3">
        <v>150.80592300275913</v>
      </c>
      <c r="Z30" s="3">
        <v>29.385280044148985</v>
      </c>
    </row>
    <row r="31" spans="1:26" x14ac:dyDescent="0.3">
      <c r="A31" s="3">
        <v>29</v>
      </c>
      <c r="B31" s="3">
        <v>148.58738931244767</v>
      </c>
      <c r="C31" s="3">
        <v>13.083531563752745</v>
      </c>
      <c r="D31" s="3">
        <v>21.483569469548357</v>
      </c>
      <c r="E31" s="3">
        <v>234.66219243054209</v>
      </c>
      <c r="G31" s="3">
        <v>29</v>
      </c>
      <c r="H31" s="3">
        <v>100.033355784099</v>
      </c>
      <c r="I31" s="3">
        <v>43.815502044125083</v>
      </c>
      <c r="J31" s="3">
        <v>197.76464225246357</v>
      </c>
      <c r="K31" s="3">
        <v>135.2430699900851</v>
      </c>
      <c r="L31" s="3">
        <v>46.360513733537815</v>
      </c>
      <c r="M31" s="3">
        <v>84.321317529803125</v>
      </c>
      <c r="O31" s="3">
        <v>29</v>
      </c>
      <c r="P31" s="3">
        <v>49.087462148829289</v>
      </c>
      <c r="Q31" s="3">
        <v>24.36014153825009</v>
      </c>
      <c r="R31" s="3">
        <v>87.262883716798427</v>
      </c>
      <c r="S31" s="3">
        <v>107.31735565607217</v>
      </c>
      <c r="U31" s="3">
        <v>29</v>
      </c>
      <c r="V31" s="3">
        <v>91.865903136925951</v>
      </c>
      <c r="W31" s="3">
        <v>109.80349045573104</v>
      </c>
      <c r="X31" s="3">
        <v>95.171001080392017</v>
      </c>
      <c r="Y31" s="3">
        <v>153.11496656369684</v>
      </c>
      <c r="Z31" s="3">
        <v>29.890351577038242</v>
      </c>
    </row>
    <row r="32" spans="1:26" x14ac:dyDescent="0.3">
      <c r="A32" s="3">
        <v>30</v>
      </c>
      <c r="B32" s="3">
        <v>150.78833875857163</v>
      </c>
      <c r="C32" s="3">
        <v>13.42371073990995</v>
      </c>
      <c r="D32" s="3">
        <v>21.674322432552</v>
      </c>
      <c r="E32" s="3">
        <v>237.06179813912786</v>
      </c>
      <c r="G32" s="3">
        <v>30</v>
      </c>
      <c r="H32" s="3">
        <v>100.48065230747945</v>
      </c>
      <c r="I32" s="3">
        <v>45.38034140284384</v>
      </c>
      <c r="J32" s="3">
        <v>201.72688440814366</v>
      </c>
      <c r="K32" s="3">
        <v>136.63530947947325</v>
      </c>
      <c r="L32" s="3">
        <v>48.020377118655823</v>
      </c>
      <c r="M32" s="3">
        <v>86.995519798808076</v>
      </c>
      <c r="O32" s="3">
        <v>30</v>
      </c>
      <c r="P32" s="3">
        <v>50.721073798027376</v>
      </c>
      <c r="Q32" s="3">
        <v>25.155512448177213</v>
      </c>
      <c r="R32" s="3">
        <v>90.00261660219671</v>
      </c>
      <c r="S32" s="3">
        <v>111.24403364604768</v>
      </c>
      <c r="U32" s="3">
        <v>30</v>
      </c>
      <c r="V32" s="3">
        <v>92.429620254304353</v>
      </c>
      <c r="W32" s="3">
        <v>113.04129250266189</v>
      </c>
      <c r="X32" s="3">
        <v>96.304269835739376</v>
      </c>
      <c r="Y32" s="3">
        <v>155.50138586186696</v>
      </c>
      <c r="Z32" s="3">
        <v>30.362280259179833</v>
      </c>
    </row>
    <row r="33" spans="1:26" x14ac:dyDescent="0.3">
      <c r="A33" s="3">
        <v>31</v>
      </c>
      <c r="B33" s="3">
        <v>154.28406522808939</v>
      </c>
      <c r="C33" s="3">
        <v>13.9096809915631</v>
      </c>
      <c r="D33" s="3">
        <v>22.284731914163658</v>
      </c>
      <c r="E33" s="3">
        <v>238.67785912654276</v>
      </c>
      <c r="G33" s="3">
        <v>31</v>
      </c>
      <c r="H33" s="3">
        <v>100.60845131415957</v>
      </c>
      <c r="I33" s="3">
        <v>48.7143670969106</v>
      </c>
      <c r="J33" s="3">
        <v>203.94663992432541</v>
      </c>
      <c r="K33" s="3">
        <v>139.10167094443327</v>
      </c>
      <c r="L33" s="3">
        <v>50.487555971364031</v>
      </c>
      <c r="M33" s="3">
        <v>89.528974579970665</v>
      </c>
      <c r="O33" s="3">
        <v>31</v>
      </c>
      <c r="P33" s="3">
        <v>52.310533781030927</v>
      </c>
      <c r="Q33" s="3">
        <v>25.980897354705359</v>
      </c>
      <c r="R33" s="3">
        <v>92.350959075395238</v>
      </c>
      <c r="S33" s="3">
        <v>114.48619163301525</v>
      </c>
      <c r="U33" s="3">
        <v>31</v>
      </c>
      <c r="V33" s="3">
        <v>92.879022002720973</v>
      </c>
      <c r="W33" s="3">
        <v>116.32169720810498</v>
      </c>
      <c r="X33" s="3">
        <v>97.494202028854104</v>
      </c>
      <c r="Y33" s="3">
        <v>158.11993237173434</v>
      </c>
      <c r="Z33" s="3">
        <v>30.965229698929296</v>
      </c>
    </row>
    <row r="34" spans="1:26" x14ac:dyDescent="0.3">
      <c r="A34" s="3">
        <v>32</v>
      </c>
      <c r="B34" s="3">
        <v>156.9730855892569</v>
      </c>
      <c r="C34" s="3">
        <v>14.201263142554989</v>
      </c>
      <c r="D34" s="3">
        <v>22.704388432771673</v>
      </c>
      <c r="E34" s="3">
        <v>241.17540792527487</v>
      </c>
      <c r="G34" s="3">
        <v>32</v>
      </c>
      <c r="H34" s="3">
        <v>101.63084336760056</v>
      </c>
      <c r="I34" s="3">
        <v>50.63784345887219</v>
      </c>
      <c r="J34" s="3">
        <v>205.51228579679878</v>
      </c>
      <c r="K34" s="3">
        <v>140.75057394858743</v>
      </c>
      <c r="L34" s="3">
        <v>52.89990862734539</v>
      </c>
      <c r="M34" s="3">
        <v>91.921681873290893</v>
      </c>
      <c r="O34" s="3">
        <v>32</v>
      </c>
      <c r="P34" s="3">
        <v>53.944145430229014</v>
      </c>
      <c r="Q34" s="3">
        <v>26.821289259534016</v>
      </c>
      <c r="R34" s="3">
        <v>94.542745383713864</v>
      </c>
      <c r="S34" s="3">
        <v>117.94940584636697</v>
      </c>
      <c r="U34" s="3">
        <v>32</v>
      </c>
      <c r="V34" s="3"/>
      <c r="W34" s="3">
        <v>119.90032052313381</v>
      </c>
      <c r="X34" s="3">
        <v>98.570807346434094</v>
      </c>
      <c r="Y34" s="3">
        <v>160.62854526871632</v>
      </c>
      <c r="Z34" s="3">
        <v>31.489260065932683</v>
      </c>
    </row>
    <row r="35" spans="1:26" x14ac:dyDescent="0.3">
      <c r="A35" s="3">
        <v>33</v>
      </c>
      <c r="B35" s="3">
        <v>158.31759576984064</v>
      </c>
      <c r="C35" s="3">
        <v>14.541442318712194</v>
      </c>
      <c r="D35" s="3">
        <v>23.124044951379688</v>
      </c>
      <c r="E35" s="3">
        <v>242.84044045776295</v>
      </c>
      <c r="G35" s="3">
        <v>33</v>
      </c>
      <c r="H35" s="3">
        <v>102.78103442772169</v>
      </c>
      <c r="I35" s="3">
        <v>51.535465761120932</v>
      </c>
      <c r="J35" s="3">
        <v>206.51837733329145</v>
      </c>
      <c r="K35" s="3">
        <v>142.74198133775604</v>
      </c>
      <c r="L35" s="3">
        <v>56.13465423422948</v>
      </c>
      <c r="M35" s="3">
        <v>93.047661776029827</v>
      </c>
      <c r="O35" s="3">
        <v>33</v>
      </c>
      <c r="P35" s="3">
        <v>55.577757079427101</v>
      </c>
      <c r="Q35" s="3">
        <v>27.720587488429832</v>
      </c>
      <c r="R35" s="3">
        <v>96.65625360959254</v>
      </c>
      <c r="S35" s="3">
        <v>121.33893465092397</v>
      </c>
      <c r="U35" s="3">
        <v>33</v>
      </c>
      <c r="V35" s="3"/>
      <c r="W35" s="3">
        <v>123.01031459452791</v>
      </c>
      <c r="X35" s="3">
        <v>99.704076101781453</v>
      </c>
      <c r="Y35" s="3">
        <v>163.12820530282701</v>
      </c>
      <c r="Z35" s="3">
        <v>31.950942785563829</v>
      </c>
    </row>
    <row r="36" spans="1:26" x14ac:dyDescent="0.3">
      <c r="A36" s="3">
        <v>34</v>
      </c>
      <c r="B36" s="3">
        <v>160.46881205877463</v>
      </c>
      <c r="C36" s="3">
        <v>14.8816214948694</v>
      </c>
      <c r="D36" s="3">
        <v>23.505550877386973</v>
      </c>
      <c r="E36" s="3">
        <v>244.26061526488513</v>
      </c>
      <c r="G36" s="3">
        <v>34</v>
      </c>
      <c r="H36" s="3">
        <v>104.12292399786301</v>
      </c>
      <c r="I36" s="3">
        <v>52.817783335761995</v>
      </c>
      <c r="J36" s="3">
        <v>207.2594929947241</v>
      </c>
      <c r="K36" s="3">
        <v>144.3313776270796</v>
      </c>
      <c r="L36" s="3">
        <v>58.327702103303437</v>
      </c>
      <c r="M36" s="3">
        <v>95.632599991549213</v>
      </c>
      <c r="O36" s="3">
        <v>34</v>
      </c>
      <c r="P36" s="3">
        <v>57.167217062430652</v>
      </c>
      <c r="Q36" s="3">
        <v>28.440026071546484</v>
      </c>
      <c r="R36" s="3">
        <v>98.300093340831509</v>
      </c>
      <c r="S36" s="3">
        <v>124.36003641150739</v>
      </c>
      <c r="U36" s="3">
        <v>34</v>
      </c>
      <c r="V36" s="3"/>
      <c r="W36" s="3">
        <v>126.03510334889752</v>
      </c>
      <c r="X36" s="3">
        <v>100.89400829489618</v>
      </c>
      <c r="Y36" s="3">
        <v>165.70341930451812</v>
      </c>
      <c r="Z36" s="3">
        <v>32.304501635824323</v>
      </c>
    </row>
    <row r="37" spans="1:26" x14ac:dyDescent="0.3">
      <c r="A37" s="3">
        <v>35</v>
      </c>
      <c r="B37" s="3">
        <v>162.75447936576703</v>
      </c>
      <c r="C37" s="3">
        <v>15.221800671026605</v>
      </c>
      <c r="D37" s="3">
        <v>23.84890621079353</v>
      </c>
      <c r="E37" s="3">
        <v>246.17050552273912</v>
      </c>
      <c r="G37" s="3">
        <v>35</v>
      </c>
      <c r="H37" s="3">
        <v>106.55110512478539</v>
      </c>
      <c r="I37" s="3">
        <v>53.843637395474843</v>
      </c>
      <c r="J37" s="3">
        <v>208.07472022230002</v>
      </c>
      <c r="K37" s="3">
        <v>147.08128658365018</v>
      </c>
      <c r="L37" s="3">
        <v>62.418446696117982</v>
      </c>
      <c r="M37" s="3">
        <v>97.809390067776064</v>
      </c>
      <c r="O37" s="3">
        <v>35</v>
      </c>
      <c r="P37" s="3">
        <v>58.800828711628739</v>
      </c>
      <c r="Q37" s="3">
        <v>29.414265819516952</v>
      </c>
      <c r="R37" s="3">
        <v>100.33097983624818</v>
      </c>
      <c r="S37" s="3">
        <v>128.48641930401158</v>
      </c>
      <c r="U37" s="3">
        <v>35</v>
      </c>
      <c r="V37" s="3"/>
      <c r="W37" s="3">
        <v>128.33564690855891</v>
      </c>
      <c r="X37" s="3">
        <v>103.10388236782353</v>
      </c>
      <c r="Y37" s="3">
        <v>168.40673921688213</v>
      </c>
      <c r="Z37" s="3">
        <v>32.687265282709397</v>
      </c>
    </row>
    <row r="38" spans="1:26" x14ac:dyDescent="0.3">
      <c r="A38" s="3">
        <v>36</v>
      </c>
      <c r="B38" s="3">
        <v>163.42673445605891</v>
      </c>
      <c r="C38" s="3">
        <v>15.560331200714215</v>
      </c>
      <c r="D38" s="3">
        <v>24.154088269915292</v>
      </c>
      <c r="E38" s="3">
        <v>247.29685105942224</v>
      </c>
      <c r="G38" s="3">
        <v>36</v>
      </c>
      <c r="H38" s="3">
        <v>107.89299469492671</v>
      </c>
      <c r="I38" s="3">
        <v>55.767113757436434</v>
      </c>
      <c r="J38" s="3">
        <v>208.60259997158383</v>
      </c>
      <c r="K38" s="3">
        <v>149.00907505190077</v>
      </c>
      <c r="L38" s="3">
        <v>65.061697048398145</v>
      </c>
      <c r="M38" s="3">
        <v>100.39432828329545</v>
      </c>
      <c r="O38" s="3">
        <v>36</v>
      </c>
      <c r="P38" s="3">
        <v>60.390288694632289</v>
      </c>
      <c r="Q38" s="3">
        <v>29.968833060669372</v>
      </c>
      <c r="R38" s="3">
        <v>101.75260038303985</v>
      </c>
      <c r="S38" s="3">
        <v>131.1390940206214</v>
      </c>
      <c r="U38" s="3">
        <v>36</v>
      </c>
      <c r="V38" s="3"/>
      <c r="W38" s="3">
        <v>130.46577983417131</v>
      </c>
      <c r="X38" s="3">
        <v>104.407141436473</v>
      </c>
      <c r="Y38" s="3">
        <v>170.27761749272614</v>
      </c>
      <c r="Z38" s="3">
        <v>33.006897182292818</v>
      </c>
    </row>
    <row r="39" spans="1:26" x14ac:dyDescent="0.3">
      <c r="A39" s="3">
        <v>37</v>
      </c>
      <c r="B39" s="3">
        <v>163.56118547411728</v>
      </c>
      <c r="C39" s="3">
        <v>15.823632723804577</v>
      </c>
      <c r="D39" s="3">
        <v>24.357542975996466</v>
      </c>
      <c r="E39" s="3"/>
      <c r="G39" s="3">
        <v>37</v>
      </c>
      <c r="H39" s="3">
        <v>109.49048227842827</v>
      </c>
      <c r="I39" s="3">
        <v>57.43412660446981</v>
      </c>
      <c r="J39" s="3">
        <v>209.08198288970016</v>
      </c>
      <c r="K39" s="3">
        <v>150.77232945820199</v>
      </c>
      <c r="L39" s="3">
        <v>67.453209271889733</v>
      </c>
      <c r="M39" s="3">
        <v>102.97926649881484</v>
      </c>
      <c r="O39" s="3">
        <v>37</v>
      </c>
      <c r="P39" s="3">
        <v>62.001824510733108</v>
      </c>
      <c r="Q39" s="3">
        <v>30.478435390377001</v>
      </c>
      <c r="R39" s="3">
        <v>103.17422092983152</v>
      </c>
      <c r="S39" s="3">
        <v>133.57071251084707</v>
      </c>
      <c r="U39" s="3">
        <v>37</v>
      </c>
      <c r="V39" s="3"/>
      <c r="W39" s="3">
        <v>132.51070744275921</v>
      </c>
      <c r="X39" s="3">
        <v>104.97224666590108</v>
      </c>
      <c r="Y39" s="3">
        <v>173.64365995424723</v>
      </c>
      <c r="Z39" s="3">
        <v>33.124482914244503</v>
      </c>
    </row>
    <row r="40" spans="1:26" x14ac:dyDescent="0.3">
      <c r="A40" s="3">
        <v>38</v>
      </c>
      <c r="B40" s="3"/>
      <c r="C40" s="3">
        <v>16.086934246894941</v>
      </c>
      <c r="D40" s="3">
        <v>24.560997682077641</v>
      </c>
      <c r="E40" s="3"/>
      <c r="G40" s="3">
        <v>38</v>
      </c>
      <c r="H40" s="3">
        <v>111.79086439867052</v>
      </c>
      <c r="I40" s="3">
        <v>58.908791815307033</v>
      </c>
      <c r="J40" s="3">
        <v>209.60433730342061</v>
      </c>
      <c r="K40" s="3">
        <v>153.04728433898117</v>
      </c>
      <c r="L40" s="3">
        <v>70.725804946141366</v>
      </c>
      <c r="M40" s="3">
        <v>105.97235285362676</v>
      </c>
      <c r="O40" s="3">
        <v>38</v>
      </c>
      <c r="P40" s="3">
        <v>63.613360326833927</v>
      </c>
      <c r="Q40" s="3">
        <v>31.062979239159283</v>
      </c>
      <c r="R40" s="3">
        <v>104.66353769313707</v>
      </c>
      <c r="S40" s="3">
        <v>136.2233872274569</v>
      </c>
      <c r="U40" s="3">
        <v>38</v>
      </c>
      <c r="V40" s="3"/>
      <c r="W40" s="3">
        <v>134.42782707581037</v>
      </c>
      <c r="X40" s="3">
        <v>105.5575342249516</v>
      </c>
      <c r="Y40" s="3">
        <v>175.43568179573592</v>
      </c>
      <c r="Z40" s="3">
        <v>33.266533734292231</v>
      </c>
    </row>
    <row r="41" spans="1:26" x14ac:dyDescent="0.3">
      <c r="A41" s="3">
        <v>39</v>
      </c>
      <c r="B41" s="3"/>
      <c r="C41" s="3">
        <v>16.31262126668668</v>
      </c>
      <c r="D41" s="3">
        <v>24.744106917550699</v>
      </c>
      <c r="E41" s="3"/>
      <c r="G41" s="3">
        <v>39</v>
      </c>
      <c r="H41" s="3">
        <v>114.98583956567364</v>
      </c>
      <c r="I41" s="3">
        <v>60.699962016896265</v>
      </c>
      <c r="J41" s="3">
        <v>210.26191229345514</v>
      </c>
      <c r="K41" s="3">
        <v>155.5914111719845</v>
      </c>
      <c r="L41" s="3">
        <v>74.376007813575882</v>
      </c>
      <c r="M41" s="3">
        <v>108.55729106914615</v>
      </c>
      <c r="O41" s="3">
        <v>39</v>
      </c>
      <c r="P41" s="3">
        <v>65.246971976032015</v>
      </c>
      <c r="Q41" s="3">
        <v>31.857359341350588</v>
      </c>
      <c r="R41" s="3">
        <v>107.10060148763708</v>
      </c>
      <c r="S41" s="3">
        <v>139.68660144080863</v>
      </c>
      <c r="U41" s="3">
        <v>39</v>
      </c>
      <c r="V41" s="3"/>
      <c r="W41" s="3">
        <v>136.43015202588603</v>
      </c>
      <c r="X41" s="3">
        <v>106.24373343211427</v>
      </c>
      <c r="Y41" s="3">
        <v>178.81745550011783</v>
      </c>
      <c r="Z41" s="3">
        <v>33.525497364710432</v>
      </c>
    </row>
    <row r="42" spans="1:26" x14ac:dyDescent="0.3">
      <c r="A42" s="3">
        <v>40</v>
      </c>
      <c r="B42" s="3"/>
      <c r="C42" s="3">
        <v>16.613537293075666</v>
      </c>
      <c r="D42" s="3"/>
      <c r="E42" s="3"/>
      <c r="G42" s="3">
        <v>40</v>
      </c>
      <c r="H42" s="3">
        <v>116.19993012913483</v>
      </c>
      <c r="I42" s="3">
        <v>61.416430097531958</v>
      </c>
      <c r="J42" s="3">
        <v>210.6805765783698</v>
      </c>
      <c r="K42" s="3">
        <v>156.85735782511378</v>
      </c>
      <c r="L42" s="3">
        <v>75.949371118504558</v>
      </c>
      <c r="M42" s="3">
        <v>111.14222928466553</v>
      </c>
      <c r="O42" s="3">
        <v>40</v>
      </c>
      <c r="P42" s="3">
        <v>66.968886957619191</v>
      </c>
      <c r="Q42" s="3">
        <v>32.142137113834266</v>
      </c>
      <c r="R42" s="3">
        <v>107.91295608580374</v>
      </c>
      <c r="S42" s="3">
        <v>141.16030961670299</v>
      </c>
      <c r="U42" s="3">
        <v>40</v>
      </c>
      <c r="V42" s="3"/>
      <c r="W42" s="3">
        <v>138.21946368340045</v>
      </c>
      <c r="X42" s="3">
        <v>106.68774468380776</v>
      </c>
      <c r="Y42" s="3">
        <v>182.79841797356946</v>
      </c>
      <c r="Z42" s="3">
        <v>33.654979179919529</v>
      </c>
    </row>
    <row r="43" spans="1:26" x14ac:dyDescent="0.3">
      <c r="A43" s="3">
        <v>41</v>
      </c>
      <c r="B43" s="3"/>
      <c r="C43" s="3">
        <v>16.770539164564862</v>
      </c>
      <c r="D43" s="3"/>
      <c r="E43" s="3"/>
      <c r="G43" s="3">
        <v>41</v>
      </c>
      <c r="H43" s="3">
        <v>117.6057192026162</v>
      </c>
      <c r="I43" s="3">
        <v>61.655252791077189</v>
      </c>
      <c r="J43" s="3">
        <v>211.14773769445196</v>
      </c>
      <c r="K43" s="3">
        <v>158.7447916915649</v>
      </c>
      <c r="L43" s="3">
        <v>78.781425067376162</v>
      </c>
      <c r="M43" s="3">
        <v>113.59111812042075</v>
      </c>
      <c r="O43" s="3">
        <v>41</v>
      </c>
      <c r="P43" s="3">
        <v>68.514195274428189</v>
      </c>
      <c r="Q43" s="3">
        <v>32.606774532097106</v>
      </c>
      <c r="R43" s="3">
        <v>109.33457663259541</v>
      </c>
      <c r="S43" s="3">
        <v>143.44455728933923</v>
      </c>
      <c r="U43" s="3">
        <v>41</v>
      </c>
      <c r="V43" s="3"/>
      <c r="W43" s="3">
        <v>140.26439129198835</v>
      </c>
      <c r="X43" s="3">
        <v>107.35376156134801</v>
      </c>
      <c r="Y43" s="3">
        <v>187.51847414094433</v>
      </c>
      <c r="Z43" s="3"/>
    </row>
    <row r="44" spans="1:26" x14ac:dyDescent="0.3">
      <c r="A44" s="3">
        <v>42</v>
      </c>
      <c r="B44" s="3"/>
      <c r="C44" s="3">
        <v>17.006041971798656</v>
      </c>
      <c r="D44" s="3"/>
      <c r="E44" s="3"/>
      <c r="G44" s="3">
        <v>42</v>
      </c>
      <c r="H44" s="3">
        <v>118.50031224937707</v>
      </c>
      <c r="I44" s="3">
        <v>62.610543565258112</v>
      </c>
      <c r="J44" s="3">
        <v>211.63973279157159</v>
      </c>
      <c r="K44" s="3">
        <v>161.08364613128199</v>
      </c>
      <c r="L44" s="3">
        <v>81.298806355262045</v>
      </c>
      <c r="M44" s="3">
        <v>118.48889579193117</v>
      </c>
      <c r="O44" s="3">
        <v>42</v>
      </c>
      <c r="P44" s="3">
        <v>70.147806923626277</v>
      </c>
      <c r="Q44" s="3">
        <v>32.8086749763768</v>
      </c>
      <c r="R44" s="3">
        <v>110.75619717938709</v>
      </c>
      <c r="S44" s="3">
        <v>145.63414906421568</v>
      </c>
      <c r="U44" s="3">
        <v>42</v>
      </c>
      <c r="V44" s="3"/>
      <c r="W44" s="3">
        <v>142.26671624206401</v>
      </c>
      <c r="X44" s="3">
        <v>108.03996076851068</v>
      </c>
      <c r="Y44" s="3">
        <v>190.12012999416598</v>
      </c>
      <c r="Z44" s="3"/>
    </row>
    <row r="45" spans="1:26" x14ac:dyDescent="0.3">
      <c r="A45" s="3">
        <v>43</v>
      </c>
      <c r="B45" s="3"/>
      <c r="C45" s="3">
        <v>17.084542907543252</v>
      </c>
      <c r="D45" s="3"/>
      <c r="E45" s="3"/>
      <c r="G45" s="3">
        <v>43</v>
      </c>
      <c r="H45" s="3">
        <v>119.20320678611776</v>
      </c>
      <c r="I45" s="3">
        <v>63.088188952348574</v>
      </c>
      <c r="J45" s="3">
        <v>211.95945152930551</v>
      </c>
      <c r="K45" s="3">
        <v>162.00528429784038</v>
      </c>
      <c r="L45" s="3">
        <v>82.746300595796427</v>
      </c>
      <c r="M45" s="3">
        <v>122.29827842532816</v>
      </c>
      <c r="O45" s="3">
        <v>43</v>
      </c>
      <c r="P45" s="3">
        <v>71.693115240435276</v>
      </c>
      <c r="Q45" s="3">
        <v>32.916355213325971</v>
      </c>
      <c r="R45" s="3">
        <v>111.50085556103987</v>
      </c>
      <c r="S45" s="3">
        <v>146.76212058460658</v>
      </c>
      <c r="U45" s="3">
        <v>43</v>
      </c>
      <c r="V45" s="3"/>
      <c r="W45" s="3">
        <v>143.97082258255392</v>
      </c>
      <c r="X45" s="3">
        <v>108.48397202020418</v>
      </c>
      <c r="Y45" s="3">
        <v>191.41649778632205</v>
      </c>
      <c r="Z45" s="3"/>
    </row>
    <row r="46" spans="1:26" x14ac:dyDescent="0.3">
      <c r="A46" s="3">
        <v>44</v>
      </c>
      <c r="B46" s="3"/>
      <c r="C46" s="3">
        <v>17.241544779032449</v>
      </c>
      <c r="D46" s="3"/>
      <c r="E46" s="3"/>
      <c r="G46" s="3">
        <v>44</v>
      </c>
      <c r="H46" s="3">
        <v>122.46208145646095</v>
      </c>
      <c r="I46" s="3">
        <v>63.804657032984267</v>
      </c>
      <c r="J46" s="3">
        <v>212.43922482439098</v>
      </c>
      <c r="K46" s="3">
        <v>164.21316096455834</v>
      </c>
      <c r="L46" s="3">
        <v>85.200747351485163</v>
      </c>
      <c r="M46" s="3">
        <v>125.69951291943262</v>
      </c>
      <c r="O46" s="3">
        <v>44</v>
      </c>
      <c r="P46" s="3">
        <v>73.238423557244275</v>
      </c>
      <c r="Q46" s="3">
        <v>33.091335598368374</v>
      </c>
      <c r="R46" s="3">
        <v>112.71938745828987</v>
      </c>
      <c r="S46" s="3">
        <v>148.61995602995628</v>
      </c>
      <c r="U46" s="3">
        <v>44</v>
      </c>
      <c r="V46" s="3"/>
      <c r="W46" s="3">
        <v>144.99328638684787</v>
      </c>
      <c r="X46" s="3">
        <v>109.17017122736685</v>
      </c>
      <c r="Y46" s="3">
        <v>193.58597167458501</v>
      </c>
      <c r="Z46" s="3"/>
    </row>
    <row r="47" spans="1:26" x14ac:dyDescent="0.3">
      <c r="A47" s="3">
        <v>45</v>
      </c>
      <c r="B47" s="3"/>
      <c r="C47" s="3">
        <v>17.320045714777045</v>
      </c>
      <c r="D47" s="3"/>
      <c r="E47" s="3"/>
      <c r="G47" s="3">
        <v>45</v>
      </c>
      <c r="H47" s="3">
        <v>124.50686556334296</v>
      </c>
      <c r="I47" s="3">
        <v>64.401713766847351</v>
      </c>
      <c r="J47" s="3">
        <v>212.88824842590645</v>
      </c>
      <c r="K47" s="3">
        <v>166.15609243127014</v>
      </c>
      <c r="L47" s="3">
        <v>87.151717849596722</v>
      </c>
      <c r="M47" s="3">
        <v>127.7402536158953</v>
      </c>
      <c r="O47" s="3">
        <v>45</v>
      </c>
      <c r="P47" s="3">
        <v>74.827883540247825</v>
      </c>
      <c r="Q47" s="3">
        <v>33.219205879745516</v>
      </c>
      <c r="R47" s="3">
        <v>113.73483070599821</v>
      </c>
      <c r="S47" s="3">
        <v>150.01333261396857</v>
      </c>
      <c r="U47" s="3">
        <v>45</v>
      </c>
      <c r="V47" s="3"/>
      <c r="W47" s="3">
        <v>146.14355816667856</v>
      </c>
      <c r="X47" s="3">
        <v>110.86424903373801</v>
      </c>
      <c r="Y47" s="3">
        <v>196.49786500494744</v>
      </c>
      <c r="Z47" s="3"/>
    </row>
    <row r="48" spans="1:26" x14ac:dyDescent="0.3">
      <c r="A48" s="3">
        <v>46</v>
      </c>
      <c r="B48" s="3"/>
      <c r="C48" s="3"/>
      <c r="D48" s="3"/>
      <c r="E48" s="3"/>
      <c r="G48" s="3">
        <v>46</v>
      </c>
      <c r="H48" s="3">
        <v>126.8072476835852</v>
      </c>
      <c r="I48" s="3">
        <v>65.357004541028275</v>
      </c>
      <c r="J48" s="3">
        <v>213.47879869323768</v>
      </c>
      <c r="K48" s="3">
        <v>168.58475676465989</v>
      </c>
      <c r="L48" s="3">
        <v>89.812324060445548</v>
      </c>
      <c r="M48" s="3">
        <v>129.10074741353708</v>
      </c>
      <c r="O48" s="3">
        <v>46</v>
      </c>
      <c r="P48" s="3">
        <v>76.461495189445913</v>
      </c>
      <c r="Q48" s="3">
        <v>33.407646294406568</v>
      </c>
      <c r="R48" s="3">
        <v>114.7709986998543</v>
      </c>
      <c r="S48" s="3">
        <v>151.73846552750757</v>
      </c>
      <c r="U48" s="3">
        <v>46</v>
      </c>
      <c r="V48" s="3"/>
      <c r="W48" s="3">
        <v>147.20862462948475</v>
      </c>
      <c r="X48" s="3">
        <v>112.55832684010916</v>
      </c>
      <c r="Y48" s="3">
        <v>199.76927439051985</v>
      </c>
      <c r="Z48" s="3"/>
    </row>
    <row r="49" spans="1:26" x14ac:dyDescent="0.3">
      <c r="A49" s="3">
        <v>47</v>
      </c>
      <c r="B49" s="3"/>
      <c r="C49" s="3"/>
      <c r="D49" s="3"/>
      <c r="E49" s="3"/>
      <c r="G49" s="3">
        <v>47</v>
      </c>
      <c r="H49" s="3">
        <v>128.08523775038645</v>
      </c>
      <c r="I49" s="3">
        <v>65.715238581346128</v>
      </c>
      <c r="J49" s="3">
        <v>213.84187930354489</v>
      </c>
      <c r="K49" s="3">
        <v>169.86532523135631</v>
      </c>
      <c r="L49" s="3">
        <v>91.308915054048015</v>
      </c>
      <c r="M49" s="3">
        <v>132.22988314811317</v>
      </c>
      <c r="O49" s="3">
        <v>47</v>
      </c>
      <c r="P49" s="3">
        <v>78.050955172449463</v>
      </c>
      <c r="Q49" s="3">
        <v>33.51532653135574</v>
      </c>
      <c r="R49" s="3">
        <v>115.40421247387748</v>
      </c>
      <c r="S49" s="3">
        <v>152.86643704789847</v>
      </c>
      <c r="U49" s="3">
        <v>47</v>
      </c>
      <c r="V49" s="3"/>
      <c r="W49" s="3"/>
      <c r="X49" s="3">
        <v>114.0829968658432</v>
      </c>
      <c r="Y49" s="3">
        <v>202.16861486641346</v>
      </c>
      <c r="Z49" s="3"/>
    </row>
    <row r="50" spans="1:26" x14ac:dyDescent="0.3">
      <c r="A50" s="3">
        <v>48</v>
      </c>
      <c r="B50" s="3"/>
      <c r="C50" s="3"/>
      <c r="D50" s="3"/>
      <c r="E50" s="3"/>
      <c r="G50" s="3">
        <v>48</v>
      </c>
      <c r="H50" s="3">
        <v>129.49102682386783</v>
      </c>
      <c r="I50" s="3">
        <v>66.670529355527052</v>
      </c>
      <c r="J50" s="3">
        <v>214.45726355191357</v>
      </c>
      <c r="K50" s="3">
        <v>171.80825669806811</v>
      </c>
      <c r="L50" s="3">
        <v>93.138081824006576</v>
      </c>
      <c r="M50" s="3">
        <v>137.55205658268653</v>
      </c>
      <c r="O50" s="3">
        <v>48</v>
      </c>
      <c r="P50" s="3">
        <v>79.640415155453013</v>
      </c>
      <c r="Q50" s="3">
        <v>33.703766946016792</v>
      </c>
      <c r="R50" s="3"/>
      <c r="S50" s="3">
        <v>154.32616489781608</v>
      </c>
      <c r="U50" s="3">
        <v>48</v>
      </c>
      <c r="V50" s="3"/>
      <c r="W50" s="3"/>
      <c r="X50" s="3">
        <v>116.0594209732762</v>
      </c>
      <c r="Y50" s="3">
        <v>204.84992803419527</v>
      </c>
      <c r="Z50" s="3"/>
    </row>
    <row r="51" spans="1:26" x14ac:dyDescent="0.3">
      <c r="A51" s="3">
        <v>49</v>
      </c>
      <c r="B51" s="3"/>
      <c r="C51" s="3"/>
      <c r="D51" s="3"/>
      <c r="E51" s="3"/>
      <c r="G51" s="3">
        <v>49</v>
      </c>
      <c r="H51" s="3">
        <v>130.51341887730882</v>
      </c>
      <c r="I51" s="3">
        <v>67.625820129707975</v>
      </c>
      <c r="J51" s="3"/>
      <c r="K51" s="3">
        <v>173.76126822426997</v>
      </c>
      <c r="L51" s="3">
        <v>97.239849732398511</v>
      </c>
      <c r="M51" s="3">
        <v>146.42234564030881</v>
      </c>
      <c r="O51" s="3">
        <v>49</v>
      </c>
      <c r="P51" s="3">
        <v>81.185723472262012</v>
      </c>
      <c r="Q51" s="3">
        <v>34.134487893813478</v>
      </c>
      <c r="R51" s="3"/>
      <c r="S51" s="3">
        <v>154.97482499614384</v>
      </c>
      <c r="U51" s="3">
        <v>49</v>
      </c>
      <c r="V51" s="3"/>
      <c r="W51" s="3"/>
      <c r="X51" s="3">
        <v>118.43112990219582</v>
      </c>
      <c r="Y51" s="3">
        <v>207.80526911567043</v>
      </c>
      <c r="Z51" s="3"/>
    </row>
    <row r="52" spans="1:26" x14ac:dyDescent="0.3">
      <c r="A52" s="3">
        <v>50</v>
      </c>
      <c r="B52" s="3"/>
      <c r="C52" s="3"/>
      <c r="D52" s="3"/>
      <c r="E52" s="3"/>
      <c r="G52" s="3">
        <v>50</v>
      </c>
      <c r="H52" s="3">
        <v>131.9192079507902</v>
      </c>
      <c r="I52" s="3">
        <v>67.864642823253206</v>
      </c>
      <c r="J52" s="3"/>
      <c r="K52" s="3">
        <v>176.51323901119079</v>
      </c>
      <c r="L52" s="3">
        <v>99.73416805506929</v>
      </c>
      <c r="M52" s="3">
        <v>152.88498481086216</v>
      </c>
      <c r="O52" s="3">
        <v>50</v>
      </c>
      <c r="P52" s="3">
        <v>82.819335121460099</v>
      </c>
      <c r="Q52" s="3">
        <v>34.28254821961859</v>
      </c>
      <c r="R52" s="3"/>
      <c r="S52" s="3"/>
      <c r="U52" s="3">
        <v>50</v>
      </c>
      <c r="V52" s="3"/>
      <c r="W52" s="3"/>
      <c r="X52" s="3">
        <v>120.63343105047832</v>
      </c>
      <c r="Y52" s="3">
        <v>211.65495358752156</v>
      </c>
      <c r="Z52" s="3"/>
    </row>
    <row r="53" spans="1:26" x14ac:dyDescent="0.3">
      <c r="A53" s="3">
        <v>51</v>
      </c>
      <c r="B53" s="3"/>
      <c r="C53" s="3"/>
      <c r="D53" s="3"/>
      <c r="E53" s="3"/>
      <c r="G53" s="3">
        <v>51</v>
      </c>
      <c r="H53" s="3">
        <v>132.55820298419081</v>
      </c>
      <c r="I53" s="3">
        <v>67.864642823253206</v>
      </c>
      <c r="J53" s="3"/>
      <c r="K53" s="3">
        <v>178.24431740941517</v>
      </c>
      <c r="L53" s="3">
        <v>101.68435675774982</v>
      </c>
      <c r="M53" s="3">
        <v>157.06669250945552</v>
      </c>
      <c r="O53" s="3">
        <v>51</v>
      </c>
      <c r="P53" s="3">
        <v>84.541250103047275</v>
      </c>
      <c r="Q53" s="3">
        <v>34.54149956027149</v>
      </c>
      <c r="R53" s="3"/>
      <c r="S53" s="3"/>
      <c r="U53" s="3">
        <v>51</v>
      </c>
      <c r="V53" s="3"/>
      <c r="W53" s="3"/>
      <c r="X53" s="3">
        <v>121.81739228377691</v>
      </c>
      <c r="Y53" s="3">
        <v>214.22324137232485</v>
      </c>
      <c r="Z53" s="3"/>
    </row>
    <row r="54" spans="1:26" x14ac:dyDescent="0.3">
      <c r="A54" s="3">
        <v>52</v>
      </c>
      <c r="B54" s="3"/>
      <c r="C54" s="3"/>
      <c r="D54" s="3"/>
      <c r="E54" s="3"/>
      <c r="G54" s="3">
        <v>52</v>
      </c>
      <c r="H54" s="3">
        <v>133.90009255433213</v>
      </c>
      <c r="I54" s="3">
        <v>67.864642823253206</v>
      </c>
      <c r="J54" s="3"/>
      <c r="K54" s="3">
        <v>181.173834698718</v>
      </c>
      <c r="L54" s="3">
        <v>104.41462094150258</v>
      </c>
      <c r="M54" s="3">
        <v>159.47434239652443</v>
      </c>
      <c r="O54" s="3">
        <v>52</v>
      </c>
      <c r="P54" s="3">
        <v>86.086558419856274</v>
      </c>
      <c r="Q54" s="3">
        <v>34.871073993829725</v>
      </c>
      <c r="R54" s="3"/>
      <c r="S54" s="3"/>
      <c r="U54" s="3">
        <v>52</v>
      </c>
      <c r="V54" s="3"/>
      <c r="W54" s="3"/>
      <c r="X54" s="3">
        <v>123.38327649555892</v>
      </c>
      <c r="Y54" s="3">
        <v>217.02307433379281</v>
      </c>
      <c r="Z54" s="3"/>
    </row>
    <row r="55" spans="1:26" x14ac:dyDescent="0.3">
      <c r="A55" s="3">
        <v>53</v>
      </c>
      <c r="B55" s="3"/>
      <c r="C55" s="3"/>
      <c r="D55" s="3"/>
      <c r="E55" s="3"/>
      <c r="G55" s="3">
        <v>53</v>
      </c>
      <c r="H55" s="3">
        <v>134.15569056769237</v>
      </c>
      <c r="I55" s="3">
        <v>68.630473862200418</v>
      </c>
      <c r="J55" s="3"/>
      <c r="K55" s="3">
        <v>183.34877935289737</v>
      </c>
      <c r="L55" s="3">
        <v>107.08916544803589</v>
      </c>
      <c r="M55" s="3">
        <v>161.56519624582111</v>
      </c>
      <c r="O55" s="3">
        <v>53</v>
      </c>
      <c r="P55" s="3">
        <v>87.764321735248913</v>
      </c>
      <c r="Q55" s="3">
        <v>35.130025334482625</v>
      </c>
      <c r="R55" s="3"/>
      <c r="S55" s="3"/>
      <c r="U55" s="3">
        <v>53</v>
      </c>
      <c r="V55" s="3"/>
      <c r="W55" s="3"/>
      <c r="X55" s="3">
        <v>124.45266083531249</v>
      </c>
      <c r="Y55" s="3">
        <v>218.69564512554322</v>
      </c>
      <c r="Z55" s="3"/>
    </row>
    <row r="56" spans="1:26" x14ac:dyDescent="0.3">
      <c r="A56" s="3">
        <v>54</v>
      </c>
      <c r="B56" s="3"/>
      <c r="C56" s="3"/>
      <c r="D56" s="3"/>
      <c r="E56" s="3"/>
      <c r="G56" s="3">
        <v>54</v>
      </c>
      <c r="H56" s="3">
        <v>134.79468560109299</v>
      </c>
      <c r="I56" s="3">
        <v>68.630473862200418</v>
      </c>
      <c r="J56" s="3"/>
      <c r="K56" s="3">
        <v>186.63338964696416</v>
      </c>
      <c r="L56" s="3">
        <v>111.10098220783584</v>
      </c>
      <c r="M56" s="3">
        <v>162.70566198180111</v>
      </c>
      <c r="O56" s="3">
        <v>54</v>
      </c>
      <c r="P56" s="3">
        <v>89.397933384447001</v>
      </c>
      <c r="Q56" s="3">
        <v>35.577304922883087</v>
      </c>
      <c r="R56" s="3"/>
      <c r="S56" s="3"/>
      <c r="U56" s="3">
        <v>54</v>
      </c>
      <c r="V56" s="3"/>
      <c r="W56" s="3"/>
      <c r="X56" s="3">
        <v>126.13312194063951</v>
      </c>
      <c r="Y56" s="3">
        <v>221.49376108366502</v>
      </c>
      <c r="Z56" s="3"/>
    </row>
    <row r="57" spans="1:26" x14ac:dyDescent="0.3">
      <c r="A57" s="3">
        <v>55</v>
      </c>
      <c r="B57" s="3"/>
      <c r="C57" s="3"/>
      <c r="D57" s="3"/>
      <c r="E57" s="3"/>
      <c r="G57" s="3">
        <v>55</v>
      </c>
      <c r="H57" s="3">
        <v>135.43368063449361</v>
      </c>
      <c r="I57" s="3">
        <v>68.95868716460636</v>
      </c>
      <c r="J57" s="3"/>
      <c r="K57" s="3">
        <v>188.94149417793002</v>
      </c>
      <c r="L57" s="3">
        <v>113.26061390648675</v>
      </c>
      <c r="M57" s="3">
        <v>164.44425560248536</v>
      </c>
      <c r="O57" s="3">
        <v>55</v>
      </c>
      <c r="P57" s="3">
        <v>92.218305320371854</v>
      </c>
      <c r="Q57" s="3">
        <v>35.777403686114873</v>
      </c>
      <c r="R57" s="3"/>
      <c r="S57" s="3"/>
      <c r="U57" s="3">
        <v>55</v>
      </c>
      <c r="V57" s="3"/>
      <c r="W57" s="3"/>
      <c r="X57" s="3">
        <v>127.2323246711822</v>
      </c>
      <c r="Y57" s="3">
        <v>222.93281359999028</v>
      </c>
      <c r="Z57" s="3"/>
    </row>
    <row r="58" spans="1:26" x14ac:dyDescent="0.3">
      <c r="A58" s="3">
        <v>56</v>
      </c>
      <c r="B58" s="3"/>
      <c r="C58" s="3"/>
      <c r="D58" s="3"/>
      <c r="E58" s="3"/>
      <c r="G58" s="3">
        <v>56</v>
      </c>
      <c r="H58" s="3"/>
      <c r="I58" s="3">
        <v>69.068091598741674</v>
      </c>
      <c r="J58" s="3"/>
      <c r="K58" s="3">
        <v>190.09554644341296</v>
      </c>
      <c r="L58" s="3">
        <v>114.44326936050987</v>
      </c>
      <c r="M58" s="3">
        <v>165.08817916570175</v>
      </c>
      <c r="O58" s="3">
        <v>56</v>
      </c>
      <c r="P58" s="3">
        <v>95.119259311608857</v>
      </c>
      <c r="Q58" s="3">
        <v>36.001043480315104</v>
      </c>
      <c r="R58" s="3"/>
      <c r="S58" s="3"/>
      <c r="U58" s="3">
        <v>56</v>
      </c>
      <c r="V58" s="3"/>
      <c r="W58" s="3"/>
      <c r="X58" s="3">
        <v>128.33152740172488</v>
      </c>
      <c r="Y58" s="3">
        <v>224.19347819917729</v>
      </c>
      <c r="Z58" s="3"/>
    </row>
    <row r="59" spans="1:26" x14ac:dyDescent="0.3">
      <c r="A59" s="3">
        <v>57</v>
      </c>
      <c r="B59" s="3"/>
      <c r="C59" s="3"/>
      <c r="D59" s="3"/>
      <c r="E59" s="3"/>
      <c r="G59" s="3">
        <v>57</v>
      </c>
      <c r="H59" s="3"/>
      <c r="I59" s="3">
        <v>69.9433270718242</v>
      </c>
      <c r="J59" s="3"/>
      <c r="K59" s="3">
        <v>192.13733122080583</v>
      </c>
      <c r="L59" s="3">
        <v>116.44864165211429</v>
      </c>
      <c r="M59" s="3">
        <v>165.73210272891814</v>
      </c>
      <c r="O59" s="3">
        <v>57</v>
      </c>
      <c r="P59" s="3">
        <v>97.939631247533711</v>
      </c>
      <c r="Q59" s="3">
        <v>36.295306367420672</v>
      </c>
      <c r="R59" s="3"/>
      <c r="S59" s="3"/>
      <c r="U59" s="3">
        <v>57</v>
      </c>
      <c r="V59" s="3"/>
      <c r="W59" s="3"/>
      <c r="X59" s="3">
        <v>129.48307311943628</v>
      </c>
      <c r="Y59" s="3">
        <v>225.81834539965669</v>
      </c>
      <c r="Z59" s="3"/>
    </row>
    <row r="60" spans="1:26" x14ac:dyDescent="0.3">
      <c r="A60" s="3">
        <v>58</v>
      </c>
      <c r="B60" s="3"/>
      <c r="C60" s="3"/>
      <c r="D60" s="3"/>
      <c r="E60" s="3"/>
      <c r="G60" s="3">
        <v>58</v>
      </c>
      <c r="H60" s="3"/>
      <c r="I60" s="3">
        <v>69.9433270718242</v>
      </c>
      <c r="J60" s="3"/>
      <c r="K60" s="3">
        <v>194.66736887974918</v>
      </c>
      <c r="L60" s="3">
        <v>118.19691493197456</v>
      </c>
      <c r="M60" s="3"/>
      <c r="O60" s="3">
        <v>58</v>
      </c>
      <c r="P60" s="3">
        <v>100.51825701752216</v>
      </c>
      <c r="Q60" s="3"/>
      <c r="R60" s="3"/>
      <c r="S60" s="3"/>
      <c r="U60" s="3">
        <v>58</v>
      </c>
      <c r="V60" s="3"/>
      <c r="W60" s="3"/>
      <c r="X60" s="3">
        <v>130.68696182431637</v>
      </c>
      <c r="Y60" s="3"/>
      <c r="Z60" s="3"/>
    </row>
    <row r="61" spans="1:26" x14ac:dyDescent="0.3">
      <c r="A61" s="3">
        <v>59</v>
      </c>
      <c r="B61" s="3"/>
      <c r="C61" s="3"/>
      <c r="D61" s="3"/>
      <c r="E61" s="3"/>
      <c r="G61" s="3">
        <v>59</v>
      </c>
      <c r="H61" s="3"/>
      <c r="I61" s="3">
        <v>69.9433270718242</v>
      </c>
      <c r="J61" s="3"/>
      <c r="K61" s="3">
        <v>197.86320592262499</v>
      </c>
      <c r="L61" s="3">
        <v>120.81932485176496</v>
      </c>
      <c r="M61" s="3"/>
      <c r="O61" s="3">
        <v>59</v>
      </c>
      <c r="P61" s="3">
        <v>103.4997930640713</v>
      </c>
      <c r="Q61" s="3"/>
      <c r="R61" s="3"/>
      <c r="S61" s="3"/>
      <c r="U61" s="3">
        <v>59</v>
      </c>
      <c r="V61" s="3"/>
      <c r="W61" s="3"/>
      <c r="X61" s="3">
        <v>131.52444961901557</v>
      </c>
      <c r="Y61" s="3"/>
      <c r="Z61" s="3"/>
    </row>
    <row r="62" spans="1:26" x14ac:dyDescent="0.3">
      <c r="A62" s="3">
        <v>60</v>
      </c>
      <c r="B62" s="3"/>
      <c r="C62" s="3"/>
      <c r="D62" s="3"/>
      <c r="E62" s="3"/>
      <c r="G62" s="3">
        <v>60</v>
      </c>
      <c r="H62" s="3"/>
      <c r="I62" s="3">
        <v>69.9433270718242</v>
      </c>
      <c r="J62" s="3"/>
      <c r="K62" s="3">
        <v>200.43763020716383</v>
      </c>
      <c r="L62" s="3">
        <v>122.05340010813691</v>
      </c>
      <c r="M62" s="3"/>
      <c r="O62" s="3">
        <v>60</v>
      </c>
      <c r="P62" s="3">
        <v>106.15900088937188</v>
      </c>
      <c r="Q62" s="3"/>
      <c r="R62" s="3"/>
      <c r="S62" s="3"/>
      <c r="U62" s="3">
        <v>60</v>
      </c>
      <c r="V62" s="3"/>
      <c r="W62" s="3"/>
      <c r="X62" s="3">
        <v>132.41428040088346</v>
      </c>
      <c r="Y62" s="3"/>
      <c r="Z62" s="3"/>
    </row>
    <row r="63" spans="1:26" x14ac:dyDescent="0.3">
      <c r="A63" s="3">
        <v>61</v>
      </c>
      <c r="B63" s="3"/>
      <c r="C63" s="3"/>
      <c r="D63" s="3"/>
      <c r="E63" s="3"/>
      <c r="G63" s="3">
        <v>61</v>
      </c>
      <c r="H63" s="3"/>
      <c r="I63" s="3"/>
      <c r="J63" s="3"/>
      <c r="K63" s="3">
        <v>203.54469399884863</v>
      </c>
      <c r="L63" s="3">
        <v>123.64741398095069</v>
      </c>
      <c r="M63" s="3"/>
      <c r="O63" s="3">
        <v>61</v>
      </c>
      <c r="P63" s="3">
        <v>108.41529843811178</v>
      </c>
      <c r="Q63" s="3"/>
      <c r="R63" s="3"/>
      <c r="S63" s="3"/>
      <c r="U63" s="3">
        <v>61</v>
      </c>
      <c r="V63" s="3"/>
      <c r="W63" s="3"/>
      <c r="X63" s="3">
        <v>133.46114014425746</v>
      </c>
      <c r="Y63" s="3"/>
      <c r="Z63" s="3"/>
    </row>
    <row r="64" spans="1:26" x14ac:dyDescent="0.3">
      <c r="A64" s="3">
        <v>62</v>
      </c>
      <c r="B64" s="3"/>
      <c r="C64" s="3"/>
      <c r="D64" s="3"/>
      <c r="E64" s="3"/>
      <c r="G64" s="3">
        <v>62</v>
      </c>
      <c r="H64" s="3"/>
      <c r="I64" s="3"/>
      <c r="J64" s="3"/>
      <c r="K64" s="3">
        <v>206.36713356529552</v>
      </c>
      <c r="L64" s="3">
        <v>125.70420607490394</v>
      </c>
      <c r="M64" s="3"/>
      <c r="O64" s="3">
        <v>62</v>
      </c>
      <c r="P64" s="3">
        <v>111.1753976172178</v>
      </c>
      <c r="Q64" s="3"/>
      <c r="R64" s="3"/>
      <c r="S64" s="3"/>
      <c r="U64" s="3">
        <v>62</v>
      </c>
      <c r="V64" s="3"/>
      <c r="W64" s="3"/>
      <c r="X64" s="3">
        <v>134.14159897745054</v>
      </c>
      <c r="Y64" s="3"/>
      <c r="Z64" s="3"/>
    </row>
    <row r="65" spans="1:26" x14ac:dyDescent="0.3">
      <c r="A65" s="3">
        <v>63</v>
      </c>
      <c r="B65" s="3"/>
      <c r="C65" s="3"/>
      <c r="D65" s="3"/>
      <c r="E65" s="3"/>
      <c r="G65" s="3">
        <v>63</v>
      </c>
      <c r="H65" s="3"/>
      <c r="I65" s="3"/>
      <c r="J65" s="3"/>
      <c r="K65" s="3">
        <v>208.71916653733459</v>
      </c>
      <c r="L65" s="3">
        <v>126.52692291248523</v>
      </c>
      <c r="M65" s="3"/>
      <c r="O65" s="3">
        <v>63</v>
      </c>
      <c r="P65" s="3">
        <v>113.34404697222968</v>
      </c>
      <c r="Q65" s="3"/>
      <c r="R65" s="3"/>
      <c r="S65" s="3"/>
      <c r="U65" s="3">
        <v>63</v>
      </c>
      <c r="V65" s="3"/>
      <c r="W65" s="3"/>
      <c r="X65" s="3">
        <v>134.71737183630623</v>
      </c>
      <c r="Y65" s="3"/>
      <c r="Z65" s="3"/>
    </row>
    <row r="66" spans="1:26" x14ac:dyDescent="0.3">
      <c r="A66" s="3">
        <v>64</v>
      </c>
      <c r="B66" s="3"/>
      <c r="C66" s="3"/>
      <c r="D66" s="3"/>
      <c r="E66" s="3"/>
      <c r="G66" s="3">
        <v>64</v>
      </c>
      <c r="H66" s="3"/>
      <c r="I66" s="3"/>
      <c r="J66" s="3"/>
      <c r="K66" s="3">
        <v>210.52842266967232</v>
      </c>
      <c r="L66" s="3">
        <v>127.34963975006653</v>
      </c>
      <c r="M66" s="3"/>
      <c r="O66" s="3">
        <v>64</v>
      </c>
      <c r="P66" s="3">
        <v>115.11839644451211</v>
      </c>
      <c r="Q66" s="3"/>
      <c r="R66" s="3"/>
      <c r="S66" s="3"/>
      <c r="U66" s="3">
        <v>64</v>
      </c>
      <c r="V66" s="3"/>
      <c r="W66" s="3"/>
      <c r="X66" s="3">
        <v>135.34548768233063</v>
      </c>
      <c r="Y66" s="3"/>
      <c r="Z66" s="3"/>
    </row>
    <row r="67" spans="1:26" x14ac:dyDescent="0.3">
      <c r="A67" s="3">
        <v>65</v>
      </c>
      <c r="B67" s="3"/>
      <c r="C67" s="3"/>
      <c r="D67" s="3"/>
      <c r="E67" s="3"/>
      <c r="G67" s="3">
        <v>65</v>
      </c>
      <c r="H67" s="3"/>
      <c r="I67" s="3"/>
      <c r="J67" s="3"/>
      <c r="K67" s="3">
        <v>212.04819782083604</v>
      </c>
      <c r="L67" s="3">
        <v>128.42945559939199</v>
      </c>
      <c r="M67" s="3"/>
      <c r="O67" s="3">
        <v>65</v>
      </c>
      <c r="P67" s="3">
        <v>116.99132088747692</v>
      </c>
      <c r="Q67" s="3"/>
      <c r="R67" s="3"/>
      <c r="S67" s="3"/>
      <c r="U67" s="3">
        <v>65</v>
      </c>
      <c r="V67" s="3"/>
      <c r="W67" s="3"/>
      <c r="X67" s="3"/>
      <c r="Y67" s="3"/>
      <c r="Z67" s="3"/>
    </row>
    <row r="68" spans="1:26" x14ac:dyDescent="0.3">
      <c r="A68" s="3">
        <v>66</v>
      </c>
      <c r="B68" s="3"/>
      <c r="C68" s="3"/>
      <c r="D68" s="3"/>
      <c r="E68" s="3"/>
      <c r="G68" s="3">
        <v>66</v>
      </c>
      <c r="H68" s="3"/>
      <c r="I68" s="3"/>
      <c r="J68" s="3"/>
      <c r="K68" s="3">
        <v>213.45941760405947</v>
      </c>
      <c r="L68" s="3">
        <v>129.2521724369733</v>
      </c>
      <c r="M68" s="3"/>
      <c r="O68" s="3">
        <v>66</v>
      </c>
      <c r="P68" s="3">
        <v>119.06139527180643</v>
      </c>
      <c r="Q68" s="3"/>
      <c r="R68" s="3"/>
      <c r="S68" s="3"/>
      <c r="U68" s="3">
        <v>66</v>
      </c>
      <c r="V68" s="3"/>
      <c r="W68" s="3"/>
      <c r="X68" s="3"/>
      <c r="Y68" s="3"/>
      <c r="Z68" s="3"/>
    </row>
    <row r="69" spans="1:26" x14ac:dyDescent="0.3">
      <c r="A69" s="3">
        <v>67</v>
      </c>
      <c r="B69" s="3"/>
      <c r="C69" s="3"/>
      <c r="D69" s="3"/>
      <c r="E69" s="3"/>
      <c r="G69" s="3">
        <v>67</v>
      </c>
      <c r="H69" s="3"/>
      <c r="I69" s="3"/>
      <c r="J69" s="3"/>
      <c r="K69" s="3">
        <v>214.36404567022834</v>
      </c>
      <c r="L69" s="3">
        <v>130.3834080886476</v>
      </c>
      <c r="M69" s="3"/>
      <c r="O69" s="3">
        <v>67</v>
      </c>
      <c r="P69" s="3">
        <v>121.0328946854536</v>
      </c>
      <c r="Q69" s="3"/>
      <c r="R69" s="3"/>
      <c r="S69" s="3"/>
      <c r="U69" s="3">
        <v>67</v>
      </c>
      <c r="V69" s="3"/>
      <c r="W69" s="3"/>
      <c r="X69" s="3"/>
      <c r="Y69" s="3"/>
      <c r="Z69" s="3"/>
    </row>
    <row r="70" spans="1:26" x14ac:dyDescent="0.3">
      <c r="A70" s="3">
        <v>68</v>
      </c>
      <c r="B70" s="3"/>
      <c r="C70" s="3"/>
      <c r="D70" s="3"/>
      <c r="E70" s="3"/>
      <c r="G70" s="3">
        <v>68</v>
      </c>
      <c r="H70" s="3"/>
      <c r="I70" s="3"/>
      <c r="J70" s="3"/>
      <c r="K70" s="3">
        <v>215.11753011711139</v>
      </c>
      <c r="L70" s="3">
        <v>131.64290286503388</v>
      </c>
      <c r="M70" s="3"/>
      <c r="O70" s="3">
        <v>68</v>
      </c>
      <c r="P70" s="3">
        <v>122.51151924568897</v>
      </c>
      <c r="Q70" s="3"/>
      <c r="R70" s="3"/>
      <c r="S70" s="3"/>
      <c r="U70" s="3">
        <v>68</v>
      </c>
      <c r="V70" s="3"/>
      <c r="W70" s="3"/>
      <c r="X70" s="3"/>
      <c r="Y70" s="3"/>
      <c r="Z70" s="3"/>
    </row>
    <row r="71" spans="1:26" x14ac:dyDescent="0.3">
      <c r="A71" s="3">
        <v>69</v>
      </c>
      <c r="B71" s="3"/>
      <c r="C71" s="3"/>
      <c r="D71" s="3"/>
      <c r="E71" s="3"/>
      <c r="G71" s="3">
        <v>69</v>
      </c>
      <c r="H71" s="3"/>
      <c r="I71" s="3"/>
      <c r="J71" s="3"/>
      <c r="K71" s="3">
        <v>215.6089330172525</v>
      </c>
      <c r="L71" s="3">
        <v>133.07414692910919</v>
      </c>
      <c r="M71" s="3"/>
      <c r="O71" s="3">
        <v>69</v>
      </c>
      <c r="P71" s="3">
        <v>124.18729374728906</v>
      </c>
      <c r="Q71" s="3"/>
      <c r="R71" s="3"/>
      <c r="S71" s="3"/>
      <c r="U71" s="3">
        <v>69</v>
      </c>
      <c r="V71" s="3"/>
      <c r="W71" s="3"/>
      <c r="X71" s="3"/>
      <c r="Y71" s="3"/>
      <c r="Z71" s="3"/>
    </row>
    <row r="72" spans="1:26" x14ac:dyDescent="0.3">
      <c r="A72" s="3">
        <v>70</v>
      </c>
      <c r="B72" s="3"/>
      <c r="C72" s="3"/>
      <c r="D72" s="3"/>
      <c r="E72" s="3"/>
      <c r="G72" s="3">
        <v>70</v>
      </c>
      <c r="H72" s="3"/>
      <c r="I72" s="3"/>
      <c r="J72" s="3"/>
      <c r="K72" s="3">
        <v>216.10033591739361</v>
      </c>
      <c r="L72" s="3">
        <v>134.33364170549547</v>
      </c>
      <c r="M72" s="3"/>
      <c r="O72" s="3">
        <v>70</v>
      </c>
      <c r="P72" s="3">
        <v>126.06021819025386</v>
      </c>
      <c r="Q72" s="3"/>
      <c r="R72" s="3"/>
      <c r="S72" s="3"/>
      <c r="U72" s="3">
        <v>70</v>
      </c>
      <c r="V72" s="3"/>
      <c r="W72" s="3"/>
      <c r="X72" s="3"/>
      <c r="Y72" s="3"/>
      <c r="Z72" s="3"/>
    </row>
    <row r="73" spans="1:26" x14ac:dyDescent="0.3">
      <c r="A73" s="3">
        <v>71</v>
      </c>
      <c r="B73" s="3"/>
      <c r="C73" s="3"/>
      <c r="D73" s="3"/>
      <c r="E73" s="3"/>
      <c r="G73" s="3">
        <v>71</v>
      </c>
      <c r="H73" s="3"/>
      <c r="I73" s="3"/>
      <c r="J73" s="3"/>
      <c r="K73" s="3">
        <v>216.36241746413555</v>
      </c>
      <c r="L73" s="3">
        <v>135.53588671931874</v>
      </c>
      <c r="M73" s="3"/>
      <c r="O73" s="3">
        <v>71</v>
      </c>
      <c r="P73" s="3">
        <v>127.63741772117159</v>
      </c>
      <c r="Q73" s="3"/>
      <c r="R73" s="3"/>
      <c r="S73" s="3"/>
      <c r="U73" s="3">
        <v>71</v>
      </c>
      <c r="V73" s="3"/>
      <c r="W73" s="3"/>
      <c r="X73" s="3"/>
      <c r="Y73" s="3"/>
      <c r="Z73" s="3"/>
    </row>
    <row r="74" spans="1:26" x14ac:dyDescent="0.3">
      <c r="A74" s="3">
        <v>72</v>
      </c>
      <c r="B74" s="3"/>
      <c r="C74" s="3"/>
      <c r="D74" s="3"/>
      <c r="E74" s="3"/>
      <c r="G74" s="3">
        <v>72</v>
      </c>
      <c r="H74" s="3"/>
      <c r="I74" s="3"/>
      <c r="J74" s="3"/>
      <c r="K74" s="3"/>
      <c r="L74" s="3">
        <v>135.60984456709326</v>
      </c>
      <c r="M74" s="3"/>
      <c r="O74" s="3">
        <v>72</v>
      </c>
      <c r="P74" s="3">
        <v>127.86156873449629</v>
      </c>
      <c r="Q74" s="3"/>
      <c r="R74" s="3"/>
      <c r="S74" s="3"/>
      <c r="U74" s="3">
        <v>72</v>
      </c>
      <c r="V74" s="3"/>
      <c r="W74" s="3"/>
      <c r="X74" s="3"/>
      <c r="Y74" s="3"/>
      <c r="Z74" s="3"/>
    </row>
    <row r="75" spans="1:26" x14ac:dyDescent="0.3">
      <c r="A75" s="3">
        <v>73</v>
      </c>
      <c r="B75" s="3"/>
      <c r="C75" s="3"/>
      <c r="D75" s="3"/>
      <c r="E75" s="3"/>
      <c r="G75" s="3">
        <v>73</v>
      </c>
      <c r="H75" s="3"/>
      <c r="I75" s="3"/>
      <c r="J75" s="3"/>
      <c r="K75" s="3"/>
      <c r="L75" s="3"/>
      <c r="M75" s="3"/>
      <c r="O75" s="3">
        <v>73</v>
      </c>
      <c r="P75" s="3">
        <v>128.06330464648852</v>
      </c>
      <c r="Q75" s="3"/>
      <c r="R75" s="3"/>
      <c r="S75" s="3"/>
      <c r="U75" s="3">
        <v>73</v>
      </c>
      <c r="V75" s="3"/>
      <c r="W75" s="3"/>
      <c r="X75" s="3"/>
      <c r="Y75" s="3"/>
      <c r="Z75" s="3"/>
    </row>
    <row r="76" spans="1:26" x14ac:dyDescent="0.3">
      <c r="A76" s="3">
        <v>74</v>
      </c>
      <c r="B76" s="3"/>
      <c r="C76" s="3"/>
      <c r="D76" s="3"/>
      <c r="E76" s="3"/>
      <c r="G76" s="3">
        <v>74</v>
      </c>
      <c r="H76" s="3"/>
      <c r="I76" s="3"/>
      <c r="J76" s="3"/>
      <c r="K76" s="3"/>
      <c r="L76" s="3"/>
      <c r="M76" s="3"/>
      <c r="O76" s="3">
        <v>74</v>
      </c>
      <c r="P76" s="3">
        <v>128.42868483689338</v>
      </c>
      <c r="Q76" s="3"/>
      <c r="R76" s="3"/>
      <c r="S76" s="3"/>
      <c r="U76" s="3">
        <v>74</v>
      </c>
      <c r="V76" s="3"/>
      <c r="W76" s="3"/>
      <c r="X76" s="3"/>
      <c r="Y76" s="3"/>
      <c r="Z76" s="3"/>
    </row>
    <row r="77" spans="1:26" x14ac:dyDescent="0.3">
      <c r="A77" s="3">
        <v>75</v>
      </c>
      <c r="B77" s="3"/>
      <c r="C77" s="3"/>
      <c r="D77" s="3"/>
      <c r="E77" s="3"/>
      <c r="G77" s="3">
        <v>75</v>
      </c>
      <c r="H77" s="3"/>
      <c r="I77" s="3"/>
      <c r="J77" s="3"/>
      <c r="K77" s="3"/>
      <c r="L77" s="3"/>
      <c r="M77" s="3"/>
      <c r="O77" s="3">
        <v>75</v>
      </c>
      <c r="P77" s="3"/>
      <c r="Q77" s="3"/>
      <c r="R77" s="3"/>
      <c r="S77" s="3"/>
      <c r="U77" s="3">
        <v>75</v>
      </c>
      <c r="V77" s="3"/>
      <c r="W77" s="3"/>
      <c r="X77" s="3"/>
      <c r="Y77" s="3"/>
      <c r="Z77" s="3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B16BC9-9EB4-4559-B67D-CF34745B3421}">
  <dimension ref="A1:AS60"/>
  <sheetViews>
    <sheetView zoomScale="70" zoomScaleNormal="70" workbookViewId="0">
      <selection activeCell="I3" sqref="I3"/>
    </sheetView>
  </sheetViews>
  <sheetFormatPr baseColWidth="10" defaultRowHeight="14.4" x14ac:dyDescent="0.3"/>
  <cols>
    <col min="2" max="2" width="24" customWidth="1"/>
    <col min="3" max="3" width="18.77734375" customWidth="1"/>
    <col min="4" max="4" width="15" customWidth="1"/>
    <col min="5" max="5" width="14.88671875" style="21" customWidth="1"/>
    <col min="6" max="6" width="19.88671875" customWidth="1"/>
    <col min="7" max="7" width="7.6640625" customWidth="1"/>
    <col min="8" max="8" width="7.33203125" customWidth="1"/>
    <col min="9" max="9" width="8" customWidth="1"/>
    <col min="10" max="12" width="8.6640625" customWidth="1"/>
    <col min="13" max="13" width="16.88671875" customWidth="1"/>
    <col min="14" max="14" width="16.88671875" style="46" customWidth="1"/>
    <col min="15" max="22" width="15.33203125" customWidth="1"/>
    <col min="23" max="23" width="19.44140625" customWidth="1"/>
    <col min="25" max="25" width="6.77734375" customWidth="1"/>
    <col min="29" max="29" width="18.33203125" customWidth="1"/>
  </cols>
  <sheetData>
    <row r="1" spans="1:45" x14ac:dyDescent="0.3">
      <c r="B1" t="s">
        <v>71</v>
      </c>
    </row>
    <row r="2" spans="1:45" ht="15" thickBot="1" x14ac:dyDescent="0.35"/>
    <row r="3" spans="1:45" ht="37.200000000000003" customHeight="1" thickBot="1" x14ac:dyDescent="0.35">
      <c r="B3" s="37" t="s">
        <v>72</v>
      </c>
      <c r="C3" s="53" t="s">
        <v>73</v>
      </c>
      <c r="D3" s="38" t="s">
        <v>74</v>
      </c>
      <c r="E3" s="59" t="s">
        <v>75</v>
      </c>
      <c r="F3" s="38" t="s">
        <v>76</v>
      </c>
      <c r="G3" s="39" t="s">
        <v>77</v>
      </c>
      <c r="H3" s="88" t="s">
        <v>78</v>
      </c>
      <c r="I3" s="38" t="s">
        <v>110</v>
      </c>
      <c r="J3" s="39" t="s">
        <v>3</v>
      </c>
      <c r="K3" s="39" t="s">
        <v>48</v>
      </c>
      <c r="L3" s="39" t="s">
        <v>49</v>
      </c>
      <c r="M3" s="40" t="s">
        <v>79</v>
      </c>
      <c r="N3" s="91" t="s">
        <v>127</v>
      </c>
    </row>
    <row r="4" spans="1:45" x14ac:dyDescent="0.3">
      <c r="A4" s="120" t="s">
        <v>83</v>
      </c>
      <c r="B4" s="117" t="s">
        <v>28</v>
      </c>
      <c r="C4" s="78" t="s">
        <v>82</v>
      </c>
      <c r="D4" s="114">
        <v>163.56118547411728</v>
      </c>
      <c r="E4" s="42">
        <v>178.39583939584253</v>
      </c>
      <c r="F4" s="42"/>
      <c r="G4" s="42"/>
      <c r="H4" s="42"/>
      <c r="I4" s="79">
        <v>8.6872692713650754E-3</v>
      </c>
      <c r="J4" s="80">
        <v>0.97474639594038592</v>
      </c>
      <c r="K4" s="80">
        <v>0.97264192893541812</v>
      </c>
      <c r="L4" s="79">
        <v>16.094571445271551</v>
      </c>
      <c r="M4" s="94">
        <v>-9.0697887024502863E-2</v>
      </c>
      <c r="N4" s="129">
        <v>25</v>
      </c>
      <c r="Q4" t="s">
        <v>28</v>
      </c>
      <c r="R4" t="s">
        <v>57</v>
      </c>
      <c r="S4" t="s">
        <v>30</v>
      </c>
      <c r="T4" t="s">
        <v>31</v>
      </c>
      <c r="X4" t="s">
        <v>84</v>
      </c>
      <c r="AF4" t="s">
        <v>109</v>
      </c>
      <c r="AN4" t="s">
        <v>82</v>
      </c>
    </row>
    <row r="5" spans="1:45" x14ac:dyDescent="0.3">
      <c r="A5" s="121"/>
      <c r="B5" s="118"/>
      <c r="C5" s="41" t="s">
        <v>80</v>
      </c>
      <c r="D5" s="115"/>
      <c r="E5" s="43">
        <v>162.48299005541028</v>
      </c>
      <c r="F5" s="49">
        <v>7.933591065963963</v>
      </c>
      <c r="G5" s="49">
        <v>4.921710224722136</v>
      </c>
      <c r="H5" s="43"/>
      <c r="I5" s="43"/>
      <c r="J5" s="50">
        <v>0.99885367174635542</v>
      </c>
      <c r="K5" s="50">
        <v>0.99874946008693322</v>
      </c>
      <c r="L5" s="49">
        <v>1.5208676824269176</v>
      </c>
      <c r="M5" s="89">
        <v>6.5920005139459932E-3</v>
      </c>
      <c r="N5" s="130"/>
      <c r="P5" t="s">
        <v>53</v>
      </c>
      <c r="Q5">
        <v>158.03218762641049</v>
      </c>
      <c r="R5">
        <v>17.093908180910972</v>
      </c>
      <c r="S5">
        <v>23.336922068875406</v>
      </c>
      <c r="T5">
        <v>249.62256225492857</v>
      </c>
      <c r="W5" t="s">
        <v>83</v>
      </c>
      <c r="AE5" t="s">
        <v>83</v>
      </c>
    </row>
    <row r="6" spans="1:45" ht="15" thickBot="1" x14ac:dyDescent="0.35">
      <c r="A6" s="121"/>
      <c r="B6" s="119"/>
      <c r="C6" s="52" t="s">
        <v>81</v>
      </c>
      <c r="D6" s="116"/>
      <c r="E6" s="81">
        <v>162.56434865906928</v>
      </c>
      <c r="F6" s="82">
        <v>0.37077325258290611</v>
      </c>
      <c r="G6" s="82">
        <v>4.8901067723562477</v>
      </c>
      <c r="H6" s="82">
        <v>1.7735727756889218E-2</v>
      </c>
      <c r="I6" s="82"/>
      <c r="J6" s="83">
        <v>0.99878977634341903</v>
      </c>
      <c r="K6" s="83">
        <v>0.99867975601100256</v>
      </c>
      <c r="L6" s="82">
        <v>1.7320060263403434</v>
      </c>
      <c r="M6" s="95">
        <v>6.0945805214021468E-3</v>
      </c>
      <c r="N6" s="131"/>
      <c r="P6" t="s">
        <v>0</v>
      </c>
      <c r="Q6">
        <v>8.3263623363099608</v>
      </c>
      <c r="R6">
        <v>0.62745092861504448</v>
      </c>
      <c r="S6">
        <v>0.97704123737059745</v>
      </c>
      <c r="T6">
        <v>13.165478688812909</v>
      </c>
      <c r="X6" t="s">
        <v>28</v>
      </c>
      <c r="Y6" t="s">
        <v>57</v>
      </c>
      <c r="Z6" t="s">
        <v>30</v>
      </c>
      <c r="AA6" t="s">
        <v>31</v>
      </c>
      <c r="AF6" t="s">
        <v>28</v>
      </c>
      <c r="AG6" t="s">
        <v>57</v>
      </c>
      <c r="AH6" t="s">
        <v>30</v>
      </c>
      <c r="AI6" t="s">
        <v>31</v>
      </c>
      <c r="AN6" t="s">
        <v>28</v>
      </c>
      <c r="AO6" t="s">
        <v>57</v>
      </c>
      <c r="AP6" t="s">
        <v>30</v>
      </c>
      <c r="AQ6" t="s">
        <v>31</v>
      </c>
    </row>
    <row r="7" spans="1:45" x14ac:dyDescent="0.3">
      <c r="A7" s="121"/>
      <c r="B7" s="117" t="s">
        <v>57</v>
      </c>
      <c r="C7" s="78" t="s">
        <v>82</v>
      </c>
      <c r="D7" s="114">
        <v>17.320045714777045</v>
      </c>
      <c r="E7" s="42">
        <v>18.607874936969154</v>
      </c>
      <c r="F7" s="42"/>
      <c r="G7" s="42"/>
      <c r="H7" s="79"/>
      <c r="I7" s="79">
        <v>4.7697891703261345E-4</v>
      </c>
      <c r="J7" s="80">
        <v>0.97766645670831176</v>
      </c>
      <c r="K7" s="79">
        <v>0.97614371512024212</v>
      </c>
      <c r="L7" s="79">
        <v>1.4443608514890243</v>
      </c>
      <c r="M7" s="94">
        <v>-7.4354839669583769E-2</v>
      </c>
      <c r="N7" s="129">
        <v>31</v>
      </c>
      <c r="P7" t="s">
        <v>1</v>
      </c>
      <c r="Q7">
        <v>5.8226099825695927</v>
      </c>
      <c r="R7">
        <v>7.4887191147304035</v>
      </c>
      <c r="S7">
        <v>6.3418802849632638E-2</v>
      </c>
      <c r="T7">
        <v>7.3972878461845974</v>
      </c>
      <c r="W7" t="s">
        <v>52</v>
      </c>
      <c r="X7">
        <v>163.56118547411728</v>
      </c>
      <c r="Y7">
        <v>17.320045714777045</v>
      </c>
      <c r="Z7">
        <v>24.744106917550699</v>
      </c>
      <c r="AA7">
        <v>247.29685105942224</v>
      </c>
      <c r="AE7" t="s">
        <v>52</v>
      </c>
      <c r="AF7">
        <v>163.56118547411728</v>
      </c>
      <c r="AG7">
        <v>17.320045714777045</v>
      </c>
      <c r="AH7">
        <v>24.744106917550699</v>
      </c>
      <c r="AI7">
        <v>247.29685105942224</v>
      </c>
      <c r="AM7" t="s">
        <v>52</v>
      </c>
      <c r="AN7">
        <v>163.56118547411728</v>
      </c>
      <c r="AO7">
        <v>17.320045714777045</v>
      </c>
      <c r="AP7">
        <v>24.744106917550699</v>
      </c>
      <c r="AQ7">
        <v>247.29685105942224</v>
      </c>
    </row>
    <row r="8" spans="1:45" x14ac:dyDescent="0.3">
      <c r="A8" s="121"/>
      <c r="B8" s="118"/>
      <c r="C8" s="41" t="s">
        <v>80</v>
      </c>
      <c r="D8" s="115"/>
      <c r="E8" s="43">
        <v>17.557102085823555</v>
      </c>
      <c r="F8" s="49">
        <v>0.57685306431972239</v>
      </c>
      <c r="G8" s="49">
        <v>5.790919285215975</v>
      </c>
      <c r="H8" s="43"/>
      <c r="I8" s="43"/>
      <c r="J8" s="50">
        <v>0.99325535389179054</v>
      </c>
      <c r="K8" s="50">
        <v>0.99276184320094596</v>
      </c>
      <c r="L8" s="43">
        <v>0.60765354006987371</v>
      </c>
      <c r="M8" s="90">
        <v>-1.3686821325434443E-2</v>
      </c>
      <c r="N8" s="130"/>
      <c r="P8" t="s">
        <v>3</v>
      </c>
      <c r="Q8">
        <v>0.99295951061574705</v>
      </c>
      <c r="R8">
        <v>0.99002543865178483</v>
      </c>
      <c r="S8">
        <v>0.98200651436072883</v>
      </c>
      <c r="T8">
        <v>0.99808364482848388</v>
      </c>
      <c r="W8" t="s">
        <v>53</v>
      </c>
      <c r="X8">
        <v>162.48299005541028</v>
      </c>
      <c r="Y8">
        <v>17.557102085823555</v>
      </c>
      <c r="Z8">
        <v>23.755657155024462</v>
      </c>
      <c r="AA8">
        <v>257.19334829770429</v>
      </c>
      <c r="AE8" t="s">
        <v>53</v>
      </c>
      <c r="AF8">
        <v>162.56434865906928</v>
      </c>
      <c r="AG8">
        <v>17.476108901674962</v>
      </c>
      <c r="AH8">
        <v>23.755270194546714</v>
      </c>
      <c r="AI8">
        <v>257.19301500732882</v>
      </c>
      <c r="AM8" t="s">
        <v>53</v>
      </c>
      <c r="AN8">
        <v>178.39583939584253</v>
      </c>
      <c r="AO8">
        <v>18.607874936969154</v>
      </c>
      <c r="AP8">
        <v>15.373292622356852</v>
      </c>
      <c r="AQ8">
        <v>273.81708215218913</v>
      </c>
    </row>
    <row r="9" spans="1:45" ht="15" thickBot="1" x14ac:dyDescent="0.35">
      <c r="A9" s="121"/>
      <c r="B9" s="119"/>
      <c r="C9" s="52" t="s">
        <v>81</v>
      </c>
      <c r="D9" s="116"/>
      <c r="E9" s="81">
        <v>17.476108901674962</v>
      </c>
      <c r="F9" s="82">
        <v>0.18791144408914789</v>
      </c>
      <c r="G9" s="82">
        <v>6.093789158537259</v>
      </c>
      <c r="H9" s="82">
        <v>0.14378963064134184</v>
      </c>
      <c r="I9" s="82"/>
      <c r="J9" s="83">
        <v>0.99293054318840657</v>
      </c>
      <c r="K9" s="83">
        <v>0.99241326586072898</v>
      </c>
      <c r="L9" s="82">
        <v>0.58944849820533074</v>
      </c>
      <c r="M9" s="95">
        <v>-9.0105528280891231E-3</v>
      </c>
      <c r="N9" s="131"/>
      <c r="P9" t="s">
        <v>48</v>
      </c>
      <c r="Q9">
        <v>0.99231946612626953</v>
      </c>
      <c r="R9">
        <v>0.98929559269947642</v>
      </c>
      <c r="S9">
        <v>0.98046421559164842</v>
      </c>
      <c r="T9">
        <v>0.9979039865311542</v>
      </c>
      <c r="W9" t="s">
        <v>0</v>
      </c>
      <c r="X9">
        <v>7.933591065963963</v>
      </c>
      <c r="Y9">
        <v>0.57685306431972239</v>
      </c>
      <c r="Z9">
        <v>1.0111781910026962</v>
      </c>
      <c r="AA9">
        <v>11.955590219375921</v>
      </c>
      <c r="AE9" t="s">
        <v>0</v>
      </c>
      <c r="AF9">
        <v>0.37077325258290611</v>
      </c>
      <c r="AG9">
        <v>0.18791144408914789</v>
      </c>
      <c r="AH9">
        <v>2.4144943468016743E-3</v>
      </c>
      <c r="AI9">
        <v>3.1833825740559845E-4</v>
      </c>
      <c r="AM9" t="s">
        <v>107</v>
      </c>
      <c r="AN9">
        <v>8.6872692713650754E-3</v>
      </c>
      <c r="AO9">
        <v>4.7697891703261345E-4</v>
      </c>
      <c r="AP9">
        <v>25.235315541779702</v>
      </c>
      <c r="AQ9">
        <v>6.515959487461843E-4</v>
      </c>
    </row>
    <row r="10" spans="1:45" x14ac:dyDescent="0.3">
      <c r="A10" s="121"/>
      <c r="B10" s="117" t="s">
        <v>30</v>
      </c>
      <c r="C10" s="78" t="s">
        <v>82</v>
      </c>
      <c r="D10" s="114">
        <v>24.744106917550699</v>
      </c>
      <c r="E10" s="42">
        <v>24.76497056779446</v>
      </c>
      <c r="F10" s="42"/>
      <c r="G10" s="42"/>
      <c r="H10" s="79"/>
      <c r="I10" s="79">
        <v>4.475237696947143E-2</v>
      </c>
      <c r="J10" s="80">
        <v>0.99736843438745948</v>
      </c>
      <c r="K10" s="80">
        <v>0.99712172511128383</v>
      </c>
      <c r="L10" s="79">
        <v>1.2134102985805333</v>
      </c>
      <c r="M10" s="94">
        <v>-8.4317653141738639E-4</v>
      </c>
      <c r="N10" s="129">
        <v>24</v>
      </c>
      <c r="P10" t="s">
        <v>49</v>
      </c>
      <c r="Q10">
        <v>2.1416049230152048</v>
      </c>
      <c r="R10">
        <v>4.214037444674168E-2</v>
      </c>
      <c r="S10">
        <v>0.81690118390979993</v>
      </c>
      <c r="T10">
        <v>5.819920564222901</v>
      </c>
      <c r="W10" t="s">
        <v>1</v>
      </c>
      <c r="X10">
        <v>4.921710224722136</v>
      </c>
      <c r="Y10">
        <v>5.790919285215975</v>
      </c>
      <c r="Z10">
        <v>0</v>
      </c>
      <c r="AA10">
        <v>6.0501128185114528</v>
      </c>
      <c r="AE10" t="s">
        <v>1</v>
      </c>
      <c r="AF10">
        <v>4.8901067723562477</v>
      </c>
      <c r="AG10">
        <v>6.093789158537259</v>
      </c>
      <c r="AH10">
        <v>0</v>
      </c>
      <c r="AI10">
        <v>6.0502103983461639</v>
      </c>
      <c r="AM10" t="s">
        <v>3</v>
      </c>
      <c r="AN10">
        <v>0.97474639594038592</v>
      </c>
      <c r="AO10">
        <v>0.97766645670831176</v>
      </c>
      <c r="AP10">
        <v>0.12213255640190912</v>
      </c>
      <c r="AQ10">
        <v>0.96762453892294731</v>
      </c>
    </row>
    <row r="11" spans="1:45" x14ac:dyDescent="0.3">
      <c r="A11" s="121"/>
      <c r="B11" s="118"/>
      <c r="C11" s="41" t="s">
        <v>80</v>
      </c>
      <c r="D11" s="115"/>
      <c r="E11" s="43">
        <v>23.755657155024462</v>
      </c>
      <c r="F11" s="49">
        <v>1.0111781910026962</v>
      </c>
      <c r="G11" s="49">
        <v>0</v>
      </c>
      <c r="H11" s="49"/>
      <c r="I11" s="49"/>
      <c r="J11" s="50">
        <v>0.99252095148950825</v>
      </c>
      <c r="K11" s="50">
        <v>0.991879890188609</v>
      </c>
      <c r="L11" s="49">
        <v>0.98694029516746085</v>
      </c>
      <c r="M11" s="89">
        <v>3.9946875666995334E-2</v>
      </c>
      <c r="N11" s="130"/>
      <c r="P11" t="s">
        <v>53</v>
      </c>
      <c r="Q11">
        <v>158.03218762641049</v>
      </c>
      <c r="R11">
        <v>17.093908180910972</v>
      </c>
      <c r="S11">
        <v>23.336922068875406</v>
      </c>
      <c r="T11">
        <v>249.62256225492857</v>
      </c>
      <c r="AE11" t="s">
        <v>108</v>
      </c>
      <c r="AF11">
        <v>1.7735727756889218E-2</v>
      </c>
      <c r="AG11">
        <v>0.14378963064134184</v>
      </c>
      <c r="AH11">
        <v>8.7963692095415641E-4</v>
      </c>
      <c r="AI11">
        <v>9.7954902506316084E-6</v>
      </c>
      <c r="AM11" t="s">
        <v>48</v>
      </c>
      <c r="AN11">
        <v>0.97264192893541812</v>
      </c>
      <c r="AO11">
        <v>0.97614371512024212</v>
      </c>
      <c r="AP11">
        <v>3.9832483564588128E-2</v>
      </c>
      <c r="AQ11">
        <v>0.96499950153832137</v>
      </c>
    </row>
    <row r="12" spans="1:45" ht="15" thickBot="1" x14ac:dyDescent="0.35">
      <c r="A12" s="121"/>
      <c r="B12" s="119"/>
      <c r="C12" s="52" t="s">
        <v>81</v>
      </c>
      <c r="D12" s="116"/>
      <c r="E12" s="81">
        <v>23.755270194546714</v>
      </c>
      <c r="F12" s="82">
        <v>2.4144943468016743E-3</v>
      </c>
      <c r="G12" s="82">
        <v>0</v>
      </c>
      <c r="H12" s="82">
        <v>8.7963692095415641E-4</v>
      </c>
      <c r="I12" s="82"/>
      <c r="J12" s="83">
        <v>0.99251213827047435</v>
      </c>
      <c r="K12" s="83">
        <v>0.99187032155080068</v>
      </c>
      <c r="L12" s="82">
        <v>0.98741373918698017</v>
      </c>
      <c r="M12" s="95">
        <v>3.9962514157365472E-2</v>
      </c>
      <c r="N12" s="131"/>
      <c r="P12" t="s">
        <v>54</v>
      </c>
      <c r="Q12">
        <v>3.3803850416465255E-2</v>
      </c>
      <c r="R12">
        <v>1.3056405138303858E-2</v>
      </c>
      <c r="S12">
        <v>5.6869494355328433E-2</v>
      </c>
      <c r="T12">
        <v>-9.4045321868958653E-3</v>
      </c>
      <c r="W12" t="s">
        <v>3</v>
      </c>
      <c r="X12">
        <v>0.99885367174635542</v>
      </c>
      <c r="Y12">
        <v>0.99325535389179054</v>
      </c>
      <c r="Z12">
        <v>0.99252095148950825</v>
      </c>
      <c r="AA12">
        <v>0.99262060685620312</v>
      </c>
      <c r="AE12" t="s">
        <v>3</v>
      </c>
      <c r="AF12">
        <v>0.99878977634341903</v>
      </c>
      <c r="AG12">
        <v>0.99293054318840657</v>
      </c>
      <c r="AH12">
        <v>0.99251213827047435</v>
      </c>
      <c r="AI12">
        <v>0.9926207057478591</v>
      </c>
      <c r="AM12" t="s">
        <v>49</v>
      </c>
      <c r="AN12">
        <v>16.094571445271551</v>
      </c>
      <c r="AO12">
        <v>1.4443608514890243</v>
      </c>
      <c r="AP12">
        <v>9.5214181330655414</v>
      </c>
      <c r="AQ12">
        <v>16.985251441201363</v>
      </c>
    </row>
    <row r="13" spans="1:45" x14ac:dyDescent="0.3">
      <c r="A13" s="121"/>
      <c r="B13" s="117" t="s">
        <v>31</v>
      </c>
      <c r="C13" s="78" t="s">
        <v>82</v>
      </c>
      <c r="D13" s="114">
        <v>247.29685105942224</v>
      </c>
      <c r="E13" s="42">
        <v>273.81708215218913</v>
      </c>
      <c r="F13" s="42"/>
      <c r="G13" s="42"/>
      <c r="H13" s="79"/>
      <c r="I13" s="79">
        <v>6.515959487461843E-4</v>
      </c>
      <c r="J13" s="80">
        <v>0.96762453892294731</v>
      </c>
      <c r="K13" s="80">
        <v>0.96499950153832137</v>
      </c>
      <c r="L13" s="79">
        <v>16.985251441201363</v>
      </c>
      <c r="M13" s="94">
        <v>-0.10724047224683189</v>
      </c>
      <c r="N13" s="129">
        <v>23</v>
      </c>
      <c r="W13" t="s">
        <v>48</v>
      </c>
      <c r="X13">
        <v>0.99874946008693322</v>
      </c>
      <c r="Y13">
        <v>0.99276184320094596</v>
      </c>
      <c r="Z13">
        <v>0.991879890188609</v>
      </c>
      <c r="AA13">
        <v>0.99192878874897217</v>
      </c>
      <c r="AE13" t="s">
        <v>48</v>
      </c>
      <c r="AF13">
        <v>0.99867975601100256</v>
      </c>
      <c r="AG13">
        <v>0.99241326586072898</v>
      </c>
      <c r="AH13">
        <v>0.99187032155080068</v>
      </c>
      <c r="AI13">
        <v>0.99192889691172093</v>
      </c>
      <c r="AM13" t="s">
        <v>54</v>
      </c>
      <c r="AN13">
        <v>-9.0697887024502863E-2</v>
      </c>
      <c r="AO13">
        <v>-7.4354839669583769E-2</v>
      </c>
      <c r="AP13">
        <v>0.37870893164251729</v>
      </c>
      <c r="AQ13">
        <v>-0.10724047224683189</v>
      </c>
    </row>
    <row r="14" spans="1:45" x14ac:dyDescent="0.3">
      <c r="A14" s="121"/>
      <c r="B14" s="118"/>
      <c r="C14" s="41" t="s">
        <v>80</v>
      </c>
      <c r="D14" s="115"/>
      <c r="E14" s="43">
        <v>257.19334829770429</v>
      </c>
      <c r="F14" s="49">
        <v>11.955590219375921</v>
      </c>
      <c r="G14" s="49">
        <v>6.0501128185114528</v>
      </c>
      <c r="H14" s="49"/>
      <c r="I14" s="49"/>
      <c r="J14" s="50">
        <v>0.99262060685620312</v>
      </c>
      <c r="K14" s="50">
        <v>0.99192878874897217</v>
      </c>
      <c r="L14" s="49">
        <v>6.5472251369855528</v>
      </c>
      <c r="M14" s="89">
        <v>-4.0018694924279695E-2</v>
      </c>
      <c r="N14" s="130"/>
      <c r="W14" t="s">
        <v>49</v>
      </c>
      <c r="X14">
        <v>1.5208676824269176</v>
      </c>
      <c r="Y14">
        <v>0.60765354006987371</v>
      </c>
      <c r="Z14">
        <v>0.98694029516746085</v>
      </c>
      <c r="AA14">
        <v>6.5472251369855528</v>
      </c>
      <c r="AE14" t="s">
        <v>49</v>
      </c>
      <c r="AF14">
        <v>1.7320060263403434</v>
      </c>
      <c r="AG14">
        <v>0.58944849820533074</v>
      </c>
      <c r="AH14">
        <v>0.98741373918698017</v>
      </c>
      <c r="AI14">
        <v>6.5478274869853621</v>
      </c>
    </row>
    <row r="15" spans="1:45" ht="15" thickBot="1" x14ac:dyDescent="0.35">
      <c r="A15" s="121"/>
      <c r="B15" s="119"/>
      <c r="C15" s="52" t="s">
        <v>81</v>
      </c>
      <c r="D15" s="116"/>
      <c r="E15" s="81">
        <v>257.19301500732882</v>
      </c>
      <c r="F15" s="82">
        <v>3.1833825740559845E-4</v>
      </c>
      <c r="G15" s="82">
        <v>6.0502103983461639</v>
      </c>
      <c r="H15" s="82">
        <v>9.7954902506316084E-6</v>
      </c>
      <c r="I15" s="82"/>
      <c r="J15" s="83">
        <v>0.9926207057478591</v>
      </c>
      <c r="K15" s="83">
        <v>0.99192889691172093</v>
      </c>
      <c r="L15" s="82">
        <v>6.5478274869853621</v>
      </c>
      <c r="M15" s="95">
        <v>-4.0017347190274839E-2</v>
      </c>
      <c r="N15" s="131"/>
      <c r="W15" t="s">
        <v>54</v>
      </c>
      <c r="X15">
        <v>6.5920005139459932E-3</v>
      </c>
      <c r="Y15">
        <v>-1.3686821325434443E-2</v>
      </c>
      <c r="Z15">
        <v>3.9946875666995334E-2</v>
      </c>
      <c r="AA15">
        <v>-4.0018694924279695E-2</v>
      </c>
      <c r="AE15" t="s">
        <v>54</v>
      </c>
      <c r="AF15">
        <v>6.0945805214021468E-3</v>
      </c>
      <c r="AG15">
        <v>-9.0105528280891231E-3</v>
      </c>
      <c r="AH15">
        <v>3.9962514157365472E-2</v>
      </c>
      <c r="AI15">
        <v>-4.0017347190274839E-2</v>
      </c>
    </row>
    <row r="16" spans="1:45" x14ac:dyDescent="0.3">
      <c r="A16" s="120" t="s">
        <v>103</v>
      </c>
      <c r="B16" s="117" t="s">
        <v>91</v>
      </c>
      <c r="C16" s="78" t="s">
        <v>82</v>
      </c>
      <c r="D16" s="114">
        <v>135.43368063449361</v>
      </c>
      <c r="E16" s="42">
        <v>143.8875310043758</v>
      </c>
      <c r="F16" s="42"/>
      <c r="G16" s="42"/>
      <c r="H16" s="79"/>
      <c r="I16" s="79">
        <v>1.4045049101375927E-2</v>
      </c>
      <c r="J16" s="80">
        <v>0.94508830170393332</v>
      </c>
      <c r="K16" s="80">
        <v>0.94185820180416469</v>
      </c>
      <c r="L16" s="79">
        <v>17.268908887596979</v>
      </c>
      <c r="M16" s="94">
        <v>-6.242059087722289E-2</v>
      </c>
      <c r="N16" s="129">
        <v>37</v>
      </c>
      <c r="Q16" t="s">
        <v>28</v>
      </c>
      <c r="R16" t="s">
        <v>57</v>
      </c>
      <c r="S16" t="s">
        <v>30</v>
      </c>
      <c r="T16" t="s">
        <v>31</v>
      </c>
      <c r="AN16" t="s">
        <v>91</v>
      </c>
      <c r="AO16" t="s">
        <v>92</v>
      </c>
      <c r="AP16" t="s">
        <v>34</v>
      </c>
      <c r="AQ16" t="s">
        <v>102</v>
      </c>
      <c r="AR16" t="s">
        <v>36</v>
      </c>
      <c r="AS16" t="s">
        <v>37</v>
      </c>
    </row>
    <row r="17" spans="1:45" x14ac:dyDescent="0.3">
      <c r="A17" s="122"/>
      <c r="B17" s="118"/>
      <c r="C17" s="41" t="s">
        <v>80</v>
      </c>
      <c r="D17" s="115"/>
      <c r="E17" s="43">
        <v>127.2567308966963</v>
      </c>
      <c r="F17" s="49">
        <v>5.5164965821658418</v>
      </c>
      <c r="G17" s="49">
        <v>7.7040274885921107</v>
      </c>
      <c r="H17" s="49"/>
      <c r="I17" s="49"/>
      <c r="J17" s="50">
        <v>0.98784725153939856</v>
      </c>
      <c r="K17" s="50">
        <v>0.9871323839828926</v>
      </c>
      <c r="L17" s="49">
        <v>1.1462418042268379</v>
      </c>
      <c r="M17" s="89">
        <v>6.0376043089792004E-2</v>
      </c>
      <c r="N17" s="130"/>
      <c r="P17" t="s">
        <v>106</v>
      </c>
      <c r="Q17">
        <v>648.97677937327046</v>
      </c>
      <c r="R17">
        <v>876.26931582698353</v>
      </c>
      <c r="S17">
        <v>30.003059079701121</v>
      </c>
      <c r="T17">
        <v>11810.367899988814</v>
      </c>
      <c r="W17" t="s">
        <v>103</v>
      </c>
      <c r="X17" t="s">
        <v>91</v>
      </c>
      <c r="Y17" t="s">
        <v>92</v>
      </c>
      <c r="Z17" t="s">
        <v>34</v>
      </c>
      <c r="AA17" t="s">
        <v>102</v>
      </c>
      <c r="AB17" t="s">
        <v>36</v>
      </c>
      <c r="AC17" t="s">
        <v>37</v>
      </c>
      <c r="AF17" t="s">
        <v>91</v>
      </c>
      <c r="AG17" t="s">
        <v>92</v>
      </c>
      <c r="AH17" t="s">
        <v>34</v>
      </c>
      <c r="AI17" t="s">
        <v>102</v>
      </c>
      <c r="AJ17" t="s">
        <v>36</v>
      </c>
      <c r="AK17" t="s">
        <v>37</v>
      </c>
      <c r="AM17" t="s">
        <v>52</v>
      </c>
      <c r="AN17">
        <v>135.43368063449361</v>
      </c>
      <c r="AO17">
        <v>69.9433270718242</v>
      </c>
      <c r="AP17">
        <v>270.3209326588937</v>
      </c>
      <c r="AQ17">
        <v>170.50279977368561</v>
      </c>
      <c r="AR17">
        <v>135.60984456709326</v>
      </c>
      <c r="AS17">
        <v>165.73210272891814</v>
      </c>
    </row>
    <row r="18" spans="1:45" ht="15" thickBot="1" x14ac:dyDescent="0.35">
      <c r="A18" s="122"/>
      <c r="B18" s="119"/>
      <c r="C18" s="52" t="s">
        <v>81</v>
      </c>
      <c r="D18" s="116"/>
      <c r="E18" s="81">
        <v>127.32190637018222</v>
      </c>
      <c r="F18" s="82">
        <v>0.19865409018936453</v>
      </c>
      <c r="G18" s="82">
        <v>7.7049929257943406</v>
      </c>
      <c r="H18" s="82">
        <v>1.3461728946213884E-2</v>
      </c>
      <c r="I18" s="82"/>
      <c r="J18" s="83">
        <v>0.98772492870631035</v>
      </c>
      <c r="K18" s="83">
        <v>0.9870028656890345</v>
      </c>
      <c r="L18" s="82">
        <v>1.0369840857392685</v>
      </c>
      <c r="M18" s="95">
        <v>5.9894807748770616E-2</v>
      </c>
      <c r="N18" s="131"/>
      <c r="P18" t="s">
        <v>107</v>
      </c>
      <c r="Q18">
        <v>8.6872692713650754E-3</v>
      </c>
      <c r="R18">
        <v>4.7697891703261345E-4</v>
      </c>
      <c r="S18">
        <v>4.475237696947143E-2</v>
      </c>
      <c r="T18">
        <v>6.515959487461843E-4</v>
      </c>
      <c r="W18" t="s">
        <v>52</v>
      </c>
      <c r="X18">
        <v>135.43368063449361</v>
      </c>
      <c r="Y18">
        <v>69.9433270718242</v>
      </c>
      <c r="Z18">
        <v>270.3209326588937</v>
      </c>
      <c r="AA18">
        <v>170.50279977368561</v>
      </c>
      <c r="AB18">
        <v>135.60984456709326</v>
      </c>
      <c r="AC18">
        <v>165.73210272891814</v>
      </c>
      <c r="AE18" t="s">
        <v>52</v>
      </c>
      <c r="AF18">
        <v>135.43368063449361</v>
      </c>
      <c r="AG18">
        <v>69.9433270718242</v>
      </c>
      <c r="AH18">
        <v>270.3209326588937</v>
      </c>
      <c r="AI18">
        <v>170.50279977368561</v>
      </c>
      <c r="AJ18">
        <v>135.60984456709326</v>
      </c>
      <c r="AK18">
        <v>165.73210272891814</v>
      </c>
      <c r="AM18" t="s">
        <v>53</v>
      </c>
      <c r="AN18">
        <v>143.8875310043758</v>
      </c>
      <c r="AO18">
        <v>76.810865859854161</v>
      </c>
      <c r="AP18">
        <v>164.07354618836686</v>
      </c>
      <c r="AQ18">
        <v>175.55315187242252</v>
      </c>
      <c r="AR18">
        <v>136.88916800470429</v>
      </c>
      <c r="AS18">
        <v>84.386510457173159</v>
      </c>
    </row>
    <row r="19" spans="1:45" x14ac:dyDescent="0.3">
      <c r="A19" s="122"/>
      <c r="B19" s="117" t="s">
        <v>92</v>
      </c>
      <c r="C19" s="78" t="s">
        <v>82</v>
      </c>
      <c r="D19" s="114">
        <v>69.9433270718242</v>
      </c>
      <c r="E19" s="42">
        <v>76.810865859854161</v>
      </c>
      <c r="F19" s="42"/>
      <c r="G19" s="42"/>
      <c r="H19" s="79"/>
      <c r="I19" s="79">
        <v>9.705770983339258E-3</v>
      </c>
      <c r="J19" s="80">
        <v>0.97543597668879156</v>
      </c>
      <c r="K19" s="80">
        <v>0.97412004686854825</v>
      </c>
      <c r="L19" s="79">
        <v>6.8186972967882955</v>
      </c>
      <c r="M19" s="94">
        <v>-9.8187190623313422E-2</v>
      </c>
      <c r="N19" s="129">
        <v>37</v>
      </c>
      <c r="P19" t="s">
        <v>2</v>
      </c>
      <c r="Q19">
        <v>3838.400629940968</v>
      </c>
      <c r="R19">
        <v>36.502552464734237</v>
      </c>
      <c r="S19">
        <v>4.9546995032746786</v>
      </c>
      <c r="T19">
        <v>12506.616174260655</v>
      </c>
      <c r="W19" t="s">
        <v>53</v>
      </c>
      <c r="X19">
        <v>127.2567308966963</v>
      </c>
      <c r="Y19">
        <v>71.142687227034031</v>
      </c>
      <c r="Z19">
        <v>268.64467169995231</v>
      </c>
      <c r="AA19">
        <v>163.79376664053297</v>
      </c>
      <c r="AB19">
        <v>135.20143409435511</v>
      </c>
      <c r="AC19">
        <v>162.34698131677214</v>
      </c>
      <c r="AE19" t="s">
        <v>53</v>
      </c>
      <c r="AF19">
        <v>127.32190637018222</v>
      </c>
      <c r="AG19">
        <v>71.176434992954213</v>
      </c>
      <c r="AH19">
        <v>268.63640817303053</v>
      </c>
      <c r="AI19">
        <v>163.79370328066662</v>
      </c>
      <c r="AJ19">
        <v>135.052156959911</v>
      </c>
      <c r="AK19">
        <v>162.34466617093167</v>
      </c>
      <c r="AM19" t="s">
        <v>107</v>
      </c>
      <c r="AN19">
        <v>1.4045049101375927E-2</v>
      </c>
      <c r="AO19">
        <v>9.705770983339258E-3</v>
      </c>
      <c r="AP19">
        <v>25.235315541729165</v>
      </c>
      <c r="AQ19">
        <v>3.940046645881861E-3</v>
      </c>
      <c r="AR19">
        <v>6.1989624141213666E-5</v>
      </c>
      <c r="AS19">
        <v>40.30849786914473</v>
      </c>
    </row>
    <row r="20" spans="1:45" x14ac:dyDescent="0.3">
      <c r="A20" s="122"/>
      <c r="B20" s="118"/>
      <c r="C20" s="41" t="s">
        <v>80</v>
      </c>
      <c r="D20" s="115"/>
      <c r="E20" s="43">
        <v>71.142687227034031</v>
      </c>
      <c r="F20" s="49">
        <v>2.0231554860567709</v>
      </c>
      <c r="G20" s="49">
        <v>6.0428219374898609</v>
      </c>
      <c r="H20" s="49"/>
      <c r="I20" s="49"/>
      <c r="J20" s="50">
        <v>0.998053940097548</v>
      </c>
      <c r="K20" s="50">
        <v>0.99794968688848806</v>
      </c>
      <c r="L20" s="49">
        <v>0.39804999378443018</v>
      </c>
      <c r="M20" s="89">
        <v>-1.7147599426864817E-2</v>
      </c>
      <c r="N20" s="130"/>
      <c r="P20" t="s">
        <v>55</v>
      </c>
      <c r="Q20">
        <v>151994.1716390255</v>
      </c>
      <c r="R20">
        <v>1634.4272822270523</v>
      </c>
      <c r="S20">
        <v>1882.7953518101415</v>
      </c>
      <c r="T20">
        <v>386299.24511330581</v>
      </c>
      <c r="W20" t="s">
        <v>0</v>
      </c>
      <c r="X20">
        <v>5.5164965821658418</v>
      </c>
      <c r="Y20">
        <v>2.0231554860567709</v>
      </c>
      <c r="Z20">
        <v>14.343079188327438</v>
      </c>
      <c r="AA20">
        <v>3.3989973092185886</v>
      </c>
      <c r="AB20">
        <v>3.0459532378468892</v>
      </c>
      <c r="AC20">
        <v>3.2896867450334297</v>
      </c>
      <c r="AE20" t="s">
        <v>0</v>
      </c>
      <c r="AF20">
        <v>0.19865409018936453</v>
      </c>
      <c r="AG20">
        <v>7.6809150321942396E-2</v>
      </c>
      <c r="AH20">
        <v>4.1640981309991526E-2</v>
      </c>
      <c r="AI20">
        <v>2.1547886951979084E-4</v>
      </c>
      <c r="AJ20">
        <v>4.9454585478887154E-2</v>
      </c>
      <c r="AK20">
        <v>4.478517770100168E-4</v>
      </c>
      <c r="AM20" t="s">
        <v>3</v>
      </c>
      <c r="AN20">
        <v>0.94508830170393332</v>
      </c>
      <c r="AO20">
        <v>0.97543597668879156</v>
      </c>
      <c r="AP20">
        <v>6.0697576724329405E-2</v>
      </c>
      <c r="AQ20">
        <v>0.98646399088654835</v>
      </c>
      <c r="AR20">
        <v>0.94986015167992044</v>
      </c>
      <c r="AS20">
        <v>4.7649829741242322E-2</v>
      </c>
    </row>
    <row r="21" spans="1:45" ht="15" thickBot="1" x14ac:dyDescent="0.35">
      <c r="A21" s="122"/>
      <c r="B21" s="119"/>
      <c r="C21" s="52" t="s">
        <v>81</v>
      </c>
      <c r="D21" s="116"/>
      <c r="E21" s="81">
        <v>71.176434992954213</v>
      </c>
      <c r="F21" s="82">
        <v>7.6809150321942396E-2</v>
      </c>
      <c r="G21" s="82">
        <v>6.0406844551173711</v>
      </c>
      <c r="H21" s="82">
        <v>1.4282259618494567E-2</v>
      </c>
      <c r="I21" s="82"/>
      <c r="J21" s="83">
        <v>0.99804595775783533</v>
      </c>
      <c r="K21" s="83">
        <v>0.99794127692343371</v>
      </c>
      <c r="L21" s="82">
        <v>0.33885332922764899</v>
      </c>
      <c r="M21" s="95">
        <v>-1.7630101008259812E-2</v>
      </c>
      <c r="N21" s="131"/>
      <c r="P21" t="s">
        <v>3</v>
      </c>
      <c r="Q21">
        <v>0.97474639594038592</v>
      </c>
      <c r="R21">
        <v>0.97766645670831176</v>
      </c>
      <c r="S21">
        <v>0.99736843438745948</v>
      </c>
      <c r="T21">
        <v>0.96762453892294731</v>
      </c>
      <c r="W21" t="s">
        <v>1</v>
      </c>
      <c r="X21">
        <v>7.7040274885921107</v>
      </c>
      <c r="Y21">
        <v>6.0428219374898609</v>
      </c>
      <c r="Z21">
        <v>6.79370708884049</v>
      </c>
      <c r="AA21">
        <v>5.4195822774807967</v>
      </c>
      <c r="AB21">
        <v>14.743924557992605</v>
      </c>
      <c r="AC21">
        <v>3.2971153329347742</v>
      </c>
      <c r="AE21" t="s">
        <v>1</v>
      </c>
      <c r="AF21">
        <v>7.7049929257943406</v>
      </c>
      <c r="AG21">
        <v>6.0406844551173711</v>
      </c>
      <c r="AH21">
        <v>6.7942014433526481</v>
      </c>
      <c r="AI21">
        <v>5.4195644132117735</v>
      </c>
      <c r="AJ21">
        <v>14.781009656364276</v>
      </c>
      <c r="AK21">
        <v>3.2965333165012414</v>
      </c>
      <c r="AM21" t="s">
        <v>48</v>
      </c>
      <c r="AN21">
        <v>0.94185820180416469</v>
      </c>
      <c r="AO21">
        <v>0.97412004686854825</v>
      </c>
      <c r="AP21">
        <v>-1.1556455835337598E-2</v>
      </c>
      <c r="AQ21">
        <v>0.98583925200438904</v>
      </c>
      <c r="AR21">
        <v>0.94764809954815221</v>
      </c>
      <c r="AS21">
        <v>-6.2567836696307833E-3</v>
      </c>
    </row>
    <row r="22" spans="1:45" x14ac:dyDescent="0.3">
      <c r="A22" s="122"/>
      <c r="B22" s="117" t="s">
        <v>34</v>
      </c>
      <c r="C22" s="78" t="s">
        <v>82</v>
      </c>
      <c r="D22" s="114">
        <v>270.3209326588937</v>
      </c>
      <c r="E22" s="42">
        <v>299.25738904308872</v>
      </c>
      <c r="F22" s="42"/>
      <c r="G22" s="42"/>
      <c r="H22" s="79"/>
      <c r="I22" s="79">
        <v>1.4838775805224587E-2</v>
      </c>
      <c r="J22" s="80">
        <v>0.94447674559770811</v>
      </c>
      <c r="K22" s="80">
        <v>0.94020572602830099</v>
      </c>
      <c r="L22" s="79">
        <v>36.101445390643498</v>
      </c>
      <c r="M22" s="94">
        <v>-0.10704482297976047</v>
      </c>
      <c r="N22" s="129">
        <v>24</v>
      </c>
      <c r="P22" t="s">
        <v>48</v>
      </c>
      <c r="Q22">
        <v>0.97264192893541812</v>
      </c>
      <c r="R22">
        <v>0.97614371512024212</v>
      </c>
      <c r="S22">
        <v>0.99712172511128383</v>
      </c>
      <c r="T22">
        <v>0.96499950153832137</v>
      </c>
      <c r="AE22" t="s">
        <v>108</v>
      </c>
      <c r="AF22">
        <v>1.3461728946213884E-2</v>
      </c>
      <c r="AG22">
        <v>1.4282259618494567E-2</v>
      </c>
      <c r="AH22">
        <v>1.0697705095049394E-3</v>
      </c>
      <c r="AI22">
        <v>2.3322498092482618E-5</v>
      </c>
      <c r="AJ22">
        <v>6.0075561504657829E-3</v>
      </c>
      <c r="AK22">
        <v>5.0086670942752523E-5</v>
      </c>
      <c r="AM22" t="s">
        <v>49</v>
      </c>
      <c r="AN22">
        <v>17.268908887596979</v>
      </c>
      <c r="AO22">
        <v>6.8186972967882955</v>
      </c>
      <c r="AP22">
        <v>146.13067212852337</v>
      </c>
      <c r="AQ22">
        <v>10.952396873695987</v>
      </c>
      <c r="AR22">
        <v>11.409247947134714</v>
      </c>
      <c r="AS22">
        <v>80.676745115434031</v>
      </c>
    </row>
    <row r="23" spans="1:45" x14ac:dyDescent="0.3">
      <c r="A23" s="122"/>
      <c r="B23" s="118"/>
      <c r="C23" s="41" t="s">
        <v>80</v>
      </c>
      <c r="D23" s="115"/>
      <c r="E23" s="43">
        <v>268.64467169995231</v>
      </c>
      <c r="F23" s="49">
        <v>14.343079188327438</v>
      </c>
      <c r="G23" s="49">
        <v>6.79370708884049</v>
      </c>
      <c r="H23" s="49"/>
      <c r="I23" s="49"/>
      <c r="J23" s="50">
        <v>0.99938218290203085</v>
      </c>
      <c r="K23" s="50">
        <v>0.99934005900898748</v>
      </c>
      <c r="L23" s="49">
        <v>1.3735389993166862</v>
      </c>
      <c r="M23" s="89">
        <v>6.2010031648440092E-3</v>
      </c>
      <c r="N23" s="130"/>
      <c r="P23" t="s">
        <v>49</v>
      </c>
      <c r="Q23">
        <v>16.094571445271551</v>
      </c>
      <c r="R23">
        <v>1.4443608514890243</v>
      </c>
      <c r="S23">
        <v>1.2134102985805333</v>
      </c>
      <c r="T23">
        <v>16.985251441201363</v>
      </c>
      <c r="W23" t="s">
        <v>3</v>
      </c>
      <c r="X23">
        <v>0.98784725153939856</v>
      </c>
      <c r="Y23">
        <v>0.998053940097548</v>
      </c>
      <c r="Z23">
        <v>0.99938218290203085</v>
      </c>
      <c r="AA23">
        <v>0.98866785402763291</v>
      </c>
      <c r="AB23">
        <v>0.99640618976229822</v>
      </c>
      <c r="AC23">
        <v>0.97150766337089767</v>
      </c>
      <c r="AE23" t="s">
        <v>3</v>
      </c>
      <c r="AF23">
        <v>0.98772492870631035</v>
      </c>
      <c r="AG23">
        <v>0.99804595775783533</v>
      </c>
      <c r="AH23">
        <v>0.9992018188819366</v>
      </c>
      <c r="AI23">
        <v>0.98776372306787885</v>
      </c>
      <c r="AJ23">
        <v>0.99637185744276668</v>
      </c>
      <c r="AK23">
        <v>0.97150701001728412</v>
      </c>
      <c r="AM23" t="s">
        <v>54</v>
      </c>
      <c r="AN23">
        <v>-6.242059087722289E-2</v>
      </c>
      <c r="AO23">
        <v>-9.8187190623313422E-2</v>
      </c>
      <c r="AP23">
        <v>0.39304165395358348</v>
      </c>
      <c r="AQ23">
        <v>-2.9620347029142156E-2</v>
      </c>
      <c r="AR23">
        <v>-9.433853727175966E-3</v>
      </c>
      <c r="AS23">
        <v>0.49082580219716965</v>
      </c>
    </row>
    <row r="24" spans="1:45" ht="15" thickBot="1" x14ac:dyDescent="0.35">
      <c r="A24" s="122"/>
      <c r="B24" s="119"/>
      <c r="C24" s="52" t="s">
        <v>81</v>
      </c>
      <c r="D24" s="116"/>
      <c r="E24" s="81">
        <v>268.63640817303053</v>
      </c>
      <c r="F24" s="82">
        <v>4.1640981309991526E-2</v>
      </c>
      <c r="G24" s="82">
        <v>6.7942014433526481</v>
      </c>
      <c r="H24" s="82">
        <v>1.0697705095049394E-3</v>
      </c>
      <c r="I24" s="82"/>
      <c r="J24" s="83">
        <v>0.9992018188819366</v>
      </c>
      <c r="K24" s="83">
        <v>0.99914042033439321</v>
      </c>
      <c r="L24" s="82">
        <v>1.3636594687455847</v>
      </c>
      <c r="M24" s="95">
        <v>6.2315724842100673E-3</v>
      </c>
      <c r="N24" s="131"/>
      <c r="P24" t="s">
        <v>70</v>
      </c>
      <c r="Q24">
        <v>0.17603329402735857</v>
      </c>
      <c r="R24">
        <v>0.15870911060591658</v>
      </c>
      <c r="S24">
        <v>8.1122253369114619E-2</v>
      </c>
      <c r="T24">
        <v>0.12709338178066204</v>
      </c>
      <c r="W24" t="s">
        <v>48</v>
      </c>
      <c r="X24">
        <v>0.9871323839828926</v>
      </c>
      <c r="Y24">
        <v>0.99794968688848806</v>
      </c>
      <c r="Z24">
        <v>0.99934005900898748</v>
      </c>
      <c r="AA24">
        <v>0.98816044450648211</v>
      </c>
      <c r="AB24">
        <v>0.99624763931063487</v>
      </c>
      <c r="AC24">
        <v>0.96989488959943904</v>
      </c>
      <c r="AE24" t="s">
        <v>48</v>
      </c>
      <c r="AF24">
        <v>0.9870028656890345</v>
      </c>
      <c r="AG24">
        <v>0.99794127692343371</v>
      </c>
      <c r="AH24">
        <v>0.99914042033439321</v>
      </c>
      <c r="AI24">
        <v>0.98719897182485783</v>
      </c>
      <c r="AJ24">
        <v>0.99621179232994761</v>
      </c>
      <c r="AK24">
        <v>0.96989419926354548</v>
      </c>
    </row>
    <row r="25" spans="1:45" x14ac:dyDescent="0.3">
      <c r="A25" s="122"/>
      <c r="B25" s="117" t="s">
        <v>102</v>
      </c>
      <c r="C25" s="78" t="s">
        <v>82</v>
      </c>
      <c r="D25" s="114">
        <v>170.50279977368561</v>
      </c>
      <c r="E25" s="42">
        <v>175.55315187242252</v>
      </c>
      <c r="F25" s="42"/>
      <c r="G25" s="42"/>
      <c r="H25" s="79"/>
      <c r="I25" s="79">
        <v>3.940046645881861E-3</v>
      </c>
      <c r="J25" s="80">
        <v>0.98646399088654835</v>
      </c>
      <c r="K25" s="80">
        <v>0.98583925200438904</v>
      </c>
      <c r="L25" s="79">
        <v>10.952396873695987</v>
      </c>
      <c r="M25" s="94">
        <v>-2.9620347029142156E-2</v>
      </c>
      <c r="N25" s="129">
        <v>53</v>
      </c>
      <c r="O25">
        <v>37</v>
      </c>
      <c r="P25" t="s">
        <v>52</v>
      </c>
      <c r="Q25">
        <v>163.56118547411728</v>
      </c>
      <c r="R25">
        <v>17.320045714777045</v>
      </c>
      <c r="S25">
        <v>24.744106917550699</v>
      </c>
      <c r="T25">
        <v>247.29685105942224</v>
      </c>
      <c r="W25" t="s">
        <v>49</v>
      </c>
      <c r="X25" s="46">
        <v>1.1462418042268379</v>
      </c>
      <c r="Y25" s="46">
        <v>0.39804999378443018</v>
      </c>
      <c r="Z25" s="46">
        <v>1.3735389993166862</v>
      </c>
      <c r="AA25" s="46">
        <v>7.4239052235779255</v>
      </c>
      <c r="AB25" s="46">
        <v>2.5201905608304935</v>
      </c>
      <c r="AC25" s="46">
        <v>9.1397446574388859</v>
      </c>
      <c r="AE25" t="s">
        <v>49</v>
      </c>
      <c r="AF25">
        <v>1.0369840857392685</v>
      </c>
      <c r="AG25">
        <v>0.33885332922764899</v>
      </c>
      <c r="AH25">
        <v>1.3636594687455847</v>
      </c>
      <c r="AI25">
        <v>7.4241453102009523</v>
      </c>
      <c r="AJ25">
        <v>2.5079404833842762</v>
      </c>
      <c r="AK25">
        <v>9.1406886584174529</v>
      </c>
      <c r="AN25" t="s">
        <v>38</v>
      </c>
      <c r="AO25" t="s">
        <v>39</v>
      </c>
      <c r="AP25" t="s">
        <v>40</v>
      </c>
      <c r="AQ25" t="s">
        <v>41</v>
      </c>
    </row>
    <row r="26" spans="1:45" x14ac:dyDescent="0.3">
      <c r="A26" s="122"/>
      <c r="B26" s="118"/>
      <c r="C26" s="41" t="s">
        <v>80</v>
      </c>
      <c r="D26" s="115"/>
      <c r="E26" s="43">
        <v>163.79376664053297</v>
      </c>
      <c r="F26" s="49">
        <v>3.3989973092185886</v>
      </c>
      <c r="G26" s="49">
        <v>5.4195822774807967</v>
      </c>
      <c r="H26" s="49"/>
      <c r="I26" s="49"/>
      <c r="J26" s="50">
        <v>0.98866785402763291</v>
      </c>
      <c r="K26" s="50">
        <v>0.98816044450648211</v>
      </c>
      <c r="L26" s="49">
        <v>7.4239052235779255</v>
      </c>
      <c r="M26" s="89">
        <v>3.9348521795875384E-2</v>
      </c>
      <c r="N26" s="130"/>
      <c r="O26">
        <v>37</v>
      </c>
      <c r="P26" t="s">
        <v>53</v>
      </c>
      <c r="Q26">
        <v>178.39583939584253</v>
      </c>
      <c r="R26">
        <v>18.607874936969154</v>
      </c>
      <c r="S26">
        <v>24.76497056779446</v>
      </c>
      <c r="T26">
        <v>273.81708215218913</v>
      </c>
      <c r="W26" t="s">
        <v>54</v>
      </c>
      <c r="X26" s="48">
        <v>6.0376043089792004E-2</v>
      </c>
      <c r="Y26" s="48">
        <v>-1.7147599426864817E-2</v>
      </c>
      <c r="Z26" s="48">
        <v>6.2010031648440092E-3</v>
      </c>
      <c r="AA26" s="48">
        <v>3.9348521795875384E-2</v>
      </c>
      <c r="AB26" s="47">
        <v>3.0116579960837017E-3</v>
      </c>
      <c r="AC26" s="47">
        <v>2.0425260745547347E-2</v>
      </c>
      <c r="AE26" t="s">
        <v>54</v>
      </c>
      <c r="AF26">
        <v>5.9894807748770616E-2</v>
      </c>
      <c r="AG26">
        <v>-1.7630101008259812E-2</v>
      </c>
      <c r="AH26">
        <v>6.2315724842100673E-3</v>
      </c>
      <c r="AI26">
        <v>3.9348893401892585E-2</v>
      </c>
      <c r="AJ26">
        <v>4.1124419024486268E-3</v>
      </c>
      <c r="AK26">
        <v>2.0439229951285696E-2</v>
      </c>
      <c r="AM26" t="s">
        <v>52</v>
      </c>
      <c r="AN26">
        <v>128.42868483689338</v>
      </c>
      <c r="AO26">
        <v>36.295306367420672</v>
      </c>
      <c r="AP26">
        <v>115.40421247387748</v>
      </c>
      <c r="AQ26">
        <v>154.97482499614384</v>
      </c>
    </row>
    <row r="27" spans="1:45" ht="15" thickBot="1" x14ac:dyDescent="0.35">
      <c r="A27" s="122"/>
      <c r="B27" s="119"/>
      <c r="C27" s="52" t="s">
        <v>81</v>
      </c>
      <c r="D27" s="116"/>
      <c r="E27" s="81">
        <v>163.79370328066662</v>
      </c>
      <c r="F27" s="82">
        <v>2.1547886951979084E-4</v>
      </c>
      <c r="G27" s="82">
        <v>5.4195644132117735</v>
      </c>
      <c r="H27" s="82">
        <v>2.3322498092482618E-5</v>
      </c>
      <c r="I27" s="82"/>
      <c r="J27" s="83">
        <v>0.98776372306787885</v>
      </c>
      <c r="K27" s="83">
        <v>0.98719897182485783</v>
      </c>
      <c r="L27" s="82">
        <v>7.4241453102009523</v>
      </c>
      <c r="M27" s="95">
        <v>3.9348893401892585E-2</v>
      </c>
      <c r="N27" s="131"/>
      <c r="O27">
        <v>24</v>
      </c>
      <c r="P27" t="s">
        <v>54</v>
      </c>
      <c r="Q27">
        <v>-9.0697887024502863E-2</v>
      </c>
      <c r="R27">
        <v>-7.4354839669583769E-2</v>
      </c>
      <c r="S27">
        <v>-8.4317653141738639E-4</v>
      </c>
      <c r="T27">
        <v>-0.10724047224683189</v>
      </c>
      <c r="AM27" t="s">
        <v>53</v>
      </c>
      <c r="AN27">
        <v>126.66761516299547</v>
      </c>
      <c r="AO27">
        <v>39.160418199748804</v>
      </c>
      <c r="AP27">
        <v>61.519913382214312</v>
      </c>
      <c r="AQ27">
        <v>167.32469351545708</v>
      </c>
    </row>
    <row r="28" spans="1:45" x14ac:dyDescent="0.3">
      <c r="A28" s="122"/>
      <c r="B28" s="117" t="s">
        <v>36</v>
      </c>
      <c r="C28" s="78" t="s">
        <v>82</v>
      </c>
      <c r="D28" s="114">
        <v>135.60984456709326</v>
      </c>
      <c r="E28" s="42">
        <v>136.88916800470429</v>
      </c>
      <c r="F28" s="42"/>
      <c r="G28" s="42"/>
      <c r="H28" s="79"/>
      <c r="I28" s="79">
        <v>6.1989624141213666E-5</v>
      </c>
      <c r="J28" s="80">
        <v>0.94986015167992044</v>
      </c>
      <c r="K28" s="80">
        <v>0.94764809954815221</v>
      </c>
      <c r="L28" s="79">
        <v>11.409247947134714</v>
      </c>
      <c r="M28" s="94">
        <v>-9.433853727175966E-3</v>
      </c>
      <c r="N28" s="129">
        <v>54</v>
      </c>
      <c r="O28">
        <v>53</v>
      </c>
      <c r="W28" t="s">
        <v>104</v>
      </c>
      <c r="X28" s="3" t="s">
        <v>38</v>
      </c>
      <c r="Y28" s="3" t="s">
        <v>39</v>
      </c>
      <c r="Z28" s="3" t="s">
        <v>40</v>
      </c>
      <c r="AA28" s="3" t="s">
        <v>41</v>
      </c>
      <c r="AF28" t="s">
        <v>38</v>
      </c>
      <c r="AG28" t="s">
        <v>39</v>
      </c>
      <c r="AH28" t="s">
        <v>40</v>
      </c>
      <c r="AI28" t="s">
        <v>41</v>
      </c>
      <c r="AM28" t="s">
        <v>107</v>
      </c>
      <c r="AN28">
        <v>4.3024942914852988E-5</v>
      </c>
      <c r="AO28">
        <v>9.6733095356345937E-3</v>
      </c>
      <c r="AP28">
        <v>25.235315541779702</v>
      </c>
      <c r="AQ28">
        <v>4.1020437117966681E-4</v>
      </c>
    </row>
    <row r="29" spans="1:45" x14ac:dyDescent="0.3">
      <c r="A29" s="122"/>
      <c r="B29" s="118"/>
      <c r="C29" s="41" t="s">
        <v>80</v>
      </c>
      <c r="D29" s="115"/>
      <c r="E29" s="43">
        <v>135.20143409435511</v>
      </c>
      <c r="F29" s="49">
        <v>3.0459532378468892</v>
      </c>
      <c r="G29" s="49">
        <v>14.743924557992605</v>
      </c>
      <c r="H29" s="49"/>
      <c r="I29" s="49"/>
      <c r="J29" s="50">
        <v>0.99640618976229822</v>
      </c>
      <c r="K29" s="50">
        <v>0.99624763931063487</v>
      </c>
      <c r="L29" s="49">
        <v>2.5201905608304935</v>
      </c>
      <c r="M29" s="89">
        <v>3.0116579960836999E-3</v>
      </c>
      <c r="N29" s="130"/>
      <c r="O29">
        <v>54</v>
      </c>
      <c r="Q29" s="55" t="s">
        <v>40</v>
      </c>
      <c r="R29" s="55" t="s">
        <v>44</v>
      </c>
      <c r="S29" t="s">
        <v>37</v>
      </c>
      <c r="W29" t="s">
        <v>52</v>
      </c>
      <c r="X29">
        <v>128.42868483689338</v>
      </c>
      <c r="Y29">
        <v>36.295306367420672</v>
      </c>
      <c r="Z29">
        <v>115.40421247387748</v>
      </c>
      <c r="AA29">
        <v>154.97482499614384</v>
      </c>
      <c r="AE29" t="s">
        <v>52</v>
      </c>
      <c r="AF29">
        <v>128.42868483689338</v>
      </c>
      <c r="AG29">
        <v>36.295306367420672</v>
      </c>
      <c r="AH29">
        <v>115.40421247387748</v>
      </c>
      <c r="AI29">
        <v>154.97482499614384</v>
      </c>
      <c r="AM29" t="s">
        <v>3</v>
      </c>
      <c r="AN29">
        <v>0.98335308534512578</v>
      </c>
      <c r="AO29">
        <v>0.96790831566465718</v>
      </c>
      <c r="AP29">
        <v>4.264218107799711E-2</v>
      </c>
      <c r="AQ29">
        <v>0.97775277322506671</v>
      </c>
    </row>
    <row r="30" spans="1:45" ht="15" thickBot="1" x14ac:dyDescent="0.35">
      <c r="A30" s="122"/>
      <c r="B30" s="119"/>
      <c r="C30" s="52" t="s">
        <v>81</v>
      </c>
      <c r="D30" s="116"/>
      <c r="E30" s="81">
        <v>135.052156959911</v>
      </c>
      <c r="F30" s="82">
        <v>4.9454585478887154E-2</v>
      </c>
      <c r="G30" s="82">
        <v>14.781009656364276</v>
      </c>
      <c r="H30" s="82">
        <v>6.0075561504657829E-3</v>
      </c>
      <c r="I30" s="82"/>
      <c r="J30" s="83">
        <v>0.99637185744276668</v>
      </c>
      <c r="K30" s="83">
        <v>0.99621179232994761</v>
      </c>
      <c r="L30" s="82">
        <v>2.5079404833842762</v>
      </c>
      <c r="M30" s="95">
        <v>4.1124419024486268E-3</v>
      </c>
      <c r="N30" s="131"/>
      <c r="O30">
        <v>48</v>
      </c>
      <c r="P30" t="s">
        <v>106</v>
      </c>
      <c r="Q30">
        <v>1510.6451345223477</v>
      </c>
      <c r="R30">
        <v>170.31836001473911</v>
      </c>
      <c r="S30">
        <v>1293.9616543220509</v>
      </c>
      <c r="W30" t="s">
        <v>53</v>
      </c>
      <c r="X30">
        <v>128.16761591708106</v>
      </c>
      <c r="Y30">
        <v>35.788859390886238</v>
      </c>
      <c r="Z30">
        <v>113.03977444737242</v>
      </c>
      <c r="AA30">
        <v>155.97138160887704</v>
      </c>
      <c r="AE30" t="s">
        <v>53</v>
      </c>
      <c r="AF30">
        <v>128.47821402750475</v>
      </c>
      <c r="AG30">
        <v>35.69680080779797</v>
      </c>
      <c r="AH30">
        <v>113.03491569216889</v>
      </c>
      <c r="AI30">
        <v>155.97117623964741</v>
      </c>
      <c r="AM30" t="s">
        <v>48</v>
      </c>
      <c r="AN30">
        <v>0.98263964614563115</v>
      </c>
      <c r="AO30">
        <v>0.96609180523058114</v>
      </c>
      <c r="AP30">
        <v>-2.4150224893305428E-2</v>
      </c>
      <c r="AQ30">
        <v>0.97626962477340451</v>
      </c>
    </row>
    <row r="31" spans="1:45" x14ac:dyDescent="0.3">
      <c r="A31" s="122"/>
      <c r="B31" s="117" t="s">
        <v>37</v>
      </c>
      <c r="C31" s="78" t="s">
        <v>82</v>
      </c>
      <c r="D31" s="114">
        <v>165.73210272891814</v>
      </c>
      <c r="E31" s="42">
        <v>164.22472186299632</v>
      </c>
      <c r="F31" s="42"/>
      <c r="G31" s="42"/>
      <c r="H31" s="79"/>
      <c r="I31" s="79">
        <v>2.3811185913460409E-3</v>
      </c>
      <c r="J31" s="80">
        <v>0.98366640256355964</v>
      </c>
      <c r="K31" s="80">
        <v>0.9827418593124404</v>
      </c>
      <c r="L31" s="79">
        <v>14.645262868219355</v>
      </c>
      <c r="M31" s="94">
        <v>9.0952859530623615E-3</v>
      </c>
      <c r="N31" s="129">
        <v>48</v>
      </c>
      <c r="P31" t="s">
        <v>107</v>
      </c>
      <c r="Q31">
        <v>1.8257153982627274E-3</v>
      </c>
      <c r="R31">
        <v>2.5207149774017262E-2</v>
      </c>
      <c r="S31">
        <v>2.3811185913460409E-3</v>
      </c>
      <c r="W31" t="s">
        <v>0</v>
      </c>
      <c r="X31">
        <v>2.1904069676160938</v>
      </c>
      <c r="Y31">
        <v>1.1696772123019568</v>
      </c>
      <c r="Z31">
        <v>4.9536257415723171</v>
      </c>
      <c r="AA31">
        <v>4.9754007771865592</v>
      </c>
      <c r="AE31" t="s">
        <v>0</v>
      </c>
      <c r="AF31">
        <v>2.8084010520506405E-2</v>
      </c>
      <c r="AG31">
        <v>0.21834255289851073</v>
      </c>
      <c r="AH31">
        <v>1.6527672866768026E-2</v>
      </c>
      <c r="AI31">
        <v>2.2070209893034441E-4</v>
      </c>
      <c r="AM31" t="s">
        <v>49</v>
      </c>
      <c r="AN31">
        <v>6.356370874063618</v>
      </c>
      <c r="AO31">
        <v>3.0957520603113609</v>
      </c>
      <c r="AP31">
        <v>60.947845695905819</v>
      </c>
      <c r="AQ31">
        <v>10.211847168894048</v>
      </c>
    </row>
    <row r="32" spans="1:45" x14ac:dyDescent="0.3">
      <c r="A32" s="122"/>
      <c r="B32" s="118"/>
      <c r="C32" s="41" t="s">
        <v>80</v>
      </c>
      <c r="D32" s="115"/>
      <c r="E32" s="43">
        <v>162.34698131677214</v>
      </c>
      <c r="F32" s="49">
        <v>3.2896867450334297</v>
      </c>
      <c r="G32" s="49">
        <v>3.2971153329347742</v>
      </c>
      <c r="H32" s="49"/>
      <c r="I32" s="49"/>
      <c r="J32" s="50">
        <v>0.97150766337089767</v>
      </c>
      <c r="K32" s="50">
        <v>0.96989488959943904</v>
      </c>
      <c r="L32" s="49">
        <v>9.1397446574388859</v>
      </c>
      <c r="M32" s="89">
        <v>2.0425260745547347E-2</v>
      </c>
      <c r="N32" s="130"/>
      <c r="P32" t="s">
        <v>2</v>
      </c>
      <c r="Q32">
        <v>4670.786681073514</v>
      </c>
      <c r="R32">
        <v>3720.0085847227147</v>
      </c>
      <c r="S32">
        <v>2398.9070084026312</v>
      </c>
      <c r="W32" t="s">
        <v>1</v>
      </c>
      <c r="X32">
        <v>9.7524592003506534</v>
      </c>
      <c r="Y32">
        <v>6.9149359315037815</v>
      </c>
      <c r="Z32">
        <v>9.3069700601139154</v>
      </c>
      <c r="AA32">
        <v>6.8302728854190953</v>
      </c>
      <c r="AE32" t="s">
        <v>1</v>
      </c>
      <c r="AF32">
        <v>9.6199625999542935</v>
      </c>
      <c r="AG32">
        <v>7.012584992661953</v>
      </c>
      <c r="AH32">
        <v>9.3079424233099601</v>
      </c>
      <c r="AI32">
        <v>6.8305495662341995</v>
      </c>
      <c r="AM32" t="s">
        <v>54</v>
      </c>
      <c r="AN32">
        <v>1.3712432515636952E-2</v>
      </c>
      <c r="AO32">
        <v>-7.8938907508435005E-2</v>
      </c>
      <c r="AP32">
        <v>0.46691795677614661</v>
      </c>
      <c r="AQ32">
        <v>-7.9689514213812096E-2</v>
      </c>
    </row>
    <row r="33" spans="1:44" ht="15" thickBot="1" x14ac:dyDescent="0.35">
      <c r="A33" s="122"/>
      <c r="B33" s="119"/>
      <c r="C33" s="52" t="s">
        <v>81</v>
      </c>
      <c r="D33" s="116"/>
      <c r="E33" s="81">
        <v>162.34466617093167</v>
      </c>
      <c r="F33" s="82">
        <v>4.478517770100168E-4</v>
      </c>
      <c r="G33" s="82">
        <v>3.2965333165012414</v>
      </c>
      <c r="H33" s="82">
        <v>5.0086670942752523E-5</v>
      </c>
      <c r="I33" s="82"/>
      <c r="J33" s="83">
        <v>0.97150701001728412</v>
      </c>
      <c r="K33" s="83">
        <v>0.96989419926354548</v>
      </c>
      <c r="L33" s="82">
        <v>9.1406886584174529</v>
      </c>
      <c r="M33" s="95">
        <v>2.0439229951285696E-2</v>
      </c>
      <c r="N33" s="131"/>
      <c r="P33" t="s">
        <v>55</v>
      </c>
      <c r="Q33">
        <v>86905.776306600397</v>
      </c>
      <c r="R33">
        <v>118418.81437966602</v>
      </c>
      <c r="S33">
        <v>146869.48283974806</v>
      </c>
      <c r="AE33" t="s">
        <v>108</v>
      </c>
      <c r="AF33">
        <v>4.7693100451016201E-3</v>
      </c>
      <c r="AG33">
        <v>7.6318771552215642E-2</v>
      </c>
      <c r="AH33">
        <v>1.2296603615332279E-3</v>
      </c>
      <c r="AI33">
        <v>1.6318658247427338E-5</v>
      </c>
    </row>
    <row r="34" spans="1:44" x14ac:dyDescent="0.3">
      <c r="A34" s="120" t="s">
        <v>104</v>
      </c>
      <c r="B34" s="117" t="s">
        <v>38</v>
      </c>
      <c r="C34" s="78" t="s">
        <v>82</v>
      </c>
      <c r="D34" s="114">
        <v>128.42868483689338</v>
      </c>
      <c r="E34" s="58">
        <v>126.66761516299547</v>
      </c>
      <c r="F34" s="58"/>
      <c r="G34" s="58"/>
      <c r="H34" s="96"/>
      <c r="I34" s="96">
        <v>4.3024942914852988E-5</v>
      </c>
      <c r="J34" s="80">
        <v>0.98335308534512578</v>
      </c>
      <c r="K34" s="80">
        <v>0.98263964614563115</v>
      </c>
      <c r="L34" s="96">
        <v>6.356370874063618</v>
      </c>
      <c r="M34" s="94">
        <v>1.3712432515636952E-2</v>
      </c>
      <c r="N34" s="129">
        <v>59</v>
      </c>
      <c r="P34" t="s">
        <v>3</v>
      </c>
      <c r="Q34">
        <v>0.94625458882508395</v>
      </c>
      <c r="R34">
        <v>0.96858600042392007</v>
      </c>
      <c r="S34">
        <v>0.98366640256355964</v>
      </c>
      <c r="W34" t="s">
        <v>3</v>
      </c>
      <c r="X34">
        <v>0.99296824103135983</v>
      </c>
      <c r="Y34">
        <v>0.99945329776948699</v>
      </c>
      <c r="Z34">
        <v>0.99895723218532995</v>
      </c>
      <c r="AA34">
        <v>0.99982070487818919</v>
      </c>
      <c r="AE34" t="s">
        <v>3</v>
      </c>
      <c r="AF34">
        <v>0.99291174663693138</v>
      </c>
      <c r="AG34">
        <v>0.99941191000730822</v>
      </c>
      <c r="AH34">
        <v>0.99895268066941578</v>
      </c>
      <c r="AI34">
        <v>0.99982071637014791</v>
      </c>
    </row>
    <row r="35" spans="1:44" x14ac:dyDescent="0.3">
      <c r="A35" s="121"/>
      <c r="B35" s="118"/>
      <c r="C35" s="41" t="s">
        <v>80</v>
      </c>
      <c r="D35" s="115"/>
      <c r="E35" s="43">
        <v>128.16761591708106</v>
      </c>
      <c r="F35" s="49">
        <v>2.1904069676160938</v>
      </c>
      <c r="G35" s="49">
        <v>9.7524592003506534</v>
      </c>
      <c r="H35" s="49"/>
      <c r="I35" s="49"/>
      <c r="J35" s="50">
        <v>0.99296824103135983</v>
      </c>
      <c r="K35" s="50">
        <v>0.99266687993270386</v>
      </c>
      <c r="L35" s="49">
        <v>3.5056268506889312</v>
      </c>
      <c r="M35" s="89">
        <v>2.0327929087172293E-3</v>
      </c>
      <c r="N35" s="130"/>
      <c r="P35" t="s">
        <v>48</v>
      </c>
      <c r="Q35">
        <v>0.94250490897567119</v>
      </c>
      <c r="R35">
        <v>0.96701530044511608</v>
      </c>
      <c r="S35">
        <v>0.9827418593124404</v>
      </c>
      <c r="W35" t="s">
        <v>48</v>
      </c>
      <c r="X35">
        <v>0.99266687993270386</v>
      </c>
      <c r="Y35">
        <v>0.99942235236021271</v>
      </c>
      <c r="Z35">
        <v>0.99888448094244597</v>
      </c>
      <c r="AA35">
        <v>0.99980875187006846</v>
      </c>
      <c r="AE35" t="s">
        <v>48</v>
      </c>
      <c r="AF35">
        <v>0.9926079643499427</v>
      </c>
      <c r="AG35">
        <v>0.99937862189451432</v>
      </c>
      <c r="AH35">
        <v>0.99887961187890995</v>
      </c>
      <c r="AI35">
        <v>0.99980876412815778</v>
      </c>
      <c r="AN35" t="s">
        <v>42</v>
      </c>
      <c r="AO35" t="s">
        <v>43</v>
      </c>
      <c r="AP35" t="s">
        <v>44</v>
      </c>
      <c r="AQ35" t="s">
        <v>45</v>
      </c>
      <c r="AR35" t="s">
        <v>46</v>
      </c>
    </row>
    <row r="36" spans="1:44" ht="15" thickBot="1" x14ac:dyDescent="0.35">
      <c r="A36" s="121"/>
      <c r="B36" s="119"/>
      <c r="C36" s="52" t="s">
        <v>81</v>
      </c>
      <c r="D36" s="116"/>
      <c r="E36" s="81">
        <v>128.47821402750475</v>
      </c>
      <c r="F36" s="82">
        <v>2.8084010520506405E-2</v>
      </c>
      <c r="G36" s="82">
        <v>9.6199625999542935</v>
      </c>
      <c r="H36" s="82">
        <v>4.7693100451016201E-3</v>
      </c>
      <c r="I36" s="82"/>
      <c r="J36" s="83">
        <v>0.99291174663693138</v>
      </c>
      <c r="K36" s="83">
        <v>0.9926079643499427</v>
      </c>
      <c r="L36" s="82">
        <v>3.8036974158816053</v>
      </c>
      <c r="M36" s="95">
        <v>-3.8565520369743971E-4</v>
      </c>
      <c r="N36" s="131"/>
      <c r="P36" t="s">
        <v>49</v>
      </c>
      <c r="Q36">
        <v>15.885674780289323</v>
      </c>
      <c r="R36">
        <v>13.300585170971841</v>
      </c>
      <c r="S36">
        <v>14.645262868219355</v>
      </c>
      <c r="W36" t="s">
        <v>49</v>
      </c>
      <c r="X36">
        <v>3.5056268506889312</v>
      </c>
      <c r="Y36">
        <v>0.19493203898927414</v>
      </c>
      <c r="Z36">
        <v>2.3433351138999363</v>
      </c>
      <c r="AA36">
        <v>0.5041758509939207</v>
      </c>
      <c r="AE36" t="s">
        <v>49</v>
      </c>
      <c r="AF36">
        <v>3.8036974158816053</v>
      </c>
      <c r="AG36">
        <v>0.28274188412380896</v>
      </c>
      <c r="AH36">
        <v>2.3504536990130092</v>
      </c>
      <c r="AI36">
        <v>0.50484145956094473</v>
      </c>
      <c r="AM36" t="s">
        <v>52</v>
      </c>
      <c r="AN36">
        <v>92.879022002720973</v>
      </c>
      <c r="AO36">
        <v>147.20862462948475</v>
      </c>
      <c r="AP36">
        <v>135.34548768233063</v>
      </c>
      <c r="AQ36">
        <v>225.81834539965669</v>
      </c>
      <c r="AR36">
        <v>33.654979179919529</v>
      </c>
    </row>
    <row r="37" spans="1:44" x14ac:dyDescent="0.3">
      <c r="A37" s="121"/>
      <c r="B37" s="117" t="s">
        <v>39</v>
      </c>
      <c r="C37" s="78" t="s">
        <v>82</v>
      </c>
      <c r="D37" s="114">
        <v>36.295306367420672</v>
      </c>
      <c r="E37" s="42">
        <v>39.160418199748804</v>
      </c>
      <c r="F37" s="42"/>
      <c r="G37" s="42"/>
      <c r="H37" s="79"/>
      <c r="I37" s="79">
        <v>9.6733095356345937E-3</v>
      </c>
      <c r="J37" s="80">
        <v>0.96790831566465718</v>
      </c>
      <c r="K37" s="80">
        <v>0.96609180523058114</v>
      </c>
      <c r="L37" s="79">
        <v>3.0957520603113609</v>
      </c>
      <c r="M37" s="94">
        <v>-7.8938907508435005E-2</v>
      </c>
      <c r="N37" s="129">
        <v>35</v>
      </c>
      <c r="P37" t="s">
        <v>70</v>
      </c>
      <c r="Q37">
        <v>0.26371408748727121</v>
      </c>
      <c r="R37">
        <v>0.15798896200016063</v>
      </c>
      <c r="S37">
        <v>0.17659454365122601</v>
      </c>
      <c r="W37" t="s">
        <v>54</v>
      </c>
      <c r="X37">
        <v>2.0327929087172293E-3</v>
      </c>
      <c r="Y37">
        <v>1.3953511547956796E-2</v>
      </c>
      <c r="Z37">
        <v>2.0488316464533408E-2</v>
      </c>
      <c r="AA37">
        <v>-6.4304419298940839E-3</v>
      </c>
      <c r="AE37" t="s">
        <v>54</v>
      </c>
      <c r="AF37">
        <v>-3.8565520369743971E-4</v>
      </c>
      <c r="AG37">
        <v>1.6489888625376939E-2</v>
      </c>
      <c r="AH37">
        <v>2.053041852562263E-2</v>
      </c>
      <c r="AI37">
        <v>-6.4291167518876688E-3</v>
      </c>
      <c r="AM37" t="s">
        <v>53</v>
      </c>
      <c r="AN37">
        <v>101.78547889784008</v>
      </c>
      <c r="AO37">
        <v>158.41036608322742</v>
      </c>
      <c r="AP37">
        <v>85.502218909819632</v>
      </c>
      <c r="AQ37">
        <v>227.20575358971496</v>
      </c>
      <c r="AR37">
        <v>36.274364458809515</v>
      </c>
    </row>
    <row r="38" spans="1:44" x14ac:dyDescent="0.3">
      <c r="A38" s="121"/>
      <c r="B38" s="118"/>
      <c r="C38" s="41" t="s">
        <v>80</v>
      </c>
      <c r="D38" s="115"/>
      <c r="E38" s="43">
        <v>35.788859390886238</v>
      </c>
      <c r="F38" s="49">
        <v>1.1696772123019568</v>
      </c>
      <c r="G38" s="49">
        <v>6.9149359315037815</v>
      </c>
      <c r="H38" s="49"/>
      <c r="I38" s="49"/>
      <c r="J38" s="50">
        <v>0.99945329776948699</v>
      </c>
      <c r="K38" s="50">
        <v>0.99942235236021271</v>
      </c>
      <c r="L38" s="49">
        <v>0.19493203898927414</v>
      </c>
      <c r="M38" s="89">
        <v>1.3953511547956796E-2</v>
      </c>
      <c r="N38" s="130"/>
      <c r="P38" t="s">
        <v>52</v>
      </c>
      <c r="Q38">
        <v>115.40421247387748</v>
      </c>
      <c r="R38">
        <v>135.34548768233063</v>
      </c>
      <c r="S38">
        <v>165.73210272891814</v>
      </c>
      <c r="AM38" t="s">
        <v>107</v>
      </c>
      <c r="AN38">
        <v>1.3133593004968922E-2</v>
      </c>
      <c r="AO38">
        <v>2.4419521073676424E-3</v>
      </c>
      <c r="AP38">
        <v>25.235315541729165</v>
      </c>
      <c r="AQ38">
        <v>2.0731525269396076E-2</v>
      </c>
      <c r="AR38">
        <v>4.0929261665515963E-5</v>
      </c>
    </row>
    <row r="39" spans="1:44" ht="15" thickBot="1" x14ac:dyDescent="0.35">
      <c r="A39" s="121"/>
      <c r="B39" s="119"/>
      <c r="C39" s="52" t="s">
        <v>81</v>
      </c>
      <c r="D39" s="116"/>
      <c r="E39" s="81">
        <v>35.69680080779797</v>
      </c>
      <c r="F39" s="82">
        <v>0.21834255289851073</v>
      </c>
      <c r="G39" s="82">
        <v>7.012584992661953</v>
      </c>
      <c r="H39" s="82">
        <v>7.6318771552215642E-2</v>
      </c>
      <c r="I39" s="82"/>
      <c r="J39" s="83">
        <v>0.99941191000730822</v>
      </c>
      <c r="K39" s="83">
        <v>0.99937862189451432</v>
      </c>
      <c r="L39" s="82">
        <v>0.28274188412380896</v>
      </c>
      <c r="M39" s="95">
        <v>1.6489888625376939E-2</v>
      </c>
      <c r="N39" s="131"/>
      <c r="P39" t="s">
        <v>53</v>
      </c>
      <c r="Q39">
        <v>124.22057027315367</v>
      </c>
      <c r="R39">
        <v>136.38455192678714</v>
      </c>
      <c r="S39">
        <v>164.22472186299632</v>
      </c>
      <c r="W39" t="s">
        <v>105</v>
      </c>
      <c r="X39" s="3" t="s">
        <v>65</v>
      </c>
      <c r="Y39" s="3" t="s">
        <v>66</v>
      </c>
      <c r="Z39" s="3" t="s">
        <v>67</v>
      </c>
      <c r="AA39" s="3" t="s">
        <v>68</v>
      </c>
      <c r="AB39" s="3" t="s">
        <v>69</v>
      </c>
      <c r="AF39" t="s">
        <v>42</v>
      </c>
      <c r="AG39" t="s">
        <v>43</v>
      </c>
      <c r="AH39" t="s">
        <v>44</v>
      </c>
      <c r="AI39" t="s">
        <v>45</v>
      </c>
      <c r="AJ39" t="s">
        <v>46</v>
      </c>
      <c r="AM39" t="s">
        <v>3</v>
      </c>
      <c r="AN39">
        <v>0.95698933288635923</v>
      </c>
      <c r="AO39">
        <v>0.97808953310612878</v>
      </c>
      <c r="AP39">
        <v>6.0785596057811864E-2</v>
      </c>
      <c r="AQ39">
        <v>0.99547509268976053</v>
      </c>
      <c r="AR39">
        <v>0.92848152381314975</v>
      </c>
    </row>
    <row r="40" spans="1:44" x14ac:dyDescent="0.3">
      <c r="A40" s="121"/>
      <c r="B40" s="117" t="s">
        <v>40</v>
      </c>
      <c r="C40" s="78" t="s">
        <v>82</v>
      </c>
      <c r="D40" s="114">
        <v>115.40421247387748</v>
      </c>
      <c r="E40" s="42">
        <v>124.22057027315367</v>
      </c>
      <c r="F40" s="42"/>
      <c r="G40" s="42"/>
      <c r="H40" s="79"/>
      <c r="I40" s="79">
        <v>1.8257153982627274E-3</v>
      </c>
      <c r="J40" s="80">
        <v>0.94625458882508395</v>
      </c>
      <c r="K40" s="80">
        <v>0.94250490897567119</v>
      </c>
      <c r="L40" s="79">
        <v>15.885674780289323</v>
      </c>
      <c r="M40" s="94">
        <v>-7.6395459145582156E-2</v>
      </c>
      <c r="N40" s="129">
        <v>31</v>
      </c>
      <c r="P40" t="s">
        <v>54</v>
      </c>
      <c r="Q40">
        <v>-7.6395459145582156E-2</v>
      </c>
      <c r="R40">
        <v>-7.6771251280670638E-3</v>
      </c>
      <c r="S40">
        <v>9.0952859530623615E-3</v>
      </c>
      <c r="W40" t="s">
        <v>52</v>
      </c>
      <c r="X40">
        <v>92.879022002720973</v>
      </c>
      <c r="Y40">
        <v>147.20862462948475</v>
      </c>
      <c r="Z40">
        <v>135.34548768233063</v>
      </c>
      <c r="AA40">
        <v>225.81834539965669</v>
      </c>
      <c r="AB40">
        <v>33.654979179919529</v>
      </c>
      <c r="AE40" t="s">
        <v>52</v>
      </c>
      <c r="AF40">
        <v>92.879022002720973</v>
      </c>
      <c r="AG40">
        <v>147.20862462948475</v>
      </c>
      <c r="AH40">
        <v>135.34548768233063</v>
      </c>
      <c r="AI40">
        <v>225.81834539965669</v>
      </c>
      <c r="AJ40">
        <v>33.654979179919529</v>
      </c>
      <c r="AM40" t="s">
        <v>48</v>
      </c>
      <c r="AN40">
        <v>0.95221036987373253</v>
      </c>
      <c r="AO40">
        <v>0.97652449975656652</v>
      </c>
      <c r="AP40">
        <v>1.3824875860702468E-2</v>
      </c>
      <c r="AQ40">
        <v>0.9952189658608791</v>
      </c>
      <c r="AR40">
        <v>0.92252165079757886</v>
      </c>
    </row>
    <row r="41" spans="1:44" x14ac:dyDescent="0.3">
      <c r="A41" s="121"/>
      <c r="B41" s="118"/>
      <c r="C41" s="41" t="s">
        <v>80</v>
      </c>
      <c r="D41" s="115"/>
      <c r="E41" s="43">
        <v>113.03977444737242</v>
      </c>
      <c r="F41" s="49">
        <v>4.9536257415723171</v>
      </c>
      <c r="G41" s="49">
        <v>9.3069700601139154</v>
      </c>
      <c r="H41" s="49"/>
      <c r="I41" s="49"/>
      <c r="J41" s="50">
        <v>0.99895723218532995</v>
      </c>
      <c r="K41" s="50">
        <v>0.99888448094244597</v>
      </c>
      <c r="L41" s="49">
        <v>2.3433351138999363</v>
      </c>
      <c r="M41" s="89">
        <v>2.0488316464533408E-2</v>
      </c>
      <c r="N41" s="130"/>
      <c r="W41" t="s">
        <v>53</v>
      </c>
      <c r="X41">
        <v>91.846600236987769</v>
      </c>
      <c r="Y41">
        <v>147.02587727821592</v>
      </c>
      <c r="Z41">
        <v>125.20768614887642</v>
      </c>
      <c r="AA41">
        <v>216.23032825955681</v>
      </c>
      <c r="AB41">
        <v>34.277515786852142</v>
      </c>
      <c r="AE41" t="s">
        <v>53</v>
      </c>
      <c r="AF41">
        <v>91.807120595368687</v>
      </c>
      <c r="AG41">
        <v>146.97189557944486</v>
      </c>
      <c r="AH41">
        <v>125.20032653235258</v>
      </c>
      <c r="AI41">
        <v>216.22988408432511</v>
      </c>
      <c r="AJ41">
        <v>34.295127543041716</v>
      </c>
      <c r="AM41" t="s">
        <v>49</v>
      </c>
      <c r="AN41">
        <v>11.87379294961946</v>
      </c>
      <c r="AO41">
        <v>11.242965958311567</v>
      </c>
      <c r="AP41">
        <v>74.896726299807298</v>
      </c>
      <c r="AQ41">
        <v>8.0102900593060937</v>
      </c>
      <c r="AR41">
        <v>3.8649039062138768</v>
      </c>
    </row>
    <row r="42" spans="1:44" ht="15" thickBot="1" x14ac:dyDescent="0.35">
      <c r="A42" s="121"/>
      <c r="B42" s="119"/>
      <c r="C42" s="52" t="s">
        <v>81</v>
      </c>
      <c r="D42" s="116"/>
      <c r="E42" s="81">
        <v>113.03491569216889</v>
      </c>
      <c r="F42" s="82">
        <v>1.6527672866768026E-2</v>
      </c>
      <c r="G42" s="82">
        <v>9.3079424233099601</v>
      </c>
      <c r="H42" s="82">
        <v>1.2296603615332279E-3</v>
      </c>
      <c r="I42" s="82"/>
      <c r="J42" s="83">
        <v>0.99895268066941578</v>
      </c>
      <c r="K42" s="83">
        <v>0.99887961187890995</v>
      </c>
      <c r="L42" s="82">
        <v>2.3504536990130092</v>
      </c>
      <c r="M42" s="95">
        <v>2.053041852562263E-2</v>
      </c>
      <c r="N42" s="131"/>
      <c r="W42" t="s">
        <v>0</v>
      </c>
      <c r="X42">
        <v>6.0137542080373168</v>
      </c>
      <c r="Y42">
        <v>5.08351100497873</v>
      </c>
      <c r="Z42">
        <v>4.2821644150023088</v>
      </c>
      <c r="AA42">
        <v>5.7824830723415772</v>
      </c>
      <c r="AB42">
        <v>1.8080594417254876</v>
      </c>
      <c r="AE42" t="s">
        <v>0</v>
      </c>
      <c r="AF42">
        <v>0.20943398749905953</v>
      </c>
      <c r="AG42">
        <v>0.14094392240548817</v>
      </c>
      <c r="AH42">
        <v>1.7115221278191806E-2</v>
      </c>
      <c r="AI42">
        <v>2.9418918813994604E-4</v>
      </c>
      <c r="AJ42">
        <v>8.6812679813278504E-2</v>
      </c>
      <c r="AM42" t="s">
        <v>54</v>
      </c>
      <c r="AN42">
        <v>-9.5893095158325239E-2</v>
      </c>
      <c r="AO42">
        <v>-7.6094328589352556E-2</v>
      </c>
      <c r="AP42">
        <v>0.36826694133681148</v>
      </c>
      <c r="AQ42">
        <v>-6.1439126551158223E-3</v>
      </c>
      <c r="AR42">
        <v>-7.7830542247159074E-2</v>
      </c>
    </row>
    <row r="43" spans="1:44" x14ac:dyDescent="0.3">
      <c r="A43" s="121"/>
      <c r="B43" s="117" t="s">
        <v>41</v>
      </c>
      <c r="C43" s="78" t="s">
        <v>82</v>
      </c>
      <c r="D43" s="114">
        <v>154.97482499614384</v>
      </c>
      <c r="E43" s="42">
        <v>167.32469351545708</v>
      </c>
      <c r="F43" s="42"/>
      <c r="G43" s="42"/>
      <c r="H43" s="79"/>
      <c r="I43" s="79">
        <v>4.1020437117966681E-4</v>
      </c>
      <c r="J43" s="80">
        <v>0.97775277322506671</v>
      </c>
      <c r="K43" s="80">
        <v>0.97626962477340451</v>
      </c>
      <c r="L43" s="79">
        <v>10.211847168894048</v>
      </c>
      <c r="M43" s="94">
        <v>-7.9689514213812096E-2</v>
      </c>
      <c r="N43" s="129">
        <v>34</v>
      </c>
      <c r="P43" s="92" t="s">
        <v>93</v>
      </c>
      <c r="Q43">
        <v>59</v>
      </c>
      <c r="W43" t="s">
        <v>1</v>
      </c>
      <c r="X43">
        <v>4.6911152401367699</v>
      </c>
      <c r="Y43">
        <v>6.0206003749999573</v>
      </c>
      <c r="Z43">
        <v>4.0311988836303643</v>
      </c>
      <c r="AA43">
        <v>1.0553047243041125</v>
      </c>
      <c r="AB43">
        <v>9.9743065900150025</v>
      </c>
      <c r="AE43" t="s">
        <v>1</v>
      </c>
      <c r="AF43">
        <v>4.698194958455078</v>
      </c>
      <c r="AG43">
        <v>6.0369736405974725</v>
      </c>
      <c r="AH43">
        <v>4.0319009545956206</v>
      </c>
      <c r="AI43">
        <v>1.055452659981069</v>
      </c>
      <c r="AJ43">
        <v>10.043995791603658</v>
      </c>
    </row>
    <row r="44" spans="1:44" x14ac:dyDescent="0.3">
      <c r="A44" s="121"/>
      <c r="B44" s="118"/>
      <c r="C44" s="41" t="s">
        <v>80</v>
      </c>
      <c r="D44" s="115"/>
      <c r="E44" s="43">
        <v>155.97138160887704</v>
      </c>
      <c r="F44" s="49">
        <v>4.9754007771865592</v>
      </c>
      <c r="G44" s="49">
        <v>6.8302728854190953</v>
      </c>
      <c r="H44" s="49"/>
      <c r="I44" s="49"/>
      <c r="J44" s="50">
        <v>0.99982070487818919</v>
      </c>
      <c r="K44" s="50">
        <v>0.99980875187006846</v>
      </c>
      <c r="L44" s="49">
        <v>0.5041758509939207</v>
      </c>
      <c r="M44" s="89">
        <v>-6.4304419298940839E-3</v>
      </c>
      <c r="N44" s="130"/>
      <c r="P44" s="93" t="s">
        <v>94</v>
      </c>
      <c r="Q44">
        <v>35</v>
      </c>
      <c r="AE44" t="s">
        <v>108</v>
      </c>
      <c r="AF44">
        <v>1.3060639735663834E-2</v>
      </c>
      <c r="AG44">
        <v>1.0350551127582715E-2</v>
      </c>
      <c r="AH44">
        <v>1.4736496326314321E-3</v>
      </c>
      <c r="AI44">
        <v>1.8716533300104911E-5</v>
      </c>
      <c r="AJ44">
        <v>1.7982948997752015E-2</v>
      </c>
    </row>
    <row r="45" spans="1:44" ht="15" thickBot="1" x14ac:dyDescent="0.35">
      <c r="A45" s="121"/>
      <c r="B45" s="119"/>
      <c r="C45" s="52" t="s">
        <v>81</v>
      </c>
      <c r="D45" s="116"/>
      <c r="E45" s="81">
        <v>155.97117623964741</v>
      </c>
      <c r="F45" s="82">
        <v>2.2070209893034441E-4</v>
      </c>
      <c r="G45" s="82">
        <v>6.8305495662341995</v>
      </c>
      <c r="H45" s="82">
        <v>1.6318658247427338E-5</v>
      </c>
      <c r="I45" s="82"/>
      <c r="J45" s="83">
        <v>0.99982071637014791</v>
      </c>
      <c r="K45" s="83">
        <v>0.99980876412815778</v>
      </c>
      <c r="L45" s="82">
        <v>0.50484145956094473</v>
      </c>
      <c r="M45" s="95">
        <v>-6.4291167518876688E-3</v>
      </c>
      <c r="N45" s="131"/>
      <c r="P45" s="92" t="s">
        <v>95</v>
      </c>
      <c r="Q45">
        <v>31</v>
      </c>
      <c r="W45" t="s">
        <v>3</v>
      </c>
      <c r="X45">
        <v>0.99818214349165246</v>
      </c>
      <c r="Y45">
        <v>0.99979757048644591</v>
      </c>
      <c r="Z45">
        <v>0.98175490253318121</v>
      </c>
      <c r="AA45">
        <v>0.99214407638606117</v>
      </c>
      <c r="AB45">
        <v>0.99746062357831144</v>
      </c>
      <c r="AE45" t="s">
        <v>3</v>
      </c>
      <c r="AF45">
        <v>0.99818269566024365</v>
      </c>
      <c r="AG45">
        <v>0.99979426191185738</v>
      </c>
      <c r="AH45">
        <v>0.98173763938306224</v>
      </c>
      <c r="AI45">
        <v>0.99214389364622901</v>
      </c>
      <c r="AJ45">
        <v>0.99754687417797794</v>
      </c>
    </row>
    <row r="46" spans="1:44" x14ac:dyDescent="0.3">
      <c r="A46" s="120" t="s">
        <v>105</v>
      </c>
      <c r="B46" s="117" t="s">
        <v>42</v>
      </c>
      <c r="C46" s="78" t="s">
        <v>82</v>
      </c>
      <c r="D46" s="114">
        <v>92.879022002720973</v>
      </c>
      <c r="E46" s="42">
        <v>101.78547889784008</v>
      </c>
      <c r="F46" s="42"/>
      <c r="G46" s="42"/>
      <c r="H46" s="79"/>
      <c r="I46" s="79">
        <v>1.3133593004968922E-2</v>
      </c>
      <c r="J46" s="80">
        <v>0.95698933288635923</v>
      </c>
      <c r="K46" s="80">
        <v>0.95221036987373253</v>
      </c>
      <c r="L46" s="79">
        <v>11.87379294961946</v>
      </c>
      <c r="M46" s="94">
        <v>-9.5893095158325239E-2</v>
      </c>
      <c r="N46" s="129">
        <v>19</v>
      </c>
      <c r="P46" s="92" t="s">
        <v>96</v>
      </c>
      <c r="Q46">
        <v>34</v>
      </c>
      <c r="W46" t="s">
        <v>48</v>
      </c>
      <c r="X46">
        <v>0.99798015943516938</v>
      </c>
      <c r="Y46">
        <v>0.99978311123547781</v>
      </c>
      <c r="Z46">
        <v>0.98084264765984031</v>
      </c>
      <c r="AA46">
        <v>0.99169940146451752</v>
      </c>
      <c r="AB46">
        <v>0.99724900887650403</v>
      </c>
      <c r="AE46" t="s">
        <v>48</v>
      </c>
      <c r="AF46">
        <v>0.99798077295582632</v>
      </c>
      <c r="AG46">
        <v>0.9997795663341329</v>
      </c>
      <c r="AH46">
        <v>0.98082452135221532</v>
      </c>
      <c r="AI46">
        <v>0.99169920838092118</v>
      </c>
      <c r="AJ46">
        <v>0.99734244702614272</v>
      </c>
    </row>
    <row r="47" spans="1:44" x14ac:dyDescent="0.3">
      <c r="A47" s="120"/>
      <c r="B47" s="118"/>
      <c r="C47" s="41" t="s">
        <v>80</v>
      </c>
      <c r="D47" s="115"/>
      <c r="E47" s="43">
        <v>91.846600236987769</v>
      </c>
      <c r="F47" s="49">
        <v>6.0137542080373168</v>
      </c>
      <c r="G47" s="49">
        <v>4.6911152401367699</v>
      </c>
      <c r="H47" s="49"/>
      <c r="I47" s="49"/>
      <c r="J47" s="50">
        <v>0.99818214349165246</v>
      </c>
      <c r="K47" s="50">
        <v>0.99798015943516938</v>
      </c>
      <c r="L47" s="49">
        <v>1.3577399040506535</v>
      </c>
      <c r="M47" s="89">
        <v>1.1115769131407936E-2</v>
      </c>
      <c r="N47" s="130"/>
      <c r="P47" s="93"/>
      <c r="W47" t="s">
        <v>49</v>
      </c>
      <c r="X47">
        <v>1.3577399040506535</v>
      </c>
      <c r="Y47">
        <v>1.080214041575033</v>
      </c>
      <c r="Z47">
        <v>3.296099064916902</v>
      </c>
      <c r="AA47">
        <v>0.42308288126701399</v>
      </c>
      <c r="AB47">
        <v>1.0352229732793197</v>
      </c>
      <c r="AE47" t="s">
        <v>49</v>
      </c>
      <c r="AF47">
        <v>1.3424278964697933</v>
      </c>
      <c r="AG47">
        <v>1.1052322801219923</v>
      </c>
      <c r="AH47">
        <v>3.2996320108391224</v>
      </c>
      <c r="AI47">
        <v>0.42338702784995519</v>
      </c>
      <c r="AJ47">
        <v>1.0400437954436639</v>
      </c>
    </row>
    <row r="48" spans="1:44" ht="15" thickBot="1" x14ac:dyDescent="0.35">
      <c r="A48" s="120"/>
      <c r="B48" s="119"/>
      <c r="C48" s="52" t="s">
        <v>81</v>
      </c>
      <c r="D48" s="116"/>
      <c r="E48" s="81">
        <v>91.807120595368687</v>
      </c>
      <c r="F48" s="82">
        <v>0.20943398749905953</v>
      </c>
      <c r="G48" s="82">
        <v>4.698194958455078</v>
      </c>
      <c r="H48" s="82">
        <v>1.3060639735663834E-2</v>
      </c>
      <c r="I48" s="82"/>
      <c r="J48" s="83">
        <v>0.99818269566024365</v>
      </c>
      <c r="K48" s="83">
        <v>0.99798077295582632</v>
      </c>
      <c r="L48" s="82">
        <v>1.3424278964697933</v>
      </c>
      <c r="M48" s="95">
        <v>1.1540834348157579E-2</v>
      </c>
      <c r="N48" s="131"/>
      <c r="P48" s="92" t="s">
        <v>27</v>
      </c>
      <c r="W48" t="s">
        <v>54</v>
      </c>
      <c r="X48">
        <v>1.1115769131407936E-2</v>
      </c>
      <c r="Y48">
        <v>1.2414174218989826E-3</v>
      </c>
      <c r="Z48">
        <v>7.4903136462507278E-2</v>
      </c>
      <c r="AA48">
        <v>4.2458982343223102E-2</v>
      </c>
      <c r="AB48">
        <v>-1.8497607845915812E-2</v>
      </c>
      <c r="AE48" t="s">
        <v>54</v>
      </c>
      <c r="AF48">
        <v>1.1540834348157579E-2</v>
      </c>
      <c r="AG48">
        <v>1.6081194334619765E-3</v>
      </c>
      <c r="AH48">
        <v>7.4957512981812566E-2</v>
      </c>
      <c r="AI48">
        <v>4.2460949301358943E-2</v>
      </c>
      <c r="AJ48">
        <v>-1.9020910983184779E-2</v>
      </c>
    </row>
    <row r="49" spans="1:17" x14ac:dyDescent="0.3">
      <c r="A49" s="120"/>
      <c r="B49" s="117" t="s">
        <v>43</v>
      </c>
      <c r="C49" s="78" t="s">
        <v>82</v>
      </c>
      <c r="D49" s="114">
        <v>147.20862462948475</v>
      </c>
      <c r="E49" s="42">
        <v>158.41036608322742</v>
      </c>
      <c r="F49" s="42"/>
      <c r="G49" s="42"/>
      <c r="H49" s="79"/>
      <c r="I49" s="79">
        <v>2.4419521073676424E-3</v>
      </c>
      <c r="J49" s="80">
        <v>0.97808953310612878</v>
      </c>
      <c r="K49" s="80">
        <v>0.97652449975656652</v>
      </c>
      <c r="L49" s="79">
        <v>11.242965958311567</v>
      </c>
      <c r="M49" s="94">
        <v>-7.6094328589352556E-2</v>
      </c>
      <c r="N49" s="129">
        <v>32</v>
      </c>
      <c r="P49" s="92"/>
    </row>
    <row r="50" spans="1:17" x14ac:dyDescent="0.3">
      <c r="A50" s="120"/>
      <c r="B50" s="118"/>
      <c r="C50" s="41" t="s">
        <v>80</v>
      </c>
      <c r="D50" s="115"/>
      <c r="E50" s="43">
        <v>147.02587727821592</v>
      </c>
      <c r="F50" s="49">
        <v>5.08351100497873</v>
      </c>
      <c r="G50" s="49">
        <v>6.0206003749999573</v>
      </c>
      <c r="H50" s="49"/>
      <c r="I50" s="49"/>
      <c r="J50" s="50">
        <v>0.99979757048644591</v>
      </c>
      <c r="K50" s="50">
        <v>0.99978311123547781</v>
      </c>
      <c r="L50" s="49">
        <v>1.080214041575033</v>
      </c>
      <c r="M50" s="89">
        <v>1.2414174218989826E-3</v>
      </c>
      <c r="N50" s="130"/>
      <c r="P50" s="93" t="s">
        <v>97</v>
      </c>
      <c r="Q50">
        <v>19</v>
      </c>
    </row>
    <row r="51" spans="1:17" ht="15" thickBot="1" x14ac:dyDescent="0.35">
      <c r="A51" s="120"/>
      <c r="B51" s="119"/>
      <c r="C51" s="52" t="s">
        <v>81</v>
      </c>
      <c r="D51" s="116"/>
      <c r="E51" s="81">
        <v>146.97189557944486</v>
      </c>
      <c r="F51" s="82">
        <v>0.14094392240548817</v>
      </c>
      <c r="G51" s="82">
        <v>6.0369736405974725</v>
      </c>
      <c r="H51" s="82">
        <v>1.0350551127582715E-2</v>
      </c>
      <c r="I51" s="82"/>
      <c r="J51" s="83">
        <v>0.99979426191185738</v>
      </c>
      <c r="K51" s="83">
        <v>0.9997795663341329</v>
      </c>
      <c r="L51" s="82">
        <v>1.1052322801219923</v>
      </c>
      <c r="M51" s="95">
        <v>1.6081194334619765E-3</v>
      </c>
      <c r="N51" s="131"/>
      <c r="P51" s="92" t="s">
        <v>98</v>
      </c>
      <c r="Q51">
        <v>32</v>
      </c>
    </row>
    <row r="52" spans="1:17" x14ac:dyDescent="0.3">
      <c r="A52" s="120"/>
      <c r="B52" s="117" t="s">
        <v>44</v>
      </c>
      <c r="C52" s="78" t="s">
        <v>82</v>
      </c>
      <c r="D52" s="114">
        <v>135.34548768233063</v>
      </c>
      <c r="E52" s="42">
        <v>136.38455192678714</v>
      </c>
      <c r="F52" s="42"/>
      <c r="G52" s="42"/>
      <c r="H52" s="79"/>
      <c r="I52" s="79">
        <v>2.5207149774017262E-2</v>
      </c>
      <c r="J52" s="80">
        <v>0.96858600042392007</v>
      </c>
      <c r="K52" s="80">
        <v>0.96701530044511608</v>
      </c>
      <c r="L52" s="79">
        <v>13.300585170971841</v>
      </c>
      <c r="M52" s="94">
        <v>-7.6771251280670638E-3</v>
      </c>
      <c r="N52" s="129">
        <v>43</v>
      </c>
      <c r="P52" s="92" t="s">
        <v>99</v>
      </c>
      <c r="Q52">
        <v>43</v>
      </c>
    </row>
    <row r="53" spans="1:17" x14ac:dyDescent="0.3">
      <c r="A53" s="120"/>
      <c r="B53" s="118"/>
      <c r="C53" s="41" t="s">
        <v>80</v>
      </c>
      <c r="D53" s="115"/>
      <c r="E53" s="43">
        <v>125.20768614887642</v>
      </c>
      <c r="F53" s="49">
        <v>4.2821644150023088</v>
      </c>
      <c r="G53" s="49">
        <v>4.0311988836303643</v>
      </c>
      <c r="H53" s="49"/>
      <c r="I53" s="49"/>
      <c r="J53" s="50">
        <v>0.98175490253318121</v>
      </c>
      <c r="K53" s="50">
        <v>0.98084264765984031</v>
      </c>
      <c r="L53" s="49">
        <v>3.296099064916902</v>
      </c>
      <c r="M53" s="89">
        <v>7.4903136462507278E-2</v>
      </c>
      <c r="N53" s="130"/>
      <c r="P53" s="93" t="s">
        <v>100</v>
      </c>
      <c r="Q53">
        <v>40</v>
      </c>
    </row>
    <row r="54" spans="1:17" ht="15" thickBot="1" x14ac:dyDescent="0.35">
      <c r="A54" s="120"/>
      <c r="B54" s="119"/>
      <c r="C54" s="52" t="s">
        <v>81</v>
      </c>
      <c r="D54" s="116"/>
      <c r="E54" s="81">
        <v>125.20032653235258</v>
      </c>
      <c r="F54" s="82">
        <v>1.7115221278191806E-2</v>
      </c>
      <c r="G54" s="82">
        <v>4.0319009545956206</v>
      </c>
      <c r="H54" s="82">
        <v>1.4736496326314321E-3</v>
      </c>
      <c r="I54" s="82"/>
      <c r="J54" s="83">
        <v>0.98173763938306224</v>
      </c>
      <c r="K54" s="83">
        <v>0.98082452135221532</v>
      </c>
      <c r="L54" s="82">
        <v>3.2996320108391224</v>
      </c>
      <c r="M54" s="95">
        <v>7.4957512981812566E-2</v>
      </c>
      <c r="N54" s="131"/>
      <c r="P54" s="92" t="s">
        <v>101</v>
      </c>
      <c r="Q54">
        <v>26</v>
      </c>
    </row>
    <row r="55" spans="1:17" x14ac:dyDescent="0.3">
      <c r="A55" s="120"/>
      <c r="B55" s="117" t="s">
        <v>45</v>
      </c>
      <c r="C55" s="78" t="s">
        <v>82</v>
      </c>
      <c r="D55" s="114">
        <v>225.81834539965669</v>
      </c>
      <c r="E55" s="42">
        <v>227.20575358971496</v>
      </c>
      <c r="F55" s="42"/>
      <c r="G55" s="42"/>
      <c r="H55" s="79"/>
      <c r="I55" s="79">
        <v>2.0731525269396076E-2</v>
      </c>
      <c r="J55" s="80">
        <v>0.99547509268976053</v>
      </c>
      <c r="K55" s="80">
        <v>0.9952189658608791</v>
      </c>
      <c r="L55" s="79">
        <v>8.0102900593060937</v>
      </c>
      <c r="M55" s="94">
        <v>-6.1439126551158223E-3</v>
      </c>
      <c r="N55" s="129">
        <v>40</v>
      </c>
    </row>
    <row r="56" spans="1:17" x14ac:dyDescent="0.3">
      <c r="A56" s="120"/>
      <c r="B56" s="118"/>
      <c r="C56" s="41" t="s">
        <v>80</v>
      </c>
      <c r="D56" s="115"/>
      <c r="E56" s="43">
        <v>216.23032825955681</v>
      </c>
      <c r="F56" s="49">
        <v>5.7824830723415772</v>
      </c>
      <c r="G56" s="49">
        <v>1.0553047243041125</v>
      </c>
      <c r="H56" s="49"/>
      <c r="I56" s="49"/>
      <c r="J56" s="50">
        <v>0.99214407638606117</v>
      </c>
      <c r="K56" s="50">
        <v>0.99169940146451752</v>
      </c>
      <c r="L56" s="49">
        <v>0.42308288126701399</v>
      </c>
      <c r="M56" s="89">
        <v>4.2458982343223102E-2</v>
      </c>
      <c r="N56" s="130"/>
    </row>
    <row r="57" spans="1:17" ht="15" thickBot="1" x14ac:dyDescent="0.35">
      <c r="A57" s="120"/>
      <c r="B57" s="119"/>
      <c r="C57" s="52" t="s">
        <v>81</v>
      </c>
      <c r="D57" s="116"/>
      <c r="E57" s="81">
        <v>216.22988408432511</v>
      </c>
      <c r="F57" s="82">
        <v>2.9418918813994604E-4</v>
      </c>
      <c r="G57" s="82">
        <v>1.055452659981069</v>
      </c>
      <c r="H57" s="82">
        <v>1.8716533300104911E-5</v>
      </c>
      <c r="I57" s="82"/>
      <c r="J57" s="83">
        <v>0.99214389364622901</v>
      </c>
      <c r="K57" s="83">
        <v>0.99169920838092118</v>
      </c>
      <c r="L57" s="82">
        <v>0.42338702784995519</v>
      </c>
      <c r="M57" s="95">
        <v>4.2460949301358943E-2</v>
      </c>
      <c r="N57" s="131"/>
    </row>
    <row r="58" spans="1:17" x14ac:dyDescent="0.3">
      <c r="A58" s="120"/>
      <c r="B58" s="117" t="s">
        <v>46</v>
      </c>
      <c r="C58" s="78" t="s">
        <v>82</v>
      </c>
      <c r="D58" s="114">
        <v>33.654979179919529</v>
      </c>
      <c r="E58" s="42">
        <v>36.274364458809515</v>
      </c>
      <c r="F58" s="42"/>
      <c r="G58" s="42"/>
      <c r="H58" s="79"/>
      <c r="I58" s="79">
        <v>4.0929261665515963E-5</v>
      </c>
      <c r="J58" s="80">
        <v>0.92848152381314975</v>
      </c>
      <c r="K58" s="80">
        <v>0.92252165079757886</v>
      </c>
      <c r="L58" s="79">
        <v>3.8649039062138768</v>
      </c>
      <c r="M58" s="94">
        <v>-7.7830542247159074E-2</v>
      </c>
      <c r="N58" s="129">
        <v>26</v>
      </c>
    </row>
    <row r="59" spans="1:17" x14ac:dyDescent="0.3">
      <c r="A59" s="120"/>
      <c r="B59" s="118"/>
      <c r="C59" s="41" t="s">
        <v>80</v>
      </c>
      <c r="D59" s="115"/>
      <c r="E59" s="43">
        <v>34.277515786852142</v>
      </c>
      <c r="F59" s="49">
        <v>1.8080594417254876</v>
      </c>
      <c r="G59" s="49">
        <v>9.9743065900150025</v>
      </c>
      <c r="H59" s="49"/>
      <c r="I59" s="49"/>
      <c r="J59" s="50">
        <v>0.99746062357831144</v>
      </c>
      <c r="K59" s="50">
        <v>0.99724900887650403</v>
      </c>
      <c r="L59" s="49">
        <v>1.0352229732793197</v>
      </c>
      <c r="M59" s="89">
        <v>-1.8497607845915812E-2</v>
      </c>
      <c r="N59" s="130"/>
    </row>
    <row r="60" spans="1:17" ht="15" thickBot="1" x14ac:dyDescent="0.35">
      <c r="A60" s="120"/>
      <c r="B60" s="119"/>
      <c r="C60" s="52" t="s">
        <v>81</v>
      </c>
      <c r="D60" s="116"/>
      <c r="E60" s="81">
        <v>34.295127543041716</v>
      </c>
      <c r="F60" s="82">
        <v>8.6812679813278504E-2</v>
      </c>
      <c r="G60" s="82">
        <v>10.043995791603658</v>
      </c>
      <c r="H60" s="82">
        <v>1.7982948997752015E-2</v>
      </c>
      <c r="I60" s="82"/>
      <c r="J60" s="83">
        <v>0.99754687417797794</v>
      </c>
      <c r="K60" s="83">
        <v>0.99734244702614272</v>
      </c>
      <c r="L60" s="82">
        <v>1.0400437954436639</v>
      </c>
      <c r="M60" s="95">
        <v>-1.9020910983184779E-2</v>
      </c>
      <c r="N60" s="131"/>
    </row>
  </sheetData>
  <mergeCells count="61">
    <mergeCell ref="D43:D45"/>
    <mergeCell ref="A46:A60"/>
    <mergeCell ref="B46:B48"/>
    <mergeCell ref="D46:D48"/>
    <mergeCell ref="B49:B51"/>
    <mergeCell ref="D49:D51"/>
    <mergeCell ref="B52:B54"/>
    <mergeCell ref="D52:D54"/>
    <mergeCell ref="B55:B57"/>
    <mergeCell ref="D55:D57"/>
    <mergeCell ref="B58:B60"/>
    <mergeCell ref="D58:D60"/>
    <mergeCell ref="B31:B33"/>
    <mergeCell ref="D31:D33"/>
    <mergeCell ref="A34:A45"/>
    <mergeCell ref="B34:B36"/>
    <mergeCell ref="D34:D36"/>
    <mergeCell ref="B37:B39"/>
    <mergeCell ref="D37:D39"/>
    <mergeCell ref="B40:B42"/>
    <mergeCell ref="D40:D42"/>
    <mergeCell ref="A16:A33"/>
    <mergeCell ref="B16:B18"/>
    <mergeCell ref="D16:D18"/>
    <mergeCell ref="B19:B21"/>
    <mergeCell ref="D19:D21"/>
    <mergeCell ref="B22:B24"/>
    <mergeCell ref="B43:B45"/>
    <mergeCell ref="D22:D24"/>
    <mergeCell ref="B25:B27"/>
    <mergeCell ref="D25:D27"/>
    <mergeCell ref="B28:B30"/>
    <mergeCell ref="A4:A15"/>
    <mergeCell ref="B4:B6"/>
    <mergeCell ref="D4:D6"/>
    <mergeCell ref="B7:B9"/>
    <mergeCell ref="D7:D9"/>
    <mergeCell ref="B10:B12"/>
    <mergeCell ref="D10:D12"/>
    <mergeCell ref="B13:B15"/>
    <mergeCell ref="D13:D15"/>
    <mergeCell ref="D28:D30"/>
    <mergeCell ref="N4:N6"/>
    <mergeCell ref="N7:N9"/>
    <mergeCell ref="N10:N12"/>
    <mergeCell ref="N13:N15"/>
    <mergeCell ref="N16:N18"/>
    <mergeCell ref="N19:N21"/>
    <mergeCell ref="N22:N24"/>
    <mergeCell ref="N25:N27"/>
    <mergeCell ref="N28:N30"/>
    <mergeCell ref="N31:N33"/>
    <mergeCell ref="N49:N51"/>
    <mergeCell ref="N52:N54"/>
    <mergeCell ref="N55:N57"/>
    <mergeCell ref="N58:N60"/>
    <mergeCell ref="N34:N36"/>
    <mergeCell ref="N37:N39"/>
    <mergeCell ref="N40:N42"/>
    <mergeCell ref="N43:N45"/>
    <mergeCell ref="N46:N48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089E3-E544-4D30-9213-457CCC0B31FF}">
  <dimension ref="A1:AS153"/>
  <sheetViews>
    <sheetView zoomScale="70" zoomScaleNormal="70" workbookViewId="0">
      <selection activeCell="M64" sqref="M64"/>
    </sheetView>
  </sheetViews>
  <sheetFormatPr baseColWidth="10" defaultRowHeight="14.4" x14ac:dyDescent="0.3"/>
  <cols>
    <col min="2" max="2" width="10" customWidth="1"/>
    <col min="3" max="3" width="18.77734375" customWidth="1"/>
    <col min="4" max="4" width="15" customWidth="1"/>
    <col min="5" max="5" width="14.88671875" style="21" customWidth="1"/>
    <col min="6" max="6" width="19.88671875" customWidth="1"/>
    <col min="7" max="7" width="7.6640625" customWidth="1"/>
    <col min="8" max="8" width="7.33203125" customWidth="1"/>
    <col min="9" max="9" width="8" customWidth="1"/>
    <col min="10" max="12" width="8.6640625" customWidth="1"/>
    <col min="13" max="13" width="16.88671875" customWidth="1"/>
    <col min="14" max="14" width="16.88671875" style="46" customWidth="1"/>
    <col min="15" max="22" width="15.33203125" customWidth="1"/>
    <col min="23" max="23" width="19.44140625" customWidth="1"/>
    <col min="25" max="25" width="6.77734375" customWidth="1"/>
    <col min="29" max="29" width="18.33203125" customWidth="1"/>
  </cols>
  <sheetData>
    <row r="1" spans="1:45" x14ac:dyDescent="0.3">
      <c r="B1" t="s">
        <v>71</v>
      </c>
    </row>
    <row r="2" spans="1:45" ht="15" thickBot="1" x14ac:dyDescent="0.35"/>
    <row r="3" spans="1:45" ht="37.200000000000003" customHeight="1" thickBot="1" x14ac:dyDescent="0.35">
      <c r="B3" s="37" t="s">
        <v>72</v>
      </c>
      <c r="C3" s="53" t="s">
        <v>73</v>
      </c>
      <c r="D3" s="38" t="s">
        <v>74</v>
      </c>
      <c r="E3" s="59" t="s">
        <v>75</v>
      </c>
      <c r="F3" s="38" t="s">
        <v>147</v>
      </c>
      <c r="G3" s="39" t="s">
        <v>77</v>
      </c>
      <c r="H3" s="88" t="s">
        <v>78</v>
      </c>
      <c r="I3" s="38" t="s">
        <v>110</v>
      </c>
      <c r="J3" s="39" t="s">
        <v>3</v>
      </c>
      <c r="K3" s="39" t="s">
        <v>48</v>
      </c>
      <c r="L3" s="39" t="s">
        <v>49</v>
      </c>
      <c r="M3" s="40" t="s">
        <v>79</v>
      </c>
      <c r="N3" s="91" t="s">
        <v>127</v>
      </c>
    </row>
    <row r="4" spans="1:45" x14ac:dyDescent="0.3">
      <c r="A4" s="120" t="s">
        <v>83</v>
      </c>
      <c r="B4" s="117" t="s">
        <v>128</v>
      </c>
      <c r="C4" s="78" t="s">
        <v>82</v>
      </c>
      <c r="D4" s="114">
        <v>163.56118547411728</v>
      </c>
      <c r="E4" s="42">
        <v>178.39583939584253</v>
      </c>
      <c r="F4" s="42"/>
      <c r="G4" s="42"/>
      <c r="H4" s="42"/>
      <c r="I4" s="79">
        <v>8.6872692713650754E-3</v>
      </c>
      <c r="J4" s="80">
        <v>0.97474639594038592</v>
      </c>
      <c r="K4" s="80">
        <v>0.97264192893541812</v>
      </c>
      <c r="L4" s="79">
        <v>16.094571445271551</v>
      </c>
      <c r="M4" s="94">
        <v>-9.0697887024502863E-2</v>
      </c>
      <c r="N4" s="129">
        <v>25</v>
      </c>
      <c r="Q4" t="s">
        <v>28</v>
      </c>
      <c r="R4" t="s">
        <v>57</v>
      </c>
      <c r="S4" t="s">
        <v>30</v>
      </c>
      <c r="T4" t="s">
        <v>31</v>
      </c>
      <c r="X4" t="s">
        <v>84</v>
      </c>
      <c r="AF4" t="s">
        <v>109</v>
      </c>
      <c r="AN4" t="s">
        <v>82</v>
      </c>
    </row>
    <row r="5" spans="1:45" x14ac:dyDescent="0.3">
      <c r="A5" s="121"/>
      <c r="B5" s="118"/>
      <c r="C5" s="41" t="s">
        <v>80</v>
      </c>
      <c r="D5" s="115"/>
      <c r="E5" s="43">
        <v>162.48299005541028</v>
      </c>
      <c r="F5" s="49">
        <v>7.933591065963963</v>
      </c>
      <c r="G5" s="49">
        <v>4.921710224722136</v>
      </c>
      <c r="H5" s="43"/>
      <c r="I5" s="43"/>
      <c r="J5" s="50">
        <v>0.99885367174635542</v>
      </c>
      <c r="K5" s="50">
        <v>0.99874946008693322</v>
      </c>
      <c r="L5" s="49">
        <v>1.5208676824269176</v>
      </c>
      <c r="M5" s="89">
        <v>6.5920005139459932E-3</v>
      </c>
      <c r="N5" s="130"/>
      <c r="P5" t="s">
        <v>53</v>
      </c>
      <c r="Q5">
        <v>158.03218762641049</v>
      </c>
      <c r="R5">
        <v>17.093908180910972</v>
      </c>
      <c r="S5">
        <v>23.336922068875406</v>
      </c>
      <c r="T5">
        <v>249.62256225492857</v>
      </c>
      <c r="W5" t="s">
        <v>83</v>
      </c>
      <c r="AE5" t="s">
        <v>83</v>
      </c>
    </row>
    <row r="6" spans="1:45" ht="15" thickBot="1" x14ac:dyDescent="0.35">
      <c r="A6" s="121"/>
      <c r="B6" s="119"/>
      <c r="C6" s="52" t="s">
        <v>81</v>
      </c>
      <c r="D6" s="116"/>
      <c r="E6" s="81">
        <v>162.56434865906928</v>
      </c>
      <c r="F6" s="82">
        <v>0.37077325258290611</v>
      </c>
      <c r="G6" s="82">
        <v>4.8901067723562477</v>
      </c>
      <c r="H6" s="82">
        <v>1.7735727756889218E-2</v>
      </c>
      <c r="I6" s="82"/>
      <c r="J6" s="83">
        <v>0.99878977634341903</v>
      </c>
      <c r="K6" s="83">
        <v>0.99867975601100256</v>
      </c>
      <c r="L6" s="82">
        <v>1.7320060263403434</v>
      </c>
      <c r="M6" s="95">
        <v>6.0945805214021468E-3</v>
      </c>
      <c r="N6" s="131"/>
      <c r="P6" t="s">
        <v>0</v>
      </c>
      <c r="Q6">
        <v>8.3263623363099608</v>
      </c>
      <c r="R6">
        <v>0.62745092861504448</v>
      </c>
      <c r="S6">
        <v>0.97704123737059745</v>
      </c>
      <c r="T6">
        <v>13.165478688812909</v>
      </c>
      <c r="X6" t="s">
        <v>28</v>
      </c>
      <c r="Y6" t="s">
        <v>57</v>
      </c>
      <c r="Z6" t="s">
        <v>30</v>
      </c>
      <c r="AA6" t="s">
        <v>31</v>
      </c>
      <c r="AF6" t="s">
        <v>28</v>
      </c>
      <c r="AG6" t="s">
        <v>57</v>
      </c>
      <c r="AH6" t="s">
        <v>30</v>
      </c>
      <c r="AI6" t="s">
        <v>31</v>
      </c>
      <c r="AN6" t="s">
        <v>28</v>
      </c>
      <c r="AO6" t="s">
        <v>57</v>
      </c>
      <c r="AP6" t="s">
        <v>30</v>
      </c>
      <c r="AQ6" t="s">
        <v>31</v>
      </c>
    </row>
    <row r="7" spans="1:45" x14ac:dyDescent="0.3">
      <c r="A7" s="121"/>
      <c r="B7" s="117" t="s">
        <v>129</v>
      </c>
      <c r="C7" s="78" t="s">
        <v>82</v>
      </c>
      <c r="D7" s="114">
        <v>17.320045714777045</v>
      </c>
      <c r="E7" s="42">
        <v>18.607874936969154</v>
      </c>
      <c r="F7" s="42"/>
      <c r="G7" s="42"/>
      <c r="H7" s="79"/>
      <c r="I7" s="79">
        <v>4.7697891703261345E-4</v>
      </c>
      <c r="J7" s="80">
        <v>0.97766645670831176</v>
      </c>
      <c r="K7" s="79">
        <v>0.97614371512024212</v>
      </c>
      <c r="L7" s="79">
        <v>1.4443608514890243</v>
      </c>
      <c r="M7" s="94">
        <v>-7.4354839669583769E-2</v>
      </c>
      <c r="N7" s="129">
        <v>31</v>
      </c>
      <c r="P7" t="s">
        <v>1</v>
      </c>
      <c r="Q7">
        <v>5.8226099825695927</v>
      </c>
      <c r="R7">
        <v>7.4887191147304035</v>
      </c>
      <c r="S7">
        <v>6.3418802849632638E-2</v>
      </c>
      <c r="T7">
        <v>7.3972878461845974</v>
      </c>
      <c r="W7" t="s">
        <v>52</v>
      </c>
      <c r="X7">
        <v>163.56118547411728</v>
      </c>
      <c r="Y7">
        <v>17.320045714777045</v>
      </c>
      <c r="Z7">
        <v>24.744106917550699</v>
      </c>
      <c r="AA7">
        <v>247.29685105942224</v>
      </c>
      <c r="AE7" t="s">
        <v>52</v>
      </c>
      <c r="AF7">
        <v>163.56118547411728</v>
      </c>
      <c r="AG7">
        <v>17.320045714777045</v>
      </c>
      <c r="AH7">
        <v>24.744106917550699</v>
      </c>
      <c r="AI7">
        <v>247.29685105942224</v>
      </c>
      <c r="AM7" t="s">
        <v>52</v>
      </c>
      <c r="AN7">
        <v>163.56118547411728</v>
      </c>
      <c r="AO7">
        <v>17.320045714777045</v>
      </c>
      <c r="AP7">
        <v>24.744106917550699</v>
      </c>
      <c r="AQ7">
        <v>247.29685105942224</v>
      </c>
    </row>
    <row r="8" spans="1:45" x14ac:dyDescent="0.3">
      <c r="A8" s="121"/>
      <c r="B8" s="118"/>
      <c r="C8" s="41" t="s">
        <v>80</v>
      </c>
      <c r="D8" s="115"/>
      <c r="E8" s="43">
        <v>17.557102085823555</v>
      </c>
      <c r="F8" s="49">
        <v>0.57685306431972239</v>
      </c>
      <c r="G8" s="49">
        <v>5.790919285215975</v>
      </c>
      <c r="H8" s="43"/>
      <c r="I8" s="43"/>
      <c r="J8" s="50">
        <v>0.99325535389179054</v>
      </c>
      <c r="K8" s="50">
        <v>0.99276184320094596</v>
      </c>
      <c r="L8" s="43">
        <v>0.60765354006987371</v>
      </c>
      <c r="M8" s="90">
        <v>-1.3686821325434443E-2</v>
      </c>
      <c r="N8" s="130"/>
      <c r="P8" t="s">
        <v>3</v>
      </c>
      <c r="Q8">
        <v>0.99295951061574705</v>
      </c>
      <c r="R8">
        <v>0.99002543865178483</v>
      </c>
      <c r="S8">
        <v>0.98200651436072883</v>
      </c>
      <c r="T8">
        <v>0.99808364482848388</v>
      </c>
      <c r="W8" t="s">
        <v>53</v>
      </c>
      <c r="X8">
        <v>162.48299005541028</v>
      </c>
      <c r="Y8">
        <v>17.557102085823555</v>
      </c>
      <c r="Z8">
        <v>23.755657155024462</v>
      </c>
      <c r="AA8">
        <v>257.19334829770429</v>
      </c>
      <c r="AE8" t="s">
        <v>53</v>
      </c>
      <c r="AF8">
        <v>162.56434865906928</v>
      </c>
      <c r="AG8">
        <v>17.476108901674962</v>
      </c>
      <c r="AH8">
        <v>23.755270194546714</v>
      </c>
      <c r="AI8">
        <v>257.19301500732882</v>
      </c>
      <c r="AM8" t="s">
        <v>53</v>
      </c>
      <c r="AN8">
        <v>178.39583939584253</v>
      </c>
      <c r="AO8">
        <v>18.607874936969154</v>
      </c>
      <c r="AP8">
        <v>15.373292622356852</v>
      </c>
      <c r="AQ8">
        <v>273.81708215218913</v>
      </c>
    </row>
    <row r="9" spans="1:45" ht="15" thickBot="1" x14ac:dyDescent="0.35">
      <c r="A9" s="121"/>
      <c r="B9" s="119"/>
      <c r="C9" s="52" t="s">
        <v>81</v>
      </c>
      <c r="D9" s="116"/>
      <c r="E9" s="81">
        <v>17.476108901674962</v>
      </c>
      <c r="F9" s="82">
        <v>0.18791144408914789</v>
      </c>
      <c r="G9" s="82">
        <v>6.093789158537259</v>
      </c>
      <c r="H9" s="82">
        <v>0.14378963064134184</v>
      </c>
      <c r="I9" s="82"/>
      <c r="J9" s="83">
        <v>0.99293054318840657</v>
      </c>
      <c r="K9" s="83">
        <v>0.99241326586072898</v>
      </c>
      <c r="L9" s="82">
        <v>0.58944849820533074</v>
      </c>
      <c r="M9" s="95">
        <v>-9.0105528280891231E-3</v>
      </c>
      <c r="N9" s="131"/>
      <c r="P9" t="s">
        <v>48</v>
      </c>
      <c r="Q9">
        <v>0.99231946612626953</v>
      </c>
      <c r="R9">
        <v>0.98929559269947642</v>
      </c>
      <c r="S9">
        <v>0.98046421559164842</v>
      </c>
      <c r="T9">
        <v>0.9979039865311542</v>
      </c>
      <c r="W9" t="s">
        <v>0</v>
      </c>
      <c r="X9">
        <v>7.933591065963963</v>
      </c>
      <c r="Y9">
        <v>0.57685306431972239</v>
      </c>
      <c r="Z9">
        <v>1.0111781910026962</v>
      </c>
      <c r="AA9">
        <v>11.955590219375921</v>
      </c>
      <c r="AE9" t="s">
        <v>0</v>
      </c>
      <c r="AF9">
        <v>0.37077325258290611</v>
      </c>
      <c r="AG9">
        <v>0.18791144408914789</v>
      </c>
      <c r="AH9">
        <v>2.4144943468016743E-3</v>
      </c>
      <c r="AI9">
        <v>3.1833825740559845E-4</v>
      </c>
      <c r="AM9" t="s">
        <v>107</v>
      </c>
      <c r="AN9">
        <v>8.6872692713650754E-3</v>
      </c>
      <c r="AO9">
        <v>4.7697891703261345E-4</v>
      </c>
      <c r="AP9">
        <v>25.235315541779702</v>
      </c>
      <c r="AQ9">
        <v>6.515959487461843E-4</v>
      </c>
    </row>
    <row r="10" spans="1:45" x14ac:dyDescent="0.3">
      <c r="A10" s="121"/>
      <c r="B10" s="117" t="s">
        <v>130</v>
      </c>
      <c r="C10" s="78" t="s">
        <v>82</v>
      </c>
      <c r="D10" s="114">
        <v>24.744106917550699</v>
      </c>
      <c r="E10" s="42">
        <v>24.76497056779446</v>
      </c>
      <c r="F10" s="42"/>
      <c r="G10" s="42"/>
      <c r="H10" s="79"/>
      <c r="I10" s="79">
        <v>4.475237696947143E-2</v>
      </c>
      <c r="J10" s="80">
        <v>0.99736843438745948</v>
      </c>
      <c r="K10" s="80">
        <v>0.99712172511128383</v>
      </c>
      <c r="L10" s="79">
        <v>1.2134102985805333</v>
      </c>
      <c r="M10" s="94">
        <v>-8.4317653141738639E-4</v>
      </c>
      <c r="N10" s="129">
        <v>24</v>
      </c>
      <c r="P10" t="s">
        <v>49</v>
      </c>
      <c r="Q10">
        <v>2.1416049230152048</v>
      </c>
      <c r="R10">
        <v>4.214037444674168E-2</v>
      </c>
      <c r="S10">
        <v>0.81690118390979993</v>
      </c>
      <c r="T10">
        <v>5.819920564222901</v>
      </c>
      <c r="W10" t="s">
        <v>1</v>
      </c>
      <c r="X10">
        <v>4.921710224722136</v>
      </c>
      <c r="Y10">
        <v>5.790919285215975</v>
      </c>
      <c r="Z10">
        <v>0</v>
      </c>
      <c r="AA10">
        <v>6.0501128185114528</v>
      </c>
      <c r="AE10" t="s">
        <v>1</v>
      </c>
      <c r="AF10">
        <v>4.8901067723562477</v>
      </c>
      <c r="AG10">
        <v>6.093789158537259</v>
      </c>
      <c r="AH10">
        <v>0</v>
      </c>
      <c r="AI10">
        <v>6.0502103983461639</v>
      </c>
      <c r="AM10" t="s">
        <v>3</v>
      </c>
      <c r="AN10">
        <v>0.97474639594038592</v>
      </c>
      <c r="AO10">
        <v>0.97766645670831176</v>
      </c>
      <c r="AP10">
        <v>0.12213255640190912</v>
      </c>
      <c r="AQ10">
        <v>0.96762453892294731</v>
      </c>
    </row>
    <row r="11" spans="1:45" x14ac:dyDescent="0.3">
      <c r="A11" s="121"/>
      <c r="B11" s="118"/>
      <c r="C11" s="41" t="s">
        <v>80</v>
      </c>
      <c r="D11" s="115"/>
      <c r="E11" s="43">
        <v>23.755657155024462</v>
      </c>
      <c r="F11" s="49">
        <v>1.0111781910026962</v>
      </c>
      <c r="G11" s="49">
        <v>0</v>
      </c>
      <c r="H11" s="49"/>
      <c r="I11" s="49"/>
      <c r="J11" s="50">
        <v>0.99252095148950825</v>
      </c>
      <c r="K11" s="50">
        <v>0.991879890188609</v>
      </c>
      <c r="L11" s="49">
        <v>0.98694029516746085</v>
      </c>
      <c r="M11" s="89">
        <v>3.9946875666995334E-2</v>
      </c>
      <c r="N11" s="130"/>
      <c r="P11" t="s">
        <v>53</v>
      </c>
      <c r="Q11">
        <v>158.03218762641049</v>
      </c>
      <c r="R11">
        <v>17.093908180910972</v>
      </c>
      <c r="S11">
        <v>23.336922068875406</v>
      </c>
      <c r="T11">
        <v>249.62256225492857</v>
      </c>
      <c r="AE11" t="s">
        <v>108</v>
      </c>
      <c r="AF11">
        <v>1.7735727756889218E-2</v>
      </c>
      <c r="AG11">
        <v>0.14378963064134184</v>
      </c>
      <c r="AH11">
        <v>8.7963692095415641E-4</v>
      </c>
      <c r="AI11">
        <v>9.7954902506316084E-6</v>
      </c>
      <c r="AM11" t="s">
        <v>48</v>
      </c>
      <c r="AN11">
        <v>0.97264192893541812</v>
      </c>
      <c r="AO11">
        <v>0.97614371512024212</v>
      </c>
      <c r="AP11">
        <v>3.9832483564588128E-2</v>
      </c>
      <c r="AQ11">
        <v>0.96499950153832137</v>
      </c>
    </row>
    <row r="12" spans="1:45" ht="15" thickBot="1" x14ac:dyDescent="0.35">
      <c r="A12" s="121"/>
      <c r="B12" s="119"/>
      <c r="C12" s="52" t="s">
        <v>81</v>
      </c>
      <c r="D12" s="116"/>
      <c r="E12" s="81">
        <v>23.755270194546714</v>
      </c>
      <c r="F12" s="82">
        <v>2.4144943468016743E-3</v>
      </c>
      <c r="G12" s="82">
        <v>0</v>
      </c>
      <c r="H12" s="82">
        <v>8.7963692095415641E-4</v>
      </c>
      <c r="I12" s="82"/>
      <c r="J12" s="83">
        <v>0.99251213827047435</v>
      </c>
      <c r="K12" s="83">
        <v>0.99187032155080068</v>
      </c>
      <c r="L12" s="82">
        <v>0.98741373918698017</v>
      </c>
      <c r="M12" s="95">
        <v>3.9962514157365472E-2</v>
      </c>
      <c r="N12" s="131"/>
      <c r="P12" t="s">
        <v>54</v>
      </c>
      <c r="Q12">
        <v>3.3803850416465255E-2</v>
      </c>
      <c r="R12">
        <v>1.3056405138303858E-2</v>
      </c>
      <c r="S12">
        <v>5.6869494355328433E-2</v>
      </c>
      <c r="T12">
        <v>-9.4045321868958653E-3</v>
      </c>
      <c r="W12" t="s">
        <v>3</v>
      </c>
      <c r="X12">
        <v>0.99885367174635542</v>
      </c>
      <c r="Y12">
        <v>0.99325535389179054</v>
      </c>
      <c r="Z12">
        <v>0.99252095148950825</v>
      </c>
      <c r="AA12">
        <v>0.99262060685620312</v>
      </c>
      <c r="AE12" t="s">
        <v>3</v>
      </c>
      <c r="AF12">
        <v>0.99878977634341903</v>
      </c>
      <c r="AG12">
        <v>0.99293054318840657</v>
      </c>
      <c r="AH12">
        <v>0.99251213827047435</v>
      </c>
      <c r="AI12">
        <v>0.9926207057478591</v>
      </c>
      <c r="AM12" t="s">
        <v>49</v>
      </c>
      <c r="AN12">
        <v>16.094571445271551</v>
      </c>
      <c r="AO12">
        <v>1.4443608514890243</v>
      </c>
      <c r="AP12">
        <v>9.5214181330655414</v>
      </c>
      <c r="AQ12">
        <v>16.985251441201363</v>
      </c>
    </row>
    <row r="13" spans="1:45" x14ac:dyDescent="0.3">
      <c r="A13" s="121"/>
      <c r="B13" s="117" t="s">
        <v>131</v>
      </c>
      <c r="C13" s="78" t="s">
        <v>82</v>
      </c>
      <c r="D13" s="114">
        <v>247.29685105942224</v>
      </c>
      <c r="E13" s="42">
        <v>273.81708215218913</v>
      </c>
      <c r="F13" s="42"/>
      <c r="G13" s="42"/>
      <c r="H13" s="79"/>
      <c r="I13" s="79">
        <v>6.515959487461843E-4</v>
      </c>
      <c r="J13" s="80">
        <v>0.96762453892294731</v>
      </c>
      <c r="K13" s="80">
        <v>0.96499950153832137</v>
      </c>
      <c r="L13" s="79">
        <v>16.985251441201363</v>
      </c>
      <c r="M13" s="94">
        <v>-0.10724047224683189</v>
      </c>
      <c r="N13" s="129">
        <v>23</v>
      </c>
      <c r="W13" t="s">
        <v>48</v>
      </c>
      <c r="X13">
        <v>0.99874946008693322</v>
      </c>
      <c r="Y13">
        <v>0.99276184320094596</v>
      </c>
      <c r="Z13">
        <v>0.991879890188609</v>
      </c>
      <c r="AA13">
        <v>0.99192878874897217</v>
      </c>
      <c r="AE13" t="s">
        <v>48</v>
      </c>
      <c r="AF13">
        <v>0.99867975601100256</v>
      </c>
      <c r="AG13">
        <v>0.99241326586072898</v>
      </c>
      <c r="AH13">
        <v>0.99187032155080068</v>
      </c>
      <c r="AI13">
        <v>0.99192889691172093</v>
      </c>
      <c r="AM13" t="s">
        <v>54</v>
      </c>
      <c r="AN13">
        <v>-9.0697887024502863E-2</v>
      </c>
      <c r="AO13">
        <v>-7.4354839669583769E-2</v>
      </c>
      <c r="AP13">
        <v>0.37870893164251729</v>
      </c>
      <c r="AQ13">
        <v>-0.10724047224683189</v>
      </c>
    </row>
    <row r="14" spans="1:45" x14ac:dyDescent="0.3">
      <c r="A14" s="121"/>
      <c r="B14" s="118"/>
      <c r="C14" s="41" t="s">
        <v>80</v>
      </c>
      <c r="D14" s="115"/>
      <c r="E14" s="43">
        <v>257.19334829770429</v>
      </c>
      <c r="F14" s="49">
        <v>11.955590219375921</v>
      </c>
      <c r="G14" s="49">
        <v>6.0501128185114528</v>
      </c>
      <c r="H14" s="49"/>
      <c r="I14" s="49"/>
      <c r="J14" s="50">
        <v>0.99262060685620312</v>
      </c>
      <c r="K14" s="50">
        <v>0.99192878874897217</v>
      </c>
      <c r="L14" s="49">
        <v>6.5472251369855528</v>
      </c>
      <c r="M14" s="89">
        <v>-4.0018694924279695E-2</v>
      </c>
      <c r="N14" s="130"/>
      <c r="W14" t="s">
        <v>49</v>
      </c>
      <c r="X14">
        <v>1.5208676824269176</v>
      </c>
      <c r="Y14">
        <v>0.60765354006987371</v>
      </c>
      <c r="Z14">
        <v>0.98694029516746085</v>
      </c>
      <c r="AA14">
        <v>6.5472251369855528</v>
      </c>
      <c r="AE14" t="s">
        <v>49</v>
      </c>
      <c r="AF14">
        <v>1.7320060263403434</v>
      </c>
      <c r="AG14">
        <v>0.58944849820533074</v>
      </c>
      <c r="AH14">
        <v>0.98741373918698017</v>
      </c>
      <c r="AI14">
        <v>6.5478274869853621</v>
      </c>
    </row>
    <row r="15" spans="1:45" ht="15" thickBot="1" x14ac:dyDescent="0.35">
      <c r="A15" s="121"/>
      <c r="B15" s="119"/>
      <c r="C15" s="52" t="s">
        <v>81</v>
      </c>
      <c r="D15" s="116"/>
      <c r="E15" s="81">
        <v>257.19301500732882</v>
      </c>
      <c r="F15" s="82">
        <v>3.1833825740559845E-4</v>
      </c>
      <c r="G15" s="82">
        <v>6.0502103983461639</v>
      </c>
      <c r="H15" s="82">
        <v>9.7954902506316084E-6</v>
      </c>
      <c r="I15" s="82"/>
      <c r="J15" s="83">
        <v>0.9926207057478591</v>
      </c>
      <c r="K15" s="83">
        <v>0.99192889691172093</v>
      </c>
      <c r="L15" s="82">
        <v>6.5478274869853621</v>
      </c>
      <c r="M15" s="95">
        <v>-4.0017347190274839E-2</v>
      </c>
      <c r="N15" s="131"/>
      <c r="W15" t="s">
        <v>54</v>
      </c>
      <c r="X15">
        <v>6.5920005139459932E-3</v>
      </c>
      <c r="Y15">
        <v>-1.3686821325434443E-2</v>
      </c>
      <c r="Z15">
        <v>3.9946875666995334E-2</v>
      </c>
      <c r="AA15">
        <v>-4.0018694924279695E-2</v>
      </c>
      <c r="AE15" t="s">
        <v>54</v>
      </c>
      <c r="AF15">
        <v>6.0945805214021468E-3</v>
      </c>
      <c r="AG15">
        <v>-9.0105528280891231E-3</v>
      </c>
      <c r="AH15">
        <v>3.9962514157365472E-2</v>
      </c>
      <c r="AI15">
        <v>-4.0017347190274839E-2</v>
      </c>
    </row>
    <row r="16" spans="1:45" x14ac:dyDescent="0.3">
      <c r="A16" s="120" t="s">
        <v>103</v>
      </c>
      <c r="B16" s="117" t="s">
        <v>132</v>
      </c>
      <c r="C16" s="78" t="s">
        <v>82</v>
      </c>
      <c r="D16" s="114">
        <v>135.43368063449361</v>
      </c>
      <c r="E16" s="42">
        <v>143.8875310043758</v>
      </c>
      <c r="F16" s="42"/>
      <c r="G16" s="42"/>
      <c r="H16" s="79"/>
      <c r="I16" s="79">
        <v>1.4045049101375927E-2</v>
      </c>
      <c r="J16" s="80">
        <v>0.94508830170393332</v>
      </c>
      <c r="K16" s="80">
        <v>0.94185820180416469</v>
      </c>
      <c r="L16" s="79">
        <v>17.268908887596979</v>
      </c>
      <c r="M16" s="94">
        <v>-6.242059087722289E-2</v>
      </c>
      <c r="N16" s="129">
        <v>37</v>
      </c>
      <c r="Q16" t="s">
        <v>28</v>
      </c>
      <c r="R16" t="s">
        <v>57</v>
      </c>
      <c r="S16" t="s">
        <v>30</v>
      </c>
      <c r="T16" t="s">
        <v>31</v>
      </c>
      <c r="AN16" t="s">
        <v>91</v>
      </c>
      <c r="AO16" t="s">
        <v>92</v>
      </c>
      <c r="AP16" t="s">
        <v>34</v>
      </c>
      <c r="AQ16" t="s">
        <v>102</v>
      </c>
      <c r="AR16" t="s">
        <v>36</v>
      </c>
      <c r="AS16" t="s">
        <v>37</v>
      </c>
    </row>
    <row r="17" spans="1:45" x14ac:dyDescent="0.3">
      <c r="A17" s="122"/>
      <c r="B17" s="118"/>
      <c r="C17" s="41" t="s">
        <v>80</v>
      </c>
      <c r="D17" s="115"/>
      <c r="E17" s="43">
        <v>127.2567308966963</v>
      </c>
      <c r="F17" s="49">
        <v>5.5164965821658418</v>
      </c>
      <c r="G17" s="49">
        <v>7.7040274885921107</v>
      </c>
      <c r="H17" s="49"/>
      <c r="I17" s="49"/>
      <c r="J17" s="50">
        <v>0.98784725153939856</v>
      </c>
      <c r="K17" s="50">
        <v>0.9871323839828926</v>
      </c>
      <c r="L17" s="49">
        <v>1.1462418042268379</v>
      </c>
      <c r="M17" s="89">
        <v>6.0376043089792004E-2</v>
      </c>
      <c r="N17" s="130"/>
      <c r="P17" t="s">
        <v>106</v>
      </c>
      <c r="Q17">
        <v>648.97677937327046</v>
      </c>
      <c r="R17">
        <v>876.26931582698353</v>
      </c>
      <c r="S17">
        <v>30.003059079701121</v>
      </c>
      <c r="T17">
        <v>11810.367899988814</v>
      </c>
      <c r="W17" t="s">
        <v>103</v>
      </c>
      <c r="X17" t="s">
        <v>91</v>
      </c>
      <c r="Y17" t="s">
        <v>92</v>
      </c>
      <c r="Z17" t="s">
        <v>34</v>
      </c>
      <c r="AA17" t="s">
        <v>102</v>
      </c>
      <c r="AB17" t="s">
        <v>36</v>
      </c>
      <c r="AC17" t="s">
        <v>37</v>
      </c>
      <c r="AF17" t="s">
        <v>91</v>
      </c>
      <c r="AG17" t="s">
        <v>92</v>
      </c>
      <c r="AH17" t="s">
        <v>34</v>
      </c>
      <c r="AI17" t="s">
        <v>102</v>
      </c>
      <c r="AJ17" t="s">
        <v>36</v>
      </c>
      <c r="AK17" t="s">
        <v>37</v>
      </c>
      <c r="AM17" t="s">
        <v>52</v>
      </c>
      <c r="AN17">
        <v>135.43368063449361</v>
      </c>
      <c r="AO17">
        <v>69.9433270718242</v>
      </c>
      <c r="AP17">
        <v>270.3209326588937</v>
      </c>
      <c r="AQ17">
        <v>170.50279977368561</v>
      </c>
      <c r="AR17">
        <v>135.60984456709326</v>
      </c>
      <c r="AS17">
        <v>165.73210272891814</v>
      </c>
    </row>
    <row r="18" spans="1:45" ht="15" thickBot="1" x14ac:dyDescent="0.35">
      <c r="A18" s="122"/>
      <c r="B18" s="119"/>
      <c r="C18" s="52" t="s">
        <v>81</v>
      </c>
      <c r="D18" s="116"/>
      <c r="E18" s="81">
        <v>127.32190637018222</v>
      </c>
      <c r="F18" s="82">
        <v>0.19865409018936453</v>
      </c>
      <c r="G18" s="82">
        <v>7.7049929257943406</v>
      </c>
      <c r="H18" s="82">
        <v>1.3461728946213884E-2</v>
      </c>
      <c r="I18" s="82"/>
      <c r="J18" s="83">
        <v>0.98772492870631035</v>
      </c>
      <c r="K18" s="83">
        <v>0.9870028656890345</v>
      </c>
      <c r="L18" s="82">
        <v>1.0369840857392685</v>
      </c>
      <c r="M18" s="95">
        <v>5.9894807748770616E-2</v>
      </c>
      <c r="N18" s="131"/>
      <c r="P18" t="s">
        <v>107</v>
      </c>
      <c r="Q18">
        <v>8.6872692713650754E-3</v>
      </c>
      <c r="R18">
        <v>4.7697891703261345E-4</v>
      </c>
      <c r="S18">
        <v>4.475237696947143E-2</v>
      </c>
      <c r="T18">
        <v>6.515959487461843E-4</v>
      </c>
      <c r="W18" t="s">
        <v>52</v>
      </c>
      <c r="X18">
        <v>135.43368063449361</v>
      </c>
      <c r="Y18">
        <v>69.9433270718242</v>
      </c>
      <c r="Z18">
        <v>270.3209326588937</v>
      </c>
      <c r="AA18">
        <v>170.50279977368561</v>
      </c>
      <c r="AB18">
        <v>135.60984456709326</v>
      </c>
      <c r="AC18">
        <v>165.73210272891814</v>
      </c>
      <c r="AE18" t="s">
        <v>52</v>
      </c>
      <c r="AF18">
        <v>135.43368063449361</v>
      </c>
      <c r="AG18">
        <v>69.9433270718242</v>
      </c>
      <c r="AH18">
        <v>270.3209326588937</v>
      </c>
      <c r="AI18">
        <v>170.50279977368561</v>
      </c>
      <c r="AJ18">
        <v>135.60984456709326</v>
      </c>
      <c r="AK18">
        <v>165.73210272891814</v>
      </c>
      <c r="AM18" t="s">
        <v>53</v>
      </c>
      <c r="AN18">
        <v>143.8875310043758</v>
      </c>
      <c r="AO18">
        <v>76.810865859854161</v>
      </c>
      <c r="AP18">
        <v>164.07354618836686</v>
      </c>
      <c r="AQ18">
        <v>175.55315187242252</v>
      </c>
      <c r="AR18">
        <v>136.88916800470429</v>
      </c>
      <c r="AS18">
        <v>84.386510457173159</v>
      </c>
    </row>
    <row r="19" spans="1:45" x14ac:dyDescent="0.3">
      <c r="A19" s="122"/>
      <c r="B19" s="117" t="s">
        <v>133</v>
      </c>
      <c r="C19" s="78" t="s">
        <v>82</v>
      </c>
      <c r="D19" s="114">
        <v>69.9433270718242</v>
      </c>
      <c r="E19" s="42">
        <v>76.810865859854161</v>
      </c>
      <c r="F19" s="42"/>
      <c r="G19" s="42"/>
      <c r="H19" s="79"/>
      <c r="I19" s="79">
        <v>9.705770983339258E-3</v>
      </c>
      <c r="J19" s="80">
        <v>0.97543597668879156</v>
      </c>
      <c r="K19" s="80">
        <v>0.97412004686854825</v>
      </c>
      <c r="L19" s="79">
        <v>6.8186972967882955</v>
      </c>
      <c r="M19" s="94">
        <v>-9.8187190623313422E-2</v>
      </c>
      <c r="N19" s="129">
        <v>37</v>
      </c>
      <c r="P19" t="s">
        <v>2</v>
      </c>
      <c r="Q19">
        <v>3838.400629940968</v>
      </c>
      <c r="R19">
        <v>36.502552464734237</v>
      </c>
      <c r="S19">
        <v>4.9546995032746786</v>
      </c>
      <c r="T19">
        <v>12506.616174260655</v>
      </c>
      <c r="W19" t="s">
        <v>53</v>
      </c>
      <c r="X19">
        <v>127.2567308966963</v>
      </c>
      <c r="Y19">
        <v>71.142687227034031</v>
      </c>
      <c r="Z19">
        <v>268.64467169995231</v>
      </c>
      <c r="AA19">
        <v>163.79376664053297</v>
      </c>
      <c r="AB19">
        <v>135.20143409435511</v>
      </c>
      <c r="AC19">
        <v>162.34698131677214</v>
      </c>
      <c r="AE19" t="s">
        <v>53</v>
      </c>
      <c r="AF19">
        <v>127.32190637018222</v>
      </c>
      <c r="AG19">
        <v>71.176434992954213</v>
      </c>
      <c r="AH19">
        <v>268.63640817303053</v>
      </c>
      <c r="AI19">
        <v>163.79370328066662</v>
      </c>
      <c r="AJ19">
        <v>135.052156959911</v>
      </c>
      <c r="AK19">
        <v>162.34466617093167</v>
      </c>
      <c r="AM19" t="s">
        <v>107</v>
      </c>
      <c r="AN19">
        <v>1.4045049101375927E-2</v>
      </c>
      <c r="AO19">
        <v>9.705770983339258E-3</v>
      </c>
      <c r="AP19">
        <v>25.235315541729165</v>
      </c>
      <c r="AQ19">
        <v>3.940046645881861E-3</v>
      </c>
      <c r="AR19">
        <v>6.1989624141213666E-5</v>
      </c>
      <c r="AS19">
        <v>40.30849786914473</v>
      </c>
    </row>
    <row r="20" spans="1:45" x14ac:dyDescent="0.3">
      <c r="A20" s="122"/>
      <c r="B20" s="118"/>
      <c r="C20" s="41" t="s">
        <v>80</v>
      </c>
      <c r="D20" s="115"/>
      <c r="E20" s="43">
        <v>71.142687227034031</v>
      </c>
      <c r="F20" s="49">
        <v>2.0231554860567709</v>
      </c>
      <c r="G20" s="49">
        <v>6.0428219374898609</v>
      </c>
      <c r="H20" s="49"/>
      <c r="I20" s="49"/>
      <c r="J20" s="50">
        <v>0.998053940097548</v>
      </c>
      <c r="K20" s="50">
        <v>0.99794968688848806</v>
      </c>
      <c r="L20" s="49">
        <v>0.39804999378443018</v>
      </c>
      <c r="M20" s="89">
        <v>-1.7147599426864817E-2</v>
      </c>
      <c r="N20" s="130"/>
      <c r="P20" t="s">
        <v>55</v>
      </c>
      <c r="Q20">
        <v>151994.1716390255</v>
      </c>
      <c r="R20">
        <v>1634.4272822270523</v>
      </c>
      <c r="S20">
        <v>1882.7953518101415</v>
      </c>
      <c r="T20">
        <v>386299.24511330581</v>
      </c>
      <c r="W20" t="s">
        <v>0</v>
      </c>
      <c r="X20">
        <v>5.5164965821658418</v>
      </c>
      <c r="Y20">
        <v>2.0231554860567709</v>
      </c>
      <c r="Z20">
        <v>14.343079188327438</v>
      </c>
      <c r="AA20">
        <v>3.3989973092185886</v>
      </c>
      <c r="AB20">
        <v>3.0459532378468892</v>
      </c>
      <c r="AC20">
        <v>3.2896867450334297</v>
      </c>
      <c r="AE20" t="s">
        <v>0</v>
      </c>
      <c r="AF20">
        <v>0.19865409018936453</v>
      </c>
      <c r="AG20">
        <v>7.6809150321942396E-2</v>
      </c>
      <c r="AH20">
        <v>4.1640981309991526E-2</v>
      </c>
      <c r="AI20">
        <v>2.1547886951979084E-4</v>
      </c>
      <c r="AJ20">
        <v>4.9454585478887154E-2</v>
      </c>
      <c r="AK20">
        <v>4.478517770100168E-4</v>
      </c>
      <c r="AM20" t="s">
        <v>3</v>
      </c>
      <c r="AN20">
        <v>0.94508830170393332</v>
      </c>
      <c r="AO20">
        <v>0.97543597668879156</v>
      </c>
      <c r="AP20">
        <v>6.0697576724329405E-2</v>
      </c>
      <c r="AQ20">
        <v>0.98646399088654835</v>
      </c>
      <c r="AR20">
        <v>0.94986015167992044</v>
      </c>
      <c r="AS20">
        <v>4.7649829741242322E-2</v>
      </c>
    </row>
    <row r="21" spans="1:45" ht="15" thickBot="1" x14ac:dyDescent="0.35">
      <c r="A21" s="122"/>
      <c r="B21" s="119"/>
      <c r="C21" s="52" t="s">
        <v>81</v>
      </c>
      <c r="D21" s="116"/>
      <c r="E21" s="81">
        <v>71.176434992954213</v>
      </c>
      <c r="F21" s="82">
        <v>7.6809150321942396E-2</v>
      </c>
      <c r="G21" s="82">
        <v>6.0406844551173711</v>
      </c>
      <c r="H21" s="82">
        <v>1.4282259618494567E-2</v>
      </c>
      <c r="I21" s="82"/>
      <c r="J21" s="83">
        <v>0.99804595775783533</v>
      </c>
      <c r="K21" s="83">
        <v>0.99794127692343371</v>
      </c>
      <c r="L21" s="82">
        <v>0.33885332922764899</v>
      </c>
      <c r="M21" s="95">
        <v>-1.7630101008259812E-2</v>
      </c>
      <c r="N21" s="131"/>
      <c r="P21" t="s">
        <v>3</v>
      </c>
      <c r="Q21">
        <v>0.97474639594038592</v>
      </c>
      <c r="R21">
        <v>0.97766645670831176</v>
      </c>
      <c r="S21">
        <v>0.99736843438745948</v>
      </c>
      <c r="T21">
        <v>0.96762453892294731</v>
      </c>
      <c r="W21" t="s">
        <v>1</v>
      </c>
      <c r="X21">
        <v>7.7040274885921107</v>
      </c>
      <c r="Y21">
        <v>6.0428219374898609</v>
      </c>
      <c r="Z21">
        <v>6.79370708884049</v>
      </c>
      <c r="AA21">
        <v>5.4195822774807967</v>
      </c>
      <c r="AB21">
        <v>14.743924557992605</v>
      </c>
      <c r="AC21">
        <v>3.2971153329347742</v>
      </c>
      <c r="AE21" t="s">
        <v>1</v>
      </c>
      <c r="AF21">
        <v>7.7049929257943406</v>
      </c>
      <c r="AG21">
        <v>6.0406844551173711</v>
      </c>
      <c r="AH21">
        <v>6.7942014433526481</v>
      </c>
      <c r="AI21">
        <v>5.4195644132117735</v>
      </c>
      <c r="AJ21">
        <v>14.781009656364276</v>
      </c>
      <c r="AK21">
        <v>3.2965333165012414</v>
      </c>
      <c r="AM21" t="s">
        <v>48</v>
      </c>
      <c r="AN21">
        <v>0.94185820180416469</v>
      </c>
      <c r="AO21">
        <v>0.97412004686854825</v>
      </c>
      <c r="AP21">
        <v>-1.1556455835337598E-2</v>
      </c>
      <c r="AQ21">
        <v>0.98583925200438904</v>
      </c>
      <c r="AR21">
        <v>0.94764809954815221</v>
      </c>
      <c r="AS21">
        <v>-6.2567836696307833E-3</v>
      </c>
    </row>
    <row r="22" spans="1:45" x14ac:dyDescent="0.3">
      <c r="A22" s="122"/>
      <c r="B22" s="117" t="s">
        <v>134</v>
      </c>
      <c r="C22" s="78" t="s">
        <v>82</v>
      </c>
      <c r="D22" s="114">
        <v>270.3209326588937</v>
      </c>
      <c r="E22" s="42">
        <v>299.25738904308872</v>
      </c>
      <c r="F22" s="42"/>
      <c r="G22" s="42"/>
      <c r="H22" s="79"/>
      <c r="I22" s="79">
        <v>1.4838775805224587E-2</v>
      </c>
      <c r="J22" s="80">
        <v>0.94447674559770811</v>
      </c>
      <c r="K22" s="80">
        <v>0.94020572602830099</v>
      </c>
      <c r="L22" s="79">
        <v>36.101445390643498</v>
      </c>
      <c r="M22" s="94">
        <v>-0.10704482297976047</v>
      </c>
      <c r="N22" s="129">
        <v>24</v>
      </c>
      <c r="P22" t="s">
        <v>48</v>
      </c>
      <c r="Q22">
        <v>0.97264192893541812</v>
      </c>
      <c r="R22">
        <v>0.97614371512024212</v>
      </c>
      <c r="S22">
        <v>0.99712172511128383</v>
      </c>
      <c r="T22">
        <v>0.96499950153832137</v>
      </c>
      <c r="AE22" t="s">
        <v>108</v>
      </c>
      <c r="AF22">
        <v>1.3461728946213884E-2</v>
      </c>
      <c r="AG22">
        <v>1.4282259618494567E-2</v>
      </c>
      <c r="AH22">
        <v>1.0697705095049394E-3</v>
      </c>
      <c r="AI22">
        <v>2.3322498092482618E-5</v>
      </c>
      <c r="AJ22">
        <v>6.0075561504657829E-3</v>
      </c>
      <c r="AK22">
        <v>5.0086670942752523E-5</v>
      </c>
      <c r="AM22" t="s">
        <v>49</v>
      </c>
      <c r="AN22">
        <v>17.268908887596979</v>
      </c>
      <c r="AO22">
        <v>6.8186972967882955</v>
      </c>
      <c r="AP22">
        <v>146.13067212852337</v>
      </c>
      <c r="AQ22">
        <v>10.952396873695987</v>
      </c>
      <c r="AR22">
        <v>11.409247947134714</v>
      </c>
      <c r="AS22">
        <v>80.676745115434031</v>
      </c>
    </row>
    <row r="23" spans="1:45" x14ac:dyDescent="0.3">
      <c r="A23" s="122"/>
      <c r="B23" s="118"/>
      <c r="C23" s="41" t="s">
        <v>80</v>
      </c>
      <c r="D23" s="115"/>
      <c r="E23" s="43">
        <v>268.64467169995231</v>
      </c>
      <c r="F23" s="49">
        <v>14.343079188327438</v>
      </c>
      <c r="G23" s="49">
        <v>6.79370708884049</v>
      </c>
      <c r="H23" s="49"/>
      <c r="I23" s="49"/>
      <c r="J23" s="50">
        <v>0.99938218290203085</v>
      </c>
      <c r="K23" s="50">
        <v>0.99934005900898748</v>
      </c>
      <c r="L23" s="49">
        <v>1.3735389993166862</v>
      </c>
      <c r="M23" s="89">
        <v>6.2010031648440092E-3</v>
      </c>
      <c r="N23" s="130"/>
      <c r="P23" t="s">
        <v>49</v>
      </c>
      <c r="Q23">
        <v>16.094571445271551</v>
      </c>
      <c r="R23">
        <v>1.4443608514890243</v>
      </c>
      <c r="S23">
        <v>1.2134102985805333</v>
      </c>
      <c r="T23">
        <v>16.985251441201363</v>
      </c>
      <c r="W23" t="s">
        <v>3</v>
      </c>
      <c r="X23">
        <v>0.98784725153939856</v>
      </c>
      <c r="Y23">
        <v>0.998053940097548</v>
      </c>
      <c r="Z23">
        <v>0.99938218290203085</v>
      </c>
      <c r="AA23">
        <v>0.98866785402763291</v>
      </c>
      <c r="AB23">
        <v>0.99640618976229822</v>
      </c>
      <c r="AC23">
        <v>0.97150766337089767</v>
      </c>
      <c r="AE23" t="s">
        <v>3</v>
      </c>
      <c r="AF23">
        <v>0.98772492870631035</v>
      </c>
      <c r="AG23">
        <v>0.99804595775783533</v>
      </c>
      <c r="AH23">
        <v>0.9992018188819366</v>
      </c>
      <c r="AI23">
        <v>0.98776372306787885</v>
      </c>
      <c r="AJ23">
        <v>0.99637185744276668</v>
      </c>
      <c r="AK23">
        <v>0.97150701001728412</v>
      </c>
      <c r="AM23" t="s">
        <v>54</v>
      </c>
      <c r="AN23">
        <v>-6.242059087722289E-2</v>
      </c>
      <c r="AO23">
        <v>-9.8187190623313422E-2</v>
      </c>
      <c r="AP23">
        <v>0.39304165395358348</v>
      </c>
      <c r="AQ23">
        <v>-2.9620347029142156E-2</v>
      </c>
      <c r="AR23">
        <v>-9.433853727175966E-3</v>
      </c>
      <c r="AS23">
        <v>0.49082580219716965</v>
      </c>
    </row>
    <row r="24" spans="1:45" ht="15" thickBot="1" x14ac:dyDescent="0.35">
      <c r="A24" s="122"/>
      <c r="B24" s="119"/>
      <c r="C24" s="52" t="s">
        <v>81</v>
      </c>
      <c r="D24" s="116"/>
      <c r="E24" s="81">
        <v>268.63640817303053</v>
      </c>
      <c r="F24" s="82">
        <v>4.1640981309991526E-2</v>
      </c>
      <c r="G24" s="82">
        <v>6.7942014433526481</v>
      </c>
      <c r="H24" s="82">
        <v>1.0697705095049394E-3</v>
      </c>
      <c r="I24" s="82"/>
      <c r="J24" s="83">
        <v>0.9992018188819366</v>
      </c>
      <c r="K24" s="83">
        <v>0.99914042033439321</v>
      </c>
      <c r="L24" s="82">
        <v>1.3636594687455847</v>
      </c>
      <c r="M24" s="95">
        <v>6.2315724842100673E-3</v>
      </c>
      <c r="N24" s="131"/>
      <c r="P24" t="s">
        <v>70</v>
      </c>
      <c r="Q24">
        <v>0.17603329402735857</v>
      </c>
      <c r="R24">
        <v>0.15870911060591658</v>
      </c>
      <c r="S24">
        <v>8.1122253369114619E-2</v>
      </c>
      <c r="T24">
        <v>0.12709338178066204</v>
      </c>
      <c r="W24" t="s">
        <v>48</v>
      </c>
      <c r="X24">
        <v>0.9871323839828926</v>
      </c>
      <c r="Y24">
        <v>0.99794968688848806</v>
      </c>
      <c r="Z24">
        <v>0.99934005900898748</v>
      </c>
      <c r="AA24">
        <v>0.98816044450648211</v>
      </c>
      <c r="AB24">
        <v>0.99624763931063487</v>
      </c>
      <c r="AC24">
        <v>0.96989488959943904</v>
      </c>
      <c r="AE24" t="s">
        <v>48</v>
      </c>
      <c r="AF24">
        <v>0.9870028656890345</v>
      </c>
      <c r="AG24">
        <v>0.99794127692343371</v>
      </c>
      <c r="AH24">
        <v>0.99914042033439321</v>
      </c>
      <c r="AI24">
        <v>0.98719897182485783</v>
      </c>
      <c r="AJ24">
        <v>0.99621179232994761</v>
      </c>
      <c r="AK24">
        <v>0.96989419926354548</v>
      </c>
    </row>
    <row r="25" spans="1:45" x14ac:dyDescent="0.3">
      <c r="A25" s="122"/>
      <c r="B25" s="117" t="s">
        <v>135</v>
      </c>
      <c r="C25" s="78" t="s">
        <v>82</v>
      </c>
      <c r="D25" s="114">
        <v>170.50279977368561</v>
      </c>
      <c r="E25" s="42">
        <v>175.55315187242252</v>
      </c>
      <c r="F25" s="42"/>
      <c r="G25" s="42"/>
      <c r="H25" s="79"/>
      <c r="I25" s="79">
        <v>3.940046645881861E-3</v>
      </c>
      <c r="J25" s="80">
        <v>0.98646399088654835</v>
      </c>
      <c r="K25" s="80">
        <v>0.98583925200438904</v>
      </c>
      <c r="L25" s="79">
        <v>10.952396873695987</v>
      </c>
      <c r="M25" s="94">
        <v>-2.9620347029142156E-2</v>
      </c>
      <c r="N25" s="129">
        <v>53</v>
      </c>
      <c r="O25">
        <v>37</v>
      </c>
      <c r="P25" t="s">
        <v>52</v>
      </c>
      <c r="Q25">
        <v>163.56118547411728</v>
      </c>
      <c r="R25">
        <v>17.320045714777045</v>
      </c>
      <c r="S25">
        <v>24.744106917550699</v>
      </c>
      <c r="T25">
        <v>247.29685105942224</v>
      </c>
      <c r="W25" t="s">
        <v>49</v>
      </c>
      <c r="X25" s="46">
        <v>1.1462418042268379</v>
      </c>
      <c r="Y25" s="46">
        <v>0.39804999378443018</v>
      </c>
      <c r="Z25" s="46">
        <v>1.3735389993166862</v>
      </c>
      <c r="AA25" s="46">
        <v>7.4239052235779255</v>
      </c>
      <c r="AB25" s="46">
        <v>2.5201905608304935</v>
      </c>
      <c r="AC25" s="46">
        <v>9.1397446574388859</v>
      </c>
      <c r="AE25" t="s">
        <v>49</v>
      </c>
      <c r="AF25">
        <v>1.0369840857392685</v>
      </c>
      <c r="AG25">
        <v>0.33885332922764899</v>
      </c>
      <c r="AH25">
        <v>1.3636594687455847</v>
      </c>
      <c r="AI25">
        <v>7.4241453102009523</v>
      </c>
      <c r="AJ25">
        <v>2.5079404833842762</v>
      </c>
      <c r="AK25">
        <v>9.1406886584174529</v>
      </c>
      <c r="AN25" t="s">
        <v>38</v>
      </c>
      <c r="AO25" t="s">
        <v>39</v>
      </c>
      <c r="AP25" t="s">
        <v>40</v>
      </c>
      <c r="AQ25" t="s">
        <v>41</v>
      </c>
    </row>
    <row r="26" spans="1:45" x14ac:dyDescent="0.3">
      <c r="A26" s="122"/>
      <c r="B26" s="118"/>
      <c r="C26" s="41" t="s">
        <v>80</v>
      </c>
      <c r="D26" s="115"/>
      <c r="E26" s="43">
        <v>163.79376664053297</v>
      </c>
      <c r="F26" s="49">
        <v>3.3989973092185886</v>
      </c>
      <c r="G26" s="49">
        <v>5.4195822774807967</v>
      </c>
      <c r="H26" s="49"/>
      <c r="I26" s="49"/>
      <c r="J26" s="50">
        <v>0.98866785402763291</v>
      </c>
      <c r="K26" s="50">
        <v>0.98816044450648211</v>
      </c>
      <c r="L26" s="49">
        <v>7.4239052235779255</v>
      </c>
      <c r="M26" s="89">
        <v>3.9348521795875384E-2</v>
      </c>
      <c r="N26" s="130"/>
      <c r="O26">
        <v>37</v>
      </c>
      <c r="P26" t="s">
        <v>53</v>
      </c>
      <c r="Q26">
        <v>178.39583939584253</v>
      </c>
      <c r="R26">
        <v>18.607874936969154</v>
      </c>
      <c r="S26">
        <v>24.76497056779446</v>
      </c>
      <c r="T26">
        <v>273.81708215218913</v>
      </c>
      <c r="W26" t="s">
        <v>54</v>
      </c>
      <c r="X26" s="48">
        <v>6.0376043089792004E-2</v>
      </c>
      <c r="Y26" s="48">
        <v>-1.7147599426864817E-2</v>
      </c>
      <c r="Z26" s="48">
        <v>6.2010031648440092E-3</v>
      </c>
      <c r="AA26" s="48">
        <v>3.9348521795875384E-2</v>
      </c>
      <c r="AB26" s="47">
        <v>3.0116579960837017E-3</v>
      </c>
      <c r="AC26" s="47">
        <v>2.0425260745547347E-2</v>
      </c>
      <c r="AE26" t="s">
        <v>54</v>
      </c>
      <c r="AF26">
        <v>5.9894807748770616E-2</v>
      </c>
      <c r="AG26">
        <v>-1.7630101008259812E-2</v>
      </c>
      <c r="AH26">
        <v>6.2315724842100673E-3</v>
      </c>
      <c r="AI26">
        <v>3.9348893401892585E-2</v>
      </c>
      <c r="AJ26">
        <v>4.1124419024486268E-3</v>
      </c>
      <c r="AK26">
        <v>2.0439229951285696E-2</v>
      </c>
      <c r="AM26" t="s">
        <v>52</v>
      </c>
      <c r="AN26">
        <v>128.42868483689338</v>
      </c>
      <c r="AO26">
        <v>36.295306367420672</v>
      </c>
      <c r="AP26">
        <v>115.40421247387748</v>
      </c>
      <c r="AQ26">
        <v>154.97482499614384</v>
      </c>
    </row>
    <row r="27" spans="1:45" ht="15" thickBot="1" x14ac:dyDescent="0.35">
      <c r="A27" s="122"/>
      <c r="B27" s="119"/>
      <c r="C27" s="52" t="s">
        <v>81</v>
      </c>
      <c r="D27" s="116"/>
      <c r="E27" s="81">
        <v>163.79370328066662</v>
      </c>
      <c r="F27" s="82">
        <v>2.1547886951979084E-4</v>
      </c>
      <c r="G27" s="82">
        <v>5.4195644132117735</v>
      </c>
      <c r="H27" s="82">
        <v>2.3322498092482618E-5</v>
      </c>
      <c r="I27" s="82"/>
      <c r="J27" s="83">
        <v>0.98776372306787885</v>
      </c>
      <c r="K27" s="83">
        <v>0.98719897182485783</v>
      </c>
      <c r="L27" s="82">
        <v>7.4241453102009523</v>
      </c>
      <c r="M27" s="95">
        <v>3.9348893401892585E-2</v>
      </c>
      <c r="N27" s="131"/>
      <c r="O27">
        <v>24</v>
      </c>
      <c r="P27" t="s">
        <v>54</v>
      </c>
      <c r="Q27">
        <v>-9.0697887024502863E-2</v>
      </c>
      <c r="R27">
        <v>-7.4354839669583769E-2</v>
      </c>
      <c r="S27">
        <v>-8.4317653141738639E-4</v>
      </c>
      <c r="T27">
        <v>-0.10724047224683189</v>
      </c>
      <c r="AM27" t="s">
        <v>53</v>
      </c>
      <c r="AN27">
        <v>126.66761516299547</v>
      </c>
      <c r="AO27">
        <v>39.160418199748804</v>
      </c>
      <c r="AP27">
        <v>61.519913382214312</v>
      </c>
      <c r="AQ27">
        <v>167.32469351545708</v>
      </c>
    </row>
    <row r="28" spans="1:45" x14ac:dyDescent="0.3">
      <c r="A28" s="122"/>
      <c r="B28" s="117" t="s">
        <v>136</v>
      </c>
      <c r="C28" s="78" t="s">
        <v>82</v>
      </c>
      <c r="D28" s="114">
        <v>135.60984456709326</v>
      </c>
      <c r="E28" s="42">
        <v>136.88916800470429</v>
      </c>
      <c r="F28" s="42"/>
      <c r="G28" s="42"/>
      <c r="H28" s="79"/>
      <c r="I28" s="79">
        <v>6.1989624141213666E-5</v>
      </c>
      <c r="J28" s="80">
        <v>0.94986015167992044</v>
      </c>
      <c r="K28" s="80">
        <v>0.94764809954815221</v>
      </c>
      <c r="L28" s="79">
        <v>11.409247947134714</v>
      </c>
      <c r="M28" s="94">
        <v>-9.433853727175966E-3</v>
      </c>
      <c r="N28" s="129">
        <v>54</v>
      </c>
      <c r="O28">
        <v>53</v>
      </c>
      <c r="W28" t="s">
        <v>104</v>
      </c>
      <c r="X28" s="3" t="s">
        <v>38</v>
      </c>
      <c r="Y28" s="3" t="s">
        <v>39</v>
      </c>
      <c r="Z28" s="3" t="s">
        <v>40</v>
      </c>
      <c r="AA28" s="3" t="s">
        <v>41</v>
      </c>
      <c r="AF28" t="s">
        <v>38</v>
      </c>
      <c r="AG28" t="s">
        <v>39</v>
      </c>
      <c r="AH28" t="s">
        <v>40</v>
      </c>
      <c r="AI28" t="s">
        <v>41</v>
      </c>
      <c r="AM28" t="s">
        <v>107</v>
      </c>
      <c r="AN28">
        <v>4.3024942914852988E-5</v>
      </c>
      <c r="AO28">
        <v>9.6733095356345937E-3</v>
      </c>
      <c r="AP28">
        <v>25.235315541779702</v>
      </c>
      <c r="AQ28">
        <v>4.1020437117966681E-4</v>
      </c>
    </row>
    <row r="29" spans="1:45" x14ac:dyDescent="0.3">
      <c r="A29" s="122"/>
      <c r="B29" s="118"/>
      <c r="C29" s="41" t="s">
        <v>80</v>
      </c>
      <c r="D29" s="115"/>
      <c r="E29" s="43">
        <v>135.20143409435511</v>
      </c>
      <c r="F29" s="49">
        <v>3.0459532378468892</v>
      </c>
      <c r="G29" s="49">
        <v>14.743924557992605</v>
      </c>
      <c r="H29" s="49"/>
      <c r="I29" s="49"/>
      <c r="J29" s="50">
        <v>0.99640618976229822</v>
      </c>
      <c r="K29" s="50">
        <v>0.99624763931063487</v>
      </c>
      <c r="L29" s="49">
        <v>2.5201905608304935</v>
      </c>
      <c r="M29" s="89">
        <v>3.0116579960836999E-3</v>
      </c>
      <c r="N29" s="130"/>
      <c r="O29">
        <v>54</v>
      </c>
      <c r="Q29" s="55" t="s">
        <v>40</v>
      </c>
      <c r="R29" s="55" t="s">
        <v>44</v>
      </c>
      <c r="S29" t="s">
        <v>37</v>
      </c>
      <c r="W29" t="s">
        <v>52</v>
      </c>
      <c r="X29">
        <v>128.42868483689338</v>
      </c>
      <c r="Y29">
        <v>36.295306367420672</v>
      </c>
      <c r="Z29">
        <v>115.40421247387748</v>
      </c>
      <c r="AA29">
        <v>154.97482499614384</v>
      </c>
      <c r="AE29" t="s">
        <v>52</v>
      </c>
      <c r="AF29">
        <v>128.42868483689338</v>
      </c>
      <c r="AG29">
        <v>36.295306367420672</v>
      </c>
      <c r="AH29">
        <v>115.40421247387748</v>
      </c>
      <c r="AI29">
        <v>154.97482499614384</v>
      </c>
      <c r="AM29" t="s">
        <v>3</v>
      </c>
      <c r="AN29">
        <v>0.98335308534512578</v>
      </c>
      <c r="AO29">
        <v>0.96790831566465718</v>
      </c>
      <c r="AP29">
        <v>4.264218107799711E-2</v>
      </c>
      <c r="AQ29">
        <v>0.97775277322506671</v>
      </c>
    </row>
    <row r="30" spans="1:45" ht="15" thickBot="1" x14ac:dyDescent="0.35">
      <c r="A30" s="122"/>
      <c r="B30" s="119"/>
      <c r="C30" s="52" t="s">
        <v>81</v>
      </c>
      <c r="D30" s="116"/>
      <c r="E30" s="81">
        <v>135.052156959911</v>
      </c>
      <c r="F30" s="82">
        <v>4.9454585478887154E-2</v>
      </c>
      <c r="G30" s="82">
        <v>14.781009656364276</v>
      </c>
      <c r="H30" s="82">
        <v>6.0075561504657829E-3</v>
      </c>
      <c r="I30" s="82"/>
      <c r="J30" s="83">
        <v>0.99637185744276668</v>
      </c>
      <c r="K30" s="83">
        <v>0.99621179232994761</v>
      </c>
      <c r="L30" s="82">
        <v>2.5079404833842762</v>
      </c>
      <c r="M30" s="95">
        <v>4.1124419024486268E-3</v>
      </c>
      <c r="N30" s="131"/>
      <c r="O30">
        <v>48</v>
      </c>
      <c r="P30" t="s">
        <v>106</v>
      </c>
      <c r="Q30">
        <v>1510.6451345223477</v>
      </c>
      <c r="R30">
        <v>170.31836001473911</v>
      </c>
      <c r="S30">
        <v>1293.9616543220509</v>
      </c>
      <c r="W30" t="s">
        <v>53</v>
      </c>
      <c r="X30">
        <v>128.16761591708106</v>
      </c>
      <c r="Y30">
        <v>35.788859390886238</v>
      </c>
      <c r="Z30">
        <v>113.03977444737242</v>
      </c>
      <c r="AA30">
        <v>155.97138160887704</v>
      </c>
      <c r="AE30" t="s">
        <v>53</v>
      </c>
      <c r="AF30">
        <v>128.47821402750475</v>
      </c>
      <c r="AG30">
        <v>35.69680080779797</v>
      </c>
      <c r="AH30">
        <v>113.03491569216889</v>
      </c>
      <c r="AI30">
        <v>155.97117623964741</v>
      </c>
      <c r="AM30" t="s">
        <v>48</v>
      </c>
      <c r="AN30">
        <v>0.98263964614563115</v>
      </c>
      <c r="AO30">
        <v>0.96609180523058114</v>
      </c>
      <c r="AP30">
        <v>-2.4150224893305428E-2</v>
      </c>
      <c r="AQ30">
        <v>0.97626962477340451</v>
      </c>
    </row>
    <row r="31" spans="1:45" x14ac:dyDescent="0.3">
      <c r="A31" s="122"/>
      <c r="B31" s="117" t="s">
        <v>137</v>
      </c>
      <c r="C31" s="78" t="s">
        <v>82</v>
      </c>
      <c r="D31" s="114">
        <v>165.73210272891814</v>
      </c>
      <c r="E31" s="42">
        <v>164.22472186299632</v>
      </c>
      <c r="F31" s="42"/>
      <c r="G31" s="42"/>
      <c r="H31" s="79"/>
      <c r="I31" s="79">
        <v>2.3811185913460409E-3</v>
      </c>
      <c r="J31" s="80">
        <v>0.98366640256355964</v>
      </c>
      <c r="K31" s="80">
        <v>0.9827418593124404</v>
      </c>
      <c r="L31" s="79">
        <v>14.645262868219355</v>
      </c>
      <c r="M31" s="94">
        <v>9.0952859530623615E-3</v>
      </c>
      <c r="N31" s="129">
        <v>48</v>
      </c>
      <c r="P31" t="s">
        <v>107</v>
      </c>
      <c r="Q31">
        <v>1.8257153982627274E-3</v>
      </c>
      <c r="R31">
        <v>2.5207149774017262E-2</v>
      </c>
      <c r="S31">
        <v>2.3811185913460409E-3</v>
      </c>
      <c r="W31" t="s">
        <v>0</v>
      </c>
      <c r="X31">
        <v>2.1904069676160938</v>
      </c>
      <c r="Y31">
        <v>1.1696772123019568</v>
      </c>
      <c r="Z31">
        <v>4.9536257415723171</v>
      </c>
      <c r="AA31">
        <v>4.9754007771865592</v>
      </c>
      <c r="AE31" t="s">
        <v>0</v>
      </c>
      <c r="AF31">
        <v>2.8084010520506405E-2</v>
      </c>
      <c r="AG31">
        <v>0.21834255289851073</v>
      </c>
      <c r="AH31">
        <v>1.6527672866768026E-2</v>
      </c>
      <c r="AI31">
        <v>2.2070209893034441E-4</v>
      </c>
      <c r="AM31" t="s">
        <v>49</v>
      </c>
      <c r="AN31">
        <v>6.356370874063618</v>
      </c>
      <c r="AO31">
        <v>3.0957520603113609</v>
      </c>
      <c r="AP31">
        <v>60.947845695905819</v>
      </c>
      <c r="AQ31">
        <v>10.211847168894048</v>
      </c>
    </row>
    <row r="32" spans="1:45" x14ac:dyDescent="0.3">
      <c r="A32" s="122"/>
      <c r="B32" s="118"/>
      <c r="C32" s="41" t="s">
        <v>80</v>
      </c>
      <c r="D32" s="115"/>
      <c r="E32" s="43">
        <v>162.34698131677214</v>
      </c>
      <c r="F32" s="49">
        <v>3.2896867450334297</v>
      </c>
      <c r="G32" s="49">
        <v>3.2971153329347742</v>
      </c>
      <c r="H32" s="49"/>
      <c r="I32" s="49"/>
      <c r="J32" s="50">
        <v>0.97150766337089767</v>
      </c>
      <c r="K32" s="50">
        <v>0.96989488959943904</v>
      </c>
      <c r="L32" s="49">
        <v>9.1397446574388859</v>
      </c>
      <c r="M32" s="89">
        <v>2.0425260745547347E-2</v>
      </c>
      <c r="N32" s="130"/>
      <c r="P32" t="s">
        <v>2</v>
      </c>
      <c r="Q32">
        <v>4670.786681073514</v>
      </c>
      <c r="R32">
        <v>3720.0085847227147</v>
      </c>
      <c r="S32">
        <v>2398.9070084026312</v>
      </c>
      <c r="W32" t="s">
        <v>1</v>
      </c>
      <c r="X32">
        <v>9.7524592003506534</v>
      </c>
      <c r="Y32">
        <v>6.9149359315037815</v>
      </c>
      <c r="Z32">
        <v>9.3069700601139154</v>
      </c>
      <c r="AA32">
        <v>6.8302728854190953</v>
      </c>
      <c r="AE32" t="s">
        <v>1</v>
      </c>
      <c r="AF32">
        <v>9.6199625999542935</v>
      </c>
      <c r="AG32">
        <v>7.012584992661953</v>
      </c>
      <c r="AH32">
        <v>9.3079424233099601</v>
      </c>
      <c r="AI32">
        <v>6.8305495662341995</v>
      </c>
      <c r="AM32" t="s">
        <v>54</v>
      </c>
      <c r="AN32">
        <v>1.3712432515636952E-2</v>
      </c>
      <c r="AO32">
        <v>-7.8938907508435005E-2</v>
      </c>
      <c r="AP32">
        <v>0.46691795677614661</v>
      </c>
      <c r="AQ32">
        <v>-7.9689514213812096E-2</v>
      </c>
    </row>
    <row r="33" spans="1:44" ht="15" thickBot="1" x14ac:dyDescent="0.35">
      <c r="A33" s="122"/>
      <c r="B33" s="119"/>
      <c r="C33" s="52" t="s">
        <v>81</v>
      </c>
      <c r="D33" s="116"/>
      <c r="E33" s="81">
        <v>162.34466617093167</v>
      </c>
      <c r="F33" s="82">
        <v>4.478517770100168E-4</v>
      </c>
      <c r="G33" s="82">
        <v>3.2965333165012414</v>
      </c>
      <c r="H33" s="82">
        <v>5.0086670942752523E-5</v>
      </c>
      <c r="I33" s="82"/>
      <c r="J33" s="83">
        <v>0.97150701001728412</v>
      </c>
      <c r="K33" s="83">
        <v>0.96989419926354548</v>
      </c>
      <c r="L33" s="82">
        <v>9.1406886584174529</v>
      </c>
      <c r="M33" s="95">
        <v>2.0439229951285696E-2</v>
      </c>
      <c r="N33" s="131"/>
      <c r="P33" t="s">
        <v>55</v>
      </c>
      <c r="Q33">
        <v>86905.776306600397</v>
      </c>
      <c r="R33">
        <v>118418.81437966602</v>
      </c>
      <c r="S33">
        <v>146869.48283974806</v>
      </c>
      <c r="AE33" t="s">
        <v>108</v>
      </c>
      <c r="AF33">
        <v>4.7693100451016201E-3</v>
      </c>
      <c r="AG33">
        <v>7.6318771552215642E-2</v>
      </c>
      <c r="AH33">
        <v>1.2296603615332279E-3</v>
      </c>
      <c r="AI33">
        <v>1.6318658247427338E-5</v>
      </c>
    </row>
    <row r="34" spans="1:44" x14ac:dyDescent="0.3">
      <c r="A34" s="120" t="s">
        <v>104</v>
      </c>
      <c r="B34" s="117" t="s">
        <v>138</v>
      </c>
      <c r="C34" s="78" t="s">
        <v>82</v>
      </c>
      <c r="D34" s="114">
        <v>128.42868483689338</v>
      </c>
      <c r="E34" s="58">
        <v>126.66761516299547</v>
      </c>
      <c r="F34" s="58"/>
      <c r="G34" s="58"/>
      <c r="H34" s="96"/>
      <c r="I34" s="96">
        <v>4.3024942914852988E-5</v>
      </c>
      <c r="J34" s="80">
        <v>0.98335308534512578</v>
      </c>
      <c r="K34" s="80">
        <v>0.98263964614563115</v>
      </c>
      <c r="L34" s="96">
        <v>6.356370874063618</v>
      </c>
      <c r="M34" s="94">
        <v>1.3712432515636952E-2</v>
      </c>
      <c r="N34" s="129">
        <v>59</v>
      </c>
      <c r="P34" t="s">
        <v>3</v>
      </c>
      <c r="Q34">
        <v>0.94625458882508395</v>
      </c>
      <c r="R34">
        <v>0.96858600042392007</v>
      </c>
      <c r="S34">
        <v>0.98366640256355964</v>
      </c>
      <c r="W34" t="s">
        <v>3</v>
      </c>
      <c r="X34">
        <v>0.99296824103135983</v>
      </c>
      <c r="Y34">
        <v>0.99945329776948699</v>
      </c>
      <c r="Z34">
        <v>0.99895723218532995</v>
      </c>
      <c r="AA34">
        <v>0.99982070487818919</v>
      </c>
      <c r="AE34" t="s">
        <v>3</v>
      </c>
      <c r="AF34">
        <v>0.99291174663693138</v>
      </c>
      <c r="AG34">
        <v>0.99941191000730822</v>
      </c>
      <c r="AH34">
        <v>0.99895268066941578</v>
      </c>
      <c r="AI34">
        <v>0.99982071637014791</v>
      </c>
    </row>
    <row r="35" spans="1:44" x14ac:dyDescent="0.3">
      <c r="A35" s="121"/>
      <c r="B35" s="118"/>
      <c r="C35" s="41" t="s">
        <v>80</v>
      </c>
      <c r="D35" s="115"/>
      <c r="E35" s="43">
        <v>128.16761591708106</v>
      </c>
      <c r="F35" s="49">
        <v>2.1904069676160938</v>
      </c>
      <c r="G35" s="49">
        <v>9.7524592003506534</v>
      </c>
      <c r="H35" s="49"/>
      <c r="I35" s="49"/>
      <c r="J35" s="50">
        <v>0.99296824103135983</v>
      </c>
      <c r="K35" s="50">
        <v>0.99266687993270386</v>
      </c>
      <c r="L35" s="49">
        <v>3.5056268506889312</v>
      </c>
      <c r="M35" s="89">
        <v>2.0327929087172293E-3</v>
      </c>
      <c r="N35" s="130"/>
      <c r="P35" t="s">
        <v>48</v>
      </c>
      <c r="Q35">
        <v>0.94250490897567119</v>
      </c>
      <c r="R35">
        <v>0.96701530044511608</v>
      </c>
      <c r="S35">
        <v>0.9827418593124404</v>
      </c>
      <c r="W35" t="s">
        <v>48</v>
      </c>
      <c r="X35">
        <v>0.99266687993270386</v>
      </c>
      <c r="Y35">
        <v>0.99942235236021271</v>
      </c>
      <c r="Z35">
        <v>0.99888448094244597</v>
      </c>
      <c r="AA35">
        <v>0.99980875187006846</v>
      </c>
      <c r="AE35" t="s">
        <v>48</v>
      </c>
      <c r="AF35">
        <v>0.9926079643499427</v>
      </c>
      <c r="AG35">
        <v>0.99937862189451432</v>
      </c>
      <c r="AH35">
        <v>0.99887961187890995</v>
      </c>
      <c r="AI35">
        <v>0.99980876412815778</v>
      </c>
      <c r="AN35" t="s">
        <v>42</v>
      </c>
      <c r="AO35" t="s">
        <v>43</v>
      </c>
      <c r="AP35" t="s">
        <v>44</v>
      </c>
      <c r="AQ35" t="s">
        <v>45</v>
      </c>
      <c r="AR35" t="s">
        <v>46</v>
      </c>
    </row>
    <row r="36" spans="1:44" ht="15" thickBot="1" x14ac:dyDescent="0.35">
      <c r="A36" s="121"/>
      <c r="B36" s="119"/>
      <c r="C36" s="52" t="s">
        <v>81</v>
      </c>
      <c r="D36" s="116"/>
      <c r="E36" s="81">
        <v>128.47821402750475</v>
      </c>
      <c r="F36" s="82">
        <v>2.8084010520506405E-2</v>
      </c>
      <c r="G36" s="82">
        <v>9.6199625999542935</v>
      </c>
      <c r="H36" s="82">
        <v>4.7693100451016201E-3</v>
      </c>
      <c r="I36" s="82"/>
      <c r="J36" s="83">
        <v>0.99291174663693138</v>
      </c>
      <c r="K36" s="83">
        <v>0.9926079643499427</v>
      </c>
      <c r="L36" s="82">
        <v>3.8036974158816053</v>
      </c>
      <c r="M36" s="95">
        <v>-3.8565520369743971E-4</v>
      </c>
      <c r="N36" s="131"/>
      <c r="P36" t="s">
        <v>49</v>
      </c>
      <c r="Q36">
        <v>15.885674780289323</v>
      </c>
      <c r="R36">
        <v>13.300585170971841</v>
      </c>
      <c r="S36">
        <v>14.645262868219355</v>
      </c>
      <c r="W36" t="s">
        <v>49</v>
      </c>
      <c r="X36">
        <v>3.5056268506889312</v>
      </c>
      <c r="Y36">
        <v>0.19493203898927414</v>
      </c>
      <c r="Z36">
        <v>2.3433351138999363</v>
      </c>
      <c r="AA36">
        <v>0.5041758509939207</v>
      </c>
      <c r="AE36" t="s">
        <v>49</v>
      </c>
      <c r="AF36">
        <v>3.8036974158816053</v>
      </c>
      <c r="AG36">
        <v>0.28274188412380896</v>
      </c>
      <c r="AH36">
        <v>2.3504536990130092</v>
      </c>
      <c r="AI36">
        <v>0.50484145956094473</v>
      </c>
      <c r="AM36" t="s">
        <v>52</v>
      </c>
      <c r="AN36">
        <v>92.879022002720973</v>
      </c>
      <c r="AO36">
        <v>147.20862462948475</v>
      </c>
      <c r="AP36">
        <v>135.34548768233063</v>
      </c>
      <c r="AQ36">
        <v>225.81834539965669</v>
      </c>
      <c r="AR36">
        <v>33.654979179919529</v>
      </c>
    </row>
    <row r="37" spans="1:44" x14ac:dyDescent="0.3">
      <c r="A37" s="121"/>
      <c r="B37" s="117" t="s">
        <v>139</v>
      </c>
      <c r="C37" s="78" t="s">
        <v>82</v>
      </c>
      <c r="D37" s="114">
        <v>36.295306367420672</v>
      </c>
      <c r="E37" s="42">
        <v>39.160418199748804</v>
      </c>
      <c r="F37" s="42"/>
      <c r="G37" s="42"/>
      <c r="H37" s="79"/>
      <c r="I37" s="79">
        <v>9.6733095356345937E-3</v>
      </c>
      <c r="J37" s="80">
        <v>0.96790831566465718</v>
      </c>
      <c r="K37" s="80">
        <v>0.96609180523058114</v>
      </c>
      <c r="L37" s="79">
        <v>3.0957520603113609</v>
      </c>
      <c r="M37" s="94">
        <v>-7.8938907508435005E-2</v>
      </c>
      <c r="N37" s="129">
        <v>35</v>
      </c>
      <c r="P37" t="s">
        <v>70</v>
      </c>
      <c r="Q37">
        <v>0.26371408748727121</v>
      </c>
      <c r="R37">
        <v>0.15798896200016063</v>
      </c>
      <c r="S37">
        <v>0.17659454365122601</v>
      </c>
      <c r="W37" t="s">
        <v>54</v>
      </c>
      <c r="X37">
        <v>2.0327929087172293E-3</v>
      </c>
      <c r="Y37">
        <v>1.3953511547956796E-2</v>
      </c>
      <c r="Z37">
        <v>2.0488316464533408E-2</v>
      </c>
      <c r="AA37">
        <v>-6.4304419298940839E-3</v>
      </c>
      <c r="AE37" t="s">
        <v>54</v>
      </c>
      <c r="AF37">
        <v>-3.8565520369743971E-4</v>
      </c>
      <c r="AG37">
        <v>1.6489888625376939E-2</v>
      </c>
      <c r="AH37">
        <v>2.053041852562263E-2</v>
      </c>
      <c r="AI37">
        <v>-6.4291167518876688E-3</v>
      </c>
      <c r="AM37" t="s">
        <v>53</v>
      </c>
      <c r="AN37">
        <v>101.78547889784008</v>
      </c>
      <c r="AO37">
        <v>158.41036608322742</v>
      </c>
      <c r="AP37">
        <v>85.502218909819632</v>
      </c>
      <c r="AQ37">
        <v>227.20575358971496</v>
      </c>
      <c r="AR37">
        <v>36.274364458809515</v>
      </c>
    </row>
    <row r="38" spans="1:44" x14ac:dyDescent="0.3">
      <c r="A38" s="121"/>
      <c r="B38" s="118"/>
      <c r="C38" s="41" t="s">
        <v>80</v>
      </c>
      <c r="D38" s="115"/>
      <c r="E38" s="43">
        <v>35.788859390886238</v>
      </c>
      <c r="F38" s="49">
        <v>1.1696772123019568</v>
      </c>
      <c r="G38" s="49">
        <v>6.9149359315037815</v>
      </c>
      <c r="H38" s="49"/>
      <c r="I38" s="49"/>
      <c r="J38" s="50">
        <v>0.99945329776948699</v>
      </c>
      <c r="K38" s="50">
        <v>0.99942235236021271</v>
      </c>
      <c r="L38" s="49">
        <v>0.19493203898927414</v>
      </c>
      <c r="M38" s="89">
        <v>1.3953511547956796E-2</v>
      </c>
      <c r="N38" s="130"/>
      <c r="P38" t="s">
        <v>52</v>
      </c>
      <c r="Q38">
        <v>115.40421247387748</v>
      </c>
      <c r="R38">
        <v>135.34548768233063</v>
      </c>
      <c r="S38">
        <v>165.73210272891814</v>
      </c>
      <c r="AM38" t="s">
        <v>107</v>
      </c>
      <c r="AN38">
        <v>1.3133593004968922E-2</v>
      </c>
      <c r="AO38">
        <v>2.4419521073676424E-3</v>
      </c>
      <c r="AP38">
        <v>25.235315541729165</v>
      </c>
      <c r="AQ38">
        <v>2.0731525269396076E-2</v>
      </c>
      <c r="AR38">
        <v>4.0929261665515963E-5</v>
      </c>
    </row>
    <row r="39" spans="1:44" ht="15" thickBot="1" x14ac:dyDescent="0.35">
      <c r="A39" s="121"/>
      <c r="B39" s="119"/>
      <c r="C39" s="52" t="s">
        <v>81</v>
      </c>
      <c r="D39" s="116"/>
      <c r="E39" s="81">
        <v>35.69680080779797</v>
      </c>
      <c r="F39" s="82">
        <v>0.21834255289851073</v>
      </c>
      <c r="G39" s="82">
        <v>7.012584992661953</v>
      </c>
      <c r="H39" s="82">
        <v>7.6318771552215642E-2</v>
      </c>
      <c r="I39" s="82"/>
      <c r="J39" s="83">
        <v>0.99941191000730822</v>
      </c>
      <c r="K39" s="83">
        <v>0.99937862189451432</v>
      </c>
      <c r="L39" s="82">
        <v>0.28274188412380896</v>
      </c>
      <c r="M39" s="95">
        <v>1.6489888625376939E-2</v>
      </c>
      <c r="N39" s="131"/>
      <c r="P39" t="s">
        <v>53</v>
      </c>
      <c r="Q39">
        <v>124.22057027315367</v>
      </c>
      <c r="R39">
        <v>136.38455192678714</v>
      </c>
      <c r="S39">
        <v>164.22472186299632</v>
      </c>
      <c r="W39" t="s">
        <v>105</v>
      </c>
      <c r="X39" s="3" t="s">
        <v>65</v>
      </c>
      <c r="Y39" s="3" t="s">
        <v>66</v>
      </c>
      <c r="Z39" s="3" t="s">
        <v>67</v>
      </c>
      <c r="AA39" s="3" t="s">
        <v>68</v>
      </c>
      <c r="AB39" s="3" t="s">
        <v>69</v>
      </c>
      <c r="AF39" t="s">
        <v>42</v>
      </c>
      <c r="AG39" t="s">
        <v>43</v>
      </c>
      <c r="AH39" t="s">
        <v>44</v>
      </c>
      <c r="AI39" t="s">
        <v>45</v>
      </c>
      <c r="AJ39" t="s">
        <v>46</v>
      </c>
      <c r="AM39" t="s">
        <v>3</v>
      </c>
      <c r="AN39">
        <v>0.95698933288635923</v>
      </c>
      <c r="AO39">
        <v>0.97808953310612878</v>
      </c>
      <c r="AP39">
        <v>6.0785596057811864E-2</v>
      </c>
      <c r="AQ39">
        <v>0.99547509268976053</v>
      </c>
      <c r="AR39">
        <v>0.92848152381314975</v>
      </c>
    </row>
    <row r="40" spans="1:44" x14ac:dyDescent="0.3">
      <c r="A40" s="121"/>
      <c r="B40" s="117" t="s">
        <v>140</v>
      </c>
      <c r="C40" s="78" t="s">
        <v>82</v>
      </c>
      <c r="D40" s="114">
        <v>115.40421247387748</v>
      </c>
      <c r="E40" s="42">
        <v>124.22057027315367</v>
      </c>
      <c r="F40" s="42"/>
      <c r="G40" s="42"/>
      <c r="H40" s="79"/>
      <c r="I40" s="79">
        <v>1.8257153982627274E-3</v>
      </c>
      <c r="J40" s="80">
        <v>0.94625458882508395</v>
      </c>
      <c r="K40" s="80">
        <v>0.94250490897567119</v>
      </c>
      <c r="L40" s="79">
        <v>15.885674780289323</v>
      </c>
      <c r="M40" s="94">
        <v>-7.6395459145582156E-2</v>
      </c>
      <c r="N40" s="129">
        <v>31</v>
      </c>
      <c r="P40" t="s">
        <v>54</v>
      </c>
      <c r="Q40">
        <v>-7.6395459145582156E-2</v>
      </c>
      <c r="R40">
        <v>-7.6771251280670638E-3</v>
      </c>
      <c r="S40">
        <v>9.0952859530623615E-3</v>
      </c>
      <c r="W40" t="s">
        <v>52</v>
      </c>
      <c r="X40">
        <v>92.879022002720973</v>
      </c>
      <c r="Y40">
        <v>147.20862462948475</v>
      </c>
      <c r="Z40">
        <v>135.34548768233063</v>
      </c>
      <c r="AA40">
        <v>225.81834539965669</v>
      </c>
      <c r="AB40">
        <v>33.654979179919529</v>
      </c>
      <c r="AE40" t="s">
        <v>52</v>
      </c>
      <c r="AF40">
        <v>92.879022002720973</v>
      </c>
      <c r="AG40">
        <v>147.20862462948475</v>
      </c>
      <c r="AH40">
        <v>135.34548768233063</v>
      </c>
      <c r="AI40">
        <v>225.81834539965669</v>
      </c>
      <c r="AJ40">
        <v>33.654979179919529</v>
      </c>
      <c r="AM40" t="s">
        <v>48</v>
      </c>
      <c r="AN40">
        <v>0.95221036987373253</v>
      </c>
      <c r="AO40">
        <v>0.97652449975656652</v>
      </c>
      <c r="AP40">
        <v>1.3824875860702468E-2</v>
      </c>
      <c r="AQ40">
        <v>0.9952189658608791</v>
      </c>
      <c r="AR40">
        <v>0.92252165079757886</v>
      </c>
    </row>
    <row r="41" spans="1:44" x14ac:dyDescent="0.3">
      <c r="A41" s="121"/>
      <c r="B41" s="118"/>
      <c r="C41" s="41" t="s">
        <v>80</v>
      </c>
      <c r="D41" s="115"/>
      <c r="E41" s="43">
        <v>113.03977444737242</v>
      </c>
      <c r="F41" s="49">
        <v>4.9536257415723171</v>
      </c>
      <c r="G41" s="49">
        <v>9.3069700601139154</v>
      </c>
      <c r="H41" s="49"/>
      <c r="I41" s="49"/>
      <c r="J41" s="50">
        <v>0.99895723218532995</v>
      </c>
      <c r="K41" s="50">
        <v>0.99888448094244597</v>
      </c>
      <c r="L41" s="49">
        <v>2.3433351138999363</v>
      </c>
      <c r="M41" s="89">
        <v>2.0488316464533408E-2</v>
      </c>
      <c r="N41" s="130"/>
      <c r="W41" t="s">
        <v>53</v>
      </c>
      <c r="X41">
        <v>91.846600236987769</v>
      </c>
      <c r="Y41">
        <v>147.02587727821592</v>
      </c>
      <c r="Z41">
        <v>125.20768614887642</v>
      </c>
      <c r="AA41">
        <v>216.23032825955681</v>
      </c>
      <c r="AB41">
        <v>34.277515786852142</v>
      </c>
      <c r="AE41" t="s">
        <v>53</v>
      </c>
      <c r="AF41">
        <v>91.807120595368687</v>
      </c>
      <c r="AG41">
        <v>146.97189557944486</v>
      </c>
      <c r="AH41">
        <v>125.20032653235258</v>
      </c>
      <c r="AI41">
        <v>216.22988408432511</v>
      </c>
      <c r="AJ41">
        <v>34.295127543041716</v>
      </c>
      <c r="AM41" t="s">
        <v>49</v>
      </c>
      <c r="AN41">
        <v>11.87379294961946</v>
      </c>
      <c r="AO41">
        <v>11.242965958311567</v>
      </c>
      <c r="AP41">
        <v>74.896726299807298</v>
      </c>
      <c r="AQ41">
        <v>8.0102900593060937</v>
      </c>
      <c r="AR41">
        <v>3.8649039062138768</v>
      </c>
    </row>
    <row r="42" spans="1:44" ht="15" thickBot="1" x14ac:dyDescent="0.35">
      <c r="A42" s="121"/>
      <c r="B42" s="119"/>
      <c r="C42" s="52" t="s">
        <v>81</v>
      </c>
      <c r="D42" s="116"/>
      <c r="E42" s="81">
        <v>113.03491569216889</v>
      </c>
      <c r="F42" s="82">
        <v>1.6527672866768026E-2</v>
      </c>
      <c r="G42" s="82">
        <v>9.3079424233099601</v>
      </c>
      <c r="H42" s="82">
        <v>1.2296603615332279E-3</v>
      </c>
      <c r="I42" s="82"/>
      <c r="J42" s="83">
        <v>0.99895268066941578</v>
      </c>
      <c r="K42" s="83">
        <v>0.99887961187890995</v>
      </c>
      <c r="L42" s="82">
        <v>2.3504536990130092</v>
      </c>
      <c r="M42" s="95">
        <v>2.053041852562263E-2</v>
      </c>
      <c r="N42" s="131"/>
      <c r="W42" t="s">
        <v>0</v>
      </c>
      <c r="X42">
        <v>6.0137542080373168</v>
      </c>
      <c r="Y42">
        <v>5.08351100497873</v>
      </c>
      <c r="Z42">
        <v>4.2821644150023088</v>
      </c>
      <c r="AA42">
        <v>5.7824830723415772</v>
      </c>
      <c r="AB42">
        <v>1.8080594417254876</v>
      </c>
      <c r="AE42" t="s">
        <v>0</v>
      </c>
      <c r="AF42">
        <v>0.20943398749905953</v>
      </c>
      <c r="AG42">
        <v>0.14094392240548817</v>
      </c>
      <c r="AH42">
        <v>1.7115221278191806E-2</v>
      </c>
      <c r="AI42">
        <v>2.9418918813994604E-4</v>
      </c>
      <c r="AJ42">
        <v>8.6812679813278504E-2</v>
      </c>
      <c r="AM42" t="s">
        <v>54</v>
      </c>
      <c r="AN42">
        <v>-9.5893095158325239E-2</v>
      </c>
      <c r="AO42">
        <v>-7.6094328589352556E-2</v>
      </c>
      <c r="AP42">
        <v>0.36826694133681148</v>
      </c>
      <c r="AQ42">
        <v>-6.1439126551158223E-3</v>
      </c>
      <c r="AR42">
        <v>-7.7830542247159074E-2</v>
      </c>
    </row>
    <row r="43" spans="1:44" x14ac:dyDescent="0.3">
      <c r="A43" s="121"/>
      <c r="B43" s="117" t="s">
        <v>141</v>
      </c>
      <c r="C43" s="78" t="s">
        <v>82</v>
      </c>
      <c r="D43" s="114">
        <v>154.97482499614384</v>
      </c>
      <c r="E43" s="42">
        <v>167.32469351545708</v>
      </c>
      <c r="F43" s="42"/>
      <c r="G43" s="42"/>
      <c r="H43" s="79"/>
      <c r="I43" s="79">
        <v>4.1020437117966681E-4</v>
      </c>
      <c r="J43" s="80">
        <v>0.97775277322506671</v>
      </c>
      <c r="K43" s="80">
        <v>0.97626962477340451</v>
      </c>
      <c r="L43" s="79">
        <v>10.211847168894048</v>
      </c>
      <c r="M43" s="94">
        <v>-7.9689514213812096E-2</v>
      </c>
      <c r="N43" s="129">
        <v>34</v>
      </c>
      <c r="P43" s="92" t="s">
        <v>93</v>
      </c>
      <c r="Q43">
        <v>59</v>
      </c>
      <c r="W43" t="s">
        <v>1</v>
      </c>
      <c r="X43">
        <v>4.6911152401367699</v>
      </c>
      <c r="Y43">
        <v>6.0206003749999573</v>
      </c>
      <c r="Z43">
        <v>4.0311988836303643</v>
      </c>
      <c r="AA43">
        <v>1.0553047243041125</v>
      </c>
      <c r="AB43">
        <v>9.9743065900150025</v>
      </c>
      <c r="AE43" t="s">
        <v>1</v>
      </c>
      <c r="AF43">
        <v>4.698194958455078</v>
      </c>
      <c r="AG43">
        <v>6.0369736405974725</v>
      </c>
      <c r="AH43">
        <v>4.0319009545956206</v>
      </c>
      <c r="AI43">
        <v>1.055452659981069</v>
      </c>
      <c r="AJ43">
        <v>10.043995791603658</v>
      </c>
    </row>
    <row r="44" spans="1:44" x14ac:dyDescent="0.3">
      <c r="A44" s="121"/>
      <c r="B44" s="118"/>
      <c r="C44" s="41" t="s">
        <v>80</v>
      </c>
      <c r="D44" s="115"/>
      <c r="E44" s="43">
        <v>155.97138160887704</v>
      </c>
      <c r="F44" s="49">
        <v>4.9754007771865592</v>
      </c>
      <c r="G44" s="49">
        <v>6.8302728854190953</v>
      </c>
      <c r="H44" s="49"/>
      <c r="I44" s="49"/>
      <c r="J44" s="50">
        <v>0.99982070487818919</v>
      </c>
      <c r="K44" s="50">
        <v>0.99980875187006846</v>
      </c>
      <c r="L44" s="49">
        <v>0.5041758509939207</v>
      </c>
      <c r="M44" s="89">
        <v>-6.4304419298940839E-3</v>
      </c>
      <c r="N44" s="130"/>
      <c r="P44" s="93" t="s">
        <v>94</v>
      </c>
      <c r="Q44">
        <v>35</v>
      </c>
      <c r="AE44" t="s">
        <v>108</v>
      </c>
      <c r="AF44">
        <v>1.3060639735663834E-2</v>
      </c>
      <c r="AG44">
        <v>1.0350551127582715E-2</v>
      </c>
      <c r="AH44">
        <v>1.4736496326314321E-3</v>
      </c>
      <c r="AI44">
        <v>1.8716533300104911E-5</v>
      </c>
      <c r="AJ44">
        <v>1.7982948997752015E-2</v>
      </c>
    </row>
    <row r="45" spans="1:44" ht="15" thickBot="1" x14ac:dyDescent="0.35">
      <c r="A45" s="121"/>
      <c r="B45" s="119"/>
      <c r="C45" s="52" t="s">
        <v>81</v>
      </c>
      <c r="D45" s="116"/>
      <c r="E45" s="81">
        <v>155.97117623964741</v>
      </c>
      <c r="F45" s="82">
        <v>2.2070209893034441E-4</v>
      </c>
      <c r="G45" s="82">
        <v>6.8305495662341995</v>
      </c>
      <c r="H45" s="82">
        <v>1.6318658247427338E-5</v>
      </c>
      <c r="I45" s="82"/>
      <c r="J45" s="83">
        <v>0.99982071637014791</v>
      </c>
      <c r="K45" s="83">
        <v>0.99980876412815778</v>
      </c>
      <c r="L45" s="82">
        <v>0.50484145956094473</v>
      </c>
      <c r="M45" s="95">
        <v>-6.4291167518876688E-3</v>
      </c>
      <c r="N45" s="131"/>
      <c r="P45" s="92" t="s">
        <v>95</v>
      </c>
      <c r="Q45">
        <v>31</v>
      </c>
      <c r="W45" t="s">
        <v>3</v>
      </c>
      <c r="X45">
        <v>0.99818214349165246</v>
      </c>
      <c r="Y45">
        <v>0.99979757048644591</v>
      </c>
      <c r="Z45">
        <v>0.98175490253318121</v>
      </c>
      <c r="AA45">
        <v>0.99214407638606117</v>
      </c>
      <c r="AB45">
        <v>0.99746062357831144</v>
      </c>
      <c r="AE45" t="s">
        <v>3</v>
      </c>
      <c r="AF45">
        <v>0.99818269566024365</v>
      </c>
      <c r="AG45">
        <v>0.99979426191185738</v>
      </c>
      <c r="AH45">
        <v>0.98173763938306224</v>
      </c>
      <c r="AI45">
        <v>0.99214389364622901</v>
      </c>
      <c r="AJ45">
        <v>0.99754687417797794</v>
      </c>
    </row>
    <row r="46" spans="1:44" x14ac:dyDescent="0.3">
      <c r="A46" s="120" t="s">
        <v>105</v>
      </c>
      <c r="B46" s="117" t="s">
        <v>142</v>
      </c>
      <c r="C46" s="78" t="s">
        <v>82</v>
      </c>
      <c r="D46" s="114">
        <v>92.879022002720973</v>
      </c>
      <c r="E46" s="42">
        <v>101.78547889784008</v>
      </c>
      <c r="F46" s="42"/>
      <c r="G46" s="42"/>
      <c r="H46" s="79"/>
      <c r="I46" s="79">
        <v>1.3133593004968922E-2</v>
      </c>
      <c r="J46" s="80">
        <v>0.95698933288635923</v>
      </c>
      <c r="K46" s="80">
        <v>0.95221036987373253</v>
      </c>
      <c r="L46" s="79">
        <v>11.87379294961946</v>
      </c>
      <c r="M46" s="94">
        <v>-9.5893095158325239E-2</v>
      </c>
      <c r="N46" s="129">
        <v>19</v>
      </c>
      <c r="P46" s="92" t="s">
        <v>96</v>
      </c>
      <c r="Q46">
        <v>34</v>
      </c>
      <c r="W46" t="s">
        <v>48</v>
      </c>
      <c r="X46">
        <v>0.99798015943516938</v>
      </c>
      <c r="Y46">
        <v>0.99978311123547781</v>
      </c>
      <c r="Z46">
        <v>0.98084264765984031</v>
      </c>
      <c r="AA46">
        <v>0.99169940146451752</v>
      </c>
      <c r="AB46">
        <v>0.99724900887650403</v>
      </c>
      <c r="AE46" t="s">
        <v>48</v>
      </c>
      <c r="AF46">
        <v>0.99798077295582632</v>
      </c>
      <c r="AG46">
        <v>0.9997795663341329</v>
      </c>
      <c r="AH46">
        <v>0.98082452135221532</v>
      </c>
      <c r="AI46">
        <v>0.99169920838092118</v>
      </c>
      <c r="AJ46">
        <v>0.99734244702614272</v>
      </c>
    </row>
    <row r="47" spans="1:44" x14ac:dyDescent="0.3">
      <c r="A47" s="120"/>
      <c r="B47" s="118"/>
      <c r="C47" s="41" t="s">
        <v>80</v>
      </c>
      <c r="D47" s="115"/>
      <c r="E47" s="43">
        <v>91.846600236987769</v>
      </c>
      <c r="F47" s="49">
        <v>6.0137542080373168</v>
      </c>
      <c r="G47" s="49">
        <v>4.6911152401367699</v>
      </c>
      <c r="H47" s="49"/>
      <c r="I47" s="49"/>
      <c r="J47" s="50">
        <v>0.99818214349165246</v>
      </c>
      <c r="K47" s="50">
        <v>0.99798015943516938</v>
      </c>
      <c r="L47" s="49">
        <v>1.3577399040506535</v>
      </c>
      <c r="M47" s="89">
        <v>1.1115769131407936E-2</v>
      </c>
      <c r="N47" s="130"/>
      <c r="P47" s="93"/>
      <c r="W47" t="s">
        <v>49</v>
      </c>
      <c r="X47">
        <v>1.3577399040506535</v>
      </c>
      <c r="Y47">
        <v>1.080214041575033</v>
      </c>
      <c r="Z47">
        <v>3.296099064916902</v>
      </c>
      <c r="AA47">
        <v>0.42308288126701399</v>
      </c>
      <c r="AB47">
        <v>1.0352229732793197</v>
      </c>
      <c r="AE47" t="s">
        <v>49</v>
      </c>
      <c r="AF47">
        <v>1.3424278964697933</v>
      </c>
      <c r="AG47">
        <v>1.1052322801219923</v>
      </c>
      <c r="AH47">
        <v>3.2996320108391224</v>
      </c>
      <c r="AI47">
        <v>0.42338702784995519</v>
      </c>
      <c r="AJ47">
        <v>1.0400437954436639</v>
      </c>
    </row>
    <row r="48" spans="1:44" ht="15" thickBot="1" x14ac:dyDescent="0.35">
      <c r="A48" s="120"/>
      <c r="B48" s="119"/>
      <c r="C48" s="52" t="s">
        <v>81</v>
      </c>
      <c r="D48" s="116"/>
      <c r="E48" s="81">
        <v>91.807120595368687</v>
      </c>
      <c r="F48" s="82">
        <v>0.20943398749905953</v>
      </c>
      <c r="G48" s="82">
        <v>4.698194958455078</v>
      </c>
      <c r="H48" s="82">
        <v>1.3060639735663834E-2</v>
      </c>
      <c r="I48" s="82"/>
      <c r="J48" s="83">
        <v>0.99818269566024365</v>
      </c>
      <c r="K48" s="83">
        <v>0.99798077295582632</v>
      </c>
      <c r="L48" s="82">
        <v>1.3424278964697933</v>
      </c>
      <c r="M48" s="95">
        <v>1.1540834348157579E-2</v>
      </c>
      <c r="N48" s="131"/>
      <c r="P48" s="92" t="s">
        <v>27</v>
      </c>
      <c r="W48" t="s">
        <v>54</v>
      </c>
      <c r="X48">
        <v>1.1115769131407936E-2</v>
      </c>
      <c r="Y48">
        <v>1.2414174218989826E-3</v>
      </c>
      <c r="Z48">
        <v>7.4903136462507278E-2</v>
      </c>
      <c r="AA48">
        <v>4.2458982343223102E-2</v>
      </c>
      <c r="AB48">
        <v>-1.8497607845915812E-2</v>
      </c>
      <c r="AE48" t="s">
        <v>54</v>
      </c>
      <c r="AF48">
        <v>1.1540834348157579E-2</v>
      </c>
      <c r="AG48">
        <v>1.6081194334619765E-3</v>
      </c>
      <c r="AH48">
        <v>7.4957512981812566E-2</v>
      </c>
      <c r="AI48">
        <v>4.2460949301358943E-2</v>
      </c>
      <c r="AJ48">
        <v>-1.9020910983184779E-2</v>
      </c>
    </row>
    <row r="49" spans="1:17" x14ac:dyDescent="0.3">
      <c r="A49" s="120"/>
      <c r="B49" s="117" t="s">
        <v>143</v>
      </c>
      <c r="C49" s="78" t="s">
        <v>82</v>
      </c>
      <c r="D49" s="114">
        <v>147.20862462948475</v>
      </c>
      <c r="E49" s="42">
        <v>158.41036608322742</v>
      </c>
      <c r="F49" s="42"/>
      <c r="G49" s="42"/>
      <c r="H49" s="79"/>
      <c r="I49" s="79">
        <v>2.4419521073676424E-3</v>
      </c>
      <c r="J49" s="80">
        <v>0.97808953310612878</v>
      </c>
      <c r="K49" s="80">
        <v>0.97652449975656652</v>
      </c>
      <c r="L49" s="79">
        <v>11.242965958311567</v>
      </c>
      <c r="M49" s="94">
        <v>-7.6094328589352556E-2</v>
      </c>
      <c r="N49" s="129">
        <v>32</v>
      </c>
      <c r="P49" s="92"/>
    </row>
    <row r="50" spans="1:17" x14ac:dyDescent="0.3">
      <c r="A50" s="120"/>
      <c r="B50" s="118"/>
      <c r="C50" s="41" t="s">
        <v>80</v>
      </c>
      <c r="D50" s="115"/>
      <c r="E50" s="43">
        <v>147.02587727821592</v>
      </c>
      <c r="F50" s="49">
        <v>5.08351100497873</v>
      </c>
      <c r="G50" s="49">
        <v>6.0206003749999573</v>
      </c>
      <c r="H50" s="49"/>
      <c r="I50" s="49"/>
      <c r="J50" s="50">
        <v>0.99979757048644591</v>
      </c>
      <c r="K50" s="50">
        <v>0.99978311123547781</v>
      </c>
      <c r="L50" s="49">
        <v>1.080214041575033</v>
      </c>
      <c r="M50" s="89">
        <v>1.2414174218989826E-3</v>
      </c>
      <c r="N50" s="130"/>
      <c r="P50" s="93" t="s">
        <v>97</v>
      </c>
      <c r="Q50">
        <v>19</v>
      </c>
    </row>
    <row r="51" spans="1:17" ht="15" thickBot="1" x14ac:dyDescent="0.35">
      <c r="A51" s="120"/>
      <c r="B51" s="119"/>
      <c r="C51" s="52" t="s">
        <v>81</v>
      </c>
      <c r="D51" s="116"/>
      <c r="E51" s="81">
        <v>146.97189557944486</v>
      </c>
      <c r="F51" s="82">
        <v>0.14094392240548817</v>
      </c>
      <c r="G51" s="82">
        <v>6.0369736405974725</v>
      </c>
      <c r="H51" s="82">
        <v>1.0350551127582715E-2</v>
      </c>
      <c r="I51" s="82"/>
      <c r="J51" s="83">
        <v>0.99979426191185738</v>
      </c>
      <c r="K51" s="83">
        <v>0.9997795663341329</v>
      </c>
      <c r="L51" s="82">
        <v>1.1052322801219923</v>
      </c>
      <c r="M51" s="95">
        <v>1.6081194334619765E-3</v>
      </c>
      <c r="N51" s="131"/>
      <c r="P51" s="92" t="s">
        <v>98</v>
      </c>
      <c r="Q51">
        <v>32</v>
      </c>
    </row>
    <row r="52" spans="1:17" x14ac:dyDescent="0.3">
      <c r="A52" s="120"/>
      <c r="B52" s="117" t="s">
        <v>144</v>
      </c>
      <c r="C52" s="78" t="s">
        <v>82</v>
      </c>
      <c r="D52" s="114">
        <v>135.34548768233063</v>
      </c>
      <c r="E52" s="42">
        <v>136.38455192678714</v>
      </c>
      <c r="F52" s="42"/>
      <c r="G52" s="42"/>
      <c r="H52" s="79"/>
      <c r="I52" s="79">
        <v>2.5207149774017262E-2</v>
      </c>
      <c r="J52" s="80">
        <v>0.96858600042392007</v>
      </c>
      <c r="K52" s="80">
        <v>0.96701530044511608</v>
      </c>
      <c r="L52" s="79">
        <v>13.300585170971841</v>
      </c>
      <c r="M52" s="94">
        <v>-7.6771251280670638E-3</v>
      </c>
      <c r="N52" s="129">
        <v>43</v>
      </c>
      <c r="P52" s="92" t="s">
        <v>99</v>
      </c>
      <c r="Q52">
        <v>43</v>
      </c>
    </row>
    <row r="53" spans="1:17" x14ac:dyDescent="0.3">
      <c r="A53" s="120"/>
      <c r="B53" s="118"/>
      <c r="C53" s="41" t="s">
        <v>80</v>
      </c>
      <c r="D53" s="115"/>
      <c r="E53" s="43">
        <v>125.20768614887642</v>
      </c>
      <c r="F53" s="49">
        <v>4.2821644150023088</v>
      </c>
      <c r="G53" s="49">
        <v>4.0311988836303643</v>
      </c>
      <c r="H53" s="49"/>
      <c r="I53" s="49"/>
      <c r="J53" s="50">
        <v>0.98175490253318121</v>
      </c>
      <c r="K53" s="50">
        <v>0.98084264765984031</v>
      </c>
      <c r="L53" s="49">
        <v>3.296099064916902</v>
      </c>
      <c r="M53" s="89">
        <v>7.4903136462507278E-2</v>
      </c>
      <c r="N53" s="130"/>
      <c r="P53" s="93" t="s">
        <v>100</v>
      </c>
      <c r="Q53">
        <v>40</v>
      </c>
    </row>
    <row r="54" spans="1:17" ht="15" thickBot="1" x14ac:dyDescent="0.35">
      <c r="A54" s="120"/>
      <c r="B54" s="119"/>
      <c r="C54" s="52" t="s">
        <v>81</v>
      </c>
      <c r="D54" s="116"/>
      <c r="E54" s="81">
        <v>125.20032653235258</v>
      </c>
      <c r="F54" s="82">
        <v>1.7115221278191806E-2</v>
      </c>
      <c r="G54" s="82">
        <v>4.0319009545956206</v>
      </c>
      <c r="H54" s="82">
        <v>1.4736496326314321E-3</v>
      </c>
      <c r="I54" s="82"/>
      <c r="J54" s="83">
        <v>0.98173763938306224</v>
      </c>
      <c r="K54" s="83">
        <v>0.98082452135221532</v>
      </c>
      <c r="L54" s="82">
        <v>3.2996320108391224</v>
      </c>
      <c r="M54" s="95">
        <v>7.4957512981812566E-2</v>
      </c>
      <c r="N54" s="131"/>
      <c r="P54" s="92" t="s">
        <v>101</v>
      </c>
      <c r="Q54">
        <v>26</v>
      </c>
    </row>
    <row r="55" spans="1:17" x14ac:dyDescent="0.3">
      <c r="A55" s="120"/>
      <c r="B55" s="117" t="s">
        <v>145</v>
      </c>
      <c r="C55" s="78" t="s">
        <v>82</v>
      </c>
      <c r="D55" s="114">
        <v>225.81834539965669</v>
      </c>
      <c r="E55" s="42">
        <v>227.20575358971496</v>
      </c>
      <c r="F55" s="42"/>
      <c r="G55" s="42"/>
      <c r="H55" s="79"/>
      <c r="I55" s="79">
        <v>2.0731525269396076E-2</v>
      </c>
      <c r="J55" s="80">
        <v>0.99547509268976053</v>
      </c>
      <c r="K55" s="80">
        <v>0.9952189658608791</v>
      </c>
      <c r="L55" s="79">
        <v>8.0102900593060937</v>
      </c>
      <c r="M55" s="94">
        <v>-6.1439126551158223E-3</v>
      </c>
      <c r="N55" s="129">
        <v>40</v>
      </c>
    </row>
    <row r="56" spans="1:17" x14ac:dyDescent="0.3">
      <c r="A56" s="120"/>
      <c r="B56" s="118"/>
      <c r="C56" s="41" t="s">
        <v>80</v>
      </c>
      <c r="D56" s="115"/>
      <c r="E56" s="43">
        <v>216.23032825955681</v>
      </c>
      <c r="F56" s="49">
        <v>5.7824830723415772</v>
      </c>
      <c r="G56" s="49">
        <v>1.0553047243041125</v>
      </c>
      <c r="H56" s="49"/>
      <c r="I56" s="49"/>
      <c r="J56" s="50">
        <v>0.99214407638606117</v>
      </c>
      <c r="K56" s="50">
        <v>0.99169940146451752</v>
      </c>
      <c r="L56" s="49">
        <v>0.42308288126701399</v>
      </c>
      <c r="M56" s="89">
        <v>4.2458982343223102E-2</v>
      </c>
      <c r="N56" s="130"/>
    </row>
    <row r="57" spans="1:17" ht="15" thickBot="1" x14ac:dyDescent="0.35">
      <c r="A57" s="120"/>
      <c r="B57" s="119"/>
      <c r="C57" s="52" t="s">
        <v>81</v>
      </c>
      <c r="D57" s="116"/>
      <c r="E57" s="81">
        <v>216.22988408432511</v>
      </c>
      <c r="F57" s="82">
        <v>2.9418918813994604E-4</v>
      </c>
      <c r="G57" s="82">
        <v>1.055452659981069</v>
      </c>
      <c r="H57" s="82">
        <v>1.8716533300104911E-5</v>
      </c>
      <c r="I57" s="82"/>
      <c r="J57" s="83">
        <v>0.99214389364622901</v>
      </c>
      <c r="K57" s="83">
        <v>0.99169920838092118</v>
      </c>
      <c r="L57" s="82">
        <v>0.42338702784995519</v>
      </c>
      <c r="M57" s="95">
        <v>4.2460949301358943E-2</v>
      </c>
      <c r="N57" s="131"/>
    </row>
    <row r="58" spans="1:17" x14ac:dyDescent="0.3">
      <c r="A58" s="120"/>
      <c r="B58" s="117" t="s">
        <v>146</v>
      </c>
      <c r="C58" s="78" t="s">
        <v>82</v>
      </c>
      <c r="D58" s="114">
        <v>33.654979179919529</v>
      </c>
      <c r="E58" s="42">
        <v>36.274364458809515</v>
      </c>
      <c r="F58" s="42"/>
      <c r="G58" s="42"/>
      <c r="H58" s="79"/>
      <c r="I58" s="79">
        <v>4.0929261665515963E-5</v>
      </c>
      <c r="J58" s="80">
        <v>0.92848152381314975</v>
      </c>
      <c r="K58" s="80">
        <v>0.92252165079757886</v>
      </c>
      <c r="L58" s="79">
        <v>3.8649039062138768</v>
      </c>
      <c r="M58" s="94">
        <v>-7.7830542247159074E-2</v>
      </c>
      <c r="N58" s="129">
        <v>26</v>
      </c>
    </row>
    <row r="59" spans="1:17" x14ac:dyDescent="0.3">
      <c r="A59" s="120"/>
      <c r="B59" s="118"/>
      <c r="C59" s="41" t="s">
        <v>80</v>
      </c>
      <c r="D59" s="115"/>
      <c r="E59" s="43">
        <v>34.277515786852142</v>
      </c>
      <c r="F59" s="49">
        <v>1.8080594417254876</v>
      </c>
      <c r="G59" s="49">
        <v>9.9743065900150025</v>
      </c>
      <c r="H59" s="49"/>
      <c r="I59" s="49"/>
      <c r="J59" s="50">
        <v>0.99746062357831144</v>
      </c>
      <c r="K59" s="50">
        <v>0.99724900887650403</v>
      </c>
      <c r="L59" s="49">
        <v>1.0352229732793197</v>
      </c>
      <c r="M59" s="89">
        <v>-1.8497607845915812E-2</v>
      </c>
      <c r="N59" s="130"/>
    </row>
    <row r="60" spans="1:17" ht="15" thickBot="1" x14ac:dyDescent="0.35">
      <c r="A60" s="120"/>
      <c r="B60" s="119"/>
      <c r="C60" s="52" t="s">
        <v>81</v>
      </c>
      <c r="D60" s="116"/>
      <c r="E60" s="81">
        <v>34.295127543041716</v>
      </c>
      <c r="F60" s="82">
        <v>8.6812679813278504E-2</v>
      </c>
      <c r="G60" s="82">
        <v>10.043995791603658</v>
      </c>
      <c r="H60" s="82">
        <v>1.7982948997752015E-2</v>
      </c>
      <c r="I60" s="82"/>
      <c r="J60" s="83">
        <v>0.99754687417797794</v>
      </c>
      <c r="K60" s="83">
        <v>0.99734244702614272</v>
      </c>
      <c r="L60" s="82">
        <v>1.0400437954436639</v>
      </c>
      <c r="M60" s="95">
        <v>-1.9020910983184779E-2</v>
      </c>
      <c r="N60" s="131"/>
    </row>
    <row r="62" spans="1:17" x14ac:dyDescent="0.3">
      <c r="M62" s="105">
        <f>MIN(M4:M60)</f>
        <v>-0.10724047224683189</v>
      </c>
    </row>
    <row r="63" spans="1:17" x14ac:dyDescent="0.3">
      <c r="M63" s="105">
        <f>MAX(M4:M60)</f>
        <v>7.4957512981812566E-2</v>
      </c>
    </row>
    <row r="65" spans="1:14" ht="15" thickBot="1" x14ac:dyDescent="0.35"/>
    <row r="66" spans="1:14" ht="29.4" thickBot="1" x14ac:dyDescent="0.35">
      <c r="B66" s="37" t="s">
        <v>72</v>
      </c>
      <c r="C66" s="53" t="s">
        <v>73</v>
      </c>
      <c r="D66" s="38" t="s">
        <v>74</v>
      </c>
      <c r="E66" s="59" t="s">
        <v>75</v>
      </c>
      <c r="F66" s="38" t="s">
        <v>147</v>
      </c>
      <c r="G66" s="39" t="s">
        <v>77</v>
      </c>
      <c r="H66" s="88" t="s">
        <v>78</v>
      </c>
      <c r="I66" s="38" t="s">
        <v>110</v>
      </c>
      <c r="J66" s="39" t="s">
        <v>3</v>
      </c>
      <c r="K66" s="39" t="s">
        <v>48</v>
      </c>
      <c r="L66" s="39" t="s">
        <v>49</v>
      </c>
      <c r="M66" s="40" t="s">
        <v>79</v>
      </c>
    </row>
    <row r="67" spans="1:14" x14ac:dyDescent="0.3">
      <c r="A67" s="120" t="s">
        <v>104</v>
      </c>
      <c r="B67" s="117" t="s">
        <v>138</v>
      </c>
      <c r="C67" s="78" t="s">
        <v>82</v>
      </c>
      <c r="D67" s="114">
        <v>128.42868483689338</v>
      </c>
      <c r="E67" s="58">
        <v>126.66761516299547</v>
      </c>
      <c r="F67" s="58"/>
      <c r="G67" s="58"/>
      <c r="H67" s="96"/>
      <c r="I67" s="96">
        <v>4.3024942914852988E-5</v>
      </c>
      <c r="J67" s="80">
        <v>0.98335308534512578</v>
      </c>
      <c r="K67" s="80">
        <v>0.98263964614563115</v>
      </c>
      <c r="L67" s="96">
        <v>6.356370874063618</v>
      </c>
      <c r="M67" s="94">
        <v>1.3712432515636952E-2</v>
      </c>
      <c r="N67" s="129">
        <v>59</v>
      </c>
    </row>
    <row r="68" spans="1:14" x14ac:dyDescent="0.3">
      <c r="A68" s="121"/>
      <c r="B68" s="118"/>
      <c r="C68" s="41" t="s">
        <v>80</v>
      </c>
      <c r="D68" s="115"/>
      <c r="E68" s="43">
        <v>128.16761591708106</v>
      </c>
      <c r="F68" s="49">
        <v>2.1904069676160938</v>
      </c>
      <c r="G68" s="49">
        <v>9.7524592003506534</v>
      </c>
      <c r="H68" s="49"/>
      <c r="I68" s="49"/>
      <c r="J68" s="50">
        <v>0.99296824103135983</v>
      </c>
      <c r="K68" s="50">
        <v>0.99266687993270386</v>
      </c>
      <c r="L68" s="49">
        <v>3.5056268506889312</v>
      </c>
      <c r="M68" s="89">
        <v>2.0327929087172293E-3</v>
      </c>
      <c r="N68" s="130"/>
    </row>
    <row r="69" spans="1:14" ht="15" thickBot="1" x14ac:dyDescent="0.35">
      <c r="A69" s="121"/>
      <c r="B69" s="119"/>
      <c r="C69" s="52" t="s">
        <v>81</v>
      </c>
      <c r="D69" s="116"/>
      <c r="E69" s="81">
        <v>128.47821402750475</v>
      </c>
      <c r="F69" s="82">
        <v>2.8084010520506405E-2</v>
      </c>
      <c r="G69" s="82">
        <v>9.6199625999542935</v>
      </c>
      <c r="H69" s="82">
        <v>4.7693100451016201E-3</v>
      </c>
      <c r="I69" s="82"/>
      <c r="J69" s="83">
        <v>0.99291174663693138</v>
      </c>
      <c r="K69" s="83">
        <v>0.9926079643499427</v>
      </c>
      <c r="L69" s="82">
        <v>3.8036974158816053</v>
      </c>
      <c r="M69" s="95">
        <v>-3.8565520369743971E-4</v>
      </c>
      <c r="N69" s="131"/>
    </row>
    <row r="70" spans="1:14" x14ac:dyDescent="0.3">
      <c r="A70" s="121"/>
      <c r="B70" s="117" t="s">
        <v>139</v>
      </c>
      <c r="C70" s="78" t="s">
        <v>82</v>
      </c>
      <c r="D70" s="114">
        <v>36.295306367420672</v>
      </c>
      <c r="E70" s="42">
        <v>39.160418199748804</v>
      </c>
      <c r="F70" s="42"/>
      <c r="G70" s="42"/>
      <c r="H70" s="79"/>
      <c r="I70" s="79">
        <v>9.6733095356345937E-3</v>
      </c>
      <c r="J70" s="80">
        <v>0.96790831566465718</v>
      </c>
      <c r="K70" s="80">
        <v>0.96609180523058114</v>
      </c>
      <c r="L70" s="79">
        <v>3.0957520603113609</v>
      </c>
      <c r="M70" s="94">
        <v>-7.8938907508435005E-2</v>
      </c>
      <c r="N70" s="129">
        <v>35</v>
      </c>
    </row>
    <row r="71" spans="1:14" x14ac:dyDescent="0.3">
      <c r="A71" s="121"/>
      <c r="B71" s="118"/>
      <c r="C71" s="41" t="s">
        <v>80</v>
      </c>
      <c r="D71" s="115"/>
      <c r="E71" s="43">
        <v>35.788859390886238</v>
      </c>
      <c r="F71" s="49">
        <v>1.1696772123019568</v>
      </c>
      <c r="G71" s="49">
        <v>6.9149359315037815</v>
      </c>
      <c r="H71" s="49"/>
      <c r="I71" s="49"/>
      <c r="J71" s="50">
        <v>0.99945329776948699</v>
      </c>
      <c r="K71" s="50">
        <v>0.99942235236021271</v>
      </c>
      <c r="L71" s="49">
        <v>0.19493203898927414</v>
      </c>
      <c r="M71" s="89">
        <v>1.3953511547956796E-2</v>
      </c>
      <c r="N71" s="130"/>
    </row>
    <row r="72" spans="1:14" ht="15" thickBot="1" x14ac:dyDescent="0.35">
      <c r="A72" s="121"/>
      <c r="B72" s="119"/>
      <c r="C72" s="52" t="s">
        <v>81</v>
      </c>
      <c r="D72" s="116"/>
      <c r="E72" s="81">
        <v>35.69680080779797</v>
      </c>
      <c r="F72" s="82">
        <v>0.21834255289851073</v>
      </c>
      <c r="G72" s="82">
        <v>7.012584992661953</v>
      </c>
      <c r="H72" s="82">
        <v>7.6318771552215642E-2</v>
      </c>
      <c r="I72" s="82"/>
      <c r="J72" s="83">
        <v>0.99941191000730822</v>
      </c>
      <c r="K72" s="83">
        <v>0.99937862189451432</v>
      </c>
      <c r="L72" s="82">
        <v>0.28274188412380896</v>
      </c>
      <c r="M72" s="95">
        <v>1.6489888625376939E-2</v>
      </c>
      <c r="N72" s="131"/>
    </row>
    <row r="73" spans="1:14" x14ac:dyDescent="0.3">
      <c r="A73" s="121"/>
      <c r="B73" s="117" t="s">
        <v>140</v>
      </c>
      <c r="C73" s="78" t="s">
        <v>82</v>
      </c>
      <c r="D73" s="114">
        <v>115.40421247387748</v>
      </c>
      <c r="E73" s="42">
        <v>124.22057027315367</v>
      </c>
      <c r="F73" s="42"/>
      <c r="G73" s="42"/>
      <c r="H73" s="79"/>
      <c r="I73" s="79">
        <v>1.8257153982627274E-3</v>
      </c>
      <c r="J73" s="80">
        <v>0.94625458882508395</v>
      </c>
      <c r="K73" s="80">
        <v>0.94250490897567119</v>
      </c>
      <c r="L73" s="79">
        <v>15.885674780289323</v>
      </c>
      <c r="M73" s="94">
        <v>-7.6395459145582156E-2</v>
      </c>
      <c r="N73" s="129">
        <v>31</v>
      </c>
    </row>
    <row r="74" spans="1:14" x14ac:dyDescent="0.3">
      <c r="A74" s="121"/>
      <c r="B74" s="118"/>
      <c r="C74" s="41" t="s">
        <v>80</v>
      </c>
      <c r="D74" s="115"/>
      <c r="E74" s="43">
        <v>113.03977444737242</v>
      </c>
      <c r="F74" s="49">
        <v>4.9536257415723171</v>
      </c>
      <c r="G74" s="49">
        <v>9.3069700601139154</v>
      </c>
      <c r="H74" s="49"/>
      <c r="I74" s="49"/>
      <c r="J74" s="50">
        <v>0.99895723218532995</v>
      </c>
      <c r="K74" s="50">
        <v>0.99888448094244597</v>
      </c>
      <c r="L74" s="49">
        <v>2.3433351138999363</v>
      </c>
      <c r="M74" s="89">
        <v>2.0488316464533408E-2</v>
      </c>
      <c r="N74" s="130"/>
    </row>
    <row r="75" spans="1:14" ht="15" thickBot="1" x14ac:dyDescent="0.35">
      <c r="A75" s="121"/>
      <c r="B75" s="119"/>
      <c r="C75" s="52" t="s">
        <v>81</v>
      </c>
      <c r="D75" s="116"/>
      <c r="E75" s="81">
        <v>113.03491569216889</v>
      </c>
      <c r="F75" s="82">
        <v>1.6527672866768026E-2</v>
      </c>
      <c r="G75" s="82">
        <v>9.3079424233099601</v>
      </c>
      <c r="H75" s="82">
        <v>1.2296603615332279E-3</v>
      </c>
      <c r="I75" s="82"/>
      <c r="J75" s="83">
        <v>0.99895268066941578</v>
      </c>
      <c r="K75" s="83">
        <v>0.99887961187890995</v>
      </c>
      <c r="L75" s="82">
        <v>2.3504536990130092</v>
      </c>
      <c r="M75" s="95">
        <v>2.053041852562263E-2</v>
      </c>
      <c r="N75" s="131"/>
    </row>
    <row r="76" spans="1:14" x14ac:dyDescent="0.3">
      <c r="A76" s="121"/>
      <c r="B76" s="117" t="s">
        <v>141</v>
      </c>
      <c r="C76" s="78" t="s">
        <v>82</v>
      </c>
      <c r="D76" s="114">
        <v>154.97482499614384</v>
      </c>
      <c r="E76" s="42">
        <v>167.32469351545708</v>
      </c>
      <c r="F76" s="42"/>
      <c r="G76" s="42"/>
      <c r="H76" s="79"/>
      <c r="I76" s="79">
        <v>4.1020437117966681E-4</v>
      </c>
      <c r="J76" s="80">
        <v>0.97775277322506671</v>
      </c>
      <c r="K76" s="80">
        <v>0.97626962477340451</v>
      </c>
      <c r="L76" s="79">
        <v>10.211847168894048</v>
      </c>
      <c r="M76" s="94">
        <v>-7.9689514213812096E-2</v>
      </c>
      <c r="N76" s="129">
        <v>34</v>
      </c>
    </row>
    <row r="77" spans="1:14" x14ac:dyDescent="0.3">
      <c r="A77" s="121"/>
      <c r="B77" s="118"/>
      <c r="C77" s="41" t="s">
        <v>80</v>
      </c>
      <c r="D77" s="115"/>
      <c r="E77" s="43">
        <v>155.97138160887704</v>
      </c>
      <c r="F77" s="49">
        <v>4.9754007771865592</v>
      </c>
      <c r="G77" s="49">
        <v>6.8302728854190953</v>
      </c>
      <c r="H77" s="49"/>
      <c r="I77" s="49"/>
      <c r="J77" s="50">
        <v>0.99982070487818919</v>
      </c>
      <c r="K77" s="50">
        <v>0.99980875187006846</v>
      </c>
      <c r="L77" s="49">
        <v>0.5041758509939207</v>
      </c>
      <c r="M77" s="89">
        <v>-6.4304419298940839E-3</v>
      </c>
      <c r="N77" s="130"/>
    </row>
    <row r="78" spans="1:14" ht="15" thickBot="1" x14ac:dyDescent="0.35">
      <c r="A78" s="121"/>
      <c r="B78" s="119"/>
      <c r="C78" s="52" t="s">
        <v>81</v>
      </c>
      <c r="D78" s="116"/>
      <c r="E78" s="81">
        <v>155.97117623964741</v>
      </c>
      <c r="F78" s="82">
        <v>2.2070209893034441E-4</v>
      </c>
      <c r="G78" s="82">
        <v>6.8305495662341995</v>
      </c>
      <c r="H78" s="82">
        <v>1.6318658247427338E-5</v>
      </c>
      <c r="I78" s="82"/>
      <c r="J78" s="83">
        <v>0.99982071637014791</v>
      </c>
      <c r="K78" s="83">
        <v>0.99980876412815778</v>
      </c>
      <c r="L78" s="82">
        <v>0.50484145956094473</v>
      </c>
      <c r="M78" s="95">
        <v>-6.4291167518876688E-3</v>
      </c>
      <c r="N78" s="131"/>
    </row>
    <row r="79" spans="1:14" x14ac:dyDescent="0.3">
      <c r="A79" s="120" t="s">
        <v>105</v>
      </c>
      <c r="B79" s="117" t="s">
        <v>142</v>
      </c>
      <c r="C79" s="78" t="s">
        <v>82</v>
      </c>
      <c r="D79" s="114">
        <v>92.879022002720973</v>
      </c>
      <c r="E79" s="42">
        <v>101.78547889784008</v>
      </c>
      <c r="F79" s="42"/>
      <c r="G79" s="42"/>
      <c r="H79" s="79"/>
      <c r="I79" s="79">
        <v>1.3133593004968922E-2</v>
      </c>
      <c r="J79" s="80">
        <v>0.95698933288635923</v>
      </c>
      <c r="K79" s="80">
        <v>0.95221036987373253</v>
      </c>
      <c r="L79" s="79">
        <v>11.87379294961946</v>
      </c>
      <c r="M79" s="94">
        <v>-9.5893095158325239E-2</v>
      </c>
      <c r="N79" s="129">
        <v>19</v>
      </c>
    </row>
    <row r="80" spans="1:14" x14ac:dyDescent="0.3">
      <c r="A80" s="120"/>
      <c r="B80" s="118"/>
      <c r="C80" s="41" t="s">
        <v>80</v>
      </c>
      <c r="D80" s="115"/>
      <c r="E80" s="43">
        <v>91.846600236987769</v>
      </c>
      <c r="F80" s="49">
        <v>6.0137542080373168</v>
      </c>
      <c r="G80" s="49">
        <v>4.6911152401367699</v>
      </c>
      <c r="H80" s="49"/>
      <c r="I80" s="49"/>
      <c r="J80" s="50">
        <v>0.99818214349165246</v>
      </c>
      <c r="K80" s="50">
        <v>0.99798015943516938</v>
      </c>
      <c r="L80" s="49">
        <v>1.3577399040506535</v>
      </c>
      <c r="M80" s="89">
        <v>1.1115769131407936E-2</v>
      </c>
      <c r="N80" s="130"/>
    </row>
    <row r="81" spans="1:16" ht="15" thickBot="1" x14ac:dyDescent="0.35">
      <c r="A81" s="120"/>
      <c r="B81" s="119"/>
      <c r="C81" s="52" t="s">
        <v>81</v>
      </c>
      <c r="D81" s="116"/>
      <c r="E81" s="81">
        <v>91.807120595368687</v>
      </c>
      <c r="F81" s="82">
        <v>0.20943398749905953</v>
      </c>
      <c r="G81" s="82">
        <v>4.698194958455078</v>
      </c>
      <c r="H81" s="82">
        <v>1.3060639735663834E-2</v>
      </c>
      <c r="I81" s="82"/>
      <c r="J81" s="83">
        <v>0.99818269566024365</v>
      </c>
      <c r="K81" s="83">
        <v>0.99798077295582632</v>
      </c>
      <c r="L81" s="82">
        <v>1.3424278964697933</v>
      </c>
      <c r="M81" s="95">
        <v>1.1540834348157579E-2</v>
      </c>
      <c r="N81" s="131"/>
    </row>
    <row r="82" spans="1:16" x14ac:dyDescent="0.3">
      <c r="A82" s="120"/>
      <c r="B82" s="117" t="s">
        <v>143</v>
      </c>
      <c r="C82" s="78" t="s">
        <v>82</v>
      </c>
      <c r="D82" s="114">
        <v>147.20862462948475</v>
      </c>
      <c r="E82" s="42">
        <v>158.41036608322742</v>
      </c>
      <c r="F82" s="42"/>
      <c r="G82" s="42"/>
      <c r="H82" s="79"/>
      <c r="I82" s="79">
        <v>2.4419521073676424E-3</v>
      </c>
      <c r="J82" s="80">
        <v>0.97808953310612878</v>
      </c>
      <c r="K82" s="80">
        <v>0.97652449975656652</v>
      </c>
      <c r="L82" s="79">
        <v>11.242965958311567</v>
      </c>
      <c r="M82" s="94">
        <v>-7.6094328589352556E-2</v>
      </c>
      <c r="N82" s="129">
        <v>32</v>
      </c>
    </row>
    <row r="83" spans="1:16" x14ac:dyDescent="0.3">
      <c r="A83" s="120"/>
      <c r="B83" s="118"/>
      <c r="C83" s="41" t="s">
        <v>80</v>
      </c>
      <c r="D83" s="115"/>
      <c r="E83" s="43">
        <v>147.02587727821592</v>
      </c>
      <c r="F83" s="49">
        <v>5.08351100497873</v>
      </c>
      <c r="G83" s="49">
        <v>6.0206003749999573</v>
      </c>
      <c r="H83" s="49"/>
      <c r="I83" s="49"/>
      <c r="J83" s="50">
        <v>0.99979757048644591</v>
      </c>
      <c r="K83" s="50">
        <v>0.99978311123547781</v>
      </c>
      <c r="L83" s="49">
        <v>1.080214041575033</v>
      </c>
      <c r="M83" s="89">
        <v>1.2414174218989826E-3</v>
      </c>
      <c r="N83" s="130"/>
    </row>
    <row r="84" spans="1:16" ht="15" thickBot="1" x14ac:dyDescent="0.35">
      <c r="A84" s="120"/>
      <c r="B84" s="119"/>
      <c r="C84" s="52" t="s">
        <v>81</v>
      </c>
      <c r="D84" s="116"/>
      <c r="E84" s="81">
        <v>146.97189557944486</v>
      </c>
      <c r="F84" s="82">
        <v>0.14094392240548817</v>
      </c>
      <c r="G84" s="82">
        <v>6.0369736405974725</v>
      </c>
      <c r="H84" s="82">
        <v>1.0350551127582715E-2</v>
      </c>
      <c r="I84" s="82"/>
      <c r="J84" s="83">
        <v>0.99979426191185738</v>
      </c>
      <c r="K84" s="83">
        <v>0.9997795663341329</v>
      </c>
      <c r="L84" s="82">
        <v>1.1052322801219923</v>
      </c>
      <c r="M84" s="95">
        <v>1.6081194334619765E-3</v>
      </c>
      <c r="N84" s="131"/>
    </row>
    <row r="85" spans="1:16" x14ac:dyDescent="0.3">
      <c r="A85" s="120"/>
      <c r="B85" s="117" t="s">
        <v>144</v>
      </c>
      <c r="C85" s="78" t="s">
        <v>82</v>
      </c>
      <c r="D85" s="114">
        <v>135.34548768233063</v>
      </c>
      <c r="E85" s="42">
        <v>136.38455192678714</v>
      </c>
      <c r="F85" s="42"/>
      <c r="G85" s="42"/>
      <c r="H85" s="79"/>
      <c r="I85" s="79">
        <v>2.5207149774017262E-2</v>
      </c>
      <c r="J85" s="80">
        <v>0.96858600042392007</v>
      </c>
      <c r="K85" s="80">
        <v>0.96701530044511608</v>
      </c>
      <c r="L85" s="79">
        <v>13.300585170971841</v>
      </c>
      <c r="M85" s="94">
        <v>-7.6771251280670638E-3</v>
      </c>
      <c r="N85" s="129">
        <v>43</v>
      </c>
    </row>
    <row r="86" spans="1:16" x14ac:dyDescent="0.3">
      <c r="A86" s="120"/>
      <c r="B86" s="118"/>
      <c r="C86" s="41" t="s">
        <v>80</v>
      </c>
      <c r="D86" s="115"/>
      <c r="E86" s="43">
        <v>125.20768614887642</v>
      </c>
      <c r="F86" s="49">
        <v>4.2821644150023088</v>
      </c>
      <c r="G86" s="49">
        <v>4.0311988836303643</v>
      </c>
      <c r="H86" s="49"/>
      <c r="I86" s="49"/>
      <c r="J86" s="50">
        <v>0.98175490253318121</v>
      </c>
      <c r="K86" s="50">
        <v>0.98084264765984031</v>
      </c>
      <c r="L86" s="49">
        <v>3.296099064916902</v>
      </c>
      <c r="M86" s="89">
        <v>7.4903136462507278E-2</v>
      </c>
      <c r="N86" s="130"/>
    </row>
    <row r="87" spans="1:16" ht="15" thickBot="1" x14ac:dyDescent="0.35">
      <c r="A87" s="120"/>
      <c r="B87" s="119"/>
      <c r="C87" s="52" t="s">
        <v>81</v>
      </c>
      <c r="D87" s="116"/>
      <c r="E87" s="81">
        <v>125.20032653235258</v>
      </c>
      <c r="F87" s="82">
        <v>1.7115221278191806E-2</v>
      </c>
      <c r="G87" s="82">
        <v>4.0319009545956206</v>
      </c>
      <c r="H87" s="82">
        <v>1.4736496326314321E-3</v>
      </c>
      <c r="I87" s="82"/>
      <c r="J87" s="83">
        <v>0.98173763938306224</v>
      </c>
      <c r="K87" s="83">
        <v>0.98082452135221532</v>
      </c>
      <c r="L87" s="82">
        <v>3.2996320108391224</v>
      </c>
      <c r="M87" s="95">
        <v>7.4957512981812566E-2</v>
      </c>
      <c r="N87" s="131"/>
    </row>
    <row r="88" spans="1:16" x14ac:dyDescent="0.3">
      <c r="A88" s="120"/>
      <c r="B88" s="117" t="s">
        <v>145</v>
      </c>
      <c r="C88" s="78" t="s">
        <v>82</v>
      </c>
      <c r="D88" s="114">
        <v>225.81834539965669</v>
      </c>
      <c r="E88" s="42">
        <v>227.20575358971496</v>
      </c>
      <c r="F88" s="42"/>
      <c r="G88" s="42"/>
      <c r="H88" s="79"/>
      <c r="I88" s="79">
        <v>2.0731525269396076E-2</v>
      </c>
      <c r="J88" s="80">
        <v>0.99547509268976053</v>
      </c>
      <c r="K88" s="80">
        <v>0.9952189658608791</v>
      </c>
      <c r="L88" s="79">
        <v>8.0102900593060937</v>
      </c>
      <c r="M88" s="94">
        <v>-6.1439126551158223E-3</v>
      </c>
      <c r="N88" s="129">
        <v>40</v>
      </c>
    </row>
    <row r="89" spans="1:16" x14ac:dyDescent="0.3">
      <c r="A89" s="120"/>
      <c r="B89" s="118"/>
      <c r="C89" s="41" t="s">
        <v>80</v>
      </c>
      <c r="D89" s="115"/>
      <c r="E89" s="43">
        <v>216.23032825955681</v>
      </c>
      <c r="F89" s="49">
        <v>5.7824830723415772</v>
      </c>
      <c r="G89" s="49">
        <v>1.0553047243041125</v>
      </c>
      <c r="H89" s="49"/>
      <c r="I89" s="49"/>
      <c r="J89" s="50">
        <v>0.99214407638606117</v>
      </c>
      <c r="K89" s="50">
        <v>0.99169940146451752</v>
      </c>
      <c r="L89" s="49">
        <v>0.42308288126701399</v>
      </c>
      <c r="M89" s="89">
        <v>4.2458982343223102E-2</v>
      </c>
      <c r="N89" s="130"/>
    </row>
    <row r="90" spans="1:16" ht="15" thickBot="1" x14ac:dyDescent="0.35">
      <c r="A90" s="120"/>
      <c r="B90" s="119"/>
      <c r="C90" s="52" t="s">
        <v>81</v>
      </c>
      <c r="D90" s="116"/>
      <c r="E90" s="81">
        <v>216.22988408432511</v>
      </c>
      <c r="F90" s="82">
        <v>2.9418918813994604E-4</v>
      </c>
      <c r="G90" s="82">
        <v>1.055452659981069</v>
      </c>
      <c r="H90" s="82">
        <v>1.8716533300104911E-5</v>
      </c>
      <c r="I90" s="82"/>
      <c r="J90" s="83">
        <v>0.99214389364622901</v>
      </c>
      <c r="K90" s="83">
        <v>0.99169920838092118</v>
      </c>
      <c r="L90" s="82">
        <v>0.42338702784995519</v>
      </c>
      <c r="M90" s="95">
        <v>4.2460949301358943E-2</v>
      </c>
      <c r="N90" s="131"/>
    </row>
    <row r="91" spans="1:16" x14ac:dyDescent="0.3">
      <c r="A91" s="120"/>
      <c r="B91" s="117" t="s">
        <v>146</v>
      </c>
      <c r="C91" s="78" t="s">
        <v>82</v>
      </c>
      <c r="D91" s="114">
        <v>33.654979179919529</v>
      </c>
      <c r="E91" s="42">
        <v>36.274364458809515</v>
      </c>
      <c r="F91" s="42"/>
      <c r="G91" s="42"/>
      <c r="H91" s="79"/>
      <c r="I91" s="79">
        <v>4.0929261665515963E-5</v>
      </c>
      <c r="J91" s="80">
        <v>0.92848152381314975</v>
      </c>
      <c r="K91" s="80">
        <v>0.92252165079757886</v>
      </c>
      <c r="L91" s="79">
        <v>3.8649039062138768</v>
      </c>
      <c r="M91" s="94">
        <v>-7.7830542247159074E-2</v>
      </c>
      <c r="N91" s="129">
        <v>26</v>
      </c>
    </row>
    <row r="92" spans="1:16" x14ac:dyDescent="0.3">
      <c r="A92" s="120"/>
      <c r="B92" s="118"/>
      <c r="C92" s="41" t="s">
        <v>80</v>
      </c>
      <c r="D92" s="115"/>
      <c r="E92" s="43">
        <v>34.277515786852142</v>
      </c>
      <c r="F92" s="49">
        <v>1.8080594417254876</v>
      </c>
      <c r="G92" s="49">
        <v>9.9743065900150025</v>
      </c>
      <c r="H92" s="49"/>
      <c r="I92" s="49"/>
      <c r="J92" s="50">
        <v>0.99746062357831144</v>
      </c>
      <c r="K92" s="50">
        <v>0.99724900887650403</v>
      </c>
      <c r="L92" s="49">
        <v>1.0352229732793197</v>
      </c>
      <c r="M92" s="89">
        <v>-1.8497607845915812E-2</v>
      </c>
      <c r="N92" s="130"/>
    </row>
    <row r="93" spans="1:16" ht="15" thickBot="1" x14ac:dyDescent="0.35">
      <c r="A93" s="120"/>
      <c r="B93" s="119"/>
      <c r="C93" s="52" t="s">
        <v>81</v>
      </c>
      <c r="D93" s="116"/>
      <c r="E93" s="81">
        <v>34.295127543041716</v>
      </c>
      <c r="F93" s="82">
        <v>8.6812679813278504E-2</v>
      </c>
      <c r="G93" s="82">
        <v>10.043995791603658</v>
      </c>
      <c r="H93" s="82">
        <v>1.7982948997752015E-2</v>
      </c>
      <c r="I93" s="82"/>
      <c r="J93" s="83">
        <v>0.99754687417797794</v>
      </c>
      <c r="K93" s="83">
        <v>0.99734244702614272</v>
      </c>
      <c r="L93" s="82">
        <v>1.0400437954436639</v>
      </c>
      <c r="M93" s="95">
        <v>-1.9020910983184779E-2</v>
      </c>
      <c r="N93" s="131"/>
    </row>
    <row r="95" spans="1:16" x14ac:dyDescent="0.3">
      <c r="J95" t="s">
        <v>149</v>
      </c>
    </row>
    <row r="96" spans="1:16" x14ac:dyDescent="0.3">
      <c r="I96" t="s">
        <v>148</v>
      </c>
      <c r="J96" t="s">
        <v>70</v>
      </c>
      <c r="M96" t="s">
        <v>150</v>
      </c>
      <c r="P96" t="s">
        <v>151</v>
      </c>
    </row>
    <row r="97" spans="4:23" x14ac:dyDescent="0.3">
      <c r="D97" t="s">
        <v>84</v>
      </c>
      <c r="F97" s="97">
        <v>0.97264192893541801</v>
      </c>
      <c r="G97" s="99">
        <v>0.14683323294149833</v>
      </c>
      <c r="I97">
        <v>0.97264192893541801</v>
      </c>
      <c r="J97" s="99">
        <v>0.14683323294149833</v>
      </c>
      <c r="L97" s="97">
        <v>0.99874946008693322</v>
      </c>
      <c r="M97" s="99">
        <v>1.6634388112025177E-2</v>
      </c>
      <c r="O97" s="97">
        <v>0.99867975601100256</v>
      </c>
      <c r="P97" s="99">
        <v>1.6394239851891416E-2</v>
      </c>
    </row>
    <row r="98" spans="4:23" x14ac:dyDescent="0.3">
      <c r="E98" s="21" t="s">
        <v>28</v>
      </c>
      <c r="F98" s="97">
        <v>0.99874946008693322</v>
      </c>
      <c r="G98" s="100">
        <v>1.6634388112025177E-2</v>
      </c>
      <c r="I98">
        <v>0.97614371512024212</v>
      </c>
      <c r="J98" s="99">
        <v>0.15870911060591658</v>
      </c>
      <c r="L98" s="97">
        <v>0.99276184320094596</v>
      </c>
      <c r="M98" s="99">
        <v>6.6770123824391958E-2</v>
      </c>
      <c r="O98" s="97">
        <v>0.99241326586072898</v>
      </c>
      <c r="P98" s="99">
        <v>6.5173833912787929E-2</v>
      </c>
    </row>
    <row r="99" spans="4:23" x14ac:dyDescent="0.3">
      <c r="D99" t="s">
        <v>84</v>
      </c>
      <c r="F99" s="97">
        <v>0.99867975601100256</v>
      </c>
      <c r="G99" s="99">
        <v>1.6394239851891416E-2</v>
      </c>
      <c r="I99">
        <v>0.99712172511128383</v>
      </c>
      <c r="J99" s="99">
        <v>8.1122253369114619E-2</v>
      </c>
      <c r="L99" s="97">
        <v>0.991879890188609</v>
      </c>
      <c r="M99" s="99">
        <v>6.2952539261146911E-2</v>
      </c>
      <c r="N99"/>
      <c r="O99" s="97">
        <v>0.99187032155080068</v>
      </c>
      <c r="P99" s="99">
        <v>6.2982738152987369E-2</v>
      </c>
    </row>
    <row r="100" spans="4:23" x14ac:dyDescent="0.3">
      <c r="F100" s="97">
        <v>0.97614371512024212</v>
      </c>
      <c r="G100" s="99">
        <v>0.15870911060591658</v>
      </c>
      <c r="I100">
        <v>0.96499950153832137</v>
      </c>
      <c r="J100" s="99">
        <v>0.12709338178066204</v>
      </c>
      <c r="L100" s="97">
        <v>0.99192878874897217</v>
      </c>
      <c r="M100" s="99">
        <v>4.8990089244154121E-2</v>
      </c>
      <c r="N100"/>
      <c r="O100" s="97">
        <v>0.99192889691172093</v>
      </c>
      <c r="P100" s="99">
        <v>4.8994596371926498E-2</v>
      </c>
    </row>
    <row r="101" spans="4:23" x14ac:dyDescent="0.3">
      <c r="E101" t="s">
        <v>57</v>
      </c>
      <c r="F101" s="97">
        <v>0.99276184320094596</v>
      </c>
      <c r="G101" s="99">
        <v>6.6770123824391958E-2</v>
      </c>
      <c r="I101">
        <v>0.94185820180416469</v>
      </c>
      <c r="J101" s="99">
        <v>0.21947363802640626</v>
      </c>
      <c r="L101" s="97">
        <v>0.9871323839828926</v>
      </c>
      <c r="M101" s="99">
        <v>1.4567791194514929E-2</v>
      </c>
      <c r="N101"/>
      <c r="O101" s="97">
        <v>0.9870028656890345</v>
      </c>
      <c r="P101" s="99">
        <v>1.3179215395371398E-2</v>
      </c>
    </row>
    <row r="102" spans="4:23" x14ac:dyDescent="0.3">
      <c r="F102" s="97">
        <v>0.99241326586072898</v>
      </c>
      <c r="G102" s="99">
        <v>6.5173833912787929E-2</v>
      </c>
      <c r="I102">
        <v>0.97412004686854825</v>
      </c>
      <c r="J102" s="99">
        <v>0.16541821325488107</v>
      </c>
      <c r="L102" s="97">
        <v>0.99794968688848806</v>
      </c>
      <c r="M102" s="99">
        <v>9.6564953527048004E-3</v>
      </c>
      <c r="N102"/>
      <c r="O102" s="97">
        <v>0.99794127692343371</v>
      </c>
      <c r="P102" s="99">
        <v>8.2204136415774329E-3</v>
      </c>
    </row>
    <row r="103" spans="4:23" x14ac:dyDescent="0.3">
      <c r="F103" s="97">
        <v>0.99712172511128383</v>
      </c>
      <c r="G103" s="99">
        <v>8.1122253369114619E-2</v>
      </c>
      <c r="I103">
        <v>0.94020572602830099</v>
      </c>
      <c r="J103" s="99">
        <v>0.22514911602939564</v>
      </c>
      <c r="L103" s="97">
        <v>0.99934005900898748</v>
      </c>
      <c r="M103" s="99">
        <v>8.5661692539380132E-3</v>
      </c>
      <c r="N103"/>
      <c r="O103" s="97">
        <v>0.99914042033439321</v>
      </c>
      <c r="P103" s="99">
        <v>8.5045548905572782E-3</v>
      </c>
    </row>
    <row r="104" spans="4:23" x14ac:dyDescent="0.3">
      <c r="E104" t="s">
        <v>30</v>
      </c>
      <c r="F104" s="97">
        <v>0.991879890188609</v>
      </c>
      <c r="G104" s="99">
        <v>6.2952539261146911E-2</v>
      </c>
      <c r="I104">
        <v>0.98583925200438904</v>
      </c>
      <c r="J104" s="99">
        <v>0.12122507632810695</v>
      </c>
      <c r="L104" s="97">
        <v>0.98816044450648211</v>
      </c>
      <c r="M104" s="99">
        <v>8.2170458919570255E-2</v>
      </c>
      <c r="O104" s="97">
        <v>0.98719897182485783</v>
      </c>
      <c r="P104" s="99">
        <v>8.2173116284851799E-2</v>
      </c>
    </row>
    <row r="105" spans="4:23" x14ac:dyDescent="0.3">
      <c r="F105" s="97">
        <v>0.99187032155080068</v>
      </c>
      <c r="G105" s="99">
        <v>6.2982738152987369E-2</v>
      </c>
      <c r="I105">
        <v>0.94764809954815221</v>
      </c>
      <c r="J105" s="99">
        <v>0.1783050744895279</v>
      </c>
      <c r="L105" s="97">
        <v>0.99624763931063487</v>
      </c>
      <c r="M105" s="99">
        <v>3.9385835749983673E-2</v>
      </c>
      <c r="O105" s="97">
        <v>0.99621179232994761</v>
      </c>
      <c r="P105" s="99">
        <v>3.9194390092770232E-2</v>
      </c>
    </row>
    <row r="106" spans="4:23" x14ac:dyDescent="0.3">
      <c r="F106" s="97">
        <v>0.96499950153832137</v>
      </c>
      <c r="G106" s="99">
        <v>0.12709338178066204</v>
      </c>
      <c r="I106">
        <v>0.9827418593124404</v>
      </c>
      <c r="J106" s="99">
        <v>0.17659454365122601</v>
      </c>
      <c r="L106" s="97">
        <v>0.96989488959943904</v>
      </c>
      <c r="M106" s="99">
        <v>0.11020826675440841</v>
      </c>
      <c r="O106" s="97">
        <v>0.96989419926354548</v>
      </c>
      <c r="P106" s="99">
        <v>0.11021964964480215</v>
      </c>
    </row>
    <row r="107" spans="4:23" x14ac:dyDescent="0.3">
      <c r="E107" t="s">
        <v>31</v>
      </c>
      <c r="F107" s="97">
        <v>0.99192878874897217</v>
      </c>
      <c r="G107" s="99">
        <v>4.8990089244154121E-2</v>
      </c>
      <c r="I107">
        <v>0.98263964614563115</v>
      </c>
      <c r="J107" s="99">
        <v>0.10384561819634137</v>
      </c>
      <c r="L107" s="97">
        <v>0.99266687993270386</v>
      </c>
      <c r="M107" s="99">
        <v>5.7272301237317927E-2</v>
      </c>
      <c r="O107" s="97">
        <v>0.9926079643499427</v>
      </c>
      <c r="P107" s="99">
        <v>6.2141954491011363E-2</v>
      </c>
    </row>
    <row r="108" spans="4:23" x14ac:dyDescent="0.3">
      <c r="F108" s="97">
        <v>0.99192889691172093</v>
      </c>
      <c r="G108" s="99">
        <v>4.8994596371926498E-2</v>
      </c>
      <c r="I108">
        <v>0.96609180523058114</v>
      </c>
      <c r="J108" s="99">
        <v>0.14847061923722535</v>
      </c>
      <c r="L108" s="97">
        <v>0.99942235236021271</v>
      </c>
      <c r="M108" s="99">
        <v>9.3488367201479388E-3</v>
      </c>
      <c r="O108" s="97">
        <v>0.99937862189451432</v>
      </c>
      <c r="P108" s="99">
        <v>1.3560150103215833E-2</v>
      </c>
    </row>
    <row r="109" spans="4:23" x14ac:dyDescent="0.3">
      <c r="F109" s="97">
        <v>0.94185820180416469</v>
      </c>
      <c r="G109" s="99">
        <v>0.21947363802640626</v>
      </c>
      <c r="I109">
        <v>0.94250490897567119</v>
      </c>
      <c r="J109" s="99">
        <v>0.26371408748727121</v>
      </c>
      <c r="L109" s="97">
        <v>0.99888448094244597</v>
      </c>
      <c r="M109" s="99">
        <v>3.8901116243785241E-2</v>
      </c>
      <c r="O109" s="97">
        <v>0.99887961187890995</v>
      </c>
      <c r="P109" s="99">
        <v>3.9019290082999404E-2</v>
      </c>
    </row>
    <row r="110" spans="4:23" x14ac:dyDescent="0.3">
      <c r="E110" t="s">
        <v>91</v>
      </c>
      <c r="F110" s="97">
        <v>0.9871323839828926</v>
      </c>
      <c r="G110" s="99">
        <v>1.4567791194514929E-2</v>
      </c>
      <c r="I110">
        <v>0.97626962477340451</v>
      </c>
      <c r="J110" s="99">
        <v>0.12479174751427138</v>
      </c>
      <c r="L110" s="97">
        <v>0.99980875187006846</v>
      </c>
      <c r="M110" s="99">
        <v>6.1611757852854969E-3</v>
      </c>
      <c r="O110" s="97">
        <v>0.99980876412815778</v>
      </c>
      <c r="P110" s="99">
        <v>6.1693097158923328E-3</v>
      </c>
    </row>
    <row r="111" spans="4:23" x14ac:dyDescent="0.3">
      <c r="F111" s="97">
        <v>0.9870028656890345</v>
      </c>
      <c r="G111" s="99">
        <v>1.3179215395371398E-2</v>
      </c>
      <c r="I111">
        <v>0.95221036987373253</v>
      </c>
      <c r="J111" s="99">
        <v>0.22497647152414188</v>
      </c>
      <c r="L111" s="97">
        <v>0.99798015943516938</v>
      </c>
      <c r="M111" s="99">
        <v>2.5725522935839348E-2</v>
      </c>
      <c r="O111" s="97">
        <v>0.99798077295582632</v>
      </c>
      <c r="P111" s="99">
        <v>2.5435401535532864E-2</v>
      </c>
    </row>
    <row r="112" spans="4:23" x14ac:dyDescent="0.3">
      <c r="F112" s="97">
        <v>0.97412004686854825</v>
      </c>
      <c r="G112" s="99">
        <v>0.16541821325488107</v>
      </c>
      <c r="I112">
        <v>0.97652449975656652</v>
      </c>
      <c r="J112" s="99">
        <v>0.14266202632688782</v>
      </c>
      <c r="L112" s="97">
        <v>0.99978311123547781</v>
      </c>
      <c r="M112" s="99">
        <v>1.370683897907971E-2</v>
      </c>
      <c r="O112" s="97">
        <v>0.9997795663341329</v>
      </c>
      <c r="P112" s="99">
        <v>1.4024295477611587E-2</v>
      </c>
      <c r="R112" t="s">
        <v>91</v>
      </c>
      <c r="S112" t="s">
        <v>92</v>
      </c>
      <c r="T112" t="s">
        <v>34</v>
      </c>
      <c r="U112" t="s">
        <v>102</v>
      </c>
      <c r="V112" t="s">
        <v>36</v>
      </c>
      <c r="W112" t="s">
        <v>37</v>
      </c>
    </row>
    <row r="113" spans="5:23" x14ac:dyDescent="0.3">
      <c r="E113" t="s">
        <v>92</v>
      </c>
      <c r="F113" s="97">
        <v>0.99794968688848806</v>
      </c>
      <c r="G113" s="99">
        <v>9.6564953527048004E-3</v>
      </c>
      <c r="I113">
        <v>0.96701530044511608</v>
      </c>
      <c r="J113" s="99">
        <v>0.15798896200016063</v>
      </c>
      <c r="L113" s="97">
        <v>0.98084264765984031</v>
      </c>
      <c r="M113" s="99">
        <v>3.9152207457190523E-2</v>
      </c>
      <c r="O113" s="97">
        <v>0.98082452135221532</v>
      </c>
      <c r="P113" s="99">
        <v>3.9194173013734047E-2</v>
      </c>
      <c r="R113">
        <v>0.9870028656890345</v>
      </c>
      <c r="S113">
        <v>0.99794127692343371</v>
      </c>
      <c r="T113">
        <v>0.99914042033439321</v>
      </c>
      <c r="U113">
        <v>0.98719897182485783</v>
      </c>
      <c r="V113">
        <v>0.99621179232994761</v>
      </c>
      <c r="W113">
        <v>0.96989419926354548</v>
      </c>
    </row>
    <row r="114" spans="5:23" x14ac:dyDescent="0.3">
      <c r="F114" s="97">
        <v>0.99794127692343371</v>
      </c>
      <c r="G114" s="99">
        <v>8.2204136415774329E-3</v>
      </c>
      <c r="I114">
        <v>0.9952189658608791</v>
      </c>
      <c r="J114" s="99">
        <v>5.9691923317496745E-2</v>
      </c>
      <c r="L114" s="97">
        <v>0.99169940146451752</v>
      </c>
      <c r="M114" s="99">
        <v>3.1527735847962425E-3</v>
      </c>
      <c r="O114" s="97">
        <v>0.99169920838092118</v>
      </c>
      <c r="P114" s="99">
        <v>3.1550400563436884E-3</v>
      </c>
      <c r="R114">
        <v>1.3179215395371398E-2</v>
      </c>
      <c r="S114">
        <v>8.2204136415774329E-3</v>
      </c>
      <c r="T114">
        <v>8.5045548905572782E-3</v>
      </c>
      <c r="U114">
        <v>8.2173116284851799E-2</v>
      </c>
      <c r="V114">
        <v>3.9194390092770232E-2</v>
      </c>
      <c r="W114">
        <v>0.11021964964480215</v>
      </c>
    </row>
    <row r="115" spans="5:23" x14ac:dyDescent="0.3">
      <c r="F115" s="97">
        <v>0.94020572602830099</v>
      </c>
      <c r="G115" s="99">
        <v>0.22514911602939564</v>
      </c>
      <c r="I115">
        <v>0.92252165079757886</v>
      </c>
      <c r="J115" s="99">
        <v>0.22637428717768041</v>
      </c>
      <c r="L115" s="97">
        <v>0.99724900887650403</v>
      </c>
      <c r="M115" s="99">
        <v>7.2359935404180536E-2</v>
      </c>
      <c r="O115" s="97">
        <v>0.99734244702614272</v>
      </c>
      <c r="P115" s="99">
        <v>6.0917212572503189E-2</v>
      </c>
    </row>
    <row r="116" spans="5:23" x14ac:dyDescent="0.3">
      <c r="E116" t="s">
        <v>34</v>
      </c>
      <c r="F116" s="97">
        <v>0.99934005900898748</v>
      </c>
      <c r="G116" s="99">
        <v>8.5661692539380132E-3</v>
      </c>
      <c r="J116" s="99"/>
      <c r="L116" s="97"/>
      <c r="M116" s="99"/>
      <c r="O116" s="97"/>
      <c r="P116" s="99"/>
    </row>
    <row r="117" spans="5:23" x14ac:dyDescent="0.3">
      <c r="F117" s="97">
        <v>0.99914042033439321</v>
      </c>
      <c r="G117" s="99">
        <v>8.5045548905572782E-3</v>
      </c>
      <c r="I117">
        <f>MIN(I97:I115)</f>
        <v>0.92252165079757886</v>
      </c>
      <c r="J117" s="98">
        <f t="shared" ref="J117:P117" si="0">MIN(J97:J115)</f>
        <v>5.9691923317496745E-2</v>
      </c>
      <c r="L117" s="97">
        <f t="shared" si="0"/>
        <v>0.96989488959943904</v>
      </c>
      <c r="M117" s="98">
        <f t="shared" si="0"/>
        <v>3.1527735847962425E-3</v>
      </c>
      <c r="N117"/>
      <c r="O117" s="97">
        <f t="shared" si="0"/>
        <v>0.96989419926354548</v>
      </c>
      <c r="P117" s="98">
        <f t="shared" si="0"/>
        <v>3.1550400563436884E-3</v>
      </c>
    </row>
    <row r="118" spans="5:23" x14ac:dyDescent="0.3">
      <c r="F118" s="97">
        <v>0.98583925200438904</v>
      </c>
      <c r="G118" s="99">
        <v>0.12122507632810695</v>
      </c>
      <c r="I118">
        <f>MAX(I97:I115)</f>
        <v>0.99712172511128383</v>
      </c>
      <c r="J118" s="98">
        <f t="shared" ref="J118:P118" si="1">MAX(J97:J115)</f>
        <v>0.26371408748727121</v>
      </c>
      <c r="L118" s="97">
        <f t="shared" si="1"/>
        <v>0.99980875187006846</v>
      </c>
      <c r="M118" s="98">
        <f t="shared" si="1"/>
        <v>0.11020826675440841</v>
      </c>
      <c r="N118"/>
      <c r="O118" s="97">
        <f t="shared" si="1"/>
        <v>0.99980876412815778</v>
      </c>
      <c r="P118" s="98">
        <f t="shared" si="1"/>
        <v>0.11021964964480215</v>
      </c>
    </row>
    <row r="119" spans="5:23" x14ac:dyDescent="0.3">
      <c r="E119" s="46" t="s">
        <v>102</v>
      </c>
      <c r="F119" s="97">
        <v>0.98816044450648211</v>
      </c>
      <c r="G119" s="99">
        <v>8.2170458919570255E-2</v>
      </c>
    </row>
    <row r="120" spans="5:23" x14ac:dyDescent="0.3">
      <c r="F120" s="97">
        <v>0.98719897182485783</v>
      </c>
      <c r="G120" s="99">
        <v>8.2173116284851799E-2</v>
      </c>
    </row>
    <row r="121" spans="5:23" x14ac:dyDescent="0.3">
      <c r="F121" s="97">
        <v>0.94764809954815221</v>
      </c>
      <c r="G121" s="99">
        <v>0.1783050744895279</v>
      </c>
    </row>
    <row r="122" spans="5:23" x14ac:dyDescent="0.3">
      <c r="E122" t="s">
        <v>36</v>
      </c>
      <c r="F122" s="97">
        <v>0.99624763931063487</v>
      </c>
      <c r="G122" s="99">
        <v>3.9385835749983673E-2</v>
      </c>
    </row>
    <row r="123" spans="5:23" x14ac:dyDescent="0.3">
      <c r="F123" s="97">
        <v>0.99621179232994761</v>
      </c>
      <c r="G123" s="99">
        <v>3.9194390092770232E-2</v>
      </c>
    </row>
    <row r="124" spans="5:23" x14ac:dyDescent="0.3">
      <c r="F124" s="97">
        <v>0.9827418593124404</v>
      </c>
      <c r="G124" s="99">
        <v>0.17659454365122601</v>
      </c>
    </row>
    <row r="125" spans="5:23" x14ac:dyDescent="0.3">
      <c r="E125" t="s">
        <v>37</v>
      </c>
      <c r="F125" s="97">
        <v>0.96989488959943904</v>
      </c>
      <c r="G125" s="99">
        <v>0.11020826675440841</v>
      </c>
    </row>
    <row r="126" spans="5:23" x14ac:dyDescent="0.3">
      <c r="F126" s="101">
        <v>0.96989419926354548</v>
      </c>
      <c r="G126" s="102">
        <v>0.11021964964480215</v>
      </c>
    </row>
    <row r="127" spans="5:23" x14ac:dyDescent="0.3">
      <c r="F127" s="97">
        <v>0.98263964614563115</v>
      </c>
      <c r="G127" s="99">
        <v>0.10384561819634137</v>
      </c>
    </row>
    <row r="128" spans="5:23" x14ac:dyDescent="0.3">
      <c r="E128" t="s">
        <v>38</v>
      </c>
      <c r="F128" s="97">
        <v>0.99266687993270386</v>
      </c>
      <c r="G128" s="99">
        <v>5.7272301237317927E-2</v>
      </c>
      <c r="N128"/>
    </row>
    <row r="129" spans="5:21" x14ac:dyDescent="0.3">
      <c r="F129" s="97">
        <v>0.9926079643499427</v>
      </c>
      <c r="G129" s="99">
        <v>6.2141954491011363E-2</v>
      </c>
      <c r="N129"/>
    </row>
    <row r="130" spans="5:21" x14ac:dyDescent="0.3">
      <c r="F130" s="97">
        <v>0.96609180523058114</v>
      </c>
      <c r="G130" s="99">
        <v>0.14847061923722535</v>
      </c>
      <c r="N130"/>
      <c r="Q130" t="s">
        <v>42</v>
      </c>
      <c r="R130" t="s">
        <v>43</v>
      </c>
      <c r="S130" t="s">
        <v>44</v>
      </c>
      <c r="T130" t="s">
        <v>45</v>
      </c>
      <c r="U130" t="s">
        <v>46</v>
      </c>
    </row>
    <row r="131" spans="5:21" x14ac:dyDescent="0.3">
      <c r="E131" t="s">
        <v>39</v>
      </c>
      <c r="F131" s="97">
        <v>0.99942235236021271</v>
      </c>
      <c r="G131" s="99">
        <v>9.3488367201479388E-3</v>
      </c>
      <c r="P131" t="s">
        <v>48</v>
      </c>
      <c r="Q131">
        <v>0.99798077295582632</v>
      </c>
      <c r="R131">
        <v>0.9997795663341329</v>
      </c>
      <c r="S131">
        <v>0.98082452135221532</v>
      </c>
      <c r="T131">
        <v>0.99169920838092118</v>
      </c>
      <c r="U131">
        <v>0.99734244702614272</v>
      </c>
    </row>
    <row r="132" spans="5:21" x14ac:dyDescent="0.3">
      <c r="F132" s="97">
        <v>0.99937862189451432</v>
      </c>
      <c r="G132" s="99">
        <v>1.3560150103215833E-2</v>
      </c>
      <c r="P132" t="s">
        <v>70</v>
      </c>
      <c r="Q132">
        <v>2.5435401535532864E-2</v>
      </c>
      <c r="R132">
        <v>1.4024295477611587E-2</v>
      </c>
      <c r="S132">
        <v>3.9194173013734047E-2</v>
      </c>
      <c r="T132">
        <v>3.1550400563436884E-3</v>
      </c>
      <c r="U132">
        <v>6.0917212572503189E-2</v>
      </c>
    </row>
    <row r="133" spans="5:21" x14ac:dyDescent="0.3">
      <c r="F133" s="97">
        <v>0.94250490897567119</v>
      </c>
      <c r="G133" s="99">
        <v>0.26371408748727121</v>
      </c>
    </row>
    <row r="134" spans="5:21" x14ac:dyDescent="0.3">
      <c r="E134" t="s">
        <v>40</v>
      </c>
      <c r="F134" s="97">
        <v>0.99888448094244597</v>
      </c>
      <c r="G134" s="99">
        <v>3.8901116243785241E-2</v>
      </c>
    </row>
    <row r="135" spans="5:21" x14ac:dyDescent="0.3">
      <c r="F135" s="97">
        <v>0.99887961187890995</v>
      </c>
      <c r="G135" s="99">
        <v>3.9019290082999404E-2</v>
      </c>
    </row>
    <row r="136" spans="5:21" x14ac:dyDescent="0.3">
      <c r="F136" s="97">
        <v>0.97626962477340451</v>
      </c>
      <c r="G136" s="99">
        <v>0.12479174751427138</v>
      </c>
    </row>
    <row r="137" spans="5:21" x14ac:dyDescent="0.3">
      <c r="E137" t="s">
        <v>41</v>
      </c>
      <c r="F137" s="97">
        <v>0.99980875187006846</v>
      </c>
      <c r="G137" s="99">
        <v>6.1611757852854969E-3</v>
      </c>
    </row>
    <row r="138" spans="5:21" x14ac:dyDescent="0.3">
      <c r="F138" s="97">
        <v>0.99980876412815778</v>
      </c>
      <c r="G138" s="99">
        <v>6.1693097158923328E-3</v>
      </c>
    </row>
    <row r="139" spans="5:21" x14ac:dyDescent="0.3">
      <c r="F139" s="97">
        <v>0.95221036987373253</v>
      </c>
      <c r="G139" s="99">
        <v>0.22497647152414188</v>
      </c>
    </row>
    <row r="140" spans="5:21" x14ac:dyDescent="0.3">
      <c r="E140" t="s">
        <v>65</v>
      </c>
      <c r="F140" s="97">
        <v>0.99798015943516938</v>
      </c>
      <c r="G140" s="99">
        <v>2.5725522935839348E-2</v>
      </c>
      <c r="M140" s="46"/>
      <c r="N140"/>
    </row>
    <row r="141" spans="5:21" x14ac:dyDescent="0.3">
      <c r="F141" s="97">
        <v>0.99798077295582632</v>
      </c>
      <c r="G141" s="99">
        <v>2.5435401535532864E-2</v>
      </c>
      <c r="M141" s="46"/>
      <c r="N141"/>
    </row>
    <row r="142" spans="5:21" x14ac:dyDescent="0.3">
      <c r="F142" s="97">
        <v>0.97652449975656652</v>
      </c>
      <c r="G142" s="99">
        <v>0.14266202632688782</v>
      </c>
      <c r="M142" s="46"/>
      <c r="N142"/>
    </row>
    <row r="143" spans="5:21" x14ac:dyDescent="0.3">
      <c r="E143" t="s">
        <v>66</v>
      </c>
      <c r="F143" s="97">
        <v>0.99978311123547781</v>
      </c>
      <c r="G143" s="99">
        <v>1.370683897907971E-2</v>
      </c>
    </row>
    <row r="144" spans="5:21" x14ac:dyDescent="0.3">
      <c r="F144" s="97">
        <v>0.9997795663341329</v>
      </c>
      <c r="G144" s="99">
        <v>1.4024295477611587E-2</v>
      </c>
    </row>
    <row r="145" spans="5:7" x14ac:dyDescent="0.3">
      <c r="F145" s="97">
        <v>0.96701530044511608</v>
      </c>
      <c r="G145" s="99">
        <v>0.15798896200016063</v>
      </c>
    </row>
    <row r="146" spans="5:7" x14ac:dyDescent="0.3">
      <c r="E146" t="s">
        <v>67</v>
      </c>
      <c r="F146" s="97">
        <v>0.98084264765984031</v>
      </c>
      <c r="G146" s="99">
        <v>3.9152207457190523E-2</v>
      </c>
    </row>
    <row r="147" spans="5:7" x14ac:dyDescent="0.3">
      <c r="F147" s="97">
        <v>0.98082452135221532</v>
      </c>
      <c r="G147" s="99">
        <v>3.9194173013734047E-2</v>
      </c>
    </row>
    <row r="148" spans="5:7" x14ac:dyDescent="0.3">
      <c r="F148" s="97">
        <v>0.9952189658608791</v>
      </c>
      <c r="G148" s="99">
        <v>5.9691923317496745E-2</v>
      </c>
    </row>
    <row r="149" spans="5:7" x14ac:dyDescent="0.3">
      <c r="E149" t="s">
        <v>68</v>
      </c>
      <c r="F149" s="97">
        <v>0.99169940146451752</v>
      </c>
      <c r="G149" s="99">
        <v>3.1527735847962425E-3</v>
      </c>
    </row>
    <row r="150" spans="5:7" x14ac:dyDescent="0.3">
      <c r="F150" s="97">
        <v>0.99169920838092118</v>
      </c>
      <c r="G150" s="99">
        <v>3.1550400563436884E-3</v>
      </c>
    </row>
    <row r="151" spans="5:7" x14ac:dyDescent="0.3">
      <c r="F151" s="97">
        <v>0.92252165079757886</v>
      </c>
      <c r="G151" s="99">
        <v>0.22637428717768041</v>
      </c>
    </row>
    <row r="152" spans="5:7" x14ac:dyDescent="0.3">
      <c r="E152" t="s">
        <v>69</v>
      </c>
      <c r="F152" s="97">
        <v>0.99724900887650403</v>
      </c>
      <c r="G152" s="99">
        <v>7.2359935404180536E-2</v>
      </c>
    </row>
    <row r="153" spans="5:7" x14ac:dyDescent="0.3">
      <c r="F153" s="97">
        <v>0.99734244702614272</v>
      </c>
      <c r="G153" s="99">
        <v>6.0917212572503189E-2</v>
      </c>
    </row>
  </sheetData>
  <mergeCells count="90">
    <mergeCell ref="A16:A33"/>
    <mergeCell ref="B16:B18"/>
    <mergeCell ref="D16:D18"/>
    <mergeCell ref="N16:N18"/>
    <mergeCell ref="B19:B21"/>
    <mergeCell ref="D19:D21"/>
    <mergeCell ref="N19:N21"/>
    <mergeCell ref="B22:B24"/>
    <mergeCell ref="D22:D24"/>
    <mergeCell ref="N22:N24"/>
    <mergeCell ref="B25:B27"/>
    <mergeCell ref="D25:D27"/>
    <mergeCell ref="N25:N27"/>
    <mergeCell ref="A4:A15"/>
    <mergeCell ref="B4:B6"/>
    <mergeCell ref="D4:D6"/>
    <mergeCell ref="N4:N6"/>
    <mergeCell ref="B7:B9"/>
    <mergeCell ref="D7:D9"/>
    <mergeCell ref="N7:N9"/>
    <mergeCell ref="B10:B12"/>
    <mergeCell ref="D10:D12"/>
    <mergeCell ref="N10:N12"/>
    <mergeCell ref="B13:B15"/>
    <mergeCell ref="D13:D15"/>
    <mergeCell ref="N13:N15"/>
    <mergeCell ref="N37:N39"/>
    <mergeCell ref="B40:B42"/>
    <mergeCell ref="D40:D42"/>
    <mergeCell ref="N40:N42"/>
    <mergeCell ref="B28:B30"/>
    <mergeCell ref="D28:D30"/>
    <mergeCell ref="N28:N30"/>
    <mergeCell ref="B31:B33"/>
    <mergeCell ref="D31:D33"/>
    <mergeCell ref="N31:N33"/>
    <mergeCell ref="B43:B45"/>
    <mergeCell ref="D43:D45"/>
    <mergeCell ref="N43:N45"/>
    <mergeCell ref="A46:A60"/>
    <mergeCell ref="B46:B48"/>
    <mergeCell ref="D46:D48"/>
    <mergeCell ref="N46:N48"/>
    <mergeCell ref="B49:B51"/>
    <mergeCell ref="D49:D51"/>
    <mergeCell ref="N49:N51"/>
    <mergeCell ref="A34:A45"/>
    <mergeCell ref="B34:B36"/>
    <mergeCell ref="D34:D36"/>
    <mergeCell ref="N34:N36"/>
    <mergeCell ref="B37:B39"/>
    <mergeCell ref="D37:D39"/>
    <mergeCell ref="B58:B60"/>
    <mergeCell ref="D58:D60"/>
    <mergeCell ref="N58:N60"/>
    <mergeCell ref="B52:B54"/>
    <mergeCell ref="D52:D54"/>
    <mergeCell ref="N52:N54"/>
    <mergeCell ref="B55:B57"/>
    <mergeCell ref="D55:D57"/>
    <mergeCell ref="N55:N57"/>
    <mergeCell ref="A67:A78"/>
    <mergeCell ref="B67:B69"/>
    <mergeCell ref="D67:D69"/>
    <mergeCell ref="N67:N69"/>
    <mergeCell ref="B70:B72"/>
    <mergeCell ref="D70:D72"/>
    <mergeCell ref="N70:N72"/>
    <mergeCell ref="B73:B75"/>
    <mergeCell ref="D73:D75"/>
    <mergeCell ref="N73:N75"/>
    <mergeCell ref="B76:B78"/>
    <mergeCell ref="D76:D78"/>
    <mergeCell ref="N76:N78"/>
    <mergeCell ref="A79:A93"/>
    <mergeCell ref="B79:B81"/>
    <mergeCell ref="D79:D81"/>
    <mergeCell ref="N79:N81"/>
    <mergeCell ref="B82:B84"/>
    <mergeCell ref="D82:D84"/>
    <mergeCell ref="N82:N84"/>
    <mergeCell ref="B85:B87"/>
    <mergeCell ref="D85:D87"/>
    <mergeCell ref="N85:N87"/>
    <mergeCell ref="B88:B90"/>
    <mergeCell ref="D88:D90"/>
    <mergeCell ref="N88:N90"/>
    <mergeCell ref="B91:B93"/>
    <mergeCell ref="D91:D93"/>
    <mergeCell ref="N91:N93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18959E-FB38-4A04-8C8E-5FD797C5D544}">
  <dimension ref="A2:W49"/>
  <sheetViews>
    <sheetView topLeftCell="F1" workbookViewId="0">
      <selection activeCell="B3" sqref="B3:D3"/>
    </sheetView>
  </sheetViews>
  <sheetFormatPr baseColWidth="10" defaultRowHeight="14.4" x14ac:dyDescent="0.3"/>
  <sheetData>
    <row r="2" spans="1:23" x14ac:dyDescent="0.3">
      <c r="B2" t="s">
        <v>28</v>
      </c>
      <c r="H2" t="s">
        <v>57</v>
      </c>
      <c r="N2" t="s">
        <v>30</v>
      </c>
      <c r="T2" t="s">
        <v>31</v>
      </c>
    </row>
    <row r="3" spans="1:23" x14ac:dyDescent="0.3">
      <c r="A3" t="s">
        <v>4</v>
      </c>
      <c r="B3" t="s">
        <v>152</v>
      </c>
      <c r="C3" t="s">
        <v>150</v>
      </c>
      <c r="D3" t="s">
        <v>149</v>
      </c>
      <c r="E3" t="s">
        <v>151</v>
      </c>
      <c r="G3" t="s">
        <v>4</v>
      </c>
      <c r="H3" t="s">
        <v>152</v>
      </c>
      <c r="I3" t="s">
        <v>150</v>
      </c>
      <c r="J3" t="s">
        <v>149</v>
      </c>
      <c r="K3" t="s">
        <v>151</v>
      </c>
      <c r="M3" t="s">
        <v>4</v>
      </c>
      <c r="N3" t="s">
        <v>152</v>
      </c>
      <c r="O3" t="s">
        <v>150</v>
      </c>
      <c r="P3" t="s">
        <v>149</v>
      </c>
      <c r="Q3" t="s">
        <v>151</v>
      </c>
      <c r="S3" t="s">
        <v>4</v>
      </c>
      <c r="T3" t="s">
        <v>152</v>
      </c>
      <c r="U3" t="s">
        <v>150</v>
      </c>
      <c r="V3" t="s">
        <v>149</v>
      </c>
      <c r="W3" t="s">
        <v>151</v>
      </c>
    </row>
    <row r="4" spans="1:23" x14ac:dyDescent="0.3">
      <c r="A4">
        <v>0</v>
      </c>
      <c r="B4">
        <v>0</v>
      </c>
      <c r="C4">
        <v>1.0692447429459935</v>
      </c>
      <c r="D4">
        <v>0</v>
      </c>
      <c r="E4">
        <v>1.1412735138308796</v>
      </c>
      <c r="G4">
        <v>0</v>
      </c>
      <c r="H4">
        <v>0</v>
      </c>
      <c r="I4">
        <v>0.27073556520761566</v>
      </c>
      <c r="J4">
        <v>0</v>
      </c>
      <c r="K4">
        <v>0.27840676947990206</v>
      </c>
      <c r="M4">
        <v>0</v>
      </c>
      <c r="N4">
        <v>0</v>
      </c>
      <c r="O4">
        <v>1.6230980185349935</v>
      </c>
      <c r="P4">
        <v>0</v>
      </c>
      <c r="Q4">
        <v>1.624408168928666</v>
      </c>
      <c r="S4">
        <v>0</v>
      </c>
      <c r="T4">
        <v>0</v>
      </c>
      <c r="U4">
        <v>1.1531976014912531</v>
      </c>
      <c r="V4">
        <v>0</v>
      </c>
      <c r="W4">
        <v>1.1531494318702658</v>
      </c>
    </row>
    <row r="5" spans="1:23" x14ac:dyDescent="0.3">
      <c r="A5">
        <v>1</v>
      </c>
      <c r="B5">
        <v>0</v>
      </c>
      <c r="C5">
        <v>1.9545930017646087</v>
      </c>
      <c r="D5">
        <v>5.2449426525572109</v>
      </c>
      <c r="E5">
        <v>2.0388628324390217</v>
      </c>
      <c r="G5">
        <v>1</v>
      </c>
      <c r="H5">
        <v>0</v>
      </c>
      <c r="I5">
        <v>0.3751559337689756</v>
      </c>
      <c r="J5">
        <v>0.41786232560996528</v>
      </c>
      <c r="K5">
        <v>0.38416582208100852</v>
      </c>
      <c r="M5">
        <v>1</v>
      </c>
      <c r="N5">
        <v>1.2717620256378441</v>
      </c>
      <c r="O5">
        <v>2.1635351808919414</v>
      </c>
      <c r="P5">
        <v>1.3131067387934265</v>
      </c>
      <c r="Q5">
        <v>2.1646730922591657</v>
      </c>
      <c r="S5">
        <v>1</v>
      </c>
      <c r="T5">
        <v>6.1078630079155003</v>
      </c>
      <c r="U5">
        <v>2.1064059336076375</v>
      </c>
      <c r="V5">
        <v>7.6930812143666794</v>
      </c>
      <c r="W5">
        <v>2.1063174003837513</v>
      </c>
    </row>
    <row r="6" spans="1:23" x14ac:dyDescent="0.3">
      <c r="A6">
        <v>2</v>
      </c>
      <c r="B6">
        <v>0</v>
      </c>
      <c r="C6">
        <v>3.3255801958757427</v>
      </c>
      <c r="D6">
        <v>10.470308949582495</v>
      </c>
      <c r="E6">
        <v>3.4127826650690865</v>
      </c>
      <c r="G6">
        <v>2</v>
      </c>
      <c r="H6">
        <v>0</v>
      </c>
      <c r="I6">
        <v>0.50712924901325496</v>
      </c>
      <c r="J6">
        <v>0.83552538722665437</v>
      </c>
      <c r="K6">
        <v>0.51743806602869613</v>
      </c>
      <c r="M6">
        <v>2</v>
      </c>
      <c r="N6">
        <v>2.2043875111055966</v>
      </c>
      <c r="O6">
        <v>2.7976018458430798</v>
      </c>
      <c r="P6">
        <v>2.5687443607583202</v>
      </c>
      <c r="Q6">
        <v>2.7985072322199254</v>
      </c>
      <c r="S6">
        <v>2</v>
      </c>
      <c r="T6">
        <v>8.8529699777651629</v>
      </c>
      <c r="U6">
        <v>3.6014276502962557</v>
      </c>
      <c r="V6">
        <v>15.3811512809791</v>
      </c>
      <c r="W6">
        <v>3.6012822288775559</v>
      </c>
    </row>
    <row r="7" spans="1:23" x14ac:dyDescent="0.3">
      <c r="A7">
        <v>3</v>
      </c>
      <c r="B7">
        <v>1.9042225660276599</v>
      </c>
      <c r="C7">
        <v>5.3115161759401408</v>
      </c>
      <c r="D7">
        <v>15.676171958356138</v>
      </c>
      <c r="E7">
        <v>5.389167616528292</v>
      </c>
      <c r="G7">
        <v>3</v>
      </c>
      <c r="H7">
        <v>1.1033249450371619E-2</v>
      </c>
      <c r="I7">
        <v>0.67001269812379816</v>
      </c>
      <c r="J7">
        <v>1.2529892798718667</v>
      </c>
      <c r="K7">
        <v>0.6815223120309577</v>
      </c>
      <c r="M7">
        <v>3</v>
      </c>
      <c r="N7">
        <v>3.0522288615308262</v>
      </c>
      <c r="O7">
        <v>3.520512915123434</v>
      </c>
      <c r="P7">
        <v>3.7694280455761784</v>
      </c>
      <c r="Q7">
        <v>3.5211496333506451</v>
      </c>
      <c r="S7">
        <v>3</v>
      </c>
      <c r="T7">
        <v>15.029460659926904</v>
      </c>
      <c r="U7">
        <v>5.805652804158326</v>
      </c>
      <c r="V7">
        <v>23.064213464017254</v>
      </c>
      <c r="W7">
        <v>5.8054349525315798</v>
      </c>
    </row>
    <row r="8" spans="1:23" x14ac:dyDescent="0.3">
      <c r="A8">
        <v>4</v>
      </c>
      <c r="B8">
        <v>5.8486835956563841</v>
      </c>
      <c r="C8">
        <v>8.0237345801330537</v>
      </c>
      <c r="D8">
        <v>20.862604473440477</v>
      </c>
      <c r="E8">
        <v>8.0784705611076202</v>
      </c>
      <c r="G8">
        <v>4</v>
      </c>
      <c r="H8">
        <v>2.2066498900743237E-2</v>
      </c>
      <c r="I8">
        <v>0.86668260365812555</v>
      </c>
      <c r="J8">
        <v>1.6702540985225529</v>
      </c>
      <c r="K8">
        <v>0.87924120736821887</v>
      </c>
      <c r="M8">
        <v>4</v>
      </c>
      <c r="N8">
        <v>4.2392067521261474</v>
      </c>
      <c r="O8">
        <v>4.3238627321883829</v>
      </c>
      <c r="P8">
        <v>4.9175628941735239</v>
      </c>
      <c r="Q8">
        <v>4.3242201237657429</v>
      </c>
      <c r="S8">
        <v>4</v>
      </c>
      <c r="T8">
        <v>18.25496134950026</v>
      </c>
      <c r="U8">
        <v>8.8812700832963483</v>
      </c>
      <c r="V8">
        <v>30.742271025536965</v>
      </c>
      <c r="W8">
        <v>8.8809682833050925</v>
      </c>
    </row>
    <row r="9" spans="1:23" x14ac:dyDescent="0.3">
      <c r="A9">
        <v>5</v>
      </c>
      <c r="B9">
        <v>11.357327447379259</v>
      </c>
      <c r="C9">
        <v>11.540373120982613</v>
      </c>
      <c r="D9">
        <v>26.02967901769772</v>
      </c>
      <c r="E9">
        <v>11.560573988349788</v>
      </c>
      <c r="G9">
        <v>5</v>
      </c>
      <c r="H9">
        <v>7.7232746152601325E-2</v>
      </c>
      <c r="I9">
        <v>1.0993793642309917</v>
      </c>
      <c r="J9">
        <v>2.0873199381101348</v>
      </c>
      <c r="K9">
        <v>1.1127903087111655</v>
      </c>
      <c r="M9">
        <v>5</v>
      </c>
      <c r="N9">
        <v>5.2566163726364223</v>
      </c>
      <c r="O9">
        <v>5.1963652380993635</v>
      </c>
      <c r="P9">
        <v>6.0154487464024671</v>
      </c>
      <c r="Q9">
        <v>5.1964560221660472</v>
      </c>
      <c r="S9">
        <v>5</v>
      </c>
      <c r="T9">
        <v>23.539292266460862</v>
      </c>
      <c r="U9">
        <v>12.967104944355174</v>
      </c>
      <c r="V9">
        <v>38.415327225464651</v>
      </c>
      <c r="W9">
        <v>12.966714371113488</v>
      </c>
    </row>
    <row r="10" spans="1:23" x14ac:dyDescent="0.3">
      <c r="A10">
        <v>6</v>
      </c>
      <c r="B10">
        <v>16.865971299102132</v>
      </c>
      <c r="C10">
        <v>15.895868130115979</v>
      </c>
      <c r="D10">
        <v>31.177467843303734</v>
      </c>
      <c r="E10">
        <v>15.873890429578534</v>
      </c>
      <c r="G10">
        <v>6</v>
      </c>
      <c r="H10">
        <v>1.0598260420316739</v>
      </c>
      <c r="I10">
        <v>1.3695892066801836</v>
      </c>
      <c r="J10">
        <v>2.5041868935206981</v>
      </c>
      <c r="K10">
        <v>1.3836228899319145</v>
      </c>
      <c r="M10">
        <v>6</v>
      </c>
      <c r="N10">
        <v>5.8518744892913102</v>
      </c>
      <c r="O10">
        <v>6.124733035668271</v>
      </c>
      <c r="P10">
        <v>7.0652847878718434</v>
      </c>
      <c r="Q10">
        <v>6.1245887800764098</v>
      </c>
      <c r="S10">
        <v>6</v>
      </c>
      <c r="T10">
        <v>29.098133880406429</v>
      </c>
      <c r="U10">
        <v>18.162570145063949</v>
      </c>
      <c r="V10">
        <v>46.083385321607793</v>
      </c>
      <c r="W10">
        <v>18.16209431722249</v>
      </c>
    </row>
    <row r="11" spans="1:23" x14ac:dyDescent="0.3">
      <c r="A11">
        <v>7</v>
      </c>
      <c r="B11">
        <v>21.422503867811177</v>
      </c>
      <c r="C11">
        <v>21.076763121585774</v>
      </c>
      <c r="D11">
        <v>36.306042932758665</v>
      </c>
      <c r="E11">
        <v>21.010261622461087</v>
      </c>
      <c r="G11">
        <v>7</v>
      </c>
      <c r="H11">
        <v>1.9441600083228394</v>
      </c>
      <c r="I11">
        <v>1.6779697454574989</v>
      </c>
      <c r="J11">
        <v>2.9208550595952865</v>
      </c>
      <c r="K11">
        <v>1.6923772745549344</v>
      </c>
      <c r="M11">
        <v>7</v>
      </c>
      <c r="N11">
        <v>7.8777117834213204</v>
      </c>
      <c r="O11">
        <v>7.0945814903126188</v>
      </c>
      <c r="P11">
        <v>8.0691739551568382</v>
      </c>
      <c r="Q11">
        <v>7.0942468160034373</v>
      </c>
      <c r="S11">
        <v>7</v>
      </c>
      <c r="T11">
        <v>34.039326426135823</v>
      </c>
      <c r="U11">
        <v>24.516387808091377</v>
      </c>
      <c r="V11">
        <v>53.746448569648415</v>
      </c>
      <c r="W11">
        <v>24.515838871731038</v>
      </c>
    </row>
    <row r="12" spans="1:23" x14ac:dyDescent="0.3">
      <c r="A12">
        <v>8</v>
      </c>
      <c r="B12">
        <v>25.502980795013304</v>
      </c>
      <c r="C12">
        <v>27.023848477440222</v>
      </c>
      <c r="D12">
        <v>41.415475999893253</v>
      </c>
      <c r="E12">
        <v>26.916004590549218</v>
      </c>
      <c r="G12">
        <v>8</v>
      </c>
      <c r="H12">
        <v>2.63197531543819</v>
      </c>
      <c r="I12">
        <v>2.0243217753683163</v>
      </c>
      <c r="J12">
        <v>3.3373245311296076</v>
      </c>
      <c r="K12">
        <v>2.0388490992701729</v>
      </c>
      <c r="M12">
        <v>8</v>
      </c>
      <c r="N12">
        <v>9.0782079577205863</v>
      </c>
      <c r="O12">
        <v>8.0912676625531255</v>
      </c>
      <c r="P12">
        <v>9.0291271482112734</v>
      </c>
      <c r="Q12">
        <v>8.0907942185336061</v>
      </c>
      <c r="S12">
        <v>8</v>
      </c>
      <c r="T12">
        <v>38.568752926387766</v>
      </c>
      <c r="U12">
        <v>32.021527789402214</v>
      </c>
      <c r="V12">
        <v>61.404520223149596</v>
      </c>
      <c r="W12">
        <v>32.020925439402404</v>
      </c>
    </row>
    <row r="13" spans="1:23" x14ac:dyDescent="0.3">
      <c r="A13">
        <v>9</v>
      </c>
      <c r="B13">
        <v>31.215648493096285</v>
      </c>
      <c r="C13">
        <v>33.639402764942574</v>
      </c>
      <c r="D13">
        <v>46.505838490871966</v>
      </c>
      <c r="E13">
        <v>33.498182905156575</v>
      </c>
      <c r="G13">
        <v>9</v>
      </c>
      <c r="H13">
        <v>3.1232719633777264</v>
      </c>
      <c r="I13">
        <v>2.4076055383631862</v>
      </c>
      <c r="J13">
        <v>3.7535954028741321</v>
      </c>
      <c r="K13">
        <v>2.4220068823505887</v>
      </c>
      <c r="M13">
        <v>9</v>
      </c>
      <c r="N13">
        <v>10.128642110232443</v>
      </c>
      <c r="O13">
        <v>9.1006034344223536</v>
      </c>
      <c r="P13">
        <v>9.9470672584204731</v>
      </c>
      <c r="Q13">
        <v>9.100044424081787</v>
      </c>
      <c r="S13">
        <v>9</v>
      </c>
      <c r="T13">
        <v>43.304062449378435</v>
      </c>
      <c r="U13">
        <v>40.616475108037065</v>
      </c>
      <c r="V13">
        <v>69.057603533555522</v>
      </c>
      <c r="W13">
        <v>40.615844449198356</v>
      </c>
    </row>
    <row r="14" spans="1:23" x14ac:dyDescent="0.3">
      <c r="A14">
        <v>10</v>
      </c>
      <c r="B14">
        <v>42.776999786835653</v>
      </c>
      <c r="C14">
        <v>40.797637318867004</v>
      </c>
      <c r="D14">
        <v>51.577201585191339</v>
      </c>
      <c r="E14">
        <v>40.634399326917787</v>
      </c>
      <c r="G14">
        <v>10</v>
      </c>
      <c r="H14">
        <v>3.319790622553541</v>
      </c>
      <c r="I14">
        <v>2.8259963314996006</v>
      </c>
      <c r="J14">
        <v>4.1696677695341897</v>
      </c>
      <c r="K14">
        <v>2.8400460015203612</v>
      </c>
      <c r="M14">
        <v>10</v>
      </c>
      <c r="N14">
        <v>10.953983230063187</v>
      </c>
      <c r="O14">
        <v>10.109411104667661</v>
      </c>
      <c r="P14">
        <v>10.824833020363297</v>
      </c>
      <c r="Q14">
        <v>10.108816845286203</v>
      </c>
      <c r="S14">
        <v>10</v>
      </c>
      <c r="T14">
        <v>52.362915449882323</v>
      </c>
      <c r="U14">
        <v>50.191849177794147</v>
      </c>
      <c r="V14">
        <v>76.705701750190102</v>
      </c>
      <c r="W14">
        <v>50.191218003838848</v>
      </c>
    </row>
    <row r="15" spans="1:23" x14ac:dyDescent="0.3">
      <c r="A15">
        <v>11</v>
      </c>
      <c r="B15">
        <v>46.993492611611188</v>
      </c>
      <c r="C15">
        <v>48.356347851825056</v>
      </c>
      <c r="D15">
        <v>56.629636196676437</v>
      </c>
      <c r="E15">
        <v>48.184173836298015</v>
      </c>
      <c r="G15">
        <v>11</v>
      </c>
      <c r="H15">
        <v>3.8110872704930774</v>
      </c>
      <c r="I15">
        <v>3.276971987996335</v>
      </c>
      <c r="J15">
        <v>4.5855417257699704</v>
      </c>
      <c r="K15">
        <v>3.2904739032676402</v>
      </c>
      <c r="M15">
        <v>11</v>
      </c>
      <c r="N15">
        <v>11.854355360787636</v>
      </c>
      <c r="O15">
        <v>11.105913907619952</v>
      </c>
      <c r="P15">
        <v>11.66418269499891</v>
      </c>
      <c r="Q15">
        <v>11.105328631185598</v>
      </c>
      <c r="S15">
        <v>11</v>
      </c>
      <c r="T15">
        <v>57.235480321365472</v>
      </c>
      <c r="U15">
        <v>60.600740903791909</v>
      </c>
      <c r="V15">
        <v>84.348818120262308</v>
      </c>
      <c r="W15">
        <v>60.600136881416908</v>
      </c>
    </row>
    <row r="16" spans="1:23" x14ac:dyDescent="0.3">
      <c r="A16">
        <v>12</v>
      </c>
      <c r="B16">
        <v>57.126676980829806</v>
      </c>
      <c r="C16">
        <v>56.168090296523395</v>
      </c>
      <c r="D16">
        <v>61.663212974471186</v>
      </c>
      <c r="E16">
        <v>56.000178581094048</v>
      </c>
      <c r="G16">
        <v>12</v>
      </c>
      <c r="H16">
        <v>4.1058652592567988</v>
      </c>
      <c r="I16">
        <v>3.7574235093693504</v>
      </c>
      <c r="J16">
        <v>5.0012173661964257</v>
      </c>
      <c r="K16">
        <v>3.7702181184727999</v>
      </c>
      <c r="M16">
        <v>12</v>
      </c>
      <c r="N16">
        <v>12.529634458830973</v>
      </c>
      <c r="O16">
        <v>12.079971563331277</v>
      </c>
      <c r="P16">
        <v>12.466797591656041</v>
      </c>
      <c r="Q16">
        <v>12.079431454456705</v>
      </c>
      <c r="S16">
        <v>12</v>
      </c>
      <c r="T16">
        <v>66.019822624884398</v>
      </c>
      <c r="U16">
        <v>71.67093268208059</v>
      </c>
      <c r="V16">
        <v>91.986955888867385</v>
      </c>
      <c r="W16">
        <v>71.670380862486084</v>
      </c>
    </row>
    <row r="17" spans="1:23" x14ac:dyDescent="0.3">
      <c r="A17">
        <v>13</v>
      </c>
      <c r="B17">
        <v>63.519424166779807</v>
      </c>
      <c r="C17">
        <v>64.089717303699786</v>
      </c>
      <c r="D17">
        <v>66.678002304027231</v>
      </c>
      <c r="E17">
        <v>63.938062993176651</v>
      </c>
      <c r="G17">
        <v>13</v>
      </c>
      <c r="H17">
        <v>4.681116058186519</v>
      </c>
      <c r="I17">
        <v>4.2637798551867219</v>
      </c>
      <c r="J17">
        <v>5.4166947853834646</v>
      </c>
      <c r="K17">
        <v>4.2757483597208097</v>
      </c>
      <c r="M17">
        <v>13</v>
      </c>
      <c r="N17">
        <v>13.054851535086902</v>
      </c>
      <c r="O17">
        <v>13.02318199170333</v>
      </c>
      <c r="P17">
        <v>13.234285435879723</v>
      </c>
      <c r="Q17">
        <v>13.022714318278183</v>
      </c>
      <c r="S17">
        <v>13</v>
      </c>
      <c r="T17">
        <v>72.19631330704614</v>
      </c>
      <c r="U17">
        <v>83.217327383289827</v>
      </c>
      <c r="V17">
        <v>99.620118298983016</v>
      </c>
      <c r="W17">
        <v>83.216848308673065</v>
      </c>
    </row>
    <row r="18" spans="1:23" x14ac:dyDescent="0.3">
      <c r="A18">
        <v>14</v>
      </c>
      <c r="B18">
        <v>75.42081520445268</v>
      </c>
      <c r="C18">
        <v>71.989660655588096</v>
      </c>
      <c r="D18">
        <v>71.674074308087555</v>
      </c>
      <c r="E18">
        <v>71.864138728030241</v>
      </c>
      <c r="G18">
        <v>14</v>
      </c>
      <c r="H18">
        <v>5.2563668571162392</v>
      </c>
      <c r="I18">
        <v>4.7921384191326508</v>
      </c>
      <c r="J18">
        <v>5.8319740778560485</v>
      </c>
      <c r="K18">
        <v>4.8032044476853155</v>
      </c>
      <c r="M18">
        <v>14</v>
      </c>
      <c r="N18">
        <v>14.079201750921685</v>
      </c>
      <c r="O18">
        <v>13.928875644056305</v>
      </c>
      <c r="P18">
        <v>13.968183589881653</v>
      </c>
      <c r="Q18">
        <v>13.928498762292262</v>
      </c>
      <c r="S18">
        <v>14</v>
      </c>
      <c r="T18">
        <v>83.838402327247948</v>
      </c>
      <c r="U18">
        <v>95.053292785192795</v>
      </c>
      <c r="V18">
        <v>107.24830859147973</v>
      </c>
      <c r="W18">
        <v>95.052901309697006</v>
      </c>
    </row>
    <row r="19" spans="1:23" x14ac:dyDescent="0.3">
      <c r="A19">
        <v>15</v>
      </c>
      <c r="B19">
        <v>82.833681622203216</v>
      </c>
      <c r="C19">
        <v>79.752809555086401</v>
      </c>
      <c r="D19">
        <v>76.651498847667682</v>
      </c>
      <c r="E19">
        <v>79.660676419378206</v>
      </c>
      <c r="G19">
        <v>15</v>
      </c>
      <c r="H19">
        <v>5.7165674962600157</v>
      </c>
      <c r="I19">
        <v>5.3383938062329337</v>
      </c>
      <c r="J19">
        <v>6.2470553380937091</v>
      </c>
      <c r="K19">
        <v>5.3485228398996147</v>
      </c>
      <c r="M19">
        <v>15</v>
      </c>
      <c r="N19">
        <v>14.98973527610816</v>
      </c>
      <c r="O19">
        <v>14.792029897542818</v>
      </c>
      <c r="P19">
        <v>14.669962132045068</v>
      </c>
      <c r="Q19">
        <v>14.791753890964017</v>
      </c>
      <c r="S19">
        <v>15</v>
      </c>
      <c r="T19">
        <v>99.192461759688001</v>
      </c>
      <c r="U19">
        <v>107.00008919884829</v>
      </c>
      <c r="V19">
        <v>114.87153000511043</v>
      </c>
      <c r="W19">
        <v>106.99979401886611</v>
      </c>
    </row>
    <row r="20" spans="1:23" x14ac:dyDescent="0.3">
      <c r="A20">
        <v>16</v>
      </c>
      <c r="B20">
        <v>89.236011015594556</v>
      </c>
      <c r="C20">
        <v>87.283164666032988</v>
      </c>
      <c r="D20">
        <v>81.610345523031626</v>
      </c>
      <c r="E20">
        <v>87.228927286505865</v>
      </c>
      <c r="G20">
        <v>16</v>
      </c>
      <c r="H20">
        <v>6.1767681354037922</v>
      </c>
      <c r="I20">
        <v>5.8983589459499726</v>
      </c>
      <c r="J20">
        <v>6.6619386605312254</v>
      </c>
      <c r="K20">
        <v>5.9075558944404296</v>
      </c>
      <c r="M20">
        <v>16</v>
      </c>
      <c r="N20">
        <v>15.900268801294635</v>
      </c>
      <c r="O20">
        <v>15.609129047517579</v>
      </c>
      <c r="P20">
        <v>15.341026801652772</v>
      </c>
      <c r="Q20">
        <v>15.608956772680523</v>
      </c>
      <c r="S20">
        <v>16</v>
      </c>
      <c r="T20">
        <v>112.696313381968</v>
      </c>
      <c r="U20">
        <v>118.89398609005119</v>
      </c>
      <c r="V20">
        <v>122.48978577652358</v>
      </c>
      <c r="W20">
        <v>118.89378987430024</v>
      </c>
    </row>
    <row r="21" spans="1:23" x14ac:dyDescent="0.3">
      <c r="A21">
        <v>17</v>
      </c>
      <c r="B21">
        <v>96.693669429874575</v>
      </c>
      <c r="C21">
        <v>94.504639284591647</v>
      </c>
      <c r="D21">
        <v>86.550683674665819</v>
      </c>
      <c r="E21">
        <v>94.490206140931093</v>
      </c>
      <c r="G21">
        <v>17</v>
      </c>
      <c r="H21">
        <v>6.4068684549756805</v>
      </c>
      <c r="I21">
        <v>6.4678741259511305</v>
      </c>
      <c r="J21">
        <v>7.0766241395583327</v>
      </c>
      <c r="K21">
        <v>6.4761794968553019</v>
      </c>
      <c r="M21">
        <v>17</v>
      </c>
      <c r="N21">
        <v>16.469352254536179</v>
      </c>
      <c r="O21">
        <v>16.377991864830705</v>
      </c>
      <c r="P21">
        <v>15.982721814736879</v>
      </c>
      <c r="Q21">
        <v>16.377920210037345</v>
      </c>
      <c r="S21">
        <v>17</v>
      </c>
      <c r="T21">
        <v>124.04987015993589</v>
      </c>
      <c r="U21">
        <v>130.59102728744114</v>
      </c>
      <c r="V21">
        <v>130.10307914025913</v>
      </c>
      <c r="W21">
        <v>130.59092726185963</v>
      </c>
    </row>
    <row r="22" spans="1:23" x14ac:dyDescent="0.3">
      <c r="A22">
        <v>18</v>
      </c>
      <c r="B22">
        <v>104.14866969264962</v>
      </c>
      <c r="C22">
        <v>101.36045544331279</v>
      </c>
      <c r="D22">
        <v>91.472582384248469</v>
      </c>
      <c r="E22">
        <v>101.385474528584</v>
      </c>
      <c r="G22">
        <v>18</v>
      </c>
      <c r="H22">
        <v>6.867069094119457</v>
      </c>
      <c r="I22">
        <v>7.0429010504078633</v>
      </c>
      <c r="J22">
        <v>7.4911118695194325</v>
      </c>
      <c r="K22">
        <v>7.0503861536592511</v>
      </c>
      <c r="M22">
        <v>18</v>
      </c>
      <c r="N22">
        <v>16.981527362453573</v>
      </c>
      <c r="O22">
        <v>17.097584421068781</v>
      </c>
      <c r="P22">
        <v>16.596332556690747</v>
      </c>
      <c r="Q22">
        <v>17.097605626465342</v>
      </c>
      <c r="S22">
        <v>18</v>
      </c>
      <c r="T22">
        <v>135.05937976281385</v>
      </c>
      <c r="U22">
        <v>141.9696508023784</v>
      </c>
      <c r="V22">
        <v>137.71141332874475</v>
      </c>
      <c r="W22">
        <v>141.9696396418488</v>
      </c>
    </row>
    <row r="23" spans="1:23" x14ac:dyDescent="0.3">
      <c r="A23">
        <v>19</v>
      </c>
      <c r="B23">
        <v>108.6473767477725</v>
      </c>
      <c r="C23">
        <v>107.81157758471947</v>
      </c>
      <c r="D23">
        <v>96.376110475615832</v>
      </c>
      <c r="E23">
        <v>107.87387467016504</v>
      </c>
      <c r="G23">
        <v>19</v>
      </c>
      <c r="H23">
        <v>7.2122195734772889</v>
      </c>
      <c r="I23">
        <v>7.619600400661958</v>
      </c>
      <c r="J23">
        <v>7.9054019447143693</v>
      </c>
      <c r="K23">
        <v>7.6263619973600001</v>
      </c>
      <c r="M23">
        <v>19</v>
      </c>
      <c r="N23">
        <v>17.436794125046809</v>
      </c>
      <c r="O23">
        <v>17.767831592752337</v>
      </c>
      <c r="P23">
        <v>17.18308815703671</v>
      </c>
      <c r="Q23">
        <v>17.767934522601941</v>
      </c>
      <c r="S23">
        <v>19</v>
      </c>
      <c r="T23">
        <v>146.32692474700926</v>
      </c>
      <c r="U23">
        <v>152.93151197356266</v>
      </c>
      <c r="V23">
        <v>145.3147915723101</v>
      </c>
      <c r="W23">
        <v>152.93157882366071</v>
      </c>
    </row>
    <row r="24" spans="1:23" x14ac:dyDescent="0.3">
      <c r="A24">
        <v>20</v>
      </c>
      <c r="B24">
        <v>112.50341136644924</v>
      </c>
      <c r="C24">
        <v>113.8345723791942</v>
      </c>
      <c r="D24">
        <v>101.26133651572414</v>
      </c>
      <c r="E24">
        <v>113.93061976065209</v>
      </c>
      <c r="G24">
        <v>20</v>
      </c>
      <c r="H24">
        <v>7.3306177537861048</v>
      </c>
      <c r="I24">
        <v>8.19439253592863</v>
      </c>
      <c r="J24">
        <v>8.319494459397653</v>
      </c>
      <c r="K24">
        <v>8.200547286863836</v>
      </c>
      <c r="M24">
        <v>20</v>
      </c>
      <c r="N24">
        <v>17.914243574657593</v>
      </c>
      <c r="O24">
        <v>18.389436745772969</v>
      </c>
      <c r="P24">
        <v>17.744163951507137</v>
      </c>
      <c r="Q24">
        <v>18.389608041808671</v>
      </c>
      <c r="S24">
        <v>20</v>
      </c>
      <c r="T24">
        <v>160.43285892569662</v>
      </c>
      <c r="U24">
        <v>163.40091606192644</v>
      </c>
      <c r="V24">
        <v>152.91321709917514</v>
      </c>
      <c r="W24">
        <v>163.40104760938135</v>
      </c>
    </row>
    <row r="25" spans="1:23" x14ac:dyDescent="0.3">
      <c r="A25">
        <v>21</v>
      </c>
      <c r="B25">
        <v>117.77332534530747</v>
      </c>
      <c r="C25">
        <v>119.41920665736164</v>
      </c>
      <c r="D25">
        <v>106.12832881560863</v>
      </c>
      <c r="E25">
        <v>119.54457235596342</v>
      </c>
      <c r="G25">
        <v>21</v>
      </c>
      <c r="H25">
        <v>7.4884819941978584</v>
      </c>
      <c r="I25">
        <v>8.7640018865224842</v>
      </c>
      <c r="J25">
        <v>8.7333895077792327</v>
      </c>
      <c r="K25">
        <v>8.7696808909797479</v>
      </c>
      <c r="M25">
        <v>21</v>
      </c>
      <c r="N25">
        <v>18.523518972065901</v>
      </c>
      <c r="O25">
        <v>18.963715783898241</v>
      </c>
      <c r="P25">
        <v>18.280683836370613</v>
      </c>
      <c r="Q25">
        <v>18.963940859968385</v>
      </c>
      <c r="S25">
        <v>21</v>
      </c>
      <c r="T25">
        <v>174.42739971712845</v>
      </c>
      <c r="U25">
        <v>173.32326241644827</v>
      </c>
      <c r="V25">
        <v>160.50669313545922</v>
      </c>
      <c r="W25">
        <v>173.32344387577817</v>
      </c>
    </row>
    <row r="26" spans="1:23" x14ac:dyDescent="0.3">
      <c r="A26">
        <v>22</v>
      </c>
      <c r="B26">
        <v>121.91671900369603</v>
      </c>
      <c r="C26">
        <v>124.56601468766365</v>
      </c>
      <c r="D26">
        <v>110.97715543133877</v>
      </c>
      <c r="E26">
        <v>124.71576064681977</v>
      </c>
      <c r="G26">
        <v>22</v>
      </c>
      <c r="H26">
        <v>7.8436765351243052</v>
      </c>
      <c r="I26">
        <v>9.325486260423677</v>
      </c>
      <c r="J26">
        <v>9.1470871840237304</v>
      </c>
      <c r="K26">
        <v>9.3308299080596875</v>
      </c>
      <c r="M26">
        <v>22</v>
      </c>
      <c r="N26">
        <v>19.077405696982545</v>
      </c>
      <c r="O26">
        <v>19.492449088455594</v>
      </c>
      <c r="P26">
        <v>18.793722519719296</v>
      </c>
      <c r="Q26">
        <v>19.492712950508018</v>
      </c>
      <c r="S26">
        <v>22</v>
      </c>
      <c r="T26">
        <v>189.24046119537991</v>
      </c>
      <c r="U26">
        <v>182.6628599470624</v>
      </c>
      <c r="V26">
        <v>168.09522290517987</v>
      </c>
      <c r="W26">
        <v>182.66307594248408</v>
      </c>
    </row>
    <row r="27" spans="1:23" x14ac:dyDescent="0.3">
      <c r="A27">
        <v>23</v>
      </c>
      <c r="B27">
        <v>126.19377052203261</v>
      </c>
      <c r="C27">
        <v>129.28399226389431</v>
      </c>
      <c r="D27">
        <v>115.80788416496972</v>
      </c>
      <c r="E27">
        <v>129.45300541803161</v>
      </c>
      <c r="G27">
        <v>23</v>
      </c>
      <c r="H27">
        <v>10.330038321609429</v>
      </c>
      <c r="I27">
        <v>9.8762527247590359</v>
      </c>
      <c r="J27">
        <v>9.5605875822511077</v>
      </c>
      <c r="K27">
        <v>9.881406018472882</v>
      </c>
      <c r="M27">
        <v>23</v>
      </c>
      <c r="N27">
        <v>19.40973773193253</v>
      </c>
      <c r="O27">
        <v>19.977752858461756</v>
      </c>
      <c r="P27">
        <v>19.284307674226888</v>
      </c>
      <c r="Q27">
        <v>19.978040751013292</v>
      </c>
      <c r="S27">
        <v>23</v>
      </c>
      <c r="T27">
        <v>201.31036314062186</v>
      </c>
      <c r="U27">
        <v>191.40041185287049</v>
      </c>
      <c r="V27">
        <v>175.67880963025402</v>
      </c>
      <c r="W27">
        <v>191.40064714347724</v>
      </c>
    </row>
    <row r="28" spans="1:23" x14ac:dyDescent="0.3">
      <c r="A28">
        <v>24</v>
      </c>
      <c r="B28">
        <v>130.67399913685472</v>
      </c>
      <c r="C28">
        <v>133.58851371069167</v>
      </c>
      <c r="D28">
        <v>120.62058256549061</v>
      </c>
      <c r="E28">
        <v>133.77176522856251</v>
      </c>
      <c r="G28">
        <v>24</v>
      </c>
      <c r="H28">
        <v>11.119359523668198</v>
      </c>
      <c r="I28">
        <v>10.414061968137483</v>
      </c>
      <c r="J28">
        <v>9.9738907965363808</v>
      </c>
      <c r="K28">
        <v>10.419170417619533</v>
      </c>
      <c r="M28">
        <v>24</v>
      </c>
      <c r="N28">
        <v>19.852847111865845</v>
      </c>
      <c r="O28">
        <v>20.421969909127419</v>
      </c>
      <c r="P28">
        <v>19.753421995689603</v>
      </c>
      <c r="Q28">
        <v>20.422267800351072</v>
      </c>
      <c r="S28">
        <v>24</v>
      </c>
      <c r="T28">
        <v>213.74601969026506</v>
      </c>
      <c r="U28">
        <v>199.53040020410427</v>
      </c>
      <c r="V28">
        <v>183.25745653050063</v>
      </c>
      <c r="W28">
        <v>199.53064024797149</v>
      </c>
    </row>
    <row r="29" spans="1:23" x14ac:dyDescent="0.3">
      <c r="A29">
        <v>25</v>
      </c>
      <c r="B29">
        <v>134.627142032286</v>
      </c>
      <c r="C29">
        <v>137.49952052453474</v>
      </c>
      <c r="D29">
        <v>125.41531792976912</v>
      </c>
      <c r="E29">
        <v>137.69225622856666</v>
      </c>
      <c r="G29">
        <v>25</v>
      </c>
      <c r="H29">
        <v>11.280064508766024</v>
      </c>
      <c r="I29">
        <v>10.937023134606171</v>
      </c>
      <c r="J29">
        <v>10.386996920909622</v>
      </c>
      <c r="K29">
        <v>10.942229270868843</v>
      </c>
      <c r="M29">
        <v>25</v>
      </c>
      <c r="N29">
        <v>20.129790474324167</v>
      </c>
      <c r="O29">
        <v>20.827579007321987</v>
      </c>
      <c r="P29">
        <v>20.202005171473445</v>
      </c>
      <c r="Q29">
        <v>20.827873931410725</v>
      </c>
      <c r="S29">
        <v>25</v>
      </c>
      <c r="T29">
        <v>221.2439890804911</v>
      </c>
      <c r="U29">
        <v>207.05853702280939</v>
      </c>
      <c r="V29">
        <v>190.83116682364209</v>
      </c>
      <c r="W29">
        <v>207.05876838528195</v>
      </c>
    </row>
    <row r="30" spans="1:23" x14ac:dyDescent="0.3">
      <c r="A30">
        <v>26</v>
      </c>
      <c r="B30">
        <v>139.37091350680353</v>
      </c>
      <c r="C30">
        <v>141.03999617215629</v>
      </c>
      <c r="D30">
        <v>130.19215730349237</v>
      </c>
      <c r="E30">
        <v>141.23786571054745</v>
      </c>
      <c r="G30">
        <v>26</v>
      </c>
      <c r="H30">
        <v>11.422913384408536</v>
      </c>
      <c r="I30">
        <v>11.443581082904553</v>
      </c>
      <c r="J30">
        <v>10.799906049356348</v>
      </c>
      <c r="K30">
        <v>11.449021604354833</v>
      </c>
      <c r="M30">
        <v>26</v>
      </c>
      <c r="N30">
        <v>20.462122509274153</v>
      </c>
      <c r="O30">
        <v>21.197121217043783</v>
      </c>
      <c r="P30">
        <v>20.630955762810935</v>
      </c>
      <c r="Q30">
        <v>21.19740149527841</v>
      </c>
      <c r="S30">
        <v>26</v>
      </c>
      <c r="T30">
        <v>225.1617126863454</v>
      </c>
      <c r="U30">
        <v>213.99939291728316</v>
      </c>
      <c r="V30">
        <v>198.39994372530282</v>
      </c>
      <c r="W30">
        <v>213.99960355425674</v>
      </c>
    </row>
    <row r="31" spans="1:23" x14ac:dyDescent="0.3">
      <c r="A31">
        <v>27</v>
      </c>
      <c r="B31">
        <v>143.91037173943423</v>
      </c>
      <c r="C31">
        <v>144.23471862676647</v>
      </c>
      <c r="D31">
        <v>134.95116748210444</v>
      </c>
      <c r="E31">
        <v>144.43385317240401</v>
      </c>
      <c r="G31">
        <v>27</v>
      </c>
      <c r="H31">
        <v>11.601474478961677</v>
      </c>
      <c r="I31">
        <v>11.932497900769171</v>
      </c>
      <c r="J31">
        <v>11.212618275816835</v>
      </c>
      <c r="K31">
        <v>11.93830143108303</v>
      </c>
      <c r="M31">
        <v>27</v>
      </c>
      <c r="N31">
        <v>20.861819145903191</v>
      </c>
      <c r="O31">
        <v>21.533141405185741</v>
      </c>
      <c r="P31">
        <v>21.041133004717668</v>
      </c>
      <c r="Q31">
        <v>21.533396767737649</v>
      </c>
      <c r="S31">
        <v>27</v>
      </c>
      <c r="T31">
        <v>229.17737938234606</v>
      </c>
      <c r="U31">
        <v>220.37426915108978</v>
      </c>
      <c r="V31">
        <v>205.96379044901323</v>
      </c>
      <c r="W31">
        <v>220.37444855852479</v>
      </c>
    </row>
    <row r="32" spans="1:23" x14ac:dyDescent="0.3">
      <c r="A32">
        <v>28</v>
      </c>
      <c r="B32">
        <v>146.66155854708919</v>
      </c>
      <c r="C32">
        <v>147.10926819914906</v>
      </c>
      <c r="D32">
        <v>139.69241501174045</v>
      </c>
      <c r="E32">
        <v>147.30631698565452</v>
      </c>
      <c r="G32">
        <v>28</v>
      </c>
      <c r="H32">
        <v>12.708553265191149</v>
      </c>
      <c r="I32">
        <v>12.402830323873388</v>
      </c>
      <c r="J32">
        <v>11.625133694186998</v>
      </c>
      <c r="K32">
        <v>12.409115740328579</v>
      </c>
      <c r="M32">
        <v>28</v>
      </c>
      <c r="N32">
        <v>21.217105045128999</v>
      </c>
      <c r="O32">
        <v>21.838142939453693</v>
      </c>
      <c r="P32">
        <v>21.433358527134185</v>
      </c>
      <c r="Q32">
        <v>21.838364568667387</v>
      </c>
      <c r="S32">
        <v>28</v>
      </c>
      <c r="T32">
        <v>232.16464363180998</v>
      </c>
      <c r="U32">
        <v>226.209344403996</v>
      </c>
      <c r="V32">
        <v>213.52271020621231</v>
      </c>
      <c r="W32">
        <v>226.20948368221676</v>
      </c>
    </row>
    <row r="33" spans="1:23" x14ac:dyDescent="0.3">
      <c r="A33">
        <v>29</v>
      </c>
      <c r="B33">
        <v>148.58738931244767</v>
      </c>
      <c r="C33">
        <v>149.68926084394755</v>
      </c>
      <c r="D33">
        <v>144.41596619015689</v>
      </c>
      <c r="E33">
        <v>149.88139632807744</v>
      </c>
      <c r="G33">
        <v>29</v>
      </c>
      <c r="H33">
        <v>13.083531563752745</v>
      </c>
      <c r="I33">
        <v>12.853904497783104</v>
      </c>
      <c r="J33">
        <v>12.037452398317514</v>
      </c>
      <c r="K33">
        <v>12.860779774648906</v>
      </c>
      <c r="M33">
        <v>29</v>
      </c>
      <c r="N33">
        <v>21.483569469548357</v>
      </c>
      <c r="O33">
        <v>22.114553632076387</v>
      </c>
      <c r="P33">
        <v>21.808418000740684</v>
      </c>
      <c r="Q33">
        <v>22.114734146012452</v>
      </c>
      <c r="S33">
        <v>29</v>
      </c>
      <c r="T33">
        <v>234.66219243054209</v>
      </c>
      <c r="U33">
        <v>231.53410243100393</v>
      </c>
      <c r="V33">
        <v>221.07670620624512</v>
      </c>
      <c r="W33">
        <v>231.534194261246</v>
      </c>
    </row>
    <row r="34" spans="1:23" x14ac:dyDescent="0.3">
      <c r="A34">
        <v>30</v>
      </c>
      <c r="B34">
        <v>150.78833875857163</v>
      </c>
      <c r="C34">
        <v>151.99977441691576</v>
      </c>
      <c r="D34">
        <v>149.12188706765912</v>
      </c>
      <c r="E34">
        <v>152.18467474345383</v>
      </c>
      <c r="G34">
        <v>30</v>
      </c>
      <c r="H34">
        <v>13.42371073990995</v>
      </c>
      <c r="I34">
        <v>13.285289298768978</v>
      </c>
      <c r="J34">
        <v>12.449574482014796</v>
      </c>
      <c r="K34">
        <v>13.292850802468321</v>
      </c>
      <c r="M34">
        <v>30</v>
      </c>
      <c r="N34">
        <v>21.674322432552</v>
      </c>
      <c r="O34">
        <v>22.364701094824657</v>
      </c>
      <c r="P34">
        <v>22.167062710741483</v>
      </c>
      <c r="Q34">
        <v>22.364834487277644</v>
      </c>
      <c r="S34">
        <v>30</v>
      </c>
      <c r="T34">
        <v>237.06179813912786</v>
      </c>
      <c r="U34">
        <v>236.38002983906395</v>
      </c>
      <c r="V34">
        <v>228.62578165636654</v>
      </c>
      <c r="W34">
        <v>236.38006842119904</v>
      </c>
    </row>
    <row r="35" spans="1:23" x14ac:dyDescent="0.3">
      <c r="A35">
        <v>31</v>
      </c>
      <c r="B35">
        <v>154.28406522808939</v>
      </c>
      <c r="C35">
        <v>154.0649357346152</v>
      </c>
      <c r="D35">
        <v>153.81024344802458</v>
      </c>
      <c r="E35">
        <v>154.24075180647165</v>
      </c>
      <c r="G35">
        <v>31</v>
      </c>
      <c r="H35">
        <v>13.9096809915631</v>
      </c>
      <c r="I35">
        <v>13.696769209984943</v>
      </c>
      <c r="J35">
        <v>12.861500039040118</v>
      </c>
      <c r="K35">
        <v>13.705101379839327</v>
      </c>
      <c r="M35">
        <v>31</v>
      </c>
      <c r="N35">
        <v>22.284731914163658</v>
      </c>
      <c r="O35">
        <v>22.59079583517595</v>
      </c>
      <c r="P35">
        <v>22.510011061771571</v>
      </c>
      <c r="Q35">
        <v>22.590877385675217</v>
      </c>
      <c r="S35">
        <v>31</v>
      </c>
      <c r="T35">
        <v>238.67785912654276</v>
      </c>
      <c r="U35">
        <v>240.77956262834775</v>
      </c>
      <c r="V35">
        <v>236.1699397617428</v>
      </c>
      <c r="W35">
        <v>240.7795435761731</v>
      </c>
    </row>
    <row r="36" spans="1:23" x14ac:dyDescent="0.3">
      <c r="A36">
        <v>32</v>
      </c>
      <c r="B36">
        <v>156.9730855892569</v>
      </c>
      <c r="C36">
        <v>155.90763853321329</v>
      </c>
      <c r="D36">
        <v>158.48110088942286</v>
      </c>
      <c r="E36">
        <v>156.0729515749702</v>
      </c>
      <c r="G36">
        <v>32</v>
      </c>
      <c r="H36">
        <v>14.201263142554989</v>
      </c>
      <c r="I36">
        <v>14.088317543445482</v>
      </c>
      <c r="J36">
        <v>13.273229163110289</v>
      </c>
      <c r="K36">
        <v>14.097492892551626</v>
      </c>
      <c r="M36">
        <v>32</v>
      </c>
      <c r="N36">
        <v>22.704388432771673</v>
      </c>
      <c r="O36">
        <v>22.794920613023351</v>
      </c>
      <c r="P36">
        <v>22.83795001693974</v>
      </c>
      <c r="Q36">
        <v>22.794946777922732</v>
      </c>
      <c r="S36">
        <v>32</v>
      </c>
      <c r="T36">
        <v>241.17540792527487</v>
      </c>
      <c r="U36">
        <v>244.76525442268095</v>
      </c>
      <c r="V36">
        <v>243.70918372545259</v>
      </c>
      <c r="W36">
        <v>244.76517462192257</v>
      </c>
    </row>
    <row r="37" spans="1:23" x14ac:dyDescent="0.3">
      <c r="A37">
        <v>33</v>
      </c>
      <c r="B37">
        <v>158.31759576984064</v>
      </c>
      <c r="C37">
        <v>157.54936566296135</v>
      </c>
      <c r="D37">
        <v>163.13452470533292</v>
      </c>
      <c r="E37">
        <v>157.70313984276541</v>
      </c>
      <c r="G37">
        <v>33</v>
      </c>
      <c r="H37">
        <v>14.541442318712194</v>
      </c>
      <c r="I37">
        <v>14.460070611721331</v>
      </c>
      <c r="J37">
        <v>13.684761947897371</v>
      </c>
      <c r="K37">
        <v>14.470149985904744</v>
      </c>
      <c r="M37">
        <v>33</v>
      </c>
      <c r="N37">
        <v>23.124044951379688</v>
      </c>
      <c r="O37">
        <v>22.979024773322024</v>
      </c>
      <c r="P37">
        <v>23.151536473890971</v>
      </c>
      <c r="Q37">
        <v>22.978993066603454</v>
      </c>
      <c r="S37">
        <v>33</v>
      </c>
      <c r="T37">
        <v>242.84044045776295</v>
      </c>
      <c r="U37">
        <v>248.36913708313358</v>
      </c>
      <c r="V37">
        <v>251.24351674848586</v>
      </c>
      <c r="W37">
        <v>248.36899457061125</v>
      </c>
    </row>
    <row r="38" spans="1:23" x14ac:dyDescent="0.3">
      <c r="A38">
        <v>34</v>
      </c>
      <c r="B38">
        <v>160.46881205877463</v>
      </c>
      <c r="C38">
        <v>159.01009248918447</v>
      </c>
      <c r="D38">
        <v>167.77057996545571</v>
      </c>
      <c r="E38">
        <v>159.15162600108192</v>
      </c>
      <c r="G38">
        <v>34</v>
      </c>
      <c r="H38">
        <v>14.8816214948694</v>
      </c>
      <c r="I38">
        <v>14.812303289686129</v>
      </c>
      <c r="J38">
        <v>14.096098487028579</v>
      </c>
      <c r="K38">
        <v>14.823336327595868</v>
      </c>
      <c r="M38">
        <v>34</v>
      </c>
      <c r="N38">
        <v>23.505550877386973</v>
      </c>
      <c r="O38">
        <v>23.144922460148315</v>
      </c>
      <c r="P38">
        <v>23.45139858064433</v>
      </c>
      <c r="Q38">
        <v>23.144831330646081</v>
      </c>
      <c r="S38">
        <v>34</v>
      </c>
      <c r="T38">
        <v>244.26061526488513</v>
      </c>
      <c r="U38">
        <v>251.62224454891893</v>
      </c>
      <c r="V38">
        <v>258.77294202975168</v>
      </c>
      <c r="W38">
        <v>251.62203833627015</v>
      </c>
    </row>
    <row r="39" spans="1:23" x14ac:dyDescent="0.3">
      <c r="A39">
        <v>35</v>
      </c>
      <c r="B39">
        <v>162.75447936576703</v>
      </c>
      <c r="C39">
        <v>160.30825211022054</v>
      </c>
      <c r="D39">
        <v>172.38933149662464</v>
      </c>
      <c r="E39">
        <v>160.43712914342885</v>
      </c>
      <c r="G39">
        <v>35</v>
      </c>
      <c r="H39">
        <v>15.221800671026605</v>
      </c>
      <c r="I39">
        <v>15.145406267127107</v>
      </c>
      <c r="J39">
        <v>14.507238874086859</v>
      </c>
      <c r="K39">
        <v>15.157432010638205</v>
      </c>
      <c r="M39">
        <v>35</v>
      </c>
      <c r="N39">
        <v>23.84890621079353</v>
      </c>
      <c r="O39">
        <v>23.294293794296351</v>
      </c>
      <c r="P39">
        <v>23.738136993842293</v>
      </c>
      <c r="Q39">
        <v>23.294142504256641</v>
      </c>
      <c r="S39">
        <v>35</v>
      </c>
      <c r="T39">
        <v>246.17050552273912</v>
      </c>
      <c r="U39">
        <v>254.5542724156505</v>
      </c>
      <c r="V39">
        <v>266.29746276607295</v>
      </c>
      <c r="W39">
        <v>254.55400237583657</v>
      </c>
    </row>
    <row r="40" spans="1:23" x14ac:dyDescent="0.3">
      <c r="A40">
        <v>36</v>
      </c>
      <c r="B40">
        <v>163.42673445605891</v>
      </c>
      <c r="C40">
        <v>161.46074641417115</v>
      </c>
      <c r="D40">
        <v>176.99084388371185</v>
      </c>
      <c r="E40">
        <v>161.57679164770673</v>
      </c>
      <c r="G40">
        <v>36</v>
      </c>
      <c r="H40">
        <v>15.560331200714215</v>
      </c>
      <c r="I40">
        <v>15.459865177139369</v>
      </c>
      <c r="J40">
        <v>14.918183202610118</v>
      </c>
      <c r="K40">
        <v>15.472912787794284</v>
      </c>
      <c r="M40">
        <v>36</v>
      </c>
      <c r="N40">
        <v>24.154088269915292</v>
      </c>
      <c r="O40">
        <v>23.428688255707375</v>
      </c>
      <c r="P40">
        <v>24.012326081931736</v>
      </c>
      <c r="Q40">
        <v>23.428476764218647</v>
      </c>
      <c r="S40">
        <v>36</v>
      </c>
      <c r="T40">
        <v>247.29685105942224</v>
      </c>
      <c r="U40">
        <v>257.19334829770429</v>
      </c>
      <c r="V40">
        <v>273.81708215218913</v>
      </c>
      <c r="W40">
        <v>257.19301500732882</v>
      </c>
    </row>
    <row r="41" spans="1:23" x14ac:dyDescent="0.3">
      <c r="A41">
        <v>37</v>
      </c>
      <c r="B41">
        <v>163.56118547411728</v>
      </c>
      <c r="C41">
        <v>162.48299005541028</v>
      </c>
      <c r="D41">
        <v>181.57518147053094</v>
      </c>
      <c r="E41">
        <v>162.58622670065307</v>
      </c>
      <c r="G41">
        <v>37</v>
      </c>
      <c r="H41">
        <v>15.823632723804577</v>
      </c>
      <c r="I41">
        <v>15.756241691457532</v>
      </c>
      <c r="J41">
        <v>15.328931566091894</v>
      </c>
      <c r="K41">
        <v>15.770331235263505</v>
      </c>
      <c r="M41">
        <v>37</v>
      </c>
      <c r="N41">
        <v>24.357542975996466</v>
      </c>
      <c r="O41">
        <v>23.549529652081716</v>
      </c>
      <c r="P41">
        <v>24.274515075686885</v>
      </c>
      <c r="Q41">
        <v>23.549258505704401</v>
      </c>
      <c r="S41">
        <v>37</v>
      </c>
    </row>
    <row r="42" spans="1:23" x14ac:dyDescent="0.3">
      <c r="A42">
        <v>38</v>
      </c>
      <c r="G42">
        <v>38</v>
      </c>
      <c r="H42">
        <v>16.086934246894941</v>
      </c>
      <c r="I42">
        <v>16.035156600105623</v>
      </c>
      <c r="J42">
        <v>15.73948405798108</v>
      </c>
      <c r="K42">
        <v>16.050299869303728</v>
      </c>
      <c r="M42">
        <v>38</v>
      </c>
      <c r="N42">
        <v>24.560997682077641</v>
      </c>
      <c r="O42">
        <v>23.658122175927858</v>
      </c>
      <c r="P42">
        <v>24.525229168378686</v>
      </c>
      <c r="Q42">
        <v>23.657792408029501</v>
      </c>
      <c r="S42">
        <v>38</v>
      </c>
    </row>
    <row r="43" spans="1:23" x14ac:dyDescent="0.3">
      <c r="A43">
        <v>39</v>
      </c>
      <c r="G43">
        <v>39</v>
      </c>
      <c r="H43">
        <v>16.31262126668668</v>
      </c>
      <c r="I43">
        <v>16.297274836511519</v>
      </c>
      <c r="J43">
        <v>16.149840771682104</v>
      </c>
      <c r="K43">
        <v>16.313476182790918</v>
      </c>
      <c r="M43">
        <v>39</v>
      </c>
      <c r="N43">
        <v>24.744106917550699</v>
      </c>
      <c r="O43">
        <v>23.755657155024462</v>
      </c>
      <c r="P43">
        <v>24.76497056779446</v>
      </c>
      <c r="Q43">
        <v>23.755270194546714</v>
      </c>
      <c r="S43">
        <v>39</v>
      </c>
    </row>
    <row r="44" spans="1:23" x14ac:dyDescent="0.3">
      <c r="A44">
        <v>40</v>
      </c>
      <c r="G44">
        <v>40</v>
      </c>
      <c r="H44">
        <v>16.613537293075666</v>
      </c>
      <c r="I44">
        <v>16.54329236799488</v>
      </c>
      <c r="J44">
        <v>16.560001800554641</v>
      </c>
      <c r="K44">
        <v>16.560549526897134</v>
      </c>
      <c r="M44">
        <v>40</v>
      </c>
      <c r="S44">
        <v>40</v>
      </c>
    </row>
    <row r="45" spans="1:23" x14ac:dyDescent="0.3">
      <c r="A45">
        <v>41</v>
      </c>
      <c r="G45">
        <v>41</v>
      </c>
      <c r="H45">
        <v>16.770539164564862</v>
      </c>
      <c r="I45">
        <v>16.773924842826382</v>
      </c>
      <c r="J45">
        <v>16.969967237914108</v>
      </c>
      <c r="K45">
        <v>16.792229733725542</v>
      </c>
      <c r="M45">
        <v>41</v>
      </c>
      <c r="S45">
        <v>41</v>
      </c>
    </row>
    <row r="46" spans="1:23" x14ac:dyDescent="0.3">
      <c r="A46">
        <v>42</v>
      </c>
      <c r="G46">
        <v>42</v>
      </c>
      <c r="H46">
        <v>17.006041971798656</v>
      </c>
      <c r="I46">
        <v>16.989897866576374</v>
      </c>
      <c r="J46">
        <v>17.379737177031167</v>
      </c>
      <c r="K46">
        <v>17.009237356658172</v>
      </c>
      <c r="M46">
        <v>42</v>
      </c>
      <c r="S46">
        <v>42</v>
      </c>
    </row>
    <row r="47" spans="1:23" x14ac:dyDescent="0.3">
      <c r="A47">
        <v>43</v>
      </c>
      <c r="G47">
        <v>43</v>
      </c>
      <c r="H47">
        <v>17.084542907543252</v>
      </c>
      <c r="I47">
        <v>17.191938770158096</v>
      </c>
      <c r="J47">
        <v>17.789311711132207</v>
      </c>
      <c r="K47">
        <v>17.212295394172742</v>
      </c>
      <c r="M47">
        <v>43</v>
      </c>
      <c r="S47">
        <v>43</v>
      </c>
    </row>
    <row r="48" spans="1:23" x14ac:dyDescent="0.3">
      <c r="A48">
        <v>44</v>
      </c>
      <c r="G48">
        <v>44</v>
      </c>
      <c r="H48">
        <v>17.241544779032449</v>
      </c>
      <c r="I48">
        <v>17.380769728021285</v>
      </c>
      <c r="J48">
        <v>18.198690933399078</v>
      </c>
      <c r="K48">
        <v>17.402122358440803</v>
      </c>
      <c r="M48">
        <v>44</v>
      </c>
      <c r="S48">
        <v>44</v>
      </c>
    </row>
    <row r="49" spans="1:19" x14ac:dyDescent="0.3">
      <c r="A49">
        <v>45</v>
      </c>
      <c r="G49">
        <v>45</v>
      </c>
      <c r="H49">
        <v>17.320045714777045</v>
      </c>
      <c r="I49">
        <v>17.557102085823555</v>
      </c>
      <c r="J49">
        <v>18.607874936969154</v>
      </c>
      <c r="K49">
        <v>17.579426550337995</v>
      </c>
      <c r="M49">
        <v>45</v>
      </c>
      <c r="S49">
        <v>45</v>
      </c>
    </row>
  </sheetData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734FF9-F2BF-4BF8-8B84-77CC2E324AB5}">
  <dimension ref="A1:AC75"/>
  <sheetViews>
    <sheetView topLeftCell="P1" workbookViewId="0">
      <selection activeCell="AE14" sqref="AE14"/>
    </sheetView>
  </sheetViews>
  <sheetFormatPr baseColWidth="10" defaultRowHeight="14.4" x14ac:dyDescent="0.3"/>
  <sheetData>
    <row r="1" spans="1:29" x14ac:dyDescent="0.3">
      <c r="B1" t="s">
        <v>91</v>
      </c>
      <c r="G1" t="s">
        <v>92</v>
      </c>
      <c r="L1" t="s">
        <v>34</v>
      </c>
      <c r="Q1" t="s">
        <v>102</v>
      </c>
      <c r="V1" t="s">
        <v>36</v>
      </c>
      <c r="AA1" t="s">
        <v>37</v>
      </c>
    </row>
    <row r="2" spans="1:29" x14ac:dyDescent="0.3">
      <c r="A2" t="s">
        <v>4</v>
      </c>
      <c r="B2" t="s">
        <v>152</v>
      </c>
      <c r="C2" t="s">
        <v>150</v>
      </c>
      <c r="D2" t="s">
        <v>149</v>
      </c>
      <c r="F2" t="s">
        <v>4</v>
      </c>
      <c r="G2" t="s">
        <v>152</v>
      </c>
      <c r="H2" t="s">
        <v>150</v>
      </c>
      <c r="I2" t="s">
        <v>149</v>
      </c>
      <c r="K2" t="s">
        <v>4</v>
      </c>
      <c r="L2" t="s">
        <v>152</v>
      </c>
      <c r="M2" t="s">
        <v>150</v>
      </c>
      <c r="N2" t="s">
        <v>149</v>
      </c>
      <c r="P2" t="s">
        <v>4</v>
      </c>
      <c r="Q2" t="s">
        <v>152</v>
      </c>
      <c r="R2" t="s">
        <v>150</v>
      </c>
      <c r="S2" t="s">
        <v>149</v>
      </c>
      <c r="U2" t="s">
        <v>4</v>
      </c>
      <c r="V2" t="s">
        <v>152</v>
      </c>
      <c r="W2" t="s">
        <v>150</v>
      </c>
      <c r="X2" t="s">
        <v>149</v>
      </c>
      <c r="Z2" t="s">
        <v>4</v>
      </c>
      <c r="AA2" t="s">
        <v>152</v>
      </c>
      <c r="AB2" t="s">
        <v>150</v>
      </c>
      <c r="AC2" t="s">
        <v>149</v>
      </c>
    </row>
    <row r="3" spans="1:29" x14ac:dyDescent="0.3">
      <c r="A3">
        <v>0</v>
      </c>
      <c r="B3">
        <v>0</v>
      </c>
      <c r="C3">
        <v>0.16288509519646421</v>
      </c>
      <c r="D3">
        <v>0</v>
      </c>
      <c r="F3">
        <v>0</v>
      </c>
      <c r="G3">
        <v>1.0841407077523246</v>
      </c>
      <c r="H3">
        <v>0</v>
      </c>
      <c r="I3">
        <v>0</v>
      </c>
      <c r="K3">
        <v>0</v>
      </c>
      <c r="L3">
        <v>0.2083543398219144</v>
      </c>
      <c r="M3">
        <v>0</v>
      </c>
      <c r="N3">
        <v>0</v>
      </c>
      <c r="P3">
        <v>0</v>
      </c>
      <c r="Q3">
        <v>5.1144451718377359</v>
      </c>
      <c r="R3">
        <v>0</v>
      </c>
      <c r="S3">
        <v>0</v>
      </c>
      <c r="U3">
        <v>0</v>
      </c>
      <c r="V3">
        <v>0.36201457483934563</v>
      </c>
      <c r="W3">
        <v>0</v>
      </c>
      <c r="X3">
        <v>0</v>
      </c>
      <c r="Z3">
        <v>0</v>
      </c>
      <c r="AA3">
        <v>9.9377683867490862</v>
      </c>
      <c r="AB3">
        <v>0</v>
      </c>
      <c r="AC3">
        <v>0</v>
      </c>
    </row>
    <row r="4" spans="1:29" x14ac:dyDescent="0.3">
      <c r="A4">
        <v>1</v>
      </c>
      <c r="B4">
        <v>0</v>
      </c>
      <c r="C4">
        <v>0.33935541369857086</v>
      </c>
      <c r="D4">
        <v>3.7291577018733091</v>
      </c>
      <c r="F4">
        <v>1</v>
      </c>
      <c r="G4">
        <v>1.4630952276973292</v>
      </c>
      <c r="H4">
        <v>0.93890361523125199</v>
      </c>
      <c r="I4">
        <v>1.6807416267002768</v>
      </c>
      <c r="K4">
        <v>1</v>
      </c>
      <c r="L4">
        <v>0.54188568102274604</v>
      </c>
      <c r="M4">
        <v>3.0131666060493707</v>
      </c>
      <c r="N4">
        <v>9.3448073299608794</v>
      </c>
      <c r="P4">
        <v>1</v>
      </c>
      <c r="Q4">
        <v>6.1008532228606143</v>
      </c>
      <c r="R4">
        <v>1.2518518827367182</v>
      </c>
      <c r="S4">
        <v>2.9000266087380044</v>
      </c>
      <c r="U4">
        <v>1</v>
      </c>
      <c r="V4">
        <v>0.4980140733836329</v>
      </c>
      <c r="W4">
        <v>0</v>
      </c>
      <c r="X4">
        <v>1.9054253957887386</v>
      </c>
      <c r="Z4">
        <v>1</v>
      </c>
      <c r="AA4">
        <v>11.235669159642031</v>
      </c>
      <c r="AB4">
        <v>0</v>
      </c>
      <c r="AC4">
        <v>3.0774108574859791</v>
      </c>
    </row>
    <row r="5" spans="1:29" x14ac:dyDescent="0.3">
      <c r="A5">
        <v>2</v>
      </c>
      <c r="B5">
        <v>0</v>
      </c>
      <c r="C5">
        <v>0.65216666391240485</v>
      </c>
      <c r="D5">
        <v>7.4063052979333817</v>
      </c>
      <c r="F5">
        <v>2</v>
      </c>
      <c r="G5">
        <v>1.9330629904042662</v>
      </c>
      <c r="H5">
        <v>1.0432262391458356</v>
      </c>
      <c r="I5">
        <v>3.3452492691953193</v>
      </c>
      <c r="K5">
        <v>2</v>
      </c>
      <c r="L5">
        <v>1.240887369981357</v>
      </c>
      <c r="M5">
        <v>4.5199261918718445</v>
      </c>
      <c r="N5">
        <v>18.551972902195502</v>
      </c>
      <c r="P5">
        <v>2</v>
      </c>
      <c r="Q5">
        <v>7.214477004968793</v>
      </c>
      <c r="R5">
        <v>1.996632816154325</v>
      </c>
      <c r="S5">
        <v>5.78864945778846</v>
      </c>
      <c r="U5">
        <v>2</v>
      </c>
      <c r="V5">
        <v>0.67367230457694849</v>
      </c>
      <c r="W5">
        <v>0</v>
      </c>
      <c r="X5">
        <v>3.8107326786331677</v>
      </c>
      <c r="Z5">
        <v>2</v>
      </c>
      <c r="AA5">
        <v>12.641582716827061</v>
      </c>
      <c r="AB5">
        <v>0</v>
      </c>
      <c r="AC5">
        <v>6.1475027518835939</v>
      </c>
    </row>
    <row r="6" spans="1:29" x14ac:dyDescent="0.3">
      <c r="A6">
        <v>3</v>
      </c>
      <c r="B6">
        <v>0.85489623052067143</v>
      </c>
      <c r="C6">
        <v>1.1664092252784544</v>
      </c>
      <c r="D6">
        <v>11.032168166757078</v>
      </c>
      <c r="F6">
        <v>3</v>
      </c>
      <c r="G6">
        <v>2.5041361885485931</v>
      </c>
      <c r="H6">
        <v>1.2518714869750027</v>
      </c>
      <c r="I6">
        <v>4.9936797286489583</v>
      </c>
      <c r="K6">
        <v>3</v>
      </c>
      <c r="L6">
        <v>2.5447107910452949</v>
      </c>
      <c r="M6">
        <v>9.1535900448772125</v>
      </c>
      <c r="N6">
        <v>27.623524072945806</v>
      </c>
      <c r="P6">
        <v>3</v>
      </c>
      <c r="Q6">
        <v>8.4611167946837842</v>
      </c>
      <c r="R6">
        <v>3.3033795521015517</v>
      </c>
      <c r="S6">
        <v>8.6659133900968417</v>
      </c>
      <c r="U6">
        <v>3</v>
      </c>
      <c r="V6">
        <v>0.89687703867220214</v>
      </c>
      <c r="W6">
        <v>0</v>
      </c>
      <c r="X6">
        <v>5.7159218558569167</v>
      </c>
      <c r="Z6">
        <v>3</v>
      </c>
      <c r="AA6">
        <v>14.157276537645</v>
      </c>
      <c r="AB6">
        <v>0</v>
      </c>
      <c r="AC6">
        <v>9.2102930897800199</v>
      </c>
    </row>
    <row r="7" spans="1:29" x14ac:dyDescent="0.3">
      <c r="A7">
        <v>4</v>
      </c>
      <c r="B7">
        <v>1.1179412245270319</v>
      </c>
      <c r="C7">
        <v>1.9568860546038864</v>
      </c>
      <c r="D7">
        <v>14.60746157015512</v>
      </c>
      <c r="F7">
        <v>4</v>
      </c>
      <c r="G7">
        <v>3.1850357951848323</v>
      </c>
      <c r="H7">
        <v>1.5648393587187535</v>
      </c>
      <c r="I7">
        <v>6.626188291710517</v>
      </c>
      <c r="K7">
        <v>4</v>
      </c>
      <c r="L7">
        <v>4.742499590218916</v>
      </c>
      <c r="M7">
        <v>11.266727198534602</v>
      </c>
      <c r="N7">
        <v>36.561458337070086</v>
      </c>
      <c r="P7">
        <v>4</v>
      </c>
      <c r="Q7">
        <v>9.8454648887097811</v>
      </c>
      <c r="R7">
        <v>4.7697092477656122</v>
      </c>
      <c r="S7">
        <v>11.531863072272843</v>
      </c>
      <c r="U7">
        <v>4</v>
      </c>
      <c r="V7">
        <v>1.1761413604663935</v>
      </c>
      <c r="W7">
        <v>0</v>
      </c>
      <c r="X7">
        <v>7.6209929347802019</v>
      </c>
      <c r="Z7">
        <v>4</v>
      </c>
      <c r="AA7">
        <v>15.78387973455461</v>
      </c>
      <c r="AB7">
        <v>0.57965083464673983</v>
      </c>
      <c r="AC7">
        <v>12.265799236364767</v>
      </c>
    </row>
    <row r="8" spans="1:29" x14ac:dyDescent="0.3">
      <c r="A8">
        <v>5</v>
      </c>
      <c r="B8">
        <v>1.4467474670349825</v>
      </c>
      <c r="C8">
        <v>3.1014038549200253</v>
      </c>
      <c r="D8">
        <v>18.13289079426929</v>
      </c>
      <c r="F8">
        <v>5</v>
      </c>
      <c r="G8">
        <v>3.9827051242173201</v>
      </c>
      <c r="H8">
        <v>1.9821298543770878</v>
      </c>
      <c r="I8">
        <v>8.2429287451431996</v>
      </c>
      <c r="K8">
        <v>5</v>
      </c>
      <c r="L8">
        <v>8.1352438093938684</v>
      </c>
      <c r="M8">
        <v>14.72010720722289</v>
      </c>
      <c r="N8">
        <v>45.367743767877919</v>
      </c>
      <c r="P8">
        <v>5</v>
      </c>
      <c r="Q8">
        <v>11.371005543578734</v>
      </c>
      <c r="R8">
        <v>5.4386799384141931</v>
      </c>
      <c r="S8">
        <v>14.386542995284037</v>
      </c>
      <c r="U8">
        <v>5</v>
      </c>
      <c r="V8">
        <v>1.5204584009039186</v>
      </c>
      <c r="W8">
        <v>0</v>
      </c>
      <c r="X8">
        <v>9.5259459227232401</v>
      </c>
      <c r="Z8">
        <v>5</v>
      </c>
      <c r="AA8">
        <v>17.521870124931542</v>
      </c>
      <c r="AB8">
        <v>1.6230223370108714</v>
      </c>
      <c r="AC8">
        <v>15.314038515528082</v>
      </c>
    </row>
    <row r="9" spans="1:29" x14ac:dyDescent="0.3">
      <c r="A9">
        <v>6</v>
      </c>
      <c r="B9">
        <v>4.3402424011049474</v>
      </c>
      <c r="C9">
        <v>4.6724971946178773</v>
      </c>
      <c r="D9">
        <v>21.609151288701927</v>
      </c>
      <c r="F9">
        <v>6</v>
      </c>
      <c r="G9">
        <v>4.9019923777325172</v>
      </c>
      <c r="H9">
        <v>3.0253560935229231</v>
      </c>
      <c r="I9">
        <v>9.8440533903112186</v>
      </c>
      <c r="K9">
        <v>6</v>
      </c>
      <c r="L9">
        <v>12.987429022210263</v>
      </c>
      <c r="M9">
        <v>17.94287405984349</v>
      </c>
      <c r="N9">
        <v>54.044319450486988</v>
      </c>
      <c r="P9">
        <v>6</v>
      </c>
      <c r="Q9">
        <v>13.039943773850196</v>
      </c>
      <c r="R9">
        <v>6.2776006014502901</v>
      </c>
      <c r="S9">
        <v>17.229997475146277</v>
      </c>
      <c r="U9">
        <v>6</v>
      </c>
      <c r="V9">
        <v>1.9391245594337945</v>
      </c>
      <c r="W9">
        <v>2.1532879871534915E-2</v>
      </c>
      <c r="X9">
        <v>11.430780827006249</v>
      </c>
      <c r="Z9">
        <v>6</v>
      </c>
      <c r="AA9">
        <v>19.371070460280471</v>
      </c>
      <c r="AB9">
        <v>3.7097653417391347</v>
      </c>
      <c r="AC9">
        <v>18.35502820995849</v>
      </c>
    </row>
    <row r="10" spans="1:29" x14ac:dyDescent="0.3">
      <c r="A10">
        <v>7</v>
      </c>
      <c r="B10">
        <v>6.5761248501590117</v>
      </c>
      <c r="C10">
        <v>6.7291197821102315</v>
      </c>
      <c r="D10">
        <v>25.036928803704903</v>
      </c>
      <c r="F10">
        <v>7</v>
      </c>
      <c r="G10">
        <v>5.9454387419123442</v>
      </c>
      <c r="H10">
        <v>5.2161311957291776</v>
      </c>
      <c r="I10">
        <v>11.429713057527051</v>
      </c>
      <c r="K10">
        <v>7</v>
      </c>
      <c r="L10">
        <v>19.481461472689013</v>
      </c>
      <c r="M10">
        <v>23.170751967636324</v>
      </c>
      <c r="N10">
        <v>62.593095908796329</v>
      </c>
      <c r="P10">
        <v>7</v>
      </c>
      <c r="Q10">
        <v>14.853163851334964</v>
      </c>
      <c r="R10">
        <v>7.9104050970829132</v>
      </c>
      <c r="S10">
        <v>20.062270653611787</v>
      </c>
      <c r="U10">
        <v>7</v>
      </c>
      <c r="V10">
        <v>2.4415378700549462</v>
      </c>
      <c r="W10">
        <v>0.34990929791244235</v>
      </c>
      <c r="X10">
        <v>13.335497654949442</v>
      </c>
      <c r="Z10">
        <v>7</v>
      </c>
      <c r="AA10">
        <v>21.330653467752814</v>
      </c>
      <c r="AB10">
        <v>6.9558100157608784</v>
      </c>
      <c r="AC10">
        <v>21.388785561241932</v>
      </c>
    </row>
    <row r="11" spans="1:29" x14ac:dyDescent="0.3">
      <c r="A11">
        <v>8</v>
      </c>
      <c r="B11">
        <v>10.456038511752828</v>
      </c>
      <c r="C11">
        <v>9.3097967075259902</v>
      </c>
      <c r="D11">
        <v>28.41689952545536</v>
      </c>
      <c r="F11">
        <v>8</v>
      </c>
      <c r="G11">
        <v>7.1131789280655857</v>
      </c>
      <c r="H11">
        <v>7.5112289218500159</v>
      </c>
      <c r="I11">
        <v>13.000057120260003</v>
      </c>
      <c r="K11">
        <v>8</v>
      </c>
      <c r="L11">
        <v>27.686527437790179</v>
      </c>
      <c r="M11">
        <v>29.060066437106865</v>
      </c>
      <c r="N11">
        <v>71.015955526171126</v>
      </c>
      <c r="P11">
        <v>8</v>
      </c>
      <c r="Q11">
        <v>16.810217217082183</v>
      </c>
      <c r="R11">
        <v>9.3863119935042576</v>
      </c>
      <c r="S11">
        <v>22.883406498854409</v>
      </c>
      <c r="U11">
        <v>8</v>
      </c>
      <c r="V11">
        <v>3.0369796777473317</v>
      </c>
      <c r="W11">
        <v>0.51678911691683793</v>
      </c>
      <c r="X11">
        <v>15.24009641387304</v>
      </c>
      <c r="Z11">
        <v>8</v>
      </c>
      <c r="AA11">
        <v>23.399155189748686</v>
      </c>
      <c r="AB11">
        <v>14.259410532309801</v>
      </c>
      <c r="AC11">
        <v>24.415327769958569</v>
      </c>
    </row>
    <row r="12" spans="1:29" x14ac:dyDescent="0.3">
      <c r="A12">
        <v>9</v>
      </c>
      <c r="B12">
        <v>10.587561008756008</v>
      </c>
      <c r="C12">
        <v>12.428311030083488</v>
      </c>
      <c r="D12">
        <v>31.749730209444621</v>
      </c>
      <c r="F12">
        <v>9</v>
      </c>
      <c r="G12">
        <v>8.4029520074037478</v>
      </c>
      <c r="H12">
        <v>9.0760682805687694</v>
      </c>
      <c r="I12">
        <v>14.555233509207646</v>
      </c>
      <c r="K12">
        <v>9</v>
      </c>
      <c r="L12">
        <v>37.548027007787908</v>
      </c>
      <c r="M12">
        <v>37.657907333674189</v>
      </c>
      <c r="N12">
        <v>79.3147529599309</v>
      </c>
      <c r="P12">
        <v>9</v>
      </c>
      <c r="Q12">
        <v>18.909338512318318</v>
      </c>
      <c r="R12">
        <v>11.366388011770301</v>
      </c>
      <c r="S12">
        <v>25.693448806152212</v>
      </c>
      <c r="U12">
        <v>9</v>
      </c>
      <c r="V12">
        <v>3.7343887209540125</v>
      </c>
      <c r="W12">
        <v>0.63791156619422185</v>
      </c>
      <c r="X12">
        <v>17.144577111093842</v>
      </c>
      <c r="Z12">
        <v>9</v>
      </c>
      <c r="AA12">
        <v>25.574495966714252</v>
      </c>
      <c r="AB12">
        <v>20.635569713423937</v>
      </c>
      <c r="AC12">
        <v>27.434671995780921</v>
      </c>
    </row>
    <row r="13" spans="1:29" x14ac:dyDescent="0.3">
      <c r="A13">
        <v>10</v>
      </c>
      <c r="B13">
        <v>10.784844754260778</v>
      </c>
      <c r="C13">
        <v>16.072385100744359</v>
      </c>
      <c r="D13">
        <v>35.036078312006758</v>
      </c>
      <c r="F13">
        <v>10</v>
      </c>
      <c r="G13">
        <v>9.8102127984915857</v>
      </c>
      <c r="H13">
        <v>11.788456502347941</v>
      </c>
      <c r="I13">
        <v>16.095388726231256</v>
      </c>
      <c r="K13">
        <v>10</v>
      </c>
      <c r="L13">
        <v>48.897268612061524</v>
      </c>
      <c r="M13">
        <v>43.802820107752396</v>
      </c>
      <c r="N13">
        <v>87.491315549732491</v>
      </c>
      <c r="P13">
        <v>10</v>
      </c>
      <c r="Q13">
        <v>21.14748758847627</v>
      </c>
      <c r="R13">
        <v>15.486433082325965</v>
      </c>
      <c r="S13">
        <v>28.492441198567246</v>
      </c>
      <c r="U13">
        <v>10</v>
      </c>
      <c r="V13">
        <v>4.5421370213806425</v>
      </c>
      <c r="W13">
        <v>1.009353743978199</v>
      </c>
      <c r="X13">
        <v>19.048939753932071</v>
      </c>
      <c r="Z13">
        <v>10</v>
      </c>
      <c r="AA13">
        <v>27.854008297227381</v>
      </c>
      <c r="AB13">
        <v>25.968357392173942</v>
      </c>
      <c r="AC13">
        <v>30.446835357570826</v>
      </c>
    </row>
    <row r="14" spans="1:29" x14ac:dyDescent="0.3">
      <c r="A14">
        <v>11</v>
      </c>
      <c r="B14">
        <v>11.245173493771908</v>
      </c>
      <c r="C14">
        <v>20.205213811994035</v>
      </c>
      <c r="D14">
        <v>38.276592120012928</v>
      </c>
      <c r="F14">
        <v>11</v>
      </c>
      <c r="G14">
        <v>11.328328434293351</v>
      </c>
      <c r="H14">
        <v>13.353295861066695</v>
      </c>
      <c r="I14">
        <v>17.620667858156754</v>
      </c>
      <c r="K14">
        <v>11</v>
      </c>
      <c r="L14">
        <v>61.476278710682678</v>
      </c>
      <c r="M14">
        <v>57.83111135114526</v>
      </c>
      <c r="N14">
        <v>95.547443719938215</v>
      </c>
      <c r="P14">
        <v>11</v>
      </c>
      <c r="Q14">
        <v>23.520414689982445</v>
      </c>
      <c r="R14">
        <v>18.510149011581014</v>
      </c>
      <c r="S14">
        <v>31.280427127622904</v>
      </c>
      <c r="U14">
        <v>11</v>
      </c>
      <c r="V14">
        <v>5.4678166842327629</v>
      </c>
      <c r="W14">
        <v>1.0981768734482804</v>
      </c>
      <c r="X14">
        <v>20.953184349704525</v>
      </c>
      <c r="Z14">
        <v>11</v>
      </c>
      <c r="AA14">
        <v>30.234470728097737</v>
      </c>
      <c r="AB14">
        <v>33.851608743369603</v>
      </c>
      <c r="AC14">
        <v>33.45183493347627</v>
      </c>
    </row>
    <row r="15" spans="1:29" x14ac:dyDescent="0.3">
      <c r="A15">
        <v>12</v>
      </c>
      <c r="B15">
        <v>18.018582089435689</v>
      </c>
      <c r="C15">
        <v>24.769258826238026</v>
      </c>
      <c r="D15">
        <v>41.471910878756624</v>
      </c>
      <c r="F15">
        <v>12</v>
      </c>
      <c r="G15">
        <v>12.94884123482244</v>
      </c>
      <c r="H15">
        <v>14.083554228468779</v>
      </c>
      <c r="I15">
        <v>19.131214590442188</v>
      </c>
      <c r="K15">
        <v>12</v>
      </c>
      <c r="L15">
        <v>74.970459433119359</v>
      </c>
      <c r="M15">
        <v>71.22729949041252</v>
      </c>
      <c r="N15">
        <v>103.48491137605714</v>
      </c>
      <c r="P15">
        <v>12</v>
      </c>
      <c r="Q15">
        <v>26.022745523616422</v>
      </c>
      <c r="R15">
        <v>21.469030158433966</v>
      </c>
      <c r="S15">
        <v>34.057449873978292</v>
      </c>
      <c r="U15">
        <v>12</v>
      </c>
      <c r="V15">
        <v>6.5180458789850757</v>
      </c>
      <c r="W15">
        <v>1.3027392322278621</v>
      </c>
      <c r="X15">
        <v>22.85731090572801</v>
      </c>
      <c r="Z15">
        <v>12</v>
      </c>
      <c r="AA15">
        <v>32.712146874476431</v>
      </c>
      <c r="AB15">
        <v>40.92334892605983</v>
      </c>
      <c r="AC15">
        <v>36.449687761028926</v>
      </c>
    </row>
    <row r="16" spans="1:29" x14ac:dyDescent="0.3">
      <c r="A16">
        <v>13</v>
      </c>
      <c r="B16">
        <v>25.186558176109013</v>
      </c>
      <c r="C16">
        <v>29.691480934580404</v>
      </c>
      <c r="D16">
        <v>44.622664918055591</v>
      </c>
      <c r="F16">
        <v>13</v>
      </c>
      <c r="G16">
        <v>14.661777546814736</v>
      </c>
      <c r="H16">
        <v>15.126780467614616</v>
      </c>
      <c r="I16">
        <v>20.62717122071335</v>
      </c>
      <c r="K16">
        <v>13</v>
      </c>
      <c r="L16">
        <v>89.042153052173575</v>
      </c>
      <c r="M16">
        <v>86.549676876281836</v>
      </c>
      <c r="N16">
        <v>111.30546629534723</v>
      </c>
      <c r="P16">
        <v>13</v>
      </c>
      <c r="Q16">
        <v>28.648082630910441</v>
      </c>
      <c r="R16">
        <v>21.685263108946639</v>
      </c>
      <c r="S16">
        <v>36.823552548100245</v>
      </c>
      <c r="U16">
        <v>13</v>
      </c>
      <c r="V16">
        <v>7.6983010080655818</v>
      </c>
      <c r="W16">
        <v>1.6526485301403044</v>
      </c>
      <c r="X16">
        <v>24.761319429319332</v>
      </c>
      <c r="Z16">
        <v>13</v>
      </c>
      <c r="AA16">
        <v>35.2828286440282</v>
      </c>
      <c r="AB16">
        <v>46.835787439456574</v>
      </c>
      <c r="AC16">
        <v>39.44041083724013</v>
      </c>
    </row>
    <row r="17" spans="1:29" x14ac:dyDescent="0.3">
      <c r="A17">
        <v>14</v>
      </c>
      <c r="B17">
        <v>33.340952990306185</v>
      </c>
      <c r="C17">
        <v>34.889159927549564</v>
      </c>
      <c r="D17">
        <v>47.729475776594676</v>
      </c>
      <c r="F17">
        <v>14</v>
      </c>
      <c r="G17">
        <v>16.455982499455303</v>
      </c>
      <c r="H17">
        <v>17.317555569820868</v>
      </c>
      <c r="I17">
        <v>22.108678672168598</v>
      </c>
      <c r="K17">
        <v>14</v>
      </c>
      <c r="L17">
        <v>103.35998674264169</v>
      </c>
      <c r="M17">
        <v>102.58638741535211</v>
      </c>
      <c r="N17">
        <v>119.01083051166438</v>
      </c>
      <c r="P17">
        <v>14</v>
      </c>
      <c r="Q17">
        <v>31.389119352235124</v>
      </c>
      <c r="R17">
        <v>24.470198420176139</v>
      </c>
      <c r="S17">
        <v>39.578778090932559</v>
      </c>
      <c r="U17">
        <v>14</v>
      </c>
      <c r="V17">
        <v>9.0127805052956784</v>
      </c>
      <c r="W17">
        <v>1.9164263085666071</v>
      </c>
      <c r="X17">
        <v>26.665209927798706</v>
      </c>
      <c r="Z17">
        <v>14</v>
      </c>
      <c r="AA17">
        <v>37.941882737590419</v>
      </c>
      <c r="AB17">
        <v>50.54555278119571</v>
      </c>
      <c r="AC17">
        <v>42.424021118697546</v>
      </c>
    </row>
    <row r="18" spans="1:29" x14ac:dyDescent="0.3">
      <c r="A18">
        <v>15</v>
      </c>
      <c r="B18">
        <v>39.127942858446119</v>
      </c>
      <c r="C18">
        <v>40.275571797657399</v>
      </c>
      <c r="D18">
        <v>50.792956324534934</v>
      </c>
      <c r="F18">
        <v>15</v>
      </c>
      <c r="G18">
        <v>18.319462273166508</v>
      </c>
      <c r="H18">
        <v>19.612653295941705</v>
      </c>
      <c r="I18">
        <v>23.575876506854218</v>
      </c>
      <c r="K18">
        <v>15</v>
      </c>
      <c r="L18">
        <v>117.62115424168226</v>
      </c>
      <c r="M18">
        <v>119.4150014147438</v>
      </c>
      <c r="N18">
        <v>126.60270069464225</v>
      </c>
      <c r="P18">
        <v>15</v>
      </c>
      <c r="Q18">
        <v>34.237762693492016</v>
      </c>
      <c r="R18">
        <v>31.118823406247984</v>
      </c>
      <c r="S18">
        <v>42.323169274562446</v>
      </c>
      <c r="U18">
        <v>15</v>
      </c>
      <c r="V18">
        <v>10.464303971650168</v>
      </c>
      <c r="W18">
        <v>2.1236802773301307</v>
      </c>
      <c r="X18">
        <v>28.568982408479521</v>
      </c>
      <c r="Z18">
        <v>15</v>
      </c>
      <c r="AA18">
        <v>40.684299518509341</v>
      </c>
      <c r="AB18">
        <v>53.211946620570714</v>
      </c>
      <c r="AC18">
        <v>45.40053552166129</v>
      </c>
    </row>
    <row r="19" spans="1:29" x14ac:dyDescent="0.3">
      <c r="A19">
        <v>16</v>
      </c>
      <c r="B19">
        <v>46.752181241251449</v>
      </c>
      <c r="C19">
        <v>45.764992569839102</v>
      </c>
      <c r="D19">
        <v>53.813710884412195</v>
      </c>
      <c r="F19">
        <v>16</v>
      </c>
      <c r="G19">
        <v>20.239718059180689</v>
      </c>
      <c r="H19">
        <v>21.177492654660458</v>
      </c>
      <c r="I19">
        <v>25.02890293881152</v>
      </c>
      <c r="K19">
        <v>16</v>
      </c>
      <c r="L19">
        <v>131.56582050557256</v>
      </c>
      <c r="M19">
        <v>133.24727793918171</v>
      </c>
      <c r="N19">
        <v>134.08274852328822</v>
      </c>
      <c r="P19">
        <v>16</v>
      </c>
      <c r="Q19">
        <v>37.185261555150824</v>
      </c>
      <c r="R19">
        <v>36.483290277095804</v>
      </c>
      <c r="S19">
        <v>45.056768702884966</v>
      </c>
      <c r="U19">
        <v>16</v>
      </c>
      <c r="V19">
        <v>12.054248581599262</v>
      </c>
      <c r="W19">
        <v>5.7470005504437047</v>
      </c>
      <c r="X19">
        <v>30.472636878675171</v>
      </c>
      <c r="Z19">
        <v>16</v>
      </c>
      <c r="AA19">
        <v>43.504743380820763</v>
      </c>
      <c r="AB19">
        <v>57.153572296168548</v>
      </c>
      <c r="AC19">
        <v>48.369970922159446</v>
      </c>
    </row>
    <row r="20" spans="1:29" x14ac:dyDescent="0.3">
      <c r="A20">
        <v>17</v>
      </c>
      <c r="B20">
        <v>52.967592966364485</v>
      </c>
      <c r="C20">
        <v>51.276715808931343</v>
      </c>
      <c r="D20">
        <v>56.792335350350029</v>
      </c>
      <c r="F20">
        <v>17</v>
      </c>
      <c r="G20">
        <v>22.20405899290191</v>
      </c>
      <c r="H20">
        <v>23.88988087643963</v>
      </c>
      <c r="I20">
        <v>26.467894847096979</v>
      </c>
      <c r="K20">
        <v>17</v>
      </c>
      <c r="L20">
        <v>144.98426731531913</v>
      </c>
      <c r="M20">
        <v>144.48847938859646</v>
      </c>
      <c r="N20">
        <v>141.45262105407537</v>
      </c>
      <c r="P20">
        <v>17</v>
      </c>
      <c r="Q20">
        <v>40.222337033166433</v>
      </c>
      <c r="R20">
        <v>42.56885542487651</v>
      </c>
      <c r="S20">
        <v>47.779618812263642</v>
      </c>
      <c r="U20">
        <v>17</v>
      </c>
      <c r="V20">
        <v>13.782522992464205</v>
      </c>
      <c r="W20">
        <v>9.786794418168034</v>
      </c>
      <c r="X20">
        <v>32.376173345702462</v>
      </c>
      <c r="Z20">
        <v>17</v>
      </c>
      <c r="AA20">
        <v>46.397603799338725</v>
      </c>
      <c r="AB20">
        <v>60.051826469402243</v>
      </c>
      <c r="AC20">
        <v>51.332344156084616</v>
      </c>
    </row>
    <row r="21" spans="1:29" x14ac:dyDescent="0.3">
      <c r="A21">
        <v>18</v>
      </c>
      <c r="B21">
        <v>60.094598411160767</v>
      </c>
      <c r="C21">
        <v>56.737964901734202</v>
      </c>
      <c r="D21">
        <v>59.729417305609495</v>
      </c>
      <c r="F21">
        <v>18</v>
      </c>
      <c r="G21">
        <v>24.199884621759235</v>
      </c>
      <c r="H21">
        <v>25.454720235158383</v>
      </c>
      <c r="I21">
        <v>27.892987788676628</v>
      </c>
      <c r="K21">
        <v>18</v>
      </c>
      <c r="L21">
        <v>157.71818485115958</v>
      </c>
      <c r="M21">
        <v>155.28560096600745</v>
      </c>
      <c r="N21">
        <v>148.71394108361372</v>
      </c>
      <c r="P21">
        <v>18</v>
      </c>
      <c r="Q21">
        <v>43.33931182629383</v>
      </c>
      <c r="R21">
        <v>47.793935119156025</v>
      </c>
      <c r="S21">
        <v>50.491761872190153</v>
      </c>
      <c r="U21">
        <v>18</v>
      </c>
      <c r="V21">
        <v>15.647577453542469</v>
      </c>
      <c r="W21">
        <v>13.993177723736666</v>
      </c>
      <c r="X21">
        <v>34.279591816881606</v>
      </c>
      <c r="Z21">
        <v>18</v>
      </c>
      <c r="AA21">
        <v>49.357046309259289</v>
      </c>
      <c r="AB21">
        <v>62.02263930720116</v>
      </c>
      <c r="AC21">
        <v>54.287672019288173</v>
      </c>
    </row>
    <row r="22" spans="1:29" x14ac:dyDescent="0.3">
      <c r="A22">
        <v>19</v>
      </c>
      <c r="B22">
        <v>67.170332374074462</v>
      </c>
      <c r="C22">
        <v>62.085729689049266</v>
      </c>
      <c r="D22">
        <v>62.625536138499953</v>
      </c>
      <c r="F22">
        <v>19</v>
      </c>
      <c r="G22">
        <v>26.214930641451115</v>
      </c>
      <c r="H22">
        <v>26.18497860256047</v>
      </c>
      <c r="I22">
        <v>29.304316011195926</v>
      </c>
      <c r="K22">
        <v>19</v>
      </c>
      <c r="L22">
        <v>169.65777622917992</v>
      </c>
      <c r="M22">
        <v>167.3219083465701</v>
      </c>
      <c r="N22">
        <v>155.86830750597872</v>
      </c>
      <c r="P22">
        <v>19</v>
      </c>
      <c r="Q22">
        <v>46.526236159875879</v>
      </c>
      <c r="R22">
        <v>48.8884389173679</v>
      </c>
      <c r="S22">
        <v>53.193239985939798</v>
      </c>
      <c r="U22">
        <v>19</v>
      </c>
      <c r="V22">
        <v>17.646447507734973</v>
      </c>
      <c r="W22">
        <v>18.142836186531685</v>
      </c>
      <c r="X22">
        <v>36.182892299519168</v>
      </c>
      <c r="Z22">
        <v>19</v>
      </c>
      <c r="AA22">
        <v>52.377062735943831</v>
      </c>
      <c r="AB22">
        <v>63.761591811141379</v>
      </c>
      <c r="AC22">
        <v>57.235971267676767</v>
      </c>
    </row>
    <row r="23" spans="1:29" x14ac:dyDescent="0.3">
      <c r="A23">
        <v>20</v>
      </c>
      <c r="B23">
        <v>73.469461389839083</v>
      </c>
      <c r="C23">
        <v>67.267654302392231</v>
      </c>
      <c r="D23">
        <v>65.481263156672938</v>
      </c>
      <c r="F23">
        <v>20</v>
      </c>
      <c r="G23">
        <v>28.237474506626</v>
      </c>
      <c r="H23">
        <v>27.228204841706305</v>
      </c>
      <c r="I23">
        <v>30.702012465626193</v>
      </c>
      <c r="K23">
        <v>20</v>
      </c>
      <c r="L23">
        <v>180.73625494342443</v>
      </c>
      <c r="M23">
        <v>180.10403298801884</v>
      </c>
      <c r="N23">
        <v>162.91729566477753</v>
      </c>
      <c r="P23">
        <v>20</v>
      </c>
      <c r="Q23">
        <v>49.773008039909357</v>
      </c>
      <c r="R23">
        <v>53.287866788756418</v>
      </c>
      <c r="S23">
        <v>55.884095091225525</v>
      </c>
      <c r="U23">
        <v>20</v>
      </c>
      <c r="V23">
        <v>19.774827646812771</v>
      </c>
      <c r="W23">
        <v>21.960521972303102</v>
      </c>
      <c r="X23">
        <v>38.086074800931961</v>
      </c>
      <c r="Z23">
        <v>20</v>
      </c>
      <c r="AA23">
        <v>55.451520074192835</v>
      </c>
      <c r="AB23">
        <v>65.268683981222907</v>
      </c>
      <c r="AC23">
        <v>60.17725861730645</v>
      </c>
    </row>
    <row r="24" spans="1:29" x14ac:dyDescent="0.3">
      <c r="A24">
        <v>21</v>
      </c>
      <c r="B24">
        <v>79.596011528459471</v>
      </c>
      <c r="C24">
        <v>72.242154054002654</v>
      </c>
      <c r="D24">
        <v>68.297161699822112</v>
      </c>
      <c r="F24">
        <v>21</v>
      </c>
      <c r="G24">
        <v>30.256499972045631</v>
      </c>
      <c r="H24">
        <v>29.418979943912561</v>
      </c>
      <c r="I24">
        <v>32.086208818788968</v>
      </c>
      <c r="K24">
        <v>21</v>
      </c>
      <c r="L24">
        <v>190.92304324995931</v>
      </c>
      <c r="M24">
        <v>192.13192580303371</v>
      </c>
      <c r="N24">
        <v>169.86245770002881</v>
      </c>
      <c r="P24">
        <v>21</v>
      </c>
      <c r="Q24">
        <v>53.069486063596841</v>
      </c>
      <c r="R24">
        <v>60.391540446118192</v>
      </c>
      <c r="S24">
        <v>58.564368960848633</v>
      </c>
      <c r="U24">
        <v>21</v>
      </c>
      <c r="V24">
        <v>22.027170539093177</v>
      </c>
      <c r="W24">
        <v>25.335577522043049</v>
      </c>
      <c r="X24">
        <v>39.989139328433367</v>
      </c>
      <c r="Z24">
        <v>21</v>
      </c>
      <c r="AA24">
        <v>58.574207497915189</v>
      </c>
      <c r="AB24">
        <v>67.007636485163133</v>
      </c>
      <c r="AC24">
        <v>63.111550744477611</v>
      </c>
    </row>
    <row r="25" spans="1:29" x14ac:dyDescent="0.3">
      <c r="A25">
        <v>22</v>
      </c>
      <c r="B25">
        <v>84.945956719930791</v>
      </c>
      <c r="C25">
        <v>76.977954069667064</v>
      </c>
      <c r="D25">
        <v>71.073787250811463</v>
      </c>
      <c r="F25">
        <v>22</v>
      </c>
      <c r="G25">
        <v>32.261821591445909</v>
      </c>
      <c r="H25">
        <v>31.714077670033397</v>
      </c>
      <c r="I25">
        <v>33.457035465759425</v>
      </c>
      <c r="K25">
        <v>22</v>
      </c>
      <c r="L25">
        <v>200.21664527354835</v>
      </c>
      <c r="M25">
        <v>202.37381532834166</v>
      </c>
      <c r="N25">
        <v>176.70532288993365</v>
      </c>
      <c r="P25">
        <v>22</v>
      </c>
      <c r="Q25">
        <v>56.405593417415815</v>
      </c>
      <c r="R25">
        <v>66.825453600917982</v>
      </c>
      <c r="S25">
        <v>61.234103203347686</v>
      </c>
      <c r="U25">
        <v>22</v>
      </c>
      <c r="V25">
        <v>24.396806991299609</v>
      </c>
      <c r="W25">
        <v>28.489317953767262</v>
      </c>
      <c r="X25">
        <v>41.892085889336776</v>
      </c>
      <c r="Z25">
        <v>22</v>
      </c>
      <c r="AA25">
        <v>61.738881063310615</v>
      </c>
      <c r="AB25">
        <v>68.514728655244653</v>
      </c>
      <c r="AC25">
        <v>66.038864285829817</v>
      </c>
    </row>
    <row r="26" spans="1:29" x14ac:dyDescent="0.3">
      <c r="A26">
        <v>23</v>
      </c>
      <c r="B26">
        <v>88.656402578531868</v>
      </c>
      <c r="C26">
        <v>81.453232450669702</v>
      </c>
      <c r="D26">
        <v>73.81168754525342</v>
      </c>
      <c r="F26">
        <v>23</v>
      </c>
      <c r="G26">
        <v>34.244171687452301</v>
      </c>
      <c r="H26">
        <v>33.278917028752147</v>
      </c>
      <c r="I26">
        <v>34.814621542149901</v>
      </c>
      <c r="K26">
        <v>23</v>
      </c>
      <c r="L26">
        <v>208.63784845738405</v>
      </c>
      <c r="M26">
        <v>210.77869707444904</v>
      </c>
      <c r="N26">
        <v>183.44739798761225</v>
      </c>
      <c r="P26">
        <v>23</v>
      </c>
      <c r="Q26">
        <v>59.77141207810169</v>
      </c>
      <c r="R26">
        <v>71.447842450229601</v>
      </c>
      <c r="S26">
        <v>63.89333926364413</v>
      </c>
      <c r="U26">
        <v>23</v>
      </c>
      <c r="V26">
        <v>26.876081614506745</v>
      </c>
      <c r="W26">
        <v>31.145099369956075</v>
      </c>
      <c r="X26">
        <v>43.794914490955591</v>
      </c>
      <c r="Z26">
        <v>23</v>
      </c>
      <c r="AA26">
        <v>64.93930574952266</v>
      </c>
      <c r="AB26">
        <v>70.48554149304357</v>
      </c>
      <c r="AC26">
        <v>68.959215838435739</v>
      </c>
    </row>
    <row r="27" spans="1:29" x14ac:dyDescent="0.3">
      <c r="A27">
        <v>24</v>
      </c>
      <c r="B27">
        <v>92.6257167528493</v>
      </c>
      <c r="C27">
        <v>85.654526398498149</v>
      </c>
      <c r="D27">
        <v>76.511402679558969</v>
      </c>
      <c r="F27">
        <v>24</v>
      </c>
      <c r="G27">
        <v>36.195253337015103</v>
      </c>
      <c r="H27">
        <v>35.991305250531319</v>
      </c>
      <c r="I27">
        <v>36.159094936274862</v>
      </c>
      <c r="K27">
        <v>24</v>
      </c>
      <c r="L27">
        <v>216.2236394081678</v>
      </c>
      <c r="M27">
        <v>218.90928278719662</v>
      </c>
      <c r="N27">
        <v>190.09016755288124</v>
      </c>
      <c r="P27">
        <v>24</v>
      </c>
      <c r="Q27">
        <v>63.157266586226534</v>
      </c>
      <c r="R27">
        <v>74.712626526829737</v>
      </c>
      <c r="S27">
        <v>66.54211842368565</v>
      </c>
      <c r="U27">
        <v>24</v>
      </c>
      <c r="V27">
        <v>29.456499205270973</v>
      </c>
      <c r="W27">
        <v>33.579565668129149</v>
      </c>
      <c r="X27">
        <v>45.697625140599776</v>
      </c>
      <c r="Z27">
        <v>24</v>
      </c>
      <c r="AA27">
        <v>68.169294558539207</v>
      </c>
      <c r="AB27">
        <v>72.688214664701178</v>
      </c>
      <c r="AC27">
        <v>71.872621959895554</v>
      </c>
    </row>
    <row r="28" spans="1:29" x14ac:dyDescent="0.3">
      <c r="A28">
        <v>25</v>
      </c>
      <c r="B28">
        <v>94.955531594296488</v>
      </c>
      <c r="C28">
        <v>89.575529009336961</v>
      </c>
      <c r="D28">
        <v>79.173465217480526</v>
      </c>
      <c r="F28">
        <v>25</v>
      </c>
      <c r="G28">
        <v>38.107763546001628</v>
      </c>
      <c r="H28">
        <v>37.556144609250069</v>
      </c>
      <c r="I28">
        <v>37.490582301198302</v>
      </c>
      <c r="K28">
        <v>25</v>
      </c>
      <c r="L28">
        <v>223.02201757453793</v>
      </c>
      <c r="M28">
        <v>225.24880001784746</v>
      </c>
      <c r="N28">
        <v>196.63509427914357</v>
      </c>
      <c r="P28">
        <v>25</v>
      </c>
      <c r="Q28">
        <v>66.553797079662019</v>
      </c>
      <c r="R28">
        <v>77.146984806306776</v>
      </c>
      <c r="S28">
        <v>69.180481803087304</v>
      </c>
      <c r="U28">
        <v>25</v>
      </c>
      <c r="V28">
        <v>32.128877087928529</v>
      </c>
      <c r="W28">
        <v>37.618566571916304</v>
      </c>
      <c r="X28">
        <v>47.600217845579323</v>
      </c>
      <c r="Z28">
        <v>25</v>
      </c>
      <c r="AA28">
        <v>71.422744469599451</v>
      </c>
      <c r="AB28">
        <v>75.122748170217491</v>
      </c>
      <c r="AC28">
        <v>74.77909916843106</v>
      </c>
    </row>
    <row r="29" spans="1:29" x14ac:dyDescent="0.3">
      <c r="A29">
        <v>26</v>
      </c>
      <c r="B29">
        <v>96.958438683367547</v>
      </c>
      <c r="C29">
        <v>93.215872974513559</v>
      </c>
      <c r="D29">
        <v>81.798400295169159</v>
      </c>
      <c r="F29">
        <v>26</v>
      </c>
      <c r="G29">
        <v>39.97539107905682</v>
      </c>
      <c r="H29">
        <v>38.286402976652155</v>
      </c>
      <c r="I29">
        <v>38.809209066664764</v>
      </c>
      <c r="K29">
        <v>26</v>
      </c>
      <c r="L29">
        <v>229.087749575694</v>
      </c>
      <c r="M29">
        <v>231.95844061073626</v>
      </c>
      <c r="N29">
        <v>203.08361931546375</v>
      </c>
      <c r="P29">
        <v>26</v>
      </c>
      <c r="Q29">
        <v>69.952021551217328</v>
      </c>
      <c r="R29">
        <v>79.611244779779227</v>
      </c>
      <c r="S29">
        <v>71.808470359769586</v>
      </c>
      <c r="U29">
        <v>26</v>
      </c>
      <c r="V29">
        <v>34.88349904988543</v>
      </c>
      <c r="W29">
        <v>40.495663106120851</v>
      </c>
      <c r="X29">
        <v>49.502692613211025</v>
      </c>
      <c r="Z29">
        <v>26</v>
      </c>
      <c r="AA29">
        <v>74.693669111513941</v>
      </c>
      <c r="AB29">
        <v>76.861700674157717</v>
      </c>
      <c r="AC29">
        <v>77.678663942978403</v>
      </c>
    </row>
    <row r="30" spans="1:29" x14ac:dyDescent="0.3">
      <c r="A30">
        <v>27</v>
      </c>
      <c r="B30">
        <v>98.961345772438605</v>
      </c>
      <c r="C30">
        <v>96.579968660490337</v>
      </c>
      <c r="D30">
        <v>84.386725724766237</v>
      </c>
      <c r="F30">
        <v>27</v>
      </c>
      <c r="G30">
        <v>41.792793435511499</v>
      </c>
      <c r="H30">
        <v>39.329629215797993</v>
      </c>
      <c r="I30">
        <v>40.115099450915274</v>
      </c>
      <c r="K30">
        <v>27</v>
      </c>
      <c r="L30">
        <v>234.47901813259702</v>
      </c>
      <c r="M30">
        <v>237.06490080350522</v>
      </c>
      <c r="N30">
        <v>209.43716258389927</v>
      </c>
      <c r="P30">
        <v>27</v>
      </c>
      <c r="Q30">
        <v>73.343387529491608</v>
      </c>
      <c r="R30">
        <v>82.079892597215007</v>
      </c>
      <c r="S30">
        <v>74.42612489059438</v>
      </c>
      <c r="U30">
        <v>27</v>
      </c>
      <c r="V30">
        <v>37.710266995789873</v>
      </c>
      <c r="W30">
        <v>43.649403537845068</v>
      </c>
      <c r="X30">
        <v>51.405049450801457</v>
      </c>
      <c r="Z30">
        <v>27</v>
      </c>
      <c r="AA30">
        <v>77.976228078408667</v>
      </c>
      <c r="AB30">
        <v>79.395155455320307</v>
      </c>
      <c r="AC30">
        <v>80.57133272328241</v>
      </c>
    </row>
    <row r="31" spans="1:29" x14ac:dyDescent="0.3">
      <c r="A31">
        <v>28</v>
      </c>
      <c r="B31">
        <v>99.522159757378503</v>
      </c>
      <c r="C31">
        <v>99.675939741991471</v>
      </c>
      <c r="D31">
        <v>86.938952096550651</v>
      </c>
      <c r="F31">
        <v>28</v>
      </c>
      <c r="G31">
        <v>43.555557285448195</v>
      </c>
      <c r="H31">
        <v>41.520404318004246</v>
      </c>
      <c r="I31">
        <v>41.408376472388952</v>
      </c>
      <c r="K31">
        <v>28</v>
      </c>
      <c r="L31">
        <v>239.25487009311061</v>
      </c>
      <c r="M31">
        <v>240.95805938393121</v>
      </c>
      <c r="N31">
        <v>215.69712309215811</v>
      </c>
      <c r="P31">
        <v>28</v>
      </c>
      <c r="Q31">
        <v>76.719813574690875</v>
      </c>
      <c r="R31">
        <v>84.940135011772412</v>
      </c>
      <c r="S31">
        <v>77.033486031998365</v>
      </c>
      <c r="U31">
        <v>28</v>
      </c>
      <c r="V31">
        <v>40.598847008592941</v>
      </c>
      <c r="W31">
        <v>44.866636686931606</v>
      </c>
      <c r="X31">
        <v>53.30728836566059</v>
      </c>
      <c r="Z31">
        <v>28</v>
      </c>
      <c r="AA31">
        <v>81.264752870017745</v>
      </c>
      <c r="AB31">
        <v>82.210105212167633</v>
      </c>
      <c r="AC31">
        <v>83.45712190998978</v>
      </c>
    </row>
    <row r="32" spans="1:29" x14ac:dyDescent="0.3">
      <c r="A32">
        <v>29</v>
      </c>
      <c r="B32">
        <v>100.033355784099</v>
      </c>
      <c r="C32">
        <v>102.5146802884031</v>
      </c>
      <c r="D32">
        <v>89.455582879661236</v>
      </c>
      <c r="F32">
        <v>29</v>
      </c>
      <c r="G32">
        <v>45.26014636215649</v>
      </c>
      <c r="H32">
        <v>43.815502044125083</v>
      </c>
      <c r="I32">
        <v>42.68916196131174</v>
      </c>
      <c r="K32">
        <v>29</v>
      </c>
      <c r="L32">
        <v>243.47334636223349</v>
      </c>
      <c r="M32">
        <v>245.01591898233156</v>
      </c>
      <c r="N32">
        <v>221.86487924165053</v>
      </c>
      <c r="P32">
        <v>29</v>
      </c>
      <c r="Q32">
        <v>80.07372113349588</v>
      </c>
      <c r="R32">
        <v>86.853550904547618</v>
      </c>
      <c r="S32">
        <v>79.630594260623681</v>
      </c>
      <c r="U32">
        <v>29</v>
      </c>
      <c r="V32">
        <v>43.538807099844128</v>
      </c>
      <c r="W32">
        <v>46.360513733537815</v>
      </c>
      <c r="X32">
        <v>55.209409365098402</v>
      </c>
      <c r="Z32">
        <v>29</v>
      </c>
      <c r="AA32">
        <v>84.553769486555993</v>
      </c>
      <c r="AB32">
        <v>84.321317529803125</v>
      </c>
      <c r="AC32">
        <v>86.336047864741161</v>
      </c>
    </row>
    <row r="33" spans="1:29" x14ac:dyDescent="0.3">
      <c r="A33">
        <v>30</v>
      </c>
      <c r="B33">
        <v>100.48065230747945</v>
      </c>
      <c r="C33">
        <v>105.10904277291145</v>
      </c>
      <c r="D33">
        <v>91.937114521414316</v>
      </c>
      <c r="F33">
        <v>30</v>
      </c>
      <c r="G33">
        <v>46.903840399740403</v>
      </c>
      <c r="H33">
        <v>45.38034140284384</v>
      </c>
      <c r="I33">
        <v>43.957576571173092</v>
      </c>
      <c r="K33">
        <v>30</v>
      </c>
      <c r="L33">
        <v>247.19017302163141</v>
      </c>
      <c r="M33">
        <v>247.90412458912149</v>
      </c>
      <c r="N33">
        <v>227.94178913100441</v>
      </c>
      <c r="P33">
        <v>30</v>
      </c>
      <c r="Q33">
        <v>83.398057411770822</v>
      </c>
      <c r="R33">
        <v>89.259879636786934</v>
      </c>
      <c r="S33">
        <v>82.217489893946322</v>
      </c>
      <c r="U33">
        <v>30</v>
      </c>
      <c r="V33">
        <v>46.519744527763429</v>
      </c>
      <c r="W33">
        <v>48.020377118655823</v>
      </c>
      <c r="X33">
        <v>57.11141245642488</v>
      </c>
      <c r="Z33">
        <v>30</v>
      </c>
      <c r="AA33">
        <v>87.838017750374519</v>
      </c>
      <c r="AB33">
        <v>86.995519798808076</v>
      </c>
      <c r="AC33">
        <v>89.208126910265108</v>
      </c>
    </row>
    <row r="34" spans="1:29" x14ac:dyDescent="0.3">
      <c r="A34">
        <v>31</v>
      </c>
      <c r="B34">
        <v>100.60845131415957</v>
      </c>
      <c r="C34">
        <v>107.47315629562166</v>
      </c>
      <c r="D34">
        <v>94.384036545236384</v>
      </c>
      <c r="F34">
        <v>31</v>
      </c>
      <c r="G34">
        <v>48.484668249864711</v>
      </c>
      <c r="H34">
        <v>48.7143670969106</v>
      </c>
      <c r="I34">
        <v>45.213739790091829</v>
      </c>
      <c r="K34">
        <v>31</v>
      </c>
      <c r="L34">
        <v>250.45790022914201</v>
      </c>
      <c r="M34">
        <v>250.07869042171512</v>
      </c>
      <c r="N34">
        <v>233.92919085510877</v>
      </c>
      <c r="P34">
        <v>31</v>
      </c>
      <c r="Q34">
        <v>86.686310004445957</v>
      </c>
      <c r="R34">
        <v>91.776536317640108</v>
      </c>
      <c r="S34">
        <v>84.794213090902389</v>
      </c>
      <c r="U34">
        <v>31</v>
      </c>
      <c r="V34">
        <v>49.531401135249297</v>
      </c>
      <c r="W34">
        <v>50.487555971364031</v>
      </c>
      <c r="X34">
        <v>59.013297646950001</v>
      </c>
      <c r="Z34">
        <v>31</v>
      </c>
      <c r="AA34">
        <v>91.112467462180902</v>
      </c>
      <c r="AB34">
        <v>89.528974579970665</v>
      </c>
      <c r="AC34">
        <v>92.073375330469602</v>
      </c>
    </row>
    <row r="35" spans="1:29" x14ac:dyDescent="0.3">
      <c r="A35">
        <v>32</v>
      </c>
      <c r="B35">
        <v>101.63084336760056</v>
      </c>
      <c r="C35">
        <v>109.62186762792253</v>
      </c>
      <c r="D35">
        <v>96.796831647230533</v>
      </c>
      <c r="F35">
        <v>32</v>
      </c>
      <c r="G35">
        <v>50.001337842617446</v>
      </c>
      <c r="H35">
        <v>50.63784345887219</v>
      </c>
      <c r="I35">
        <v>46.457769952072418</v>
      </c>
      <c r="K35">
        <v>32</v>
      </c>
      <c r="L35">
        <v>253.32538843390924</v>
      </c>
      <c r="M35">
        <v>251.61220386014872</v>
      </c>
      <c r="N35">
        <v>239.82840279975389</v>
      </c>
      <c r="P35">
        <v>32</v>
      </c>
      <c r="Q35">
        <v>89.932514072202792</v>
      </c>
      <c r="R35">
        <v>93.45922182344782</v>
      </c>
      <c r="S35">
        <v>87.360803852510756</v>
      </c>
      <c r="U35">
        <v>32</v>
      </c>
      <c r="V35">
        <v>52.563765692537146</v>
      </c>
      <c r="W35">
        <v>52.89990862734539</v>
      </c>
      <c r="X35">
        <v>60.91506494398373</v>
      </c>
      <c r="Z35">
        <v>32</v>
      </c>
      <c r="AA35">
        <v>94.372331528852627</v>
      </c>
      <c r="AB35">
        <v>91.921681873290893</v>
      </c>
      <c r="AC35">
        <v>94.931809370535319</v>
      </c>
    </row>
    <row r="36" spans="1:29" x14ac:dyDescent="0.3">
      <c r="A36">
        <v>33</v>
      </c>
      <c r="B36">
        <v>102.78103442772169</v>
      </c>
      <c r="C36">
        <v>111.57029372117924</v>
      </c>
      <c r="D36">
        <v>99.175975791396496</v>
      </c>
      <c r="F36">
        <v>33</v>
      </c>
      <c r="G36">
        <v>51.453165197818237</v>
      </c>
      <c r="H36">
        <v>51.535465761120932</v>
      </c>
      <c r="I36">
        <v>47.689784248152122</v>
      </c>
      <c r="K36">
        <v>33</v>
      </c>
      <c r="L36">
        <v>255.83755657029974</v>
      </c>
      <c r="M36">
        <v>253.34870694023647</v>
      </c>
      <c r="N36">
        <v>245.64072393193058</v>
      </c>
      <c r="P36">
        <v>33</v>
      </c>
      <c r="Q36">
        <v>93.131252878750033</v>
      </c>
      <c r="R36">
        <v>94.744590983605733</v>
      </c>
      <c r="S36">
        <v>89.917302022494795</v>
      </c>
      <c r="U36">
        <v>33</v>
      </c>
      <c r="V36">
        <v>55.60716270783</v>
      </c>
      <c r="W36">
        <v>56.13465423422948</v>
      </c>
      <c r="X36">
        <v>62.816714354829237</v>
      </c>
      <c r="Z36">
        <v>33</v>
      </c>
      <c r="AA36">
        <v>97.613076223156256</v>
      </c>
      <c r="AB36">
        <v>93.047661776029827</v>
      </c>
      <c r="AC36">
        <v>97.783445237006745</v>
      </c>
    </row>
    <row r="37" spans="1:29" x14ac:dyDescent="0.3">
      <c r="A37">
        <v>34</v>
      </c>
      <c r="B37">
        <v>104.12292399786301</v>
      </c>
      <c r="C37">
        <v>113.33347237330648</v>
      </c>
      <c r="D37">
        <v>101.5219383035224</v>
      </c>
      <c r="F37">
        <v>34</v>
      </c>
      <c r="G37">
        <v>52.8400042620192</v>
      </c>
      <c r="H37">
        <v>52.817783335761995</v>
      </c>
      <c r="I37">
        <v>48.90989873744094</v>
      </c>
      <c r="K37">
        <v>34</v>
      </c>
      <c r="L37">
        <v>258.03532206282239</v>
      </c>
      <c r="M37">
        <v>255.25961246827021</v>
      </c>
      <c r="N37">
        <v>251.36743408585437</v>
      </c>
      <c r="P37">
        <v>34</v>
      </c>
      <c r="Q37">
        <v>96.277652504615034</v>
      </c>
      <c r="R37">
        <v>95.777852181006821</v>
      </c>
      <c r="S37">
        <v>92.463747287900617</v>
      </c>
      <c r="U37">
        <v>34</v>
      </c>
      <c r="V37">
        <v>58.652327585997334</v>
      </c>
      <c r="W37">
        <v>58.327702103303437</v>
      </c>
      <c r="X37">
        <v>64.718245886793085</v>
      </c>
      <c r="Z37">
        <v>34</v>
      </c>
      <c r="AA37">
        <v>100.83042875344252</v>
      </c>
      <c r="AB37">
        <v>95.632599991549213</v>
      </c>
      <c r="AC37">
        <v>100.62829909788498</v>
      </c>
    </row>
    <row r="38" spans="1:29" x14ac:dyDescent="0.3">
      <c r="A38">
        <v>35</v>
      </c>
      <c r="B38">
        <v>106.55110512478539</v>
      </c>
      <c r="C38">
        <v>114.92609721566656</v>
      </c>
      <c r="D38">
        <v>103.83518196376701</v>
      </c>
      <c r="F38">
        <v>35</v>
      </c>
      <c r="G38">
        <v>54.162178953961465</v>
      </c>
      <c r="H38">
        <v>53.843637395474843</v>
      </c>
      <c r="I38">
        <v>50.118228358054502</v>
      </c>
      <c r="K38">
        <v>35</v>
      </c>
      <c r="L38">
        <v>259.95567647858212</v>
      </c>
      <c r="M38">
        <v>257.80748650564851</v>
      </c>
      <c r="N38">
        <v>257.00979424477651</v>
      </c>
      <c r="P38">
        <v>35</v>
      </c>
      <c r="Q38">
        <v>99.36737153745905</v>
      </c>
      <c r="R38">
        <v>97.71558257979747</v>
      </c>
      <c r="S38">
        <v>95.000179179712873</v>
      </c>
      <c r="U38">
        <v>35</v>
      </c>
      <c r="V38">
        <v>61.690468366764684</v>
      </c>
      <c r="W38">
        <v>62.418446696117982</v>
      </c>
      <c r="X38">
        <v>66.619659547188661</v>
      </c>
      <c r="Z38">
        <v>35</v>
      </c>
      <c r="AA38">
        <v>104.02038233410507</v>
      </c>
      <c r="AB38">
        <v>97.809390067776064</v>
      </c>
      <c r="AC38">
        <v>103.46638708271868</v>
      </c>
    </row>
    <row r="39" spans="1:29" x14ac:dyDescent="0.3">
      <c r="A39">
        <v>36</v>
      </c>
      <c r="B39">
        <v>107.89299469492671</v>
      </c>
      <c r="C39">
        <v>116.36232359303304</v>
      </c>
      <c r="D39">
        <v>106.11616309795093</v>
      </c>
      <c r="F39">
        <v>36</v>
      </c>
      <c r="G39">
        <v>55.420418453463824</v>
      </c>
      <c r="H39">
        <v>55.767113757436434</v>
      </c>
      <c r="I39">
        <v>51.314886937941687</v>
      </c>
      <c r="K39">
        <v>36</v>
      </c>
      <c r="L39">
        <v>261.6318529248353</v>
      </c>
      <c r="M39">
        <v>259.39990777900999</v>
      </c>
      <c r="N39">
        <v>262.56904681864336</v>
      </c>
      <c r="P39">
        <v>36</v>
      </c>
      <c r="Q39">
        <v>102.39658650866755</v>
      </c>
      <c r="R39">
        <v>100.06859023219447</v>
      </c>
      <c r="S39">
        <v>97.526637073469203</v>
      </c>
      <c r="U39">
        <v>36</v>
      </c>
      <c r="V39">
        <v>64.713314559561923</v>
      </c>
      <c r="W39">
        <v>65.061697048398145</v>
      </c>
      <c r="X39">
        <v>68.520955343319102</v>
      </c>
      <c r="Z39">
        <v>36</v>
      </c>
      <c r="AA39">
        <v>107.17919895578272</v>
      </c>
      <c r="AB39">
        <v>100.39432828329545</v>
      </c>
      <c r="AC39">
        <v>106.29772528269611</v>
      </c>
    </row>
    <row r="40" spans="1:29" x14ac:dyDescent="0.3">
      <c r="A40">
        <v>37</v>
      </c>
      <c r="B40">
        <v>109.49048227842827</v>
      </c>
      <c r="C40">
        <v>117.65563289665137</v>
      </c>
      <c r="D40">
        <v>108.36533166757442</v>
      </c>
      <c r="F40">
        <v>37</v>
      </c>
      <c r="G40">
        <v>56.615796467939639</v>
      </c>
      <c r="H40">
        <v>57.43412660446981</v>
      </c>
      <c r="I40">
        <v>52.499987205607447</v>
      </c>
      <c r="K40">
        <v>37</v>
      </c>
      <c r="L40">
        <v>263.0935516260285</v>
      </c>
      <c r="M40">
        <v>260.99232905237147</v>
      </c>
      <c r="N40">
        <v>268.04641591766779</v>
      </c>
      <c r="P40">
        <v>37</v>
      </c>
      <c r="Q40">
        <v>105.36197380476294</v>
      </c>
      <c r="R40">
        <v>102.08545393424903</v>
      </c>
      <c r="S40">
        <v>100.04316018987058</v>
      </c>
      <c r="U40">
        <v>37</v>
      </c>
      <c r="V40">
        <v>67.713153814916581</v>
      </c>
      <c r="W40">
        <v>67.453209271889733</v>
      </c>
      <c r="X40">
        <v>70.422133282491004</v>
      </c>
      <c r="Z40">
        <v>37</v>
      </c>
      <c r="AA40">
        <v>110.30341005847762</v>
      </c>
      <c r="AB40">
        <v>102.97926649881484</v>
      </c>
      <c r="AC40">
        <v>109.12232975073587</v>
      </c>
    </row>
    <row r="41" spans="1:29" x14ac:dyDescent="0.3">
      <c r="A41">
        <v>38</v>
      </c>
      <c r="B41">
        <v>111.79086439867052</v>
      </c>
      <c r="C41">
        <v>118.81874420799448</v>
      </c>
      <c r="D41">
        <v>110.58313135857981</v>
      </c>
      <c r="F41">
        <v>38</v>
      </c>
      <c r="G41">
        <v>57.749674956495838</v>
      </c>
      <c r="H41">
        <v>58.908791815307033</v>
      </c>
      <c r="I41">
        <v>53.67364080073218</v>
      </c>
      <c r="K41">
        <v>38</v>
      </c>
      <c r="L41">
        <v>264.36719858054056</v>
      </c>
      <c r="M41">
        <v>262.90323458040524</v>
      </c>
      <c r="N41">
        <v>273.44310762186899</v>
      </c>
      <c r="P41">
        <v>38</v>
      </c>
      <c r="Q41">
        <v>108.26068873305385</v>
      </c>
      <c r="R41">
        <v>104.83062952871219</v>
      </c>
      <c r="S41">
        <v>102.54978759539091</v>
      </c>
      <c r="U41">
        <v>38</v>
      </c>
      <c r="V41">
        <v>70.682857336491125</v>
      </c>
      <c r="W41">
        <v>70.725804946141366</v>
      </c>
      <c r="X41">
        <v>72.32319337201092</v>
      </c>
      <c r="Z41">
        <v>38</v>
      </c>
      <c r="AA41">
        <v>113.38981531147331</v>
      </c>
      <c r="AB41">
        <v>105.97235285362676</v>
      </c>
      <c r="AC41">
        <v>111.94021650157815</v>
      </c>
    </row>
    <row r="42" spans="1:29" x14ac:dyDescent="0.3">
      <c r="A42">
        <v>39</v>
      </c>
      <c r="B42">
        <v>114.98583956567364</v>
      </c>
      <c r="C42">
        <v>119.86356353180911</v>
      </c>
      <c r="D42">
        <v>112.76999966887585</v>
      </c>
      <c r="F42">
        <v>39</v>
      </c>
      <c r="G42">
        <v>58.82365258146914</v>
      </c>
      <c r="H42">
        <v>60.699962016896265</v>
      </c>
      <c r="I42">
        <v>54.835958284688516</v>
      </c>
      <c r="K42">
        <v>39</v>
      </c>
      <c r="L42">
        <v>265.47621896936448</v>
      </c>
      <c r="M42">
        <v>265.04295517996923</v>
      </c>
      <c r="N42">
        <v>278.76031024664417</v>
      </c>
      <c r="P42">
        <v>39</v>
      </c>
      <c r="Q42">
        <v>111.09034236651091</v>
      </c>
      <c r="R42">
        <v>107.89790797283514</v>
      </c>
      <c r="S42">
        <v>105.04655820288296</v>
      </c>
      <c r="U42">
        <v>39</v>
      </c>
      <c r="V42">
        <v>73.615895049391057</v>
      </c>
      <c r="W42">
        <v>74.376007813575882</v>
      </c>
      <c r="X42">
        <v>74.224135619178597</v>
      </c>
      <c r="Z42">
        <v>39</v>
      </c>
      <c r="AA42">
        <v>116.43547970167546</v>
      </c>
      <c r="AB42">
        <v>108.55729106914615</v>
      </c>
      <c r="AC42">
        <v>114.75140151187576</v>
      </c>
    </row>
    <row r="43" spans="1:29" x14ac:dyDescent="0.3">
      <c r="A43">
        <v>40</v>
      </c>
      <c r="B43">
        <v>116.19993012913483</v>
      </c>
      <c r="C43">
        <v>120.80116231702276</v>
      </c>
      <c r="D43">
        <v>114.92636799464164</v>
      </c>
      <c r="F43">
        <v>40</v>
      </c>
      <c r="G43">
        <v>59.839517987674931</v>
      </c>
      <c r="H43">
        <v>61.416430097531958</v>
      </c>
      <c r="I43">
        <v>55.987049150956395</v>
      </c>
      <c r="K43">
        <v>40</v>
      </c>
      <c r="L43">
        <v>266.44131229744761</v>
      </c>
      <c r="M43">
        <v>266.3267875397076</v>
      </c>
      <c r="N43">
        <v>283.99919460442686</v>
      </c>
      <c r="P43">
        <v>40</v>
      </c>
      <c r="Q43">
        <v>113.84897673538961</v>
      </c>
      <c r="R43">
        <v>109.20601201518168</v>
      </c>
      <c r="S43">
        <v>107.53351077218289</v>
      </c>
      <c r="U43">
        <v>40</v>
      </c>
      <c r="V43">
        <v>76.506341605793352</v>
      </c>
      <c r="W43">
        <v>75.949371118504558</v>
      </c>
      <c r="X43">
        <v>76.12496003130741</v>
      </c>
      <c r="Z43">
        <v>40</v>
      </c>
      <c r="AA43">
        <v>119.4377291272438</v>
      </c>
      <c r="AB43">
        <v>111.14222928466553</v>
      </c>
      <c r="AC43">
        <v>117.555900720284</v>
      </c>
    </row>
    <row r="44" spans="1:29" x14ac:dyDescent="0.3">
      <c r="A44">
        <v>41</v>
      </c>
      <c r="B44">
        <v>117.6057192026162</v>
      </c>
      <c r="C44">
        <v>121.64177830541543</v>
      </c>
      <c r="D44">
        <v>117.05266171542651</v>
      </c>
      <c r="F44">
        <v>41</v>
      </c>
      <c r="G44">
        <v>60.799207876267964</v>
      </c>
      <c r="H44">
        <v>61.655252791077189</v>
      </c>
      <c r="I44">
        <v>57.127021835437795</v>
      </c>
      <c r="K44">
        <v>41</v>
      </c>
      <c r="L44">
        <v>267.28072033387724</v>
      </c>
      <c r="M44">
        <v>267.7532679394169</v>
      </c>
      <c r="N44">
        <v>289.16091426249255</v>
      </c>
      <c r="P44">
        <v>41</v>
      </c>
      <c r="Q44">
        <v>116.5350388744835</v>
      </c>
      <c r="R44">
        <v>111.64179195610285</v>
      </c>
      <c r="S44">
        <v>110.01068391071169</v>
      </c>
      <c r="U44">
        <v>41</v>
      </c>
      <c r="V44">
        <v>79.348874335133132</v>
      </c>
      <c r="W44">
        <v>78.781425067376162</v>
      </c>
      <c r="X44">
        <v>78.025666615697105</v>
      </c>
      <c r="Z44">
        <v>41</v>
      </c>
      <c r="AA44">
        <v>122.39414468658578</v>
      </c>
      <c r="AB44">
        <v>113.59111812042075</v>
      </c>
      <c r="AC44">
        <v>120.3537300275518</v>
      </c>
    </row>
    <row r="45" spans="1:29" x14ac:dyDescent="0.3">
      <c r="A45">
        <v>42</v>
      </c>
      <c r="B45">
        <v>118.50031224937707</v>
      </c>
      <c r="C45">
        <v>122.3948329669205</v>
      </c>
      <c r="D45">
        <v>119.14930027806331</v>
      </c>
      <c r="F45">
        <v>42</v>
      </c>
      <c r="G45">
        <v>61.704769738343785</v>
      </c>
      <c r="H45">
        <v>62.610543565258112</v>
      </c>
      <c r="I45">
        <v>58.255983726671566</v>
      </c>
      <c r="K45">
        <v>42</v>
      </c>
      <c r="L45">
        <v>268.01048200637308</v>
      </c>
      <c r="M45">
        <v>269.60769245903901</v>
      </c>
      <c r="N45">
        <v>294.24660579696621</v>
      </c>
      <c r="P45">
        <v>42</v>
      </c>
      <c r="Q45">
        <v>119.14735417661164</v>
      </c>
      <c r="R45">
        <v>114.57374929239684</v>
      </c>
      <c r="S45">
        <v>112.47811607407466</v>
      </c>
      <c r="U45">
        <v>42</v>
      </c>
      <c r="V45">
        <v>82.138764239854382</v>
      </c>
      <c r="W45">
        <v>81.298806355262045</v>
      </c>
      <c r="X45">
        <v>79.92625537965084</v>
      </c>
      <c r="Z45">
        <v>42</v>
      </c>
      <c r="AA45">
        <v>125.30255584436094</v>
      </c>
      <c r="AB45">
        <v>118.48889579193117</v>
      </c>
      <c r="AC45">
        <v>123.14490529661158</v>
      </c>
    </row>
    <row r="46" spans="1:29" x14ac:dyDescent="0.3">
      <c r="A46">
        <v>43</v>
      </c>
      <c r="B46">
        <v>119.20320678611776</v>
      </c>
      <c r="C46">
        <v>123.06896085686228</v>
      </c>
      <c r="D46">
        <v>121.21669727941136</v>
      </c>
      <c r="F46">
        <v>43</v>
      </c>
      <c r="G46">
        <v>62.558329038661725</v>
      </c>
      <c r="H46">
        <v>63.088188952348574</v>
      </c>
      <c r="I46">
        <v>59.374041175949813</v>
      </c>
      <c r="K46">
        <v>43</v>
      </c>
      <c r="L46">
        <v>268.64467169995231</v>
      </c>
      <c r="M46">
        <v>270.3209326588937</v>
      </c>
      <c r="N46">
        <v>299.25738904308872</v>
      </c>
      <c r="P46">
        <v>43</v>
      </c>
      <c r="Q46">
        <v>121.68509944623133</v>
      </c>
      <c r="R46">
        <v>115.74653222691444</v>
      </c>
      <c r="S46">
        <v>114.93584556665809</v>
      </c>
      <c r="U46">
        <v>43</v>
      </c>
      <c r="V46">
        <v>84.871861105573899</v>
      </c>
      <c r="W46">
        <v>82.746300595796427</v>
      </c>
      <c r="X46">
        <v>81.826726330471772</v>
      </c>
      <c r="Z46">
        <v>43</v>
      </c>
      <c r="AA46">
        <v>128.16103264646864</v>
      </c>
      <c r="AB46">
        <v>122.29827842532816</v>
      </c>
      <c r="AC46">
        <v>125.92944235266927</v>
      </c>
    </row>
    <row r="47" spans="1:29" x14ac:dyDescent="0.3">
      <c r="A47">
        <v>44</v>
      </c>
      <c r="B47">
        <v>122.46208145646095</v>
      </c>
      <c r="C47">
        <v>123.67204715993657</v>
      </c>
      <c r="D47">
        <v>123.25526054794516</v>
      </c>
      <c r="F47">
        <v>44</v>
      </c>
      <c r="G47">
        <v>63.362060587774778</v>
      </c>
      <c r="H47">
        <v>63.804657032984267</v>
      </c>
      <c r="I47">
        <v>60.481299507336409</v>
      </c>
      <c r="K47">
        <v>44</v>
      </c>
      <c r="P47">
        <v>44</v>
      </c>
      <c r="Q47">
        <v>124.14777599284687</v>
      </c>
      <c r="R47">
        <v>118.00188402406366</v>
      </c>
      <c r="S47">
        <v>117.38391054222434</v>
      </c>
      <c r="U47">
        <v>44</v>
      </c>
      <c r="V47">
        <v>87.54457374240836</v>
      </c>
      <c r="W47">
        <v>85.200747351485163</v>
      </c>
      <c r="X47">
        <v>83.727079475466468</v>
      </c>
      <c r="Z47">
        <v>44</v>
      </c>
      <c r="AA47">
        <v>130.96787714540889</v>
      </c>
      <c r="AB47">
        <v>125.69951291943262</v>
      </c>
      <c r="AC47">
        <v>128.70735698329335</v>
      </c>
    </row>
    <row r="48" spans="1:29" x14ac:dyDescent="0.3">
      <c r="A48">
        <v>45</v>
      </c>
      <c r="B48">
        <v>124.50686556334296</v>
      </c>
      <c r="C48">
        <v>124.21127047376486</v>
      </c>
      <c r="D48">
        <v>125.2653922242054</v>
      </c>
      <c r="F48">
        <v>45</v>
      </c>
      <c r="G48">
        <v>64.118163807379858</v>
      </c>
      <c r="H48">
        <v>64.401713766847351</v>
      </c>
      <c r="I48">
        <v>61.577863027588897</v>
      </c>
      <c r="K48">
        <v>45</v>
      </c>
      <c r="P48">
        <v>45</v>
      </c>
      <c r="Q48">
        <v>126.53518305282968</v>
      </c>
      <c r="R48">
        <v>119.98659360555497</v>
      </c>
      <c r="S48">
        <v>119.82234900450388</v>
      </c>
      <c r="U48">
        <v>45</v>
      </c>
      <c r="V48">
        <v>90.153846307546289</v>
      </c>
      <c r="W48">
        <v>87.151717849596722</v>
      </c>
      <c r="X48">
        <v>85.627314821931236</v>
      </c>
      <c r="Z48">
        <v>45</v>
      </c>
      <c r="AA48">
        <v>133.72161418620573</v>
      </c>
      <c r="AB48">
        <v>127.7402536158953</v>
      </c>
      <c r="AC48">
        <v>131.47866493850577</v>
      </c>
    </row>
    <row r="49" spans="1:29" x14ac:dyDescent="0.3">
      <c r="A49">
        <v>46</v>
      </c>
      <c r="B49">
        <v>126.8072476835852</v>
      </c>
      <c r="C49">
        <v>124.69314854260242</v>
      </c>
      <c r="D49">
        <v>127.24748884012797</v>
      </c>
      <c r="F49">
        <v>46</v>
      </c>
      <c r="G49">
        <v>64.828841575241015</v>
      </c>
      <c r="H49">
        <v>65.357004541028275</v>
      </c>
      <c r="I49">
        <v>62.663835035984327</v>
      </c>
      <c r="K49">
        <v>46</v>
      </c>
      <c r="P49">
        <v>46</v>
      </c>
      <c r="Q49">
        <v>128.84739178084084</v>
      </c>
      <c r="R49">
        <v>122.46748058241911</v>
      </c>
      <c r="S49">
        <v>122.25119880778524</v>
      </c>
      <c r="U49">
        <v>46</v>
      </c>
      <c r="V49">
        <v>92.697131582592561</v>
      </c>
      <c r="W49">
        <v>89.812324060445548</v>
      </c>
      <c r="X49">
        <v>87.527432377176083</v>
      </c>
      <c r="Z49">
        <v>46</v>
      </c>
      <c r="AA49">
        <v>136.42098169153198</v>
      </c>
      <c r="AB49">
        <v>129.10074741353708</v>
      </c>
      <c r="AC49">
        <v>134.24338193086987</v>
      </c>
    </row>
    <row r="50" spans="1:29" x14ac:dyDescent="0.3">
      <c r="A50">
        <v>47</v>
      </c>
      <c r="B50">
        <v>128.08523775038645</v>
      </c>
      <c r="C50">
        <v>125.12358519331099</v>
      </c>
      <c r="D50">
        <v>129.2019413972663</v>
      </c>
      <c r="F50">
        <v>47</v>
      </c>
      <c r="G50">
        <v>65.496282329414697</v>
      </c>
      <c r="H50">
        <v>65.715238581346128</v>
      </c>
      <c r="I50">
        <v>63.739317834050496</v>
      </c>
      <c r="K50">
        <v>47</v>
      </c>
      <c r="P50">
        <v>47</v>
      </c>
      <c r="Q50">
        <v>131.08472000853303</v>
      </c>
      <c r="R50">
        <v>123.77558462476566</v>
      </c>
      <c r="S50">
        <v>124.67049765750284</v>
      </c>
      <c r="U50">
        <v>47</v>
      </c>
      <c r="V50">
        <v>95.172361996773972</v>
      </c>
      <c r="W50">
        <v>91.308915054048015</v>
      </c>
      <c r="X50">
        <v>89.427432148497317</v>
      </c>
      <c r="Z50">
        <v>47</v>
      </c>
      <c r="AA50">
        <v>139.06492057299303</v>
      </c>
      <c r="AB50">
        <v>132.22988314811317</v>
      </c>
      <c r="AC50">
        <v>137.00152363558013</v>
      </c>
    </row>
    <row r="51" spans="1:29" x14ac:dyDescent="0.3">
      <c r="A51">
        <v>48</v>
      </c>
      <c r="B51">
        <v>129.49102682386783</v>
      </c>
      <c r="C51">
        <v>125.50791716599805</v>
      </c>
      <c r="D51">
        <v>131.12913544392313</v>
      </c>
      <c r="F51">
        <v>48</v>
      </c>
      <c r="G51">
        <v>66.122645113993627</v>
      </c>
      <c r="H51">
        <v>66.670529355527052</v>
      </c>
      <c r="I51">
        <v>64.804412735202931</v>
      </c>
      <c r="K51">
        <v>48</v>
      </c>
      <c r="P51">
        <v>48</v>
      </c>
      <c r="Q51">
        <v>133.24770792874119</v>
      </c>
      <c r="R51">
        <v>125.76029420625697</v>
      </c>
      <c r="S51">
        <v>127.08028311082217</v>
      </c>
      <c r="U51">
        <v>48</v>
      </c>
      <c r="V51">
        <v>97.577919102083882</v>
      </c>
      <c r="W51">
        <v>93.138081824006576</v>
      </c>
      <c r="X51">
        <v>91.327314143198095</v>
      </c>
      <c r="Z51">
        <v>48</v>
      </c>
      <c r="AA51">
        <v>141.652564383906</v>
      </c>
      <c r="AB51">
        <v>137.55205658268653</v>
      </c>
      <c r="AC51">
        <v>139.75310569055085</v>
      </c>
    </row>
    <row r="52" spans="1:29" x14ac:dyDescent="0.3">
      <c r="A52">
        <v>49</v>
      </c>
      <c r="B52">
        <v>130.51341887730882</v>
      </c>
      <c r="C52">
        <v>125.85095988548781</v>
      </c>
      <c r="D52">
        <v>133.02945115120622</v>
      </c>
      <c r="F52">
        <v>49</v>
      </c>
      <c r="G52">
        <v>66.710047257874578</v>
      </c>
      <c r="H52">
        <v>67.625820129707975</v>
      </c>
      <c r="I52">
        <v>65.859220074288899</v>
      </c>
      <c r="K52">
        <v>49</v>
      </c>
      <c r="P52">
        <v>49</v>
      </c>
      <c r="Q52">
        <v>135.33709482796476</v>
      </c>
      <c r="R52">
        <v>127.75530059491555</v>
      </c>
      <c r="S52">
        <v>129.48059257722289</v>
      </c>
      <c r="U52">
        <v>49</v>
      </c>
      <c r="V52">
        <v>99.912602121548034</v>
      </c>
      <c r="W52">
        <v>97.239849732398511</v>
      </c>
      <c r="X52">
        <v>93.227078368578148</v>
      </c>
      <c r="Z52">
        <v>49</v>
      </c>
      <c r="AA52">
        <v>144.18322881750458</v>
      </c>
      <c r="AB52">
        <v>146.42234564030881</v>
      </c>
      <c r="AC52">
        <v>142.49814369650531</v>
      </c>
    </row>
    <row r="53" spans="1:29" x14ac:dyDescent="0.3">
      <c r="A53">
        <v>50</v>
      </c>
      <c r="B53">
        <v>131.9192079507902</v>
      </c>
      <c r="C53">
        <v>126.15705150073018</v>
      </c>
      <c r="D53">
        <v>134.90326338802336</v>
      </c>
      <c r="F53">
        <v>50</v>
      </c>
      <c r="G53">
        <v>67.260554392232947</v>
      </c>
      <c r="H53">
        <v>67.864642823253206</v>
      </c>
      <c r="I53">
        <v>66.903839217039234</v>
      </c>
      <c r="K53">
        <v>50</v>
      </c>
      <c r="P53">
        <v>50</v>
      </c>
      <c r="Q53">
        <v>137.35379695851884</v>
      </c>
      <c r="R53">
        <v>130.56644596075265</v>
      </c>
      <c r="S53">
        <v>131.8714633190794</v>
      </c>
      <c r="U53">
        <v>50</v>
      </c>
      <c r="V53">
        <v>102.17559610911212</v>
      </c>
      <c r="W53">
        <v>99.73416805506929</v>
      </c>
      <c r="X53">
        <v>95.126724831937238</v>
      </c>
      <c r="Z53">
        <v>50</v>
      </c>
      <c r="AA53">
        <v>146.65640114343722</v>
      </c>
      <c r="AB53">
        <v>152.88498481086216</v>
      </c>
      <c r="AC53">
        <v>145.23665321706335</v>
      </c>
    </row>
    <row r="54" spans="1:29" x14ac:dyDescent="0.3">
      <c r="A54">
        <v>51</v>
      </c>
      <c r="B54">
        <v>132.55820298419081</v>
      </c>
      <c r="C54">
        <v>126.43009473971661</v>
      </c>
      <c r="D54">
        <v>136.75094179503168</v>
      </c>
      <c r="F54">
        <v>51</v>
      </c>
      <c r="G54">
        <v>67.776172529883922</v>
      </c>
      <c r="H54">
        <v>67.864642823253206</v>
      </c>
      <c r="I54">
        <v>67.938368569428874</v>
      </c>
      <c r="K54">
        <v>51</v>
      </c>
      <c r="P54">
        <v>51</v>
      </c>
      <c r="Q54">
        <v>139.29888661413983</v>
      </c>
      <c r="R54">
        <v>132.33474707797276</v>
      </c>
      <c r="S54">
        <v>134.25293245223963</v>
      </c>
      <c r="U54">
        <v>51</v>
      </c>
      <c r="V54">
        <v>104.36644018077251</v>
      </c>
      <c r="W54">
        <v>101.68435675774982</v>
      </c>
      <c r="X54">
        <v>97.026253540575098</v>
      </c>
      <c r="Z54">
        <v>51</v>
      </c>
      <c r="AA54">
        <v>149.07172966480749</v>
      </c>
      <c r="AB54">
        <v>157.06669250945552</v>
      </c>
      <c r="AC54">
        <v>147.96864977883033</v>
      </c>
    </row>
    <row r="55" spans="1:29" x14ac:dyDescent="0.3">
      <c r="A55">
        <v>52</v>
      </c>
      <c r="B55">
        <v>133.90009255433213</v>
      </c>
      <c r="C55">
        <v>126.67359629828447</v>
      </c>
      <c r="D55">
        <v>138.57285085755535</v>
      </c>
      <c r="F55">
        <v>52</v>
      </c>
      <c r="G55">
        <v>68.258841949270789</v>
      </c>
      <c r="H55">
        <v>67.864642823253206</v>
      </c>
      <c r="I55">
        <v>68.962905586946988</v>
      </c>
      <c r="K55">
        <v>52</v>
      </c>
      <c r="P55">
        <v>52</v>
      </c>
      <c r="Q55">
        <v>141.17357244886438</v>
      </c>
      <c r="R55">
        <v>135.32725666096064</v>
      </c>
      <c r="S55">
        <v>136.62503694660106</v>
      </c>
      <c r="U55">
        <v>52</v>
      </c>
      <c r="V55">
        <v>106.48499620262926</v>
      </c>
      <c r="W55">
        <v>104.41462094150258</v>
      </c>
      <c r="X55">
        <v>98.92566450179487</v>
      </c>
      <c r="Z55">
        <v>52</v>
      </c>
      <c r="AA55">
        <v>151.42901326790644</v>
      </c>
      <c r="AB55">
        <v>159.47434239652443</v>
      </c>
      <c r="AC55">
        <v>150.69414887148471</v>
      </c>
    </row>
    <row r="56" spans="1:29" x14ac:dyDescent="0.3">
      <c r="A56">
        <v>53</v>
      </c>
      <c r="B56">
        <v>134.15569056769237</v>
      </c>
      <c r="C56">
        <v>126.89070361167013</v>
      </c>
      <c r="D56">
        <v>140.36934997748622</v>
      </c>
      <c r="F56">
        <v>53</v>
      </c>
      <c r="G56">
        <v>68.710432646453071</v>
      </c>
      <c r="H56">
        <v>68.630473862200418</v>
      </c>
      <c r="I56">
        <v>69.977546783777456</v>
      </c>
      <c r="K56">
        <v>53</v>
      </c>
      <c r="P56">
        <v>53</v>
      </c>
      <c r="Q56">
        <v>142.97918105842786</v>
      </c>
      <c r="R56">
        <v>137.54896832105771</v>
      </c>
      <c r="S56">
        <v>138.9878136266845</v>
      </c>
      <c r="U56">
        <v>53</v>
      </c>
      <c r="V56">
        <v>108.53141825329514</v>
      </c>
      <c r="W56">
        <v>107.08916544803589</v>
      </c>
      <c r="X56">
        <v>100.82495772288948</v>
      </c>
      <c r="Z56">
        <v>53</v>
      </c>
      <c r="AA56">
        <v>153.72819112726503</v>
      </c>
      <c r="AB56">
        <v>161.56519624582111</v>
      </c>
      <c r="AC56">
        <v>153.41316594786616</v>
      </c>
    </row>
    <row r="57" spans="1:29" x14ac:dyDescent="0.3">
      <c r="A57">
        <v>54</v>
      </c>
      <c r="B57">
        <v>134.79468560109299</v>
      </c>
      <c r="C57">
        <v>127.08423895570144</v>
      </c>
      <c r="D57">
        <v>142.14079354418215</v>
      </c>
      <c r="F57">
        <v>54</v>
      </c>
      <c r="G57">
        <v>69.132741139404928</v>
      </c>
      <c r="H57">
        <v>68.630473862200418</v>
      </c>
      <c r="I57">
        <v>70.982387741890889</v>
      </c>
      <c r="K57">
        <v>54</v>
      </c>
      <c r="P57">
        <v>54</v>
      </c>
      <c r="Q57">
        <v>144.71713982598234</v>
      </c>
      <c r="R57">
        <v>140.90420633834717</v>
      </c>
      <c r="S57">
        <v>141.34129917220602</v>
      </c>
      <c r="U57">
        <v>54</v>
      </c>
      <c r="V57">
        <v>110.50612311598258</v>
      </c>
      <c r="W57">
        <v>111.10098220783584</v>
      </c>
      <c r="X57">
        <v>102.72413321116208</v>
      </c>
      <c r="Z57">
        <v>54</v>
      </c>
      <c r="AA57">
        <v>155.96933261974633</v>
      </c>
      <c r="AB57">
        <v>162.70566198180111</v>
      </c>
      <c r="AC57">
        <v>156.12571642406317</v>
      </c>
    </row>
    <row r="58" spans="1:29" x14ac:dyDescent="0.3">
      <c r="A58">
        <v>55</v>
      </c>
      <c r="B58">
        <v>135.43368063449361</v>
      </c>
      <c r="C58">
        <v>127.2567308966963</v>
      </c>
      <c r="D58">
        <v>143.8875310043758</v>
      </c>
      <c r="F58">
        <v>55</v>
      </c>
      <c r="G58">
        <v>69.527488429601135</v>
      </c>
      <c r="H58">
        <v>68.95868716460636</v>
      </c>
      <c r="I58">
        <v>71.977523120048645</v>
      </c>
      <c r="K58">
        <v>55</v>
      </c>
      <c r="P58">
        <v>55</v>
      </c>
      <c r="Q58">
        <v>146.38896101934529</v>
      </c>
      <c r="R58">
        <v>143.26194116130731</v>
      </c>
      <c r="S58">
        <v>143.68553011864608</v>
      </c>
      <c r="U58">
        <v>55</v>
      </c>
      <c r="V58">
        <v>112.40976199979777</v>
      </c>
      <c r="W58">
        <v>113.26061390648675</v>
      </c>
      <c r="X58">
        <v>104.62319097390558</v>
      </c>
      <c r="Z58">
        <v>55</v>
      </c>
      <c r="AA58">
        <v>158.15262749312683</v>
      </c>
      <c r="AB58">
        <v>164.44425560248536</v>
      </c>
      <c r="AC58">
        <v>158.83181567950015</v>
      </c>
    </row>
    <row r="59" spans="1:29" x14ac:dyDescent="0.3">
      <c r="A59">
        <v>56</v>
      </c>
      <c r="F59">
        <v>56</v>
      </c>
      <c r="G59">
        <v>69.896318945842395</v>
      </c>
      <c r="H59">
        <v>69.068091598741674</v>
      </c>
      <c r="I59">
        <v>72.963046662719947</v>
      </c>
      <c r="K59">
        <v>56</v>
      </c>
      <c r="P59">
        <v>56</v>
      </c>
      <c r="Q59">
        <v>147.99622711498191</v>
      </c>
      <c r="R59">
        <v>144.44080857278738</v>
      </c>
      <c r="S59">
        <v>146.02054285781713</v>
      </c>
      <c r="U59">
        <v>56</v>
      </c>
      <c r="V59">
        <v>114.2431936402773</v>
      </c>
      <c r="W59">
        <v>114.44326936050987</v>
      </c>
      <c r="X59">
        <v>106.52213101842314</v>
      </c>
      <c r="Z59">
        <v>56</v>
      </c>
      <c r="AA59">
        <v>160.2783763269897</v>
      </c>
      <c r="AB59">
        <v>165.08817916570175</v>
      </c>
      <c r="AC59">
        <v>161.53147905702522</v>
      </c>
    </row>
    <row r="60" spans="1:29" x14ac:dyDescent="0.3">
      <c r="A60">
        <v>57</v>
      </c>
      <c r="F60">
        <v>57</v>
      </c>
      <c r="G60">
        <v>70.240800314259474</v>
      </c>
      <c r="H60">
        <v>69.9433270718242</v>
      </c>
      <c r="I60">
        <v>73.939051208912886</v>
      </c>
      <c r="K60">
        <v>57</v>
      </c>
      <c r="P60">
        <v>57</v>
      </c>
      <c r="Q60">
        <v>149.54057731422654</v>
      </c>
      <c r="R60">
        <v>146.52649707002135</v>
      </c>
      <c r="S60">
        <v>148.34637363842793</v>
      </c>
      <c r="U60">
        <v>57</v>
      </c>
      <c r="V60">
        <v>116.00745888583324</v>
      </c>
      <c r="W60">
        <v>116.44864165211429</v>
      </c>
      <c r="X60">
        <v>108.42095335201108</v>
      </c>
      <c r="Z60">
        <v>57</v>
      </c>
      <c r="AA60">
        <v>162.34698131677214</v>
      </c>
      <c r="AB60">
        <v>165.73210272891814</v>
      </c>
      <c r="AC60">
        <v>164.22472186299632</v>
      </c>
    </row>
    <row r="61" spans="1:29" x14ac:dyDescent="0.3">
      <c r="A61">
        <v>58</v>
      </c>
      <c r="F61">
        <v>58</v>
      </c>
      <c r="G61">
        <v>70.562423816242116</v>
      </c>
      <c r="H61">
        <v>69.9433270718242</v>
      </c>
      <c r="I61">
        <v>74.905628700920076</v>
      </c>
      <c r="K61">
        <v>58</v>
      </c>
      <c r="P61">
        <v>58</v>
      </c>
      <c r="Q61">
        <v>151.02369520959937</v>
      </c>
      <c r="R61">
        <v>149.11093716441997</v>
      </c>
      <c r="S61">
        <v>150.66305856664692</v>
      </c>
      <c r="U61">
        <v>58</v>
      </c>
      <c r="V61">
        <v>117.70375683923643</v>
      </c>
      <c r="W61">
        <v>118.19691493197456</v>
      </c>
      <c r="X61">
        <v>110.31965798196232</v>
      </c>
      <c r="Z61">
        <v>58</v>
      </c>
    </row>
    <row r="62" spans="1:29" x14ac:dyDescent="0.3">
      <c r="A62">
        <v>59</v>
      </c>
      <c r="F62">
        <v>59</v>
      </c>
      <c r="G62">
        <v>70.862605412550849</v>
      </c>
      <c r="H62">
        <v>69.9433270718242</v>
      </c>
      <c r="I62">
        <v>75.86287019297994</v>
      </c>
      <c r="K62">
        <v>59</v>
      </c>
      <c r="P62">
        <v>59</v>
      </c>
      <c r="Q62">
        <v>152.44729755322356</v>
      </c>
      <c r="R62">
        <v>152.37549307313401</v>
      </c>
      <c r="S62">
        <v>152.9706336066622</v>
      </c>
      <c r="U62">
        <v>59</v>
      </c>
      <c r="V62">
        <v>119.3334225911983</v>
      </c>
      <c r="W62">
        <v>120.81932485176496</v>
      </c>
      <c r="X62">
        <v>112.21824491557661</v>
      </c>
      <c r="Z62">
        <v>59</v>
      </c>
    </row>
    <row r="63" spans="1:29" x14ac:dyDescent="0.3">
      <c r="A63">
        <v>60</v>
      </c>
      <c r="F63">
        <v>60</v>
      </c>
      <c r="G63">
        <v>71.142687227034031</v>
      </c>
      <c r="H63">
        <v>69.9433270718242</v>
      </c>
      <c r="I63">
        <v>76.810865859854161</v>
      </c>
      <c r="K63">
        <v>60</v>
      </c>
      <c r="P63">
        <v>60</v>
      </c>
      <c r="Q63">
        <v>153.81312407506522</v>
      </c>
      <c r="R63">
        <v>155.00527422182032</v>
      </c>
      <c r="S63">
        <v>155.26913458124037</v>
      </c>
      <c r="U63">
        <v>60</v>
      </c>
      <c r="V63">
        <v>120.89790655608449</v>
      </c>
      <c r="W63">
        <v>122.05340010813691</v>
      </c>
      <c r="X63">
        <v>114.11671416015027</v>
      </c>
      <c r="Z63">
        <v>60</v>
      </c>
    </row>
    <row r="64" spans="1:29" x14ac:dyDescent="0.3">
      <c r="A64">
        <v>61</v>
      </c>
      <c r="F64">
        <v>61</v>
      </c>
      <c r="K64">
        <v>61</v>
      </c>
      <c r="P64">
        <v>61</v>
      </c>
      <c r="Q64">
        <v>155.12292829578575</v>
      </c>
      <c r="R64">
        <v>158.17914802195898</v>
      </c>
      <c r="S64">
        <v>157.55859717228205</v>
      </c>
      <c r="U64">
        <v>61</v>
      </c>
      <c r="V64">
        <v>122.39875539736238</v>
      </c>
      <c r="W64">
        <v>123.64741398095069</v>
      </c>
      <c r="X64">
        <v>116.01506572297278</v>
      </c>
      <c r="Z64">
        <v>61</v>
      </c>
    </row>
    <row r="65" spans="1:26" x14ac:dyDescent="0.3">
      <c r="A65">
        <v>62</v>
      </c>
      <c r="F65">
        <v>62</v>
      </c>
      <c r="K65">
        <v>62</v>
      </c>
      <c r="P65">
        <v>62</v>
      </c>
      <c r="Q65">
        <v>156.37846927721611</v>
      </c>
      <c r="R65">
        <v>161.06227743062908</v>
      </c>
      <c r="S65">
        <v>159.83905692137625</v>
      </c>
      <c r="U65">
        <v>62</v>
      </c>
      <c r="V65">
        <v>123.83759451208755</v>
      </c>
      <c r="W65">
        <v>125.70420607490394</v>
      </c>
      <c r="X65">
        <v>117.91329961134392</v>
      </c>
      <c r="Z65">
        <v>62</v>
      </c>
    </row>
    <row r="66" spans="1:26" x14ac:dyDescent="0.3">
      <c r="A66">
        <v>63</v>
      </c>
      <c r="F66">
        <v>63</v>
      </c>
      <c r="K66">
        <v>63</v>
      </c>
      <c r="P66">
        <v>63</v>
      </c>
      <c r="Q66">
        <v>157.58150425265617</v>
      </c>
      <c r="R66">
        <v>163.46488527118751</v>
      </c>
      <c r="S66">
        <v>162.11054923035204</v>
      </c>
      <c r="U66">
        <v>63</v>
      </c>
      <c r="V66">
        <v>125.21611202912013</v>
      </c>
      <c r="W66">
        <v>126.52692291248523</v>
      </c>
      <c r="X66">
        <v>119.81141583255658</v>
      </c>
      <c r="Z66">
        <v>63</v>
      </c>
    </row>
    <row r="67" spans="1:26" x14ac:dyDescent="0.3">
      <c r="A67">
        <v>64</v>
      </c>
      <c r="F67">
        <v>64</v>
      </c>
      <c r="K67">
        <v>64</v>
      </c>
      <c r="P67">
        <v>64</v>
      </c>
      <c r="Q67">
        <v>158.73378207920982</v>
      </c>
      <c r="R67">
        <v>165.31304514854014</v>
      </c>
      <c r="S67">
        <v>164.37310936182797</v>
      </c>
      <c r="U67">
        <v>64</v>
      </c>
      <c r="V67">
        <v>126.5360442643867</v>
      </c>
      <c r="W67">
        <v>127.34963975006653</v>
      </c>
      <c r="X67">
        <v>121.70941439390708</v>
      </c>
      <c r="Z67">
        <v>64</v>
      </c>
    </row>
    <row r="68" spans="1:26" x14ac:dyDescent="0.3">
      <c r="A68">
        <v>65</v>
      </c>
      <c r="F68">
        <v>65</v>
      </c>
      <c r="K68">
        <v>65</v>
      </c>
      <c r="P68">
        <v>65</v>
      </c>
      <c r="Q68">
        <v>159.83703745503996</v>
      </c>
      <c r="R68">
        <v>166.86549944551635</v>
      </c>
      <c r="S68">
        <v>166.62677243975949</v>
      </c>
      <c r="U68">
        <v>65</v>
      </c>
      <c r="V68">
        <v>127.79916256795354</v>
      </c>
      <c r="W68">
        <v>128.42945559939199</v>
      </c>
      <c r="X68">
        <v>123.60729530268495</v>
      </c>
      <c r="Z68">
        <v>65</v>
      </c>
    </row>
    <row r="69" spans="1:26" x14ac:dyDescent="0.3">
      <c r="A69">
        <v>66</v>
      </c>
      <c r="F69">
        <v>66</v>
      </c>
      <c r="K69">
        <v>66</v>
      </c>
      <c r="P69">
        <v>66</v>
      </c>
      <c r="Q69">
        <v>160.89298584564531</v>
      </c>
      <c r="R69">
        <v>168.30706414985141</v>
      </c>
      <c r="S69">
        <v>168.87157344998448</v>
      </c>
      <c r="U69">
        <v>66</v>
      </c>
      <c r="V69">
        <v>129.00726149156066</v>
      </c>
      <c r="W69">
        <v>129.2521724369733</v>
      </c>
      <c r="X69">
        <v>125.50505856618308</v>
      </c>
      <c r="Z69">
        <v>66</v>
      </c>
    </row>
    <row r="70" spans="1:26" x14ac:dyDescent="0.3">
      <c r="A70">
        <v>67</v>
      </c>
      <c r="F70">
        <v>67</v>
      </c>
      <c r="K70">
        <v>67</v>
      </c>
      <c r="P70">
        <v>67</v>
      </c>
      <c r="Q70">
        <v>161.90331906490647</v>
      </c>
      <c r="R70">
        <v>169.23114408852774</v>
      </c>
      <c r="S70">
        <v>171.10754724076608</v>
      </c>
      <c r="U70">
        <v>67</v>
      </c>
      <c r="V70">
        <v>130.16214820122622</v>
      </c>
      <c r="W70">
        <v>130.3834080886476</v>
      </c>
      <c r="X70">
        <v>127.40270419169782</v>
      </c>
      <c r="Z70">
        <v>67</v>
      </c>
    </row>
    <row r="71" spans="1:26" x14ac:dyDescent="0.3">
      <c r="A71">
        <v>68</v>
      </c>
      <c r="F71">
        <v>68</v>
      </c>
      <c r="K71">
        <v>68</v>
      </c>
      <c r="P71">
        <v>68</v>
      </c>
      <c r="Q71">
        <v>162.8697014586283</v>
      </c>
      <c r="R71">
        <v>170.00083042428119</v>
      </c>
      <c r="S71">
        <v>173.33472852333387</v>
      </c>
      <c r="U71">
        <v>68</v>
      </c>
      <c r="V71">
        <v>131.26563305724036</v>
      </c>
      <c r="W71">
        <v>131.64290286503388</v>
      </c>
      <c r="X71">
        <v>129.30023218652207</v>
      </c>
      <c r="Z71">
        <v>68</v>
      </c>
    </row>
    <row r="72" spans="1:26" x14ac:dyDescent="0.3">
      <c r="A72">
        <v>69</v>
      </c>
      <c r="F72">
        <v>69</v>
      </c>
      <c r="K72">
        <v>69</v>
      </c>
      <c r="P72">
        <v>69</v>
      </c>
      <c r="Q72">
        <v>163.79376664053297</v>
      </c>
      <c r="R72">
        <v>170.50279977368561</v>
      </c>
      <c r="S72">
        <v>175.55315187242252</v>
      </c>
      <c r="U72">
        <v>69</v>
      </c>
      <c r="V72">
        <v>132.31952128303354</v>
      </c>
      <c r="W72">
        <v>133.07414692910919</v>
      </c>
      <c r="X72">
        <v>131.19764255794195</v>
      </c>
      <c r="Z72">
        <v>69</v>
      </c>
    </row>
    <row r="73" spans="1:26" x14ac:dyDescent="0.3">
      <c r="A73">
        <v>70</v>
      </c>
      <c r="F73">
        <v>70</v>
      </c>
      <c r="K73">
        <v>70</v>
      </c>
      <c r="P73">
        <v>70</v>
      </c>
      <c r="U73">
        <v>70</v>
      </c>
      <c r="V73">
        <v>133.32560564476489</v>
      </c>
      <c r="W73">
        <v>134.33364170549547</v>
      </c>
      <c r="X73">
        <v>133.09493531325373</v>
      </c>
      <c r="Z73">
        <v>70</v>
      </c>
    </row>
    <row r="74" spans="1:26" x14ac:dyDescent="0.3">
      <c r="A74">
        <v>71</v>
      </c>
      <c r="F74">
        <v>71</v>
      </c>
      <c r="K74">
        <v>71</v>
      </c>
      <c r="P74">
        <v>71</v>
      </c>
      <c r="U74">
        <v>71</v>
      </c>
      <c r="V74">
        <v>134.28566006480253</v>
      </c>
      <c r="W74">
        <v>135.53588671931874</v>
      </c>
      <c r="X74">
        <v>134.99211045974354</v>
      </c>
      <c r="Z74">
        <v>71</v>
      </c>
    </row>
    <row r="75" spans="1:26" x14ac:dyDescent="0.3">
      <c r="A75">
        <v>72</v>
      </c>
      <c r="F75">
        <v>72</v>
      </c>
      <c r="K75">
        <v>72</v>
      </c>
      <c r="P75">
        <v>72</v>
      </c>
      <c r="U75">
        <v>72</v>
      </c>
      <c r="V75">
        <v>135.20143409435511</v>
      </c>
      <c r="W75">
        <v>135.60984456709326</v>
      </c>
      <c r="X75">
        <v>136.88916800470429</v>
      </c>
      <c r="Z75">
        <v>72</v>
      </c>
    </row>
  </sheetData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52C0D-E069-45B6-9A2C-5FE03ACC237A}">
  <dimension ref="A1:S77"/>
  <sheetViews>
    <sheetView workbookViewId="0">
      <selection activeCell="F2" sqref="F2:I2"/>
    </sheetView>
  </sheetViews>
  <sheetFormatPr baseColWidth="10" defaultRowHeight="14.4" x14ac:dyDescent="0.3"/>
  <sheetData>
    <row r="1" spans="1:19" x14ac:dyDescent="0.3">
      <c r="A1" t="s">
        <v>4</v>
      </c>
      <c r="B1" t="s">
        <v>38</v>
      </c>
      <c r="C1" t="s">
        <v>61</v>
      </c>
      <c r="D1" t="s">
        <v>38</v>
      </c>
      <c r="F1" t="s">
        <v>4</v>
      </c>
      <c r="G1" t="s">
        <v>39</v>
      </c>
      <c r="H1" t="s">
        <v>62</v>
      </c>
      <c r="I1" t="s">
        <v>39</v>
      </c>
      <c r="K1" t="s">
        <v>4</v>
      </c>
      <c r="L1" t="s">
        <v>40</v>
      </c>
      <c r="M1" t="s">
        <v>63</v>
      </c>
      <c r="N1" t="s">
        <v>40</v>
      </c>
      <c r="P1" t="s">
        <v>4</v>
      </c>
      <c r="Q1" t="s">
        <v>41</v>
      </c>
      <c r="R1" t="s">
        <v>64</v>
      </c>
      <c r="S1" t="s">
        <v>41</v>
      </c>
    </row>
    <row r="2" spans="1:19" x14ac:dyDescent="0.3">
      <c r="A2" t="s">
        <v>4</v>
      </c>
      <c r="B2" t="s">
        <v>152</v>
      </c>
      <c r="C2" t="s">
        <v>150</v>
      </c>
      <c r="D2" t="s">
        <v>149</v>
      </c>
      <c r="F2" t="s">
        <v>4</v>
      </c>
      <c r="G2" t="s">
        <v>152</v>
      </c>
      <c r="H2" t="s">
        <v>150</v>
      </c>
      <c r="I2" t="s">
        <v>149</v>
      </c>
      <c r="K2" t="s">
        <v>4</v>
      </c>
      <c r="L2" t="s">
        <v>152</v>
      </c>
      <c r="M2" t="s">
        <v>150</v>
      </c>
      <c r="N2" t="s">
        <v>149</v>
      </c>
      <c r="P2" t="s">
        <v>4</v>
      </c>
      <c r="Q2" t="s">
        <v>152</v>
      </c>
      <c r="R2" t="s">
        <v>150</v>
      </c>
      <c r="S2" t="s">
        <v>149</v>
      </c>
    </row>
    <row r="3" spans="1:19" x14ac:dyDescent="0.3">
      <c r="A3">
        <v>0</v>
      </c>
      <c r="B3">
        <v>0</v>
      </c>
      <c r="C3">
        <v>3.8067903917993884</v>
      </c>
      <c r="D3">
        <v>0</v>
      </c>
      <c r="F3">
        <v>0</v>
      </c>
      <c r="G3">
        <v>0</v>
      </c>
      <c r="H3">
        <v>0.27322356690387251</v>
      </c>
      <c r="I3">
        <v>0</v>
      </c>
      <c r="K3">
        <v>0</v>
      </c>
      <c r="L3">
        <v>0</v>
      </c>
      <c r="M3">
        <v>4.244539622634879E-2</v>
      </c>
      <c r="N3">
        <v>0</v>
      </c>
      <c r="P3">
        <v>0</v>
      </c>
      <c r="Q3">
        <v>0</v>
      </c>
      <c r="R3">
        <v>1.6503991258876658</v>
      </c>
      <c r="S3">
        <v>0</v>
      </c>
    </row>
    <row r="4" spans="1:19" x14ac:dyDescent="0.3">
      <c r="A4">
        <v>1</v>
      </c>
      <c r="B4">
        <v>0.59739286766246502</v>
      </c>
      <c r="C4">
        <v>4.3339446854330497</v>
      </c>
      <c r="D4">
        <v>1.7144140270976438</v>
      </c>
      <c r="F4">
        <v>1</v>
      </c>
      <c r="G4">
        <v>0.24133412480307526</v>
      </c>
      <c r="H4">
        <v>0.40879572383019747</v>
      </c>
      <c r="I4">
        <v>0.88943957997611334</v>
      </c>
      <c r="K4">
        <v>1</v>
      </c>
      <c r="L4">
        <v>2.5877052046264754E-2</v>
      </c>
      <c r="M4">
        <v>0.10033522132026755</v>
      </c>
      <c r="N4">
        <v>2.7554919459782061</v>
      </c>
      <c r="P4">
        <v>1</v>
      </c>
      <c r="Q4">
        <v>2.1705377453598325</v>
      </c>
      <c r="R4">
        <v>2.3444346311549036</v>
      </c>
      <c r="S4">
        <v>3.448515944229753</v>
      </c>
    </row>
    <row r="5" spans="1:19" x14ac:dyDescent="0.3">
      <c r="A5">
        <v>2</v>
      </c>
      <c r="B5">
        <v>1.1028791402999354</v>
      </c>
      <c r="C5">
        <v>4.912365456355027</v>
      </c>
      <c r="D5">
        <v>3.4287542932205048</v>
      </c>
      <c r="F5">
        <v>2</v>
      </c>
      <c r="G5">
        <v>0.58885526451950354</v>
      </c>
      <c r="H5">
        <v>0.59175496909416925</v>
      </c>
      <c r="I5">
        <v>1.7703168154530831</v>
      </c>
      <c r="K5">
        <v>2</v>
      </c>
      <c r="L5">
        <v>8.8721321301479153E-2</v>
      </c>
      <c r="M5">
        <v>0.21602661716522892</v>
      </c>
      <c r="N5">
        <v>5.5059577374407329</v>
      </c>
      <c r="P5">
        <v>2</v>
      </c>
      <c r="Q5">
        <v>3.5517890378615435</v>
      </c>
      <c r="R5">
        <v>3.2431973493964219</v>
      </c>
      <c r="S5">
        <v>6.8956175822426919</v>
      </c>
    </row>
    <row r="6" spans="1:19" x14ac:dyDescent="0.3">
      <c r="A6">
        <v>3</v>
      </c>
      <c r="B6">
        <v>1.7462253054748977</v>
      </c>
      <c r="C6">
        <v>5.5442924463194974</v>
      </c>
      <c r="D6">
        <v>5.1430208015361654</v>
      </c>
      <c r="F6">
        <v>3</v>
      </c>
      <c r="G6">
        <v>0.97498986420442391</v>
      </c>
      <c r="H6">
        <v>0.83100200818160719</v>
      </c>
      <c r="I6">
        <v>2.6427141333264115</v>
      </c>
      <c r="K6">
        <v>3</v>
      </c>
      <c r="L6">
        <v>0.17004919916116837</v>
      </c>
      <c r="M6">
        <v>0.4279541433539823</v>
      </c>
      <c r="N6">
        <v>8.251406542343755</v>
      </c>
      <c r="P6">
        <v>3</v>
      </c>
      <c r="Q6">
        <v>4.5383971039341944</v>
      </c>
      <c r="R6">
        <v>4.3778848082109096</v>
      </c>
      <c r="S6">
        <v>10.341305494072987</v>
      </c>
    </row>
    <row r="7" spans="1:19" x14ac:dyDescent="0.3">
      <c r="A7">
        <v>4</v>
      </c>
      <c r="B7">
        <v>2.366594821893611</v>
      </c>
      <c r="C7">
        <v>6.2317895492700925</v>
      </c>
      <c r="D7">
        <v>6.8572135552166333</v>
      </c>
      <c r="F7">
        <v>4</v>
      </c>
      <c r="G7">
        <v>1.2259773539996222</v>
      </c>
      <c r="H7">
        <v>1.1349258221935037</v>
      </c>
      <c r="I7">
        <v>3.506713166994798</v>
      </c>
      <c r="K7">
        <v>4</v>
      </c>
      <c r="L7">
        <v>0.35118856348502159</v>
      </c>
      <c r="M7">
        <v>0.78713658080663496</v>
      </c>
      <c r="N7">
        <v>10.991847511920557</v>
      </c>
      <c r="P7">
        <v>4</v>
      </c>
      <c r="Q7">
        <v>5.5250051700068452</v>
      </c>
      <c r="R7">
        <v>5.7771668643391818</v>
      </c>
      <c r="S7">
        <v>13.785580259519557</v>
      </c>
    </row>
    <row r="8" spans="1:19" x14ac:dyDescent="0.3">
      <c r="A8">
        <v>5</v>
      </c>
      <c r="B8">
        <v>3.1018475820935678</v>
      </c>
      <c r="C8">
        <v>6.9767233079675144</v>
      </c>
      <c r="D8">
        <v>8.5713325574427621</v>
      </c>
      <c r="F8">
        <v>5</v>
      </c>
      <c r="G8">
        <v>1.6603787786451576</v>
      </c>
      <c r="H8">
        <v>1.5108805954183411</v>
      </c>
      <c r="I8">
        <v>4.3623947639988501</v>
      </c>
      <c r="K8">
        <v>5</v>
      </c>
      <c r="L8">
        <v>0.47040783898388416</v>
      </c>
      <c r="M8">
        <v>1.3550840651584934</v>
      </c>
      <c r="N8">
        <v>13.727289780712223</v>
      </c>
      <c r="P8">
        <v>5</v>
      </c>
      <c r="Q8">
        <v>7.3666735600091267</v>
      </c>
      <c r="R8">
        <v>7.4656620407469321</v>
      </c>
      <c r="S8">
        <v>17.228442458143274</v>
      </c>
    </row>
    <row r="9" spans="1:19" x14ac:dyDescent="0.3">
      <c r="A9">
        <v>6</v>
      </c>
      <c r="B9">
        <v>3.9290069373185195</v>
      </c>
      <c r="C9">
        <v>7.7807436283920479</v>
      </c>
      <c r="D9">
        <v>10.285377811382137</v>
      </c>
      <c r="F9">
        <v>6</v>
      </c>
      <c r="G9">
        <v>2.114086933274939</v>
      </c>
      <c r="H9">
        <v>1.9647202613283687</v>
      </c>
      <c r="I9">
        <v>5.2098389935862999</v>
      </c>
      <c r="K9">
        <v>6</v>
      </c>
      <c r="L9">
        <v>0.57206768630849569</v>
      </c>
      <c r="M9">
        <v>2.199206308201886</v>
      </c>
      <c r="N9">
        <v>16.457742466597818</v>
      </c>
      <c r="P9">
        <v>6</v>
      </c>
      <c r="Q9">
        <v>10.458045500370099</v>
      </c>
      <c r="R9">
        <v>9.4626253949245545</v>
      </c>
      <c r="S9">
        <v>20.669892669264147</v>
      </c>
    </row>
    <row r="10" spans="1:19" x14ac:dyDescent="0.3">
      <c r="A10">
        <v>7</v>
      </c>
      <c r="B10">
        <v>5.0089094288622062</v>
      </c>
      <c r="C10">
        <v>8.6452669584500974</v>
      </c>
      <c r="D10">
        <v>11.999349320206765</v>
      </c>
      <c r="F10">
        <v>7</v>
      </c>
      <c r="G10">
        <v>2.5002215329598592</v>
      </c>
      <c r="H10">
        <v>2.5004327492414093</v>
      </c>
      <c r="I10">
        <v>6.0491251542043676</v>
      </c>
      <c r="K10">
        <v>7</v>
      </c>
      <c r="L10">
        <v>1.8228650328286848</v>
      </c>
      <c r="M10">
        <v>3.3863418439284763</v>
      </c>
      <c r="N10">
        <v>19.183214670824931</v>
      </c>
      <c r="P10">
        <v>7</v>
      </c>
      <c r="Q10">
        <v>14.075608409303154</v>
      </c>
      <c r="R10">
        <v>11.780943084494016</v>
      </c>
      <c r="S10">
        <v>24.109931471967876</v>
      </c>
    </row>
    <row r="11" spans="1:19" x14ac:dyDescent="0.3">
      <c r="A11">
        <v>8</v>
      </c>
      <c r="B11">
        <v>6.065835271649644</v>
      </c>
      <c r="C11">
        <v>9.5714621223385752</v>
      </c>
      <c r="D11">
        <v>13.713247087093073</v>
      </c>
      <c r="F11">
        <v>8</v>
      </c>
      <c r="G11">
        <v>2.9249695926132717</v>
      </c>
      <c r="H11">
        <v>3.1199016316025459</v>
      </c>
      <c r="I11">
        <v>6.8803317809200051</v>
      </c>
      <c r="K11">
        <v>8</v>
      </c>
      <c r="L11">
        <v>2.6322044923417485</v>
      </c>
      <c r="M11">
        <v>4.9755396062416848</v>
      </c>
      <c r="N11">
        <v>21.903715478040347</v>
      </c>
      <c r="P11">
        <v>8</v>
      </c>
      <c r="Q11">
        <v>14.930668733232785</v>
      </c>
      <c r="R11">
        <v>14.426492882238865</v>
      </c>
      <c r="S11">
        <v>27.548559445102111</v>
      </c>
    </row>
    <row r="12" spans="1:19" x14ac:dyDescent="0.3">
      <c r="A12">
        <v>9</v>
      </c>
      <c r="B12">
        <v>7.2835976557308229</v>
      </c>
      <c r="C12">
        <v>10.560238945738417</v>
      </c>
      <c r="D12">
        <v>15.427071115208649</v>
      </c>
      <c r="F12">
        <v>9</v>
      </c>
      <c r="G12">
        <v>3.4365979371957911</v>
      </c>
      <c r="H12">
        <v>3.82280675158654</v>
      </c>
      <c r="I12">
        <v>7.7035366527687064</v>
      </c>
      <c r="K12">
        <v>9</v>
      </c>
      <c r="L12">
        <v>3.9075272770289997</v>
      </c>
      <c r="M12">
        <v>7.0113943117595658</v>
      </c>
      <c r="N12">
        <v>24.619253956319408</v>
      </c>
      <c r="P12">
        <v>9</v>
      </c>
      <c r="Q12">
        <v>18.877100997523389</v>
      </c>
      <c r="R12">
        <v>17.397892013027299</v>
      </c>
      <c r="S12">
        <v>30.985777167276439</v>
      </c>
    </row>
    <row r="13" spans="1:19" x14ac:dyDescent="0.3">
      <c r="A13">
        <v>10</v>
      </c>
      <c r="B13">
        <v>8.5243366885682494</v>
      </c>
      <c r="C13">
        <v>11.612239751357123</v>
      </c>
      <c r="D13">
        <v>17.140821407734347</v>
      </c>
      <c r="F13">
        <v>10</v>
      </c>
      <c r="G13">
        <v>4.6680410914172903</v>
      </c>
      <c r="H13">
        <v>4.6066602180041247</v>
      </c>
      <c r="I13">
        <v>8.5188168000325959</v>
      </c>
      <c r="K13">
        <v>10</v>
      </c>
      <c r="L13">
        <v>6.8368557776876804</v>
      </c>
      <c r="M13">
        <v>9.5190512059429313</v>
      </c>
      <c r="N13">
        <v>27.329839157197533</v>
      </c>
      <c r="P13">
        <v>10</v>
      </c>
      <c r="Q13">
        <v>20.718769387525672</v>
      </c>
      <c r="R13">
        <v>20.68661883736376</v>
      </c>
      <c r="S13">
        <v>34.421585216863342</v>
      </c>
    </row>
    <row r="14" spans="1:19" x14ac:dyDescent="0.3">
      <c r="A14">
        <v>11</v>
      </c>
      <c r="B14">
        <v>10.109725452749407</v>
      </c>
      <c r="C14">
        <v>12.727833750593691</v>
      </c>
      <c r="D14">
        <v>18.854497967837744</v>
      </c>
      <c r="F14">
        <v>11</v>
      </c>
      <c r="G14">
        <v>5.0695986417069099</v>
      </c>
      <c r="H14">
        <v>5.4669618263384132</v>
      </c>
      <c r="I14">
        <v>9.3262485114483997</v>
      </c>
      <c r="K14">
        <v>11</v>
      </c>
      <c r="L14">
        <v>11.317005249283309</v>
      </c>
      <c r="M14">
        <v>12.501563136815495</v>
      </c>
      <c r="N14">
        <v>30.035480115699258</v>
      </c>
      <c r="P14">
        <v>11</v>
      </c>
      <c r="Q14">
        <v>24.270558425387215</v>
      </c>
      <c r="R14">
        <v>24.27746664689078</v>
      </c>
      <c r="S14">
        <v>37.855984171997243</v>
      </c>
    </row>
    <row r="15" spans="1:19" x14ac:dyDescent="0.3">
      <c r="A15">
        <v>12</v>
      </c>
      <c r="B15">
        <v>11.649160919418067</v>
      </c>
      <c r="C15">
        <v>13.907114306442452</v>
      </c>
      <c r="D15">
        <v>20.568100798686434</v>
      </c>
      <c r="F15">
        <v>12</v>
      </c>
      <c r="G15">
        <v>6.033336762401996</v>
      </c>
      <c r="H15">
        <v>6.3974495474107957</v>
      </c>
      <c r="I15">
        <v>10.125907341346078</v>
      </c>
      <c r="K15">
        <v>12</v>
      </c>
      <c r="L15">
        <v>15.538684559056112</v>
      </c>
      <c r="M15">
        <v>15.939767062439541</v>
      </c>
      <c r="N15">
        <v>32.736185850368557</v>
      </c>
      <c r="P15">
        <v>12</v>
      </c>
      <c r="Q15">
        <v>27.361930365748186</v>
      </c>
      <c r="R15">
        <v>28.149268084933606</v>
      </c>
      <c r="S15">
        <v>41.288974610577306</v>
      </c>
    </row>
    <row r="16" spans="1:19" x14ac:dyDescent="0.3">
      <c r="A16">
        <v>13</v>
      </c>
      <c r="B16">
        <v>13.303479629867971</v>
      </c>
      <c r="C16">
        <v>15.149898996159381</v>
      </c>
      <c r="D16">
        <v>22.281629903461262</v>
      </c>
      <c r="F16">
        <v>13</v>
      </c>
      <c r="G16">
        <v>7.3450914266814191</v>
      </c>
      <c r="H16">
        <v>7.3904164335312599</v>
      </c>
      <c r="I16">
        <v>10.917868116718738</v>
      </c>
      <c r="K16">
        <v>13</v>
      </c>
      <c r="L16">
        <v>19.544972067309896</v>
      </c>
      <c r="M16">
        <v>19.794395003849203</v>
      </c>
      <c r="N16">
        <v>35.431965363299895</v>
      </c>
      <c r="P16">
        <v>13</v>
      </c>
      <c r="Q16">
        <v>32.294970696111442</v>
      </c>
      <c r="R16">
        <v>32.275817872181165</v>
      </c>
      <c r="S16">
        <v>44.720557110263734</v>
      </c>
    </row>
    <row r="17" spans="1:19" x14ac:dyDescent="0.3">
      <c r="A17">
        <v>14</v>
      </c>
      <c r="B17">
        <v>15.003751637830371</v>
      </c>
      <c r="C17">
        <v>16.455732360445527</v>
      </c>
      <c r="D17">
        <v>23.995085285329814</v>
      </c>
      <c r="F17">
        <v>14</v>
      </c>
      <c r="G17">
        <v>8.8977806211346149</v>
      </c>
      <c r="H17">
        <v>8.4370647059120785</v>
      </c>
      <c r="I17">
        <v>11.70220494422443</v>
      </c>
      <c r="K17">
        <v>14</v>
      </c>
      <c r="L17">
        <v>24.564427028962591</v>
      </c>
      <c r="M17">
        <v>24.009835178603801</v>
      </c>
      <c r="N17">
        <v>38.122827640166733</v>
      </c>
      <c r="P17">
        <v>14</v>
      </c>
      <c r="Q17">
        <v>36.872606078753591</v>
      </c>
      <c r="R17">
        <v>36.626918843391124</v>
      </c>
      <c r="S17">
        <v>48.150732248482385</v>
      </c>
    </row>
    <row r="18" spans="1:19" x14ac:dyDescent="0.3">
      <c r="A18">
        <v>15</v>
      </c>
      <c r="B18">
        <v>16.681046997036521</v>
      </c>
      <c r="C18">
        <v>17.823891189503755</v>
      </c>
      <c r="D18">
        <v>25.708466947459677</v>
      </c>
      <c r="F18">
        <v>15</v>
      </c>
      <c r="G18">
        <v>9.8481334901533817</v>
      </c>
      <c r="H18">
        <v>9.5278700996846784</v>
      </c>
      <c r="I18">
        <v>12.478991217120617</v>
      </c>
      <c r="K18">
        <v>15</v>
      </c>
      <c r="L18">
        <v>29.329732372303756</v>
      </c>
      <c r="M18">
        <v>28.518836177273489</v>
      </c>
      <c r="N18">
        <v>40.808781650252556</v>
      </c>
      <c r="P18">
        <v>15</v>
      </c>
      <c r="Q18">
        <v>41.228742975138864</v>
      </c>
      <c r="R18">
        <v>41.169480268907478</v>
      </c>
      <c r="S18">
        <v>51.579500602419216</v>
      </c>
    </row>
    <row r="19" spans="1:19" x14ac:dyDescent="0.3">
      <c r="A19">
        <v>16</v>
      </c>
      <c r="B19">
        <v>18.220482463705181</v>
      </c>
      <c r="C19">
        <v>19.253392165637333</v>
      </c>
      <c r="D19">
        <v>27.421774893031703</v>
      </c>
      <c r="F19">
        <v>16</v>
      </c>
      <c r="G19">
        <v>11.045318999546868</v>
      </c>
      <c r="H19">
        <v>10.652933794692435</v>
      </c>
      <c r="I19">
        <v>13.248299622131789</v>
      </c>
      <c r="K19">
        <v>16</v>
      </c>
      <c r="L19">
        <v>34.267905665118271</v>
      </c>
      <c r="M19">
        <v>33.247474672629366</v>
      </c>
      <c r="N19">
        <v>43.489836346480551</v>
      </c>
      <c r="P19">
        <v>16</v>
      </c>
      <c r="Q19">
        <v>45.653737276708263</v>
      </c>
      <c r="R19">
        <v>45.86860617460362</v>
      </c>
      <c r="S19">
        <v>55.006862749024926</v>
      </c>
    </row>
    <row r="20" spans="1:19" x14ac:dyDescent="0.3">
      <c r="A20">
        <v>17</v>
      </c>
      <c r="B20">
        <v>19.897777822911333</v>
      </c>
      <c r="C20">
        <v>20.743001657234704</v>
      </c>
      <c r="D20">
        <v>29.135009125213472</v>
      </c>
      <c r="F20">
        <v>17</v>
      </c>
      <c r="G20">
        <v>11.957460340037144</v>
      </c>
      <c r="H20">
        <v>11.80230452188221</v>
      </c>
      <c r="I20">
        <v>14.010202146251133</v>
      </c>
      <c r="K20">
        <v>17</v>
      </c>
      <c r="L20">
        <v>38.931735997220869</v>
      </c>
      <c r="M20">
        <v>38.119834401773076</v>
      </c>
      <c r="N20">
        <v>46.166000665442787</v>
      </c>
      <c r="P20">
        <v>17</v>
      </c>
      <c r="Q20">
        <v>49.837368252737512</v>
      </c>
      <c r="R20">
        <v>50.688622991481047</v>
      </c>
      <c r="S20">
        <v>58.432819265014963</v>
      </c>
    </row>
    <row r="21" spans="1:19" x14ac:dyDescent="0.3">
      <c r="A21">
        <v>18</v>
      </c>
      <c r="B21">
        <v>21.437213289579994</v>
      </c>
      <c r="C21">
        <v>22.291247440004391</v>
      </c>
      <c r="D21">
        <v>30.848169647172572</v>
      </c>
      <c r="F21">
        <v>18</v>
      </c>
      <c r="G21">
        <v>13.168898057875792</v>
      </c>
      <c r="H21">
        <v>12.966258923819376</v>
      </c>
      <c r="I21">
        <v>14.764770083476483</v>
      </c>
      <c r="K21">
        <v>18</v>
      </c>
      <c r="L21">
        <v>44.419704227975487</v>
      </c>
      <c r="M21">
        <v>43.062016886165004</v>
      </c>
      <c r="N21">
        <v>48.837283527431282</v>
      </c>
      <c r="P21">
        <v>18</v>
      </c>
      <c r="Q21">
        <v>54.664634763540491</v>
      </c>
      <c r="R21">
        <v>55.594008673789034</v>
      </c>
      <c r="S21">
        <v>61.857370726864858</v>
      </c>
    </row>
    <row r="22" spans="1:19" x14ac:dyDescent="0.3">
      <c r="A22">
        <v>19</v>
      </c>
      <c r="B22">
        <v>22.861765512467411</v>
      </c>
      <c r="C22">
        <v>23.89643210802225</v>
      </c>
      <c r="D22">
        <v>32.561256462085431</v>
      </c>
      <c r="F22">
        <v>19</v>
      </c>
      <c r="G22">
        <v>14.323326941933797</v>
      </c>
      <c r="H22">
        <v>14.135533382830786</v>
      </c>
      <c r="I22">
        <v>15.512074041481677</v>
      </c>
      <c r="K22">
        <v>19</v>
      </c>
      <c r="L22">
        <v>49.679007115781999</v>
      </c>
      <c r="M22">
        <v>48.005278786906253</v>
      </c>
      <c r="N22">
        <v>51.503693836466276</v>
      </c>
      <c r="P22">
        <v>19</v>
      </c>
      <c r="Q22">
        <v>59.527417199122652</v>
      </c>
      <c r="R22">
        <v>60.55019807153176</v>
      </c>
      <c r="S22">
        <v>65.280517710817691</v>
      </c>
    </row>
    <row r="23" spans="1:19" x14ac:dyDescent="0.3">
      <c r="A23">
        <v>20</v>
      </c>
      <c r="B23">
        <v>22.898528150477407</v>
      </c>
      <c r="C23">
        <v>25.556647929238956</v>
      </c>
      <c r="D23">
        <v>34.274269573124059</v>
      </c>
      <c r="F23">
        <v>20</v>
      </c>
      <c r="G23">
        <v>15.255060103313435</v>
      </c>
      <c r="H23">
        <v>15.301504940219044</v>
      </c>
      <c r="I23">
        <v>16.252183948223497</v>
      </c>
      <c r="K23">
        <v>20</v>
      </c>
      <c r="L23">
        <v>54.633422879657701</v>
      </c>
      <c r="M23">
        <v>52.888238896288669</v>
      </c>
      <c r="N23">
        <v>54.165240480327327</v>
      </c>
      <c r="P23">
        <v>20</v>
      </c>
      <c r="Q23">
        <v>64.30777959342376</v>
      </c>
      <c r="R23">
        <v>65.524250862887385</v>
      </c>
      <c r="S23">
        <v>68.702260792877539</v>
      </c>
    </row>
    <row r="24" spans="1:19" x14ac:dyDescent="0.3">
      <c r="A24">
        <v>21</v>
      </c>
      <c r="B24">
        <v>24.460940265902316</v>
      </c>
      <c r="C24">
        <v>27.269792897181009</v>
      </c>
      <c r="D24">
        <v>35.987208983451609</v>
      </c>
      <c r="F24">
        <v>21</v>
      </c>
      <c r="G24">
        <v>16.448843216331095</v>
      </c>
      <c r="H24">
        <v>16.456322429267932</v>
      </c>
      <c r="I24">
        <v>16.98516905848513</v>
      </c>
      <c r="K24">
        <v>21</v>
      </c>
      <c r="L24">
        <v>59.130507957637178</v>
      </c>
      <c r="M24">
        <v>57.658206617936671</v>
      </c>
      <c r="N24">
        <v>56.82193233058161</v>
      </c>
      <c r="P24">
        <v>21</v>
      </c>
      <c r="Q24">
        <v>70.242022565659624</v>
      </c>
      <c r="R24">
        <v>70.485378147194865</v>
      </c>
      <c r="S24">
        <v>72.122600548813281</v>
      </c>
    </row>
    <row r="25" spans="1:19" x14ac:dyDescent="0.3">
      <c r="A25">
        <v>22</v>
      </c>
      <c r="B25">
        <v>28.272864565363129</v>
      </c>
      <c r="C25">
        <v>29.033587732198985</v>
      </c>
      <c r="D25">
        <v>37.700074696248947</v>
      </c>
      <c r="F25">
        <v>22</v>
      </c>
      <c r="G25">
        <v>17.6280679987022</v>
      </c>
      <c r="H25">
        <v>17.592991493704361</v>
      </c>
      <c r="I25">
        <v>17.711097960356554</v>
      </c>
      <c r="K25">
        <v>22</v>
      </c>
      <c r="L25">
        <v>64.161145502495572</v>
      </c>
      <c r="M25">
        <v>62.271751887654531</v>
      </c>
      <c r="N25">
        <v>59.473778242614642</v>
      </c>
      <c r="P25">
        <v>22</v>
      </c>
      <c r="Q25">
        <v>75.269645083803894</v>
      </c>
      <c r="R25">
        <v>75.405331589728419</v>
      </c>
      <c r="S25">
        <v>75.541537554156605</v>
      </c>
    </row>
    <row r="26" spans="1:19" x14ac:dyDescent="0.3">
      <c r="A26">
        <v>23</v>
      </c>
      <c r="B26">
        <v>31.812508557719596</v>
      </c>
      <c r="C26">
        <v>30.845593591257312</v>
      </c>
      <c r="D26">
        <v>39.412866714679218</v>
      </c>
      <c r="F26">
        <v>23</v>
      </c>
      <c r="G26">
        <v>18.576637881158636</v>
      </c>
      <c r="H26">
        <v>18.705418824173435</v>
      </c>
      <c r="I26">
        <v>18.430038581652607</v>
      </c>
      <c r="K26">
        <v>23</v>
      </c>
      <c r="L26">
        <v>68.546497166460995</v>
      </c>
      <c r="M26">
        <v>66.694669304882254</v>
      </c>
      <c r="N26">
        <v>62.120787055658745</v>
      </c>
      <c r="P26">
        <v>23</v>
      </c>
      <c r="Q26">
        <v>79.80274735426184</v>
      </c>
      <c r="R26">
        <v>80.25866476224175</v>
      </c>
      <c r="S26">
        <v>78.959072384204944</v>
      </c>
    </row>
    <row r="27" spans="1:19" x14ac:dyDescent="0.3">
      <c r="A27">
        <v>24</v>
      </c>
      <c r="B27">
        <v>35.624432857180409</v>
      </c>
      <c r="C27">
        <v>32.70323025437375</v>
      </c>
      <c r="D27">
        <v>41.12558504191886</v>
      </c>
      <c r="F27">
        <v>24</v>
      </c>
      <c r="G27">
        <v>19.685734974492313</v>
      </c>
      <c r="H27">
        <v>19.788421841735016</v>
      </c>
      <c r="I27">
        <v>19.142058196269229</v>
      </c>
      <c r="K27">
        <v>24</v>
      </c>
      <c r="L27">
        <v>71.81557749778068</v>
      </c>
      <c r="M27">
        <v>70.901495359809516</v>
      </c>
      <c r="N27">
        <v>64.762967592823628</v>
      </c>
      <c r="P27">
        <v>24</v>
      </c>
      <c r="Q27">
        <v>84.88384646201655</v>
      </c>
      <c r="R27">
        <v>85.022880178394729</v>
      </c>
      <c r="S27">
        <v>82.375205614018569</v>
      </c>
    </row>
    <row r="28" spans="1:19" x14ac:dyDescent="0.3">
      <c r="A28">
        <v>25</v>
      </c>
      <c r="B28">
        <v>38.917487337070376</v>
      </c>
      <c r="C28">
        <v>34.603794567845625</v>
      </c>
      <c r="D28">
        <v>42.838229681131033</v>
      </c>
      <c r="F28">
        <v>25</v>
      </c>
      <c r="G28">
        <v>20.634304856948749</v>
      </c>
      <c r="H28">
        <v>20.837710341213146</v>
      </c>
      <c r="I28">
        <v>19.847223430478511</v>
      </c>
      <c r="K28">
        <v>25</v>
      </c>
      <c r="L28">
        <v>73.091316163661531</v>
      </c>
      <c r="M28">
        <v>74.874726025176528</v>
      </c>
      <c r="N28">
        <v>67.400328661124703</v>
      </c>
      <c r="P28">
        <v>25</v>
      </c>
      <c r="Q28">
        <v>88.899553821371072</v>
      </c>
      <c r="R28">
        <v>89.678477727518199</v>
      </c>
      <c r="S28">
        <v>85.789937818420668</v>
      </c>
    </row>
    <row r="29" spans="1:19" x14ac:dyDescent="0.3">
      <c r="A29">
        <v>26</v>
      </c>
      <c r="B29">
        <v>42.132135757915343</v>
      </c>
      <c r="C29">
        <v>36.544478938789773</v>
      </c>
      <c r="D29">
        <v>44.550800635492173</v>
      </c>
      <c r="F29">
        <v>26</v>
      </c>
      <c r="G29">
        <v>21.612061505019227</v>
      </c>
      <c r="H29">
        <v>21.849846434105817</v>
      </c>
      <c r="I29">
        <v>20.545600269163181</v>
      </c>
      <c r="K29">
        <v>26</v>
      </c>
      <c r="L29">
        <v>77.556401494244511</v>
      </c>
      <c r="M29">
        <v>78.60386043308992</v>
      </c>
      <c r="N29">
        <v>70.032879051513277</v>
      </c>
      <c r="P29">
        <v>26</v>
      </c>
      <c r="Q29">
        <v>95.291904311772157</v>
      </c>
      <c r="R29">
        <v>94.208921062318851</v>
      </c>
      <c r="S29">
        <v>89.203269572001943</v>
      </c>
    </row>
    <row r="30" spans="1:19" x14ac:dyDescent="0.3">
      <c r="A30">
        <v>27</v>
      </c>
      <c r="B30">
        <v>44.641129647355314</v>
      </c>
      <c r="C30">
        <v>38.522389691737821</v>
      </c>
      <c r="D30">
        <v>46.263297908174273</v>
      </c>
      <c r="F30">
        <v>27</v>
      </c>
      <c r="G30">
        <v>22.717466437450568</v>
      </c>
      <c r="H30">
        <v>22.822188644315226</v>
      </c>
      <c r="I30">
        <v>21.237254061991035</v>
      </c>
      <c r="K30">
        <v>27</v>
      </c>
      <c r="L30">
        <v>81.392027533802107</v>
      </c>
      <c r="M30">
        <v>82.084370842971865</v>
      </c>
      <c r="N30">
        <v>72.660627538905359</v>
      </c>
      <c r="P30">
        <v>27</v>
      </c>
      <c r="Q30">
        <v>99.791222841952433</v>
      </c>
      <c r="R30">
        <v>98.600538305074409</v>
      </c>
      <c r="S30">
        <v>92.615201449115077</v>
      </c>
    </row>
    <row r="31" spans="1:19" x14ac:dyDescent="0.3">
      <c r="A31">
        <v>28</v>
      </c>
      <c r="B31">
        <v>47.542153832020283</v>
      </c>
      <c r="C31">
        <v>40.534565115560326</v>
      </c>
      <c r="D31">
        <v>47.975721502340505</v>
      </c>
      <c r="F31">
        <v>28</v>
      </c>
      <c r="G31">
        <v>23.489735636820409</v>
      </c>
      <c r="H31">
        <v>23.752825332866795</v>
      </c>
      <c r="I31">
        <v>21.922249529529957</v>
      </c>
      <c r="K31">
        <v>28</v>
      </c>
      <c r="L31">
        <v>84.366594666520243</v>
      </c>
      <c r="M31">
        <v>85.31667369997227</v>
      </c>
      <c r="N31">
        <v>75.283582882211107</v>
      </c>
      <c r="P31">
        <v>28</v>
      </c>
      <c r="Q31">
        <v>103.79970662338577</v>
      </c>
      <c r="R31">
        <v>102.84237249371766</v>
      </c>
      <c r="S31">
        <v>96.025734023877462</v>
      </c>
    </row>
    <row r="32" spans="1:19" x14ac:dyDescent="0.3">
      <c r="A32">
        <v>29</v>
      </c>
      <c r="B32">
        <v>49.087462148829289</v>
      </c>
      <c r="C32">
        <v>42.577993047372715</v>
      </c>
      <c r="D32">
        <v>49.688071421167287</v>
      </c>
      <c r="F32">
        <v>29</v>
      </c>
      <c r="G32">
        <v>24.36014153825009</v>
      </c>
      <c r="H32">
        <v>24.640501858225132</v>
      </c>
      <c r="I32">
        <v>22.600650769304032</v>
      </c>
      <c r="K32">
        <v>29</v>
      </c>
      <c r="L32">
        <v>87.262883716798427</v>
      </c>
      <c r="M32">
        <v>88.305153721586791</v>
      </c>
      <c r="N32">
        <v>77.901753824364079</v>
      </c>
      <c r="P32">
        <v>29</v>
      </c>
      <c r="Q32">
        <v>107.31735565607217</v>
      </c>
      <c r="R32">
        <v>106.92599575007463</v>
      </c>
      <c r="S32">
        <v>99.434867870171303</v>
      </c>
    </row>
    <row r="33" spans="1:19" x14ac:dyDescent="0.3">
      <c r="A33">
        <v>30</v>
      </c>
      <c r="B33">
        <v>50.721073798027376</v>
      </c>
      <c r="C33">
        <v>44.64962785887613</v>
      </c>
      <c r="D33">
        <v>51.400347667817798</v>
      </c>
      <c r="F33">
        <v>30</v>
      </c>
      <c r="G33">
        <v>25.155512448177213</v>
      </c>
      <c r="H33">
        <v>25.484545090564232</v>
      </c>
      <c r="I33">
        <v>23.272521261791436</v>
      </c>
      <c r="K33">
        <v>30</v>
      </c>
      <c r="L33">
        <v>90.00261660219671</v>
      </c>
      <c r="M33">
        <v>91.057273820089335</v>
      </c>
      <c r="N33">
        <v>80.515149092349958</v>
      </c>
      <c r="P33">
        <v>30</v>
      </c>
      <c r="Q33">
        <v>111.24403364604768</v>
      </c>
      <c r="R33">
        <v>110.84529943030886</v>
      </c>
      <c r="S33">
        <v>102.84260356164349</v>
      </c>
    </row>
    <row r="34" spans="1:19" x14ac:dyDescent="0.3">
      <c r="A34">
        <v>31</v>
      </c>
      <c r="B34">
        <v>52.310533781030927</v>
      </c>
      <c r="C34">
        <v>46.746406729428529</v>
      </c>
      <c r="D34">
        <v>53.112550245468448</v>
      </c>
      <c r="F34">
        <v>31</v>
      </c>
      <c r="G34">
        <v>25.980897354705359</v>
      </c>
      <c r="H34">
        <v>26.28478814312556</v>
      </c>
      <c r="I34">
        <v>23.937923876364469</v>
      </c>
      <c r="K34">
        <v>31</v>
      </c>
      <c r="L34">
        <v>92.350959075395238</v>
      </c>
      <c r="M34">
        <v>93.58278859152361</v>
      </c>
      <c r="N34">
        <v>83.12377739723658</v>
      </c>
      <c r="P34">
        <v>31</v>
      </c>
      <c r="Q34">
        <v>114.48619163301525</v>
      </c>
      <c r="R34">
        <v>114.59627068020752</v>
      </c>
      <c r="S34">
        <v>106.24894167170662</v>
      </c>
    </row>
    <row r="35" spans="1:19" x14ac:dyDescent="0.3">
      <c r="A35">
        <v>32</v>
      </c>
      <c r="B35">
        <v>53.944145430229014</v>
      </c>
      <c r="C35">
        <v>48.865265108694629</v>
      </c>
      <c r="D35">
        <v>54.824679157282404</v>
      </c>
      <c r="F35">
        <v>32</v>
      </c>
      <c r="G35">
        <v>26.821289259534016</v>
      </c>
      <c r="H35">
        <v>27.041497494731697</v>
      </c>
      <c r="I35">
        <v>24.596920877172526</v>
      </c>
      <c r="K35">
        <v>32</v>
      </c>
      <c r="L35">
        <v>94.542745383713864</v>
      </c>
      <c r="M35">
        <v>95.893067865095588</v>
      </c>
      <c r="N35">
        <v>85.727647434201771</v>
      </c>
      <c r="P35">
        <v>32</v>
      </c>
      <c r="Q35">
        <v>117.94940584636697</v>
      </c>
      <c r="R35">
        <v>118.17676399065397</v>
      </c>
      <c r="S35">
        <v>109.65388277353523</v>
      </c>
    </row>
    <row r="36" spans="1:19" x14ac:dyDescent="0.3">
      <c r="A36">
        <v>33</v>
      </c>
      <c r="B36">
        <v>55.577757079427101</v>
      </c>
      <c r="C36">
        <v>51.003151289708967</v>
      </c>
      <c r="D36">
        <v>56.536734406436103</v>
      </c>
      <c r="F36">
        <v>33</v>
      </c>
      <c r="G36">
        <v>27.720587488429832</v>
      </c>
      <c r="H36">
        <v>27.755304072983108</v>
      </c>
      <c r="I36">
        <v>25.249573928968356</v>
      </c>
      <c r="K36">
        <v>33</v>
      </c>
      <c r="L36">
        <v>96.65625360959254</v>
      </c>
      <c r="M36">
        <v>98.000528911897135</v>
      </c>
      <c r="N36">
        <v>88.326767882563317</v>
      </c>
      <c r="P36">
        <v>33</v>
      </c>
      <c r="Q36">
        <v>121.33893465092397</v>
      </c>
      <c r="R36">
        <v>121.58627461920157</v>
      </c>
      <c r="S36">
        <v>113.05742744007331</v>
      </c>
    </row>
    <row r="37" spans="1:19" x14ac:dyDescent="0.3">
      <c r="A37">
        <v>34</v>
      </c>
      <c r="B37">
        <v>57.167217062430652</v>
      </c>
      <c r="C37">
        <v>53.157040030371739</v>
      </c>
      <c r="D37">
        <v>58.248715996092699</v>
      </c>
      <c r="F37">
        <v>34</v>
      </c>
      <c r="G37">
        <v>28.440026071546484</v>
      </c>
      <c r="H37">
        <v>28.427139354932596</v>
      </c>
      <c r="I37">
        <v>25.895944102878264</v>
      </c>
      <c r="K37">
        <v>34</v>
      </c>
      <c r="L37">
        <v>98.300093340831509</v>
      </c>
      <c r="M37">
        <v>99.918170749882307</v>
      </c>
      <c r="N37">
        <v>90.921147405807062</v>
      </c>
      <c r="P37">
        <v>34</v>
      </c>
      <c r="Q37">
        <v>124.36003641150739</v>
      </c>
      <c r="R37">
        <v>124.82571916840165</v>
      </c>
      <c r="S37">
        <v>116.45957624402394</v>
      </c>
    </row>
    <row r="38" spans="1:19" x14ac:dyDescent="0.3">
      <c r="A38">
        <v>35</v>
      </c>
      <c r="B38">
        <v>58.800828711628739</v>
      </c>
      <c r="C38">
        <v>55.323945177598006</v>
      </c>
      <c r="D38">
        <v>59.960623929424195</v>
      </c>
      <c r="F38">
        <v>35</v>
      </c>
      <c r="G38">
        <v>29.414265819516952</v>
      </c>
      <c r="H38">
        <v>29.058177120548024</v>
      </c>
      <c r="I38">
        <v>26.536091882116757</v>
      </c>
      <c r="K38">
        <v>35</v>
      </c>
      <c r="L38">
        <v>100.33097983624818</v>
      </c>
      <c r="M38">
        <v>101.65920094205205</v>
      </c>
      <c r="N38">
        <v>93.510794651616862</v>
      </c>
      <c r="P38">
        <v>35</v>
      </c>
      <c r="Q38">
        <v>128.48641930401158</v>
      </c>
      <c r="R38">
        <v>127.89722722167731</v>
      </c>
      <c r="S38">
        <v>119.86032975786154</v>
      </c>
    </row>
    <row r="39" spans="1:19" x14ac:dyDescent="0.3">
      <c r="A39">
        <v>36</v>
      </c>
      <c r="B39">
        <v>60.390288694632289</v>
      </c>
      <c r="C39">
        <v>57.50093126341666</v>
      </c>
      <c r="D39">
        <v>61.672458209598183</v>
      </c>
      <c r="F39">
        <v>36</v>
      </c>
      <c r="G39">
        <v>29.968833060669372</v>
      </c>
      <c r="H39">
        <v>29.64978115832858</v>
      </c>
      <c r="I39">
        <v>27.170077167646177</v>
      </c>
      <c r="K39">
        <v>36</v>
      </c>
      <c r="L39">
        <v>101.75260038303985</v>
      </c>
      <c r="M39">
        <v>103.23674381529781</v>
      </c>
      <c r="N39">
        <v>96.095718251901943</v>
      </c>
      <c r="P39">
        <v>36</v>
      </c>
      <c r="Q39">
        <v>131.1390940206214</v>
      </c>
      <c r="R39">
        <v>130.8039467452555</v>
      </c>
      <c r="S39">
        <v>123.25968855382149</v>
      </c>
    </row>
    <row r="40" spans="1:19" x14ac:dyDescent="0.3">
      <c r="A40">
        <v>37</v>
      </c>
      <c r="B40">
        <v>62.001824510733108</v>
      </c>
      <c r="C40">
        <v>59.685124056164788</v>
      </c>
      <c r="D40">
        <v>63.384218839782235</v>
      </c>
      <c r="F40">
        <v>37</v>
      </c>
      <c r="G40">
        <v>30.478435390377001</v>
      </c>
      <c r="H40">
        <v>30.203458963285236</v>
      </c>
      <c r="I40">
        <v>27.797959283781836</v>
      </c>
      <c r="K40">
        <v>37</v>
      </c>
      <c r="L40">
        <v>103.17422092983152</v>
      </c>
      <c r="M40">
        <v>104.66361866362097</v>
      </c>
      <c r="N40">
        <v>98.675926822827421</v>
      </c>
      <c r="P40">
        <v>37</v>
      </c>
      <c r="Q40">
        <v>133.57071251084707</v>
      </c>
      <c r="R40">
        <v>133.54986496838481</v>
      </c>
      <c r="S40">
        <v>126.65765320390584</v>
      </c>
    </row>
    <row r="41" spans="1:19" x14ac:dyDescent="0.3">
      <c r="A41">
        <v>38</v>
      </c>
      <c r="B41">
        <v>63.613360326833927</v>
      </c>
      <c r="C41">
        <v>61.873720062481702</v>
      </c>
      <c r="D41">
        <v>65.095905823152791</v>
      </c>
      <c r="F41">
        <v>38</v>
      </c>
      <c r="G41">
        <v>31.062979239159283</v>
      </c>
      <c r="H41">
        <v>30.72082127492472</v>
      </c>
      <c r="I41">
        <v>28.419796983743279</v>
      </c>
      <c r="K41">
        <v>38</v>
      </c>
      <c r="L41">
        <v>104.66353769313707</v>
      </c>
      <c r="M41">
        <v>105.95217687009112</v>
      </c>
      <c r="N41">
        <v>101.25142896484132</v>
      </c>
      <c r="P41">
        <v>38</v>
      </c>
      <c r="Q41">
        <v>136.2233872274569</v>
      </c>
      <c r="R41">
        <v>136.13964564286704</v>
      </c>
      <c r="S41">
        <v>130.05422427988228</v>
      </c>
    </row>
    <row r="42" spans="1:19" x14ac:dyDescent="0.3">
      <c r="A42">
        <v>39</v>
      </c>
      <c r="B42">
        <v>65.246971976032015</v>
      </c>
      <c r="C42">
        <v>64.063994987043372</v>
      </c>
      <c r="D42">
        <v>66.807519162868587</v>
      </c>
      <c r="F42">
        <v>39</v>
      </c>
      <c r="G42">
        <v>31.857359341350588</v>
      </c>
      <c r="H42">
        <v>31.203547166339515</v>
      </c>
      <c r="I42">
        <v>29.035648455151932</v>
      </c>
      <c r="K42">
        <v>39</v>
      </c>
      <c r="L42">
        <v>107.10060148763708</v>
      </c>
      <c r="M42">
        <v>107.11418770302176</v>
      </c>
      <c r="N42">
        <v>103.8222332627044</v>
      </c>
      <c r="P42">
        <v>39</v>
      </c>
      <c r="Q42">
        <v>139.68660144080863</v>
      </c>
      <c r="R42">
        <v>138.57848294012331</v>
      </c>
      <c r="S42">
        <v>133.44940235328417</v>
      </c>
    </row>
    <row r="43" spans="1:19" x14ac:dyDescent="0.3">
      <c r="A43">
        <v>40</v>
      </c>
      <c r="B43">
        <v>66.968886957619191</v>
      </c>
      <c r="C43">
        <v>66.253311166886519</v>
      </c>
      <c r="D43">
        <v>68.519058862106036</v>
      </c>
      <c r="F43">
        <v>40</v>
      </c>
      <c r="G43">
        <v>32.142137113834266</v>
      </c>
      <c r="H43">
        <v>31.653354304859729</v>
      </c>
      <c r="I43">
        <v>29.645571325476023</v>
      </c>
      <c r="K43">
        <v>40</v>
      </c>
      <c r="L43">
        <v>107.91295608580374</v>
      </c>
      <c r="M43">
        <v>108.16076360521944</v>
      </c>
      <c r="N43">
        <v>106.38834828551819</v>
      </c>
      <c r="P43">
        <v>40</v>
      </c>
      <c r="Q43">
        <v>141.16030961670299</v>
      </c>
      <c r="R43">
        <v>140.87197174986397</v>
      </c>
      <c r="S43">
        <v>136.84318799540972</v>
      </c>
    </row>
    <row r="44" spans="1:19" x14ac:dyDescent="0.3">
      <c r="A44">
        <v>41</v>
      </c>
      <c r="B44">
        <v>68.514195274428189</v>
      </c>
      <c r="C44">
        <v>68.439124005773266</v>
      </c>
      <c r="D44">
        <v>70.230524924023896</v>
      </c>
      <c r="F44">
        <v>41</v>
      </c>
      <c r="G44">
        <v>32.606774532097106</v>
      </c>
      <c r="H44">
        <v>32.071973950678753</v>
      </c>
      <c r="I44">
        <v>30.249622667422912</v>
      </c>
      <c r="K44">
        <v>41</v>
      </c>
      <c r="L44">
        <v>109.33457663259541</v>
      </c>
      <c r="M44">
        <v>109.10231695451753</v>
      </c>
      <c r="N44">
        <v>108.94978258675414</v>
      </c>
      <c r="P44">
        <v>41</v>
      </c>
      <c r="Q44">
        <v>143.44455728933923</v>
      </c>
      <c r="R44">
        <v>143.02599377815162</v>
      </c>
      <c r="S44">
        <v>140.23558177732269</v>
      </c>
    </row>
    <row r="45" spans="1:19" x14ac:dyDescent="0.3">
      <c r="A45">
        <v>42</v>
      </c>
      <c r="B45">
        <v>70.147806923626277</v>
      </c>
      <c r="C45">
        <v>70.618987441380199</v>
      </c>
      <c r="D45">
        <v>71.941917351803014</v>
      </c>
      <c r="F45">
        <v>42</v>
      </c>
      <c r="G45">
        <v>32.8086749763768</v>
      </c>
      <c r="H45">
        <v>32.46113023423213</v>
      </c>
      <c r="I45">
        <v>30.847859004279677</v>
      </c>
      <c r="K45">
        <v>42</v>
      </c>
      <c r="L45">
        <v>110.75619717938709</v>
      </c>
      <c r="M45">
        <v>109.94854143129984</v>
      </c>
      <c r="N45">
        <v>111.50654470428134</v>
      </c>
      <c r="P45">
        <v>42</v>
      </c>
      <c r="Q45">
        <v>145.63414906421568</v>
      </c>
      <c r="R45">
        <v>145.04661858380518</v>
      </c>
      <c r="S45">
        <v>143.62658426985354</v>
      </c>
    </row>
    <row r="46" spans="1:19" x14ac:dyDescent="0.3">
      <c r="A46">
        <v>43</v>
      </c>
      <c r="B46">
        <v>71.693115240435276</v>
      </c>
      <c r="C46">
        <v>72.79055848421568</v>
      </c>
      <c r="D46">
        <v>73.653236148602133</v>
      </c>
      <c r="F46">
        <v>43</v>
      </c>
      <c r="G46">
        <v>32.916355213325971</v>
      </c>
      <c r="H46">
        <v>32.822523248878468</v>
      </c>
      <c r="I46">
        <v>31.440336315202146</v>
      </c>
      <c r="K46">
        <v>43</v>
      </c>
      <c r="L46">
        <v>111.50085556103987</v>
      </c>
      <c r="M46">
        <v>110.70841222300538</v>
      </c>
      <c r="N46">
        <v>114.05864316039568</v>
      </c>
      <c r="P46">
        <v>43</v>
      </c>
      <c r="Q46">
        <v>146.76212058460658</v>
      </c>
      <c r="R46">
        <v>146.94001852153735</v>
      </c>
      <c r="S46">
        <v>147.01619604359837</v>
      </c>
    </row>
    <row r="47" spans="1:19" x14ac:dyDescent="0.3">
      <c r="A47">
        <v>44</v>
      </c>
      <c r="B47">
        <v>73.238423557244275</v>
      </c>
      <c r="C47">
        <v>74.951600872143544</v>
      </c>
      <c r="D47">
        <v>75.364481317588812</v>
      </c>
      <c r="F47">
        <v>44</v>
      </c>
      <c r="G47">
        <v>33.091335598368374</v>
      </c>
      <c r="H47">
        <v>33.157815506759064</v>
      </c>
      <c r="I47">
        <v>32.027110040453074</v>
      </c>
      <c r="K47">
        <v>44</v>
      </c>
      <c r="L47">
        <v>112.71938745828987</v>
      </c>
      <c r="M47">
        <v>111.39020029183871</v>
      </c>
      <c r="N47">
        <v>116.60608646184745</v>
      </c>
      <c r="P47">
        <v>44</v>
      </c>
      <c r="Q47">
        <v>148.61995602995628</v>
      </c>
      <c r="R47">
        <v>148.71239646059161</v>
      </c>
      <c r="S47">
        <v>150.40441766891806</v>
      </c>
    </row>
    <row r="48" spans="1:19" x14ac:dyDescent="0.3">
      <c r="A48">
        <v>45</v>
      </c>
      <c r="B48">
        <v>74.827883540247825</v>
      </c>
      <c r="C48">
        <v>77.099987888296965</v>
      </c>
      <c r="D48">
        <v>77.075652861935083</v>
      </c>
      <c r="F48">
        <v>45</v>
      </c>
      <c r="G48">
        <v>33.219205879745516</v>
      </c>
      <c r="H48">
        <v>33.468621327841412</v>
      </c>
      <c r="I48">
        <v>32.608235086589922</v>
      </c>
      <c r="K48">
        <v>45</v>
      </c>
      <c r="L48">
        <v>113.73483070599821</v>
      </c>
      <c r="M48">
        <v>112.00149681379834</v>
      </c>
      <c r="N48">
        <v>119.1488830998707</v>
      </c>
      <c r="P48">
        <v>45</v>
      </c>
      <c r="Q48">
        <v>150.01333261396857</v>
      </c>
      <c r="R48">
        <v>150.36992510369146</v>
      </c>
      <c r="S48">
        <v>153.79124971594288</v>
      </c>
    </row>
    <row r="49" spans="1:19" x14ac:dyDescent="0.3">
      <c r="A49">
        <v>46</v>
      </c>
      <c r="B49">
        <v>76.461495189445913</v>
      </c>
      <c r="C49">
        <v>79.233704393086725</v>
      </c>
      <c r="D49">
        <v>78.786750784808504</v>
      </c>
      <c r="F49">
        <v>46</v>
      </c>
      <c r="G49">
        <v>33.407646294406568</v>
      </c>
      <c r="H49">
        <v>33.756498761295376</v>
      </c>
      <c r="I49">
        <v>33.183765831602635</v>
      </c>
      <c r="K49">
        <v>46</v>
      </c>
      <c r="L49">
        <v>114.7709986998543</v>
      </c>
      <c r="M49">
        <v>112.5492446608215</v>
      </c>
      <c r="N49">
        <v>121.68704155021105</v>
      </c>
      <c r="P49">
        <v>46</v>
      </c>
      <c r="Q49">
        <v>151.73846552750757</v>
      </c>
      <c r="R49">
        <v>151.91869672970063</v>
      </c>
      <c r="S49">
        <v>157.1766927545651</v>
      </c>
    </row>
    <row r="50" spans="1:19" x14ac:dyDescent="0.3">
      <c r="A50">
        <v>47</v>
      </c>
      <c r="B50">
        <v>78.050955172449463</v>
      </c>
      <c r="C50">
        <v>81.350848123029152</v>
      </c>
      <c r="D50">
        <v>80.497775089376688</v>
      </c>
      <c r="F50">
        <v>47</v>
      </c>
      <c r="G50">
        <v>33.51532653135574</v>
      </c>
      <c r="H50">
        <v>34.022943671566978</v>
      </c>
      <c r="I50">
        <v>33.75375613000201</v>
      </c>
      <c r="K50">
        <v>47</v>
      </c>
      <c r="L50">
        <v>115.40421247387748</v>
      </c>
      <c r="M50">
        <v>113.03977444737242</v>
      </c>
      <c r="N50">
        <v>124.22057027315367</v>
      </c>
      <c r="P50">
        <v>47</v>
      </c>
      <c r="Q50">
        <v>152.86643704789847</v>
      </c>
      <c r="R50">
        <v>153.36468221348761</v>
      </c>
      <c r="S50">
        <v>160.56074735444537</v>
      </c>
    </row>
    <row r="51" spans="1:19" x14ac:dyDescent="0.3">
      <c r="A51">
        <v>48</v>
      </c>
      <c r="B51">
        <v>79.640415155453013</v>
      </c>
      <c r="C51">
        <v>83.449630310331841</v>
      </c>
      <c r="D51">
        <v>82.208725778802773</v>
      </c>
      <c r="F51">
        <v>48</v>
      </c>
      <c r="G51">
        <v>33.703766946016792</v>
      </c>
      <c r="H51">
        <v>34.269385656570655</v>
      </c>
      <c r="I51">
        <v>34.318259317859038</v>
      </c>
      <c r="K51">
        <v>48</v>
      </c>
      <c r="P51">
        <v>48</v>
      </c>
      <c r="Q51">
        <v>154.32616489781608</v>
      </c>
      <c r="R51">
        <v>154.71369822897589</v>
      </c>
      <c r="S51">
        <v>163.94341408501199</v>
      </c>
    </row>
    <row r="52" spans="1:19" x14ac:dyDescent="0.3">
      <c r="A52">
        <v>49</v>
      </c>
      <c r="B52">
        <v>81.185723472262012</v>
      </c>
      <c r="C52">
        <v>85.528375677664769</v>
      </c>
      <c r="D52">
        <v>83.919602856254343</v>
      </c>
      <c r="F52">
        <v>49</v>
      </c>
      <c r="G52">
        <v>34.134487893813478</v>
      </c>
      <c r="H52">
        <v>34.497185500673055</v>
      </c>
      <c r="I52">
        <v>34.877328217795771</v>
      </c>
      <c r="K52">
        <v>49</v>
      </c>
      <c r="P52">
        <v>49</v>
      </c>
      <c r="Q52">
        <v>154.97482499614384</v>
      </c>
      <c r="R52">
        <v>155.97138160887704</v>
      </c>
      <c r="S52">
        <v>167.32469351545708</v>
      </c>
    </row>
    <row r="53" spans="1:19" x14ac:dyDescent="0.3">
      <c r="A53">
        <v>50</v>
      </c>
      <c r="B53">
        <v>82.819335121460099</v>
      </c>
      <c r="C53">
        <v>87.585521862401748</v>
      </c>
      <c r="D53">
        <v>85.630406324907838</v>
      </c>
      <c r="F53">
        <v>50</v>
      </c>
      <c r="G53">
        <v>34.28254821961859</v>
      </c>
      <c r="H53">
        <v>34.707633899419889</v>
      </c>
      <c r="I53">
        <v>35.4310151439281</v>
      </c>
      <c r="K53">
        <v>50</v>
      </c>
      <c r="P53">
        <v>50</v>
      </c>
    </row>
    <row r="54" spans="1:19" x14ac:dyDescent="0.3">
      <c r="A54">
        <v>51</v>
      </c>
      <c r="B54">
        <v>84.541250103047275</v>
      </c>
      <c r="C54">
        <v>89.61961832392177</v>
      </c>
      <c r="D54">
        <v>87.34113618791757</v>
      </c>
      <c r="F54">
        <v>51</v>
      </c>
      <c r="G54">
        <v>34.54149956027149</v>
      </c>
      <c r="H54">
        <v>34.901951225469674</v>
      </c>
      <c r="I54">
        <v>35.979371906761038</v>
      </c>
      <c r="K54">
        <v>51</v>
      </c>
      <c r="P54">
        <v>51</v>
      </c>
    </row>
    <row r="55" spans="1:19" x14ac:dyDescent="0.3">
      <c r="A55">
        <v>52</v>
      </c>
      <c r="B55">
        <v>86.086558419856274</v>
      </c>
      <c r="C55">
        <v>91.629324786395841</v>
      </c>
      <c r="D55">
        <v>89.051792448455544</v>
      </c>
      <c r="F55">
        <v>52</v>
      </c>
      <c r="G55">
        <v>34.871073993829725</v>
      </c>
      <c r="H55">
        <v>35.08128813544301</v>
      </c>
      <c r="I55">
        <v>36.522449818036755</v>
      </c>
      <c r="K55">
        <v>52</v>
      </c>
      <c r="P55">
        <v>52</v>
      </c>
    </row>
    <row r="56" spans="1:19" x14ac:dyDescent="0.3">
      <c r="A56">
        <v>53</v>
      </c>
      <c r="B56">
        <v>87.764321735248913</v>
      </c>
      <c r="C56">
        <v>93.613409267923473</v>
      </c>
      <c r="D56">
        <v>90.76237510969375</v>
      </c>
      <c r="F56">
        <v>53</v>
      </c>
      <c r="G56">
        <v>35.130025334482625</v>
      </c>
      <c r="H56">
        <v>35.246726845096795</v>
      </c>
      <c r="I56">
        <v>37.060299695536031</v>
      </c>
      <c r="K56">
        <v>53</v>
      </c>
      <c r="P56">
        <v>53</v>
      </c>
    </row>
    <row r="57" spans="1:19" x14ac:dyDescent="0.3">
      <c r="A57">
        <v>54</v>
      </c>
      <c r="B57">
        <v>89.397933384447001</v>
      </c>
      <c r="C57">
        <v>95.570745744998604</v>
      </c>
      <c r="D57">
        <v>92.472884174790948</v>
      </c>
      <c r="F57">
        <v>54</v>
      </c>
      <c r="G57">
        <v>35.577304922883087</v>
      </c>
      <c r="H57">
        <v>35.399282925275486</v>
      </c>
      <c r="I57">
        <v>37.592971867833448</v>
      </c>
      <c r="K57">
        <v>54</v>
      </c>
      <c r="P57">
        <v>54</v>
      </c>
    </row>
    <row r="58" spans="1:19" x14ac:dyDescent="0.3">
      <c r="A58">
        <v>55</v>
      </c>
      <c r="B58">
        <v>92.218305320371854</v>
      </c>
      <c r="C58">
        <v>97.500311499138377</v>
      </c>
      <c r="D58">
        <v>94.183319646914697</v>
      </c>
      <c r="F58">
        <v>55</v>
      </c>
      <c r="G58">
        <v>35.777403686114873</v>
      </c>
      <c r="H58">
        <v>35.539907493483291</v>
      </c>
      <c r="I58">
        <v>38.120516179006849</v>
      </c>
      <c r="K58">
        <v>55</v>
      </c>
      <c r="P58">
        <v>55</v>
      </c>
    </row>
    <row r="59" spans="1:19" x14ac:dyDescent="0.3">
      <c r="A59">
        <v>56</v>
      </c>
      <c r="B59">
        <v>95.119259311608857</v>
      </c>
      <c r="C59">
        <v>99.401184190160365</v>
      </c>
      <c r="D59">
        <v>95.893681529237028</v>
      </c>
      <c r="F59">
        <v>56</v>
      </c>
      <c r="G59">
        <v>36.001043480315104</v>
      </c>
      <c r="H59">
        <v>35.669489695751338</v>
      </c>
      <c r="I59">
        <v>38.642981993301412</v>
      </c>
      <c r="K59">
        <v>56</v>
      </c>
      <c r="P59">
        <v>56</v>
      </c>
    </row>
    <row r="60" spans="1:19" x14ac:dyDescent="0.3">
      <c r="A60">
        <v>57</v>
      </c>
      <c r="B60">
        <v>97.939631247533711</v>
      </c>
      <c r="C60">
        <v>101.2725386980984</v>
      </c>
      <c r="D60">
        <v>97.603969824916661</v>
      </c>
      <c r="F60">
        <v>57</v>
      </c>
      <c r="G60">
        <v>36.295306367420672</v>
      </c>
      <c r="H60">
        <v>35.788859390886238</v>
      </c>
      <c r="I60">
        <v>39.160418199748804</v>
      </c>
      <c r="K60">
        <v>57</v>
      </c>
      <c r="P60">
        <v>57</v>
      </c>
    </row>
    <row r="61" spans="1:19" x14ac:dyDescent="0.3">
      <c r="A61">
        <v>58</v>
      </c>
      <c r="B61">
        <v>100.51825701752216</v>
      </c>
      <c r="C61">
        <v>103.11364377315101</v>
      </c>
      <c r="D61">
        <v>99.314184537125612</v>
      </c>
      <c r="F61">
        <v>58</v>
      </c>
      <c r="K61">
        <v>58</v>
      </c>
      <c r="P61">
        <v>58</v>
      </c>
    </row>
    <row r="62" spans="1:19" x14ac:dyDescent="0.3">
      <c r="A62">
        <v>59</v>
      </c>
      <c r="B62">
        <v>103.4997930640713</v>
      </c>
      <c r="C62">
        <v>104.92385853039997</v>
      </c>
      <c r="D62">
        <v>101.0243256690226</v>
      </c>
      <c r="F62">
        <v>59</v>
      </c>
      <c r="K62">
        <v>59</v>
      </c>
      <c r="P62">
        <v>59</v>
      </c>
    </row>
    <row r="63" spans="1:19" x14ac:dyDescent="0.3">
      <c r="A63">
        <v>60</v>
      </c>
      <c r="B63">
        <v>106.15900088937188</v>
      </c>
      <c r="C63">
        <v>106.70262882336073</v>
      </c>
      <c r="D63">
        <v>102.73439322378408</v>
      </c>
      <c r="F63">
        <v>60</v>
      </c>
      <c r="K63">
        <v>60</v>
      </c>
      <c r="P63">
        <v>60</v>
      </c>
    </row>
    <row r="64" spans="1:19" x14ac:dyDescent="0.3">
      <c r="A64">
        <v>61</v>
      </c>
      <c r="B64">
        <v>108.41529843811178</v>
      </c>
      <c r="C64">
        <v>108.4494835277583</v>
      </c>
      <c r="D64">
        <v>104.44438720456435</v>
      </c>
      <c r="F64">
        <v>61</v>
      </c>
      <c r="K64">
        <v>61</v>
      </c>
      <c r="P64">
        <v>61</v>
      </c>
    </row>
    <row r="65" spans="1:16" x14ac:dyDescent="0.3">
      <c r="A65">
        <v>62</v>
      </c>
      <c r="B65">
        <v>111.1753976172178</v>
      </c>
      <c r="C65">
        <v>110.16403076429278</v>
      </c>
      <c r="D65">
        <v>106.15430761453541</v>
      </c>
      <c r="F65">
        <v>62</v>
      </c>
      <c r="K65">
        <v>62</v>
      </c>
      <c r="P65">
        <v>62</v>
      </c>
    </row>
    <row r="66" spans="1:16" x14ac:dyDescent="0.3">
      <c r="A66">
        <v>63</v>
      </c>
      <c r="B66">
        <v>113.34404697222968</v>
      </c>
      <c r="C66">
        <v>111.84595408658701</v>
      </c>
      <c r="D66">
        <v>107.86415445686042</v>
      </c>
      <c r="F66">
        <v>63</v>
      </c>
      <c r="K66">
        <v>63</v>
      </c>
      <c r="P66">
        <v>63</v>
      </c>
    </row>
    <row r="67" spans="1:16" x14ac:dyDescent="0.3">
      <c r="A67">
        <v>64</v>
      </c>
      <c r="B67">
        <v>115.11839644451211</v>
      </c>
      <c r="C67">
        <v>113.49500865801843</v>
      </c>
      <c r="D67">
        <v>109.57392773470698</v>
      </c>
      <c r="F67">
        <v>64</v>
      </c>
      <c r="K67">
        <v>64</v>
      </c>
      <c r="P67">
        <v>64</v>
      </c>
    </row>
    <row r="68" spans="1:16" x14ac:dyDescent="0.3">
      <c r="A68">
        <v>65</v>
      </c>
      <c r="B68">
        <v>116.99132088747692</v>
      </c>
      <c r="C68">
        <v>115.11101743873743</v>
      </c>
      <c r="D68">
        <v>111.28362745123823</v>
      </c>
      <c r="F68">
        <v>65</v>
      </c>
      <c r="K68">
        <v>65</v>
      </c>
      <c r="P68">
        <v>65</v>
      </c>
    </row>
    <row r="69" spans="1:16" x14ac:dyDescent="0.3">
      <c r="A69">
        <v>66</v>
      </c>
      <c r="B69">
        <v>119.06139527180643</v>
      </c>
      <c r="C69">
        <v>116.69386740188234</v>
      </c>
      <c r="D69">
        <v>112.99325360961734</v>
      </c>
      <c r="F69">
        <v>66</v>
      </c>
      <c r="K69">
        <v>66</v>
      </c>
      <c r="P69">
        <v>66</v>
      </c>
    </row>
    <row r="70" spans="1:16" x14ac:dyDescent="0.3">
      <c r="A70">
        <v>67</v>
      </c>
      <c r="B70">
        <v>121.0328946854536</v>
      </c>
      <c r="C70">
        <v>118.24350579582251</v>
      </c>
      <c r="D70">
        <v>114.70280621301632</v>
      </c>
      <c r="F70">
        <v>67</v>
      </c>
      <c r="K70">
        <v>67</v>
      </c>
      <c r="P70">
        <v>67</v>
      </c>
    </row>
    <row r="71" spans="1:16" x14ac:dyDescent="0.3">
      <c r="A71">
        <v>68</v>
      </c>
      <c r="B71">
        <v>122.51151924568897</v>
      </c>
      <c r="C71">
        <v>119.75993646720275</v>
      </c>
      <c r="D71">
        <v>116.41228526458947</v>
      </c>
      <c r="F71">
        <v>68</v>
      </c>
      <c r="K71">
        <v>68</v>
      </c>
      <c r="P71">
        <v>68</v>
      </c>
    </row>
    <row r="72" spans="1:16" x14ac:dyDescent="0.3">
      <c r="A72">
        <v>69</v>
      </c>
      <c r="B72">
        <v>124.18729374728906</v>
      </c>
      <c r="C72">
        <v>121.24321625762943</v>
      </c>
      <c r="D72">
        <v>118.12169076750438</v>
      </c>
      <c r="F72">
        <v>69</v>
      </c>
      <c r="K72">
        <v>69</v>
      </c>
      <c r="P72">
        <v>69</v>
      </c>
    </row>
    <row r="73" spans="1:16" x14ac:dyDescent="0.3">
      <c r="A73">
        <v>70</v>
      </c>
      <c r="B73">
        <v>126.06021819025386</v>
      </c>
      <c r="C73">
        <v>122.69345148503162</v>
      </c>
      <c r="D73">
        <v>119.83102272493305</v>
      </c>
      <c r="F73">
        <v>70</v>
      </c>
      <c r="K73">
        <v>70</v>
      </c>
      <c r="P73">
        <v>70</v>
      </c>
    </row>
    <row r="74" spans="1:16" x14ac:dyDescent="0.3">
      <c r="A74">
        <v>71</v>
      </c>
      <c r="B74">
        <v>127.63741772117159</v>
      </c>
      <c r="C74">
        <v>124.11079451905222</v>
      </c>
      <c r="D74">
        <v>121.54028114002979</v>
      </c>
      <c r="F74">
        <v>71</v>
      </c>
      <c r="K74">
        <v>71</v>
      </c>
      <c r="P74">
        <v>71</v>
      </c>
    </row>
    <row r="75" spans="1:16" x14ac:dyDescent="0.3">
      <c r="A75">
        <v>72</v>
      </c>
      <c r="B75">
        <v>127.86156873449629</v>
      </c>
      <c r="C75">
        <v>125.49544045826914</v>
      </c>
      <c r="D75">
        <v>123.2494660159622</v>
      </c>
      <c r="F75">
        <v>72</v>
      </c>
      <c r="K75">
        <v>72</v>
      </c>
      <c r="P75">
        <v>72</v>
      </c>
    </row>
    <row r="76" spans="1:16" x14ac:dyDescent="0.3">
      <c r="A76">
        <v>73</v>
      </c>
      <c r="B76">
        <v>128.06330464648852</v>
      </c>
      <c r="C76">
        <v>126.84762391561841</v>
      </c>
      <c r="D76">
        <v>124.95857735589784</v>
      </c>
      <c r="F76">
        <v>73</v>
      </c>
      <c r="K76">
        <v>73</v>
      </c>
      <c r="P76">
        <v>73</v>
      </c>
    </row>
    <row r="77" spans="1:16" x14ac:dyDescent="0.3">
      <c r="A77">
        <v>74</v>
      </c>
      <c r="B77">
        <v>128.42868483689338</v>
      </c>
      <c r="C77">
        <v>128.16761591708106</v>
      </c>
      <c r="D77">
        <v>126.66761516299547</v>
      </c>
      <c r="F77">
        <v>74</v>
      </c>
      <c r="K77">
        <v>74</v>
      </c>
      <c r="P77">
        <v>74</v>
      </c>
    </row>
  </sheetData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4395E8-D022-4A99-8DC2-9462E8E20BA6}">
  <dimension ref="A1:X67"/>
  <sheetViews>
    <sheetView workbookViewId="0">
      <selection activeCell="V1" sqref="V1"/>
    </sheetView>
  </sheetViews>
  <sheetFormatPr baseColWidth="10" defaultRowHeight="14.4" x14ac:dyDescent="0.3"/>
  <sheetData>
    <row r="1" spans="1:24" x14ac:dyDescent="0.3">
      <c r="A1" t="s">
        <v>4</v>
      </c>
      <c r="B1" t="s">
        <v>42</v>
      </c>
      <c r="C1" t="s">
        <v>65</v>
      </c>
      <c r="D1" t="s">
        <v>42</v>
      </c>
      <c r="F1" t="s">
        <v>4</v>
      </c>
      <c r="G1" t="s">
        <v>43</v>
      </c>
      <c r="H1" t="s">
        <v>66</v>
      </c>
      <c r="I1" t="s">
        <v>43</v>
      </c>
      <c r="K1" t="s">
        <v>4</v>
      </c>
      <c r="L1" t="s">
        <v>44</v>
      </c>
      <c r="M1" t="s">
        <v>67</v>
      </c>
      <c r="N1" t="s">
        <v>44</v>
      </c>
      <c r="P1" t="s">
        <v>4</v>
      </c>
      <c r="Q1" t="s">
        <v>45</v>
      </c>
      <c r="R1" t="s">
        <v>68</v>
      </c>
      <c r="S1" t="s">
        <v>45</v>
      </c>
      <c r="U1" t="s">
        <v>4</v>
      </c>
      <c r="V1" t="s">
        <v>46</v>
      </c>
      <c r="W1" t="s">
        <v>69</v>
      </c>
      <c r="X1" t="s">
        <v>46</v>
      </c>
    </row>
    <row r="2" spans="1:24" x14ac:dyDescent="0.3">
      <c r="A2" t="s">
        <v>4</v>
      </c>
      <c r="B2" t="s">
        <v>152</v>
      </c>
      <c r="C2" t="s">
        <v>150</v>
      </c>
      <c r="D2" t="s">
        <v>149</v>
      </c>
      <c r="F2" t="s">
        <v>4</v>
      </c>
      <c r="G2" t="s">
        <v>152</v>
      </c>
      <c r="H2" t="s">
        <v>150</v>
      </c>
      <c r="I2" t="s">
        <v>149</v>
      </c>
      <c r="K2" t="s">
        <v>4</v>
      </c>
      <c r="L2" t="s">
        <v>152</v>
      </c>
      <c r="M2" t="s">
        <v>150</v>
      </c>
      <c r="N2" t="s">
        <v>149</v>
      </c>
      <c r="P2" t="s">
        <v>4</v>
      </c>
      <c r="Q2" t="s">
        <v>152</v>
      </c>
      <c r="R2" t="s">
        <v>150</v>
      </c>
      <c r="S2" t="s">
        <v>149</v>
      </c>
      <c r="U2" t="s">
        <v>4</v>
      </c>
      <c r="V2" t="s">
        <v>152</v>
      </c>
      <c r="W2" t="s">
        <v>150</v>
      </c>
      <c r="X2" t="s">
        <v>149</v>
      </c>
    </row>
    <row r="3" spans="1:24" x14ac:dyDescent="0.3">
      <c r="A3">
        <v>0</v>
      </c>
      <c r="B3">
        <v>0</v>
      </c>
      <c r="C3">
        <v>0.20814914699423476</v>
      </c>
      <c r="D3">
        <v>0</v>
      </c>
      <c r="F3">
        <v>0</v>
      </c>
      <c r="G3">
        <v>0</v>
      </c>
      <c r="H3">
        <v>1.665660906144308</v>
      </c>
      <c r="I3">
        <v>0</v>
      </c>
      <c r="K3">
        <v>0</v>
      </c>
      <c r="L3">
        <v>0</v>
      </c>
      <c r="M3">
        <v>2.4666866299464809</v>
      </c>
      <c r="N3">
        <v>0</v>
      </c>
      <c r="P3">
        <v>0</v>
      </c>
      <c r="Q3">
        <v>0</v>
      </c>
      <c r="R3">
        <v>12.340299535356285</v>
      </c>
      <c r="S3">
        <v>0</v>
      </c>
      <c r="U3">
        <v>0</v>
      </c>
      <c r="V3">
        <v>0</v>
      </c>
      <c r="W3">
        <v>8.2457037162660986E-4</v>
      </c>
      <c r="X3">
        <v>0</v>
      </c>
    </row>
    <row r="4" spans="1:24" x14ac:dyDescent="0.3">
      <c r="A4">
        <v>1</v>
      </c>
      <c r="B4">
        <v>1.697060702758922</v>
      </c>
      <c r="C4">
        <v>0.55000802179341401</v>
      </c>
      <c r="D4">
        <v>3.9709049122828239</v>
      </c>
      <c r="F4">
        <v>1</v>
      </c>
      <c r="G4">
        <v>2.2008263284116847</v>
      </c>
      <c r="H4">
        <v>2.4286606018481152</v>
      </c>
      <c r="I4">
        <v>3.636297523243079</v>
      </c>
      <c r="K4">
        <v>1</v>
      </c>
      <c r="L4">
        <v>2.3980928042047382E-2</v>
      </c>
      <c r="M4">
        <v>3.4863143984744478</v>
      </c>
      <c r="N4">
        <v>4.2395820368328847</v>
      </c>
      <c r="P4">
        <v>1</v>
      </c>
      <c r="Q4">
        <v>2.6350821251432373</v>
      </c>
      <c r="R4">
        <v>14.976266165444663</v>
      </c>
      <c r="S4">
        <v>6.7246787047377579</v>
      </c>
      <c r="U4">
        <v>1</v>
      </c>
      <c r="V4">
        <v>0.51287157173929954</v>
      </c>
      <c r="W4">
        <v>3.2416728021896E-3</v>
      </c>
      <c r="X4">
        <v>0.90758308202353044</v>
      </c>
    </row>
    <row r="5" spans="1:24" x14ac:dyDescent="0.3">
      <c r="A5">
        <v>2</v>
      </c>
      <c r="B5">
        <v>2.6415670590956055</v>
      </c>
      <c r="C5">
        <v>1.2455032877260672</v>
      </c>
      <c r="D5">
        <v>7.8899985544011448</v>
      </c>
      <c r="F5">
        <v>2</v>
      </c>
      <c r="G5">
        <v>3.9802178279785791</v>
      </c>
      <c r="H5">
        <v>3.4325998786401799</v>
      </c>
      <c r="I5">
        <v>7.2637262151242838</v>
      </c>
      <c r="K5">
        <v>2</v>
      </c>
      <c r="L5">
        <v>1.7689575260166124</v>
      </c>
      <c r="M5">
        <v>4.7799018829647721</v>
      </c>
      <c r="N5">
        <v>8.3736319640007721</v>
      </c>
      <c r="P5">
        <v>2</v>
      </c>
      <c r="Q5">
        <v>5.6440926569734335</v>
      </c>
      <c r="R5">
        <v>17.943668091480319</v>
      </c>
      <c r="S5">
        <v>13.311379748482528</v>
      </c>
      <c r="U5">
        <v>2</v>
      </c>
      <c r="V5">
        <v>0.51287157173929954</v>
      </c>
      <c r="W5">
        <v>1.0692923802862837E-2</v>
      </c>
      <c r="X5">
        <v>1.8151290181037789</v>
      </c>
    </row>
    <row r="6" spans="1:24" x14ac:dyDescent="0.3">
      <c r="A6">
        <v>3</v>
      </c>
      <c r="B6">
        <v>3.5843850295398054</v>
      </c>
      <c r="C6">
        <v>2.4771121384163126</v>
      </c>
      <c r="D6">
        <v>11.757956945493</v>
      </c>
      <c r="F6">
        <v>3</v>
      </c>
      <c r="G6">
        <v>5.7596093275454736</v>
      </c>
      <c r="H6">
        <v>4.7148987393934298</v>
      </c>
      <c r="I6">
        <v>10.882307706483241</v>
      </c>
      <c r="K6">
        <v>3</v>
      </c>
      <c r="L6">
        <v>3.6336445866464184</v>
      </c>
      <c r="M6">
        <v>6.374277239712959</v>
      </c>
      <c r="N6">
        <v>12.404776697570782</v>
      </c>
      <c r="P6">
        <v>3</v>
      </c>
      <c r="Q6">
        <v>11.229556925114153</v>
      </c>
      <c r="R6">
        <v>21.243093395430556</v>
      </c>
      <c r="S6">
        <v>19.762934171313546</v>
      </c>
      <c r="U6">
        <v>3</v>
      </c>
      <c r="V6">
        <v>0.73974561997173061</v>
      </c>
      <c r="W6">
        <v>3.0267704723151087E-2</v>
      </c>
      <c r="X6">
        <v>2.7226378097597421</v>
      </c>
    </row>
    <row r="7" spans="1:24" x14ac:dyDescent="0.3">
      <c r="A7">
        <v>4</v>
      </c>
      <c r="B7">
        <v>5.0772965898161662</v>
      </c>
      <c r="C7">
        <v>4.4169708159217258</v>
      </c>
      <c r="D7">
        <v>15.575447284185532</v>
      </c>
      <c r="F7">
        <v>4</v>
      </c>
      <c r="G7">
        <v>7.4921747350185024</v>
      </c>
      <c r="H7">
        <v>6.3086856859595075</v>
      </c>
      <c r="I7">
        <v>14.492063575403231</v>
      </c>
      <c r="K7">
        <v>4</v>
      </c>
      <c r="L7">
        <v>5.7377525725867056</v>
      </c>
      <c r="M7">
        <v>8.2882003415379035</v>
      </c>
      <c r="N7">
        <v>16.335577764146592</v>
      </c>
      <c r="P7">
        <v>4</v>
      </c>
      <c r="Q7">
        <v>17.779133122987325</v>
      </c>
      <c r="R7">
        <v>24.869538145682821</v>
      </c>
      <c r="S7">
        <v>26.082114925733624</v>
      </c>
      <c r="U7">
        <v>4</v>
      </c>
      <c r="V7">
        <v>0.98702967233690486</v>
      </c>
      <c r="W7">
        <v>7.4978320179210411E-2</v>
      </c>
      <c r="X7">
        <v>3.6301094585079547</v>
      </c>
    </row>
    <row r="8" spans="1:24" x14ac:dyDescent="0.3">
      <c r="A8">
        <v>5</v>
      </c>
      <c r="B8">
        <v>7.385058113927097</v>
      </c>
      <c r="C8">
        <v>7.1847675475147206</v>
      </c>
      <c r="D8">
        <v>19.343128063682482</v>
      </c>
      <c r="F8">
        <v>5</v>
      </c>
      <c r="G8">
        <v>8.9437835899283371</v>
      </c>
      <c r="H8">
        <v>8.2406723842646681</v>
      </c>
      <c r="I8">
        <v>18.093015347338483</v>
      </c>
      <c r="K8">
        <v>5</v>
      </c>
      <c r="L8">
        <v>7.8506956372793262</v>
      </c>
      <c r="M8">
        <v>10.531051046021215</v>
      </c>
      <c r="N8">
        <v>20.168532928549691</v>
      </c>
      <c r="P8">
        <v>5</v>
      </c>
      <c r="Q8">
        <v>24.029851792676897</v>
      </c>
      <c r="R8">
        <v>28.812627232485305</v>
      </c>
      <c r="S8">
        <v>32.271638068516019</v>
      </c>
      <c r="U8">
        <v>5</v>
      </c>
      <c r="V8">
        <v>1.3556561145245265</v>
      </c>
      <c r="W8">
        <v>0.16534487971240511</v>
      </c>
      <c r="X8">
        <v>4.5375439658747982</v>
      </c>
    </row>
    <row r="9" spans="1:24" x14ac:dyDescent="0.3">
      <c r="A9">
        <v>6</v>
      </c>
      <c r="B9">
        <v>11.187856235730791</v>
      </c>
      <c r="C9">
        <v>10.817961523421863</v>
      </c>
      <c r="D9">
        <v>23.061649185350252</v>
      </c>
      <c r="F9">
        <v>6</v>
      </c>
      <c r="G9">
        <v>10.442218536932037</v>
      </c>
      <c r="H9">
        <v>10.529456110483839</v>
      </c>
      <c r="I9">
        <v>21.685184495243604</v>
      </c>
      <c r="K9">
        <v>6</v>
      </c>
      <c r="L9">
        <v>10.605492610012332</v>
      </c>
      <c r="M9">
        <v>13.102237767295406</v>
      </c>
      <c r="N9">
        <v>23.906077780984173</v>
      </c>
      <c r="P9">
        <v>6</v>
      </c>
      <c r="Q9">
        <v>30.323873868791111</v>
      </c>
      <c r="R9">
        <v>33.057013306821773</v>
      </c>
      <c r="S9">
        <v>38.334163928097205</v>
      </c>
      <c r="U9">
        <v>6</v>
      </c>
      <c r="V9">
        <v>1.58003742716047</v>
      </c>
      <c r="W9">
        <v>0.32947188251743931</v>
      </c>
      <c r="X9">
        <v>5.4449413333743468</v>
      </c>
    </row>
    <row r="10" spans="1:24" x14ac:dyDescent="0.3">
      <c r="A10">
        <v>7</v>
      </c>
      <c r="B10">
        <v>15.322334855102758</v>
      </c>
      <c r="C10">
        <v>15.263415806522083</v>
      </c>
      <c r="D10">
        <v>26.731652070821724</v>
      </c>
      <c r="F10">
        <v>7</v>
      </c>
      <c r="G10">
        <v>12.362088312780529</v>
      </c>
      <c r="H10">
        <v>13.184384241726718</v>
      </c>
      <c r="I10">
        <v>25.268592439701543</v>
      </c>
      <c r="K10">
        <v>7</v>
      </c>
      <c r="L10">
        <v>13.208831089848196</v>
      </c>
      <c r="M10">
        <v>15.991319175307442</v>
      </c>
      <c r="N10">
        <v>27.550587284693687</v>
      </c>
      <c r="P10">
        <v>7</v>
      </c>
      <c r="Q10">
        <v>38.487578720792399</v>
      </c>
      <c r="R10">
        <v>37.582918760010749</v>
      </c>
      <c r="S10">
        <v>44.272298248016384</v>
      </c>
      <c r="U10">
        <v>7</v>
      </c>
      <c r="V10">
        <v>1.815103564207649</v>
      </c>
      <c r="W10">
        <v>0.60098328832002501</v>
      </c>
      <c r="X10">
        <v>6.3523015625305188</v>
      </c>
    </row>
    <row r="11" spans="1:24" x14ac:dyDescent="0.3">
      <c r="A11">
        <v>8</v>
      </c>
      <c r="B11">
        <v>19.032126202311872</v>
      </c>
      <c r="C11">
        <v>20.389866106362525</v>
      </c>
      <c r="D11">
        <v>30.35376977263757</v>
      </c>
      <c r="F11">
        <v>8</v>
      </c>
      <c r="G11">
        <v>15.124827746318601</v>
      </c>
      <c r="H11">
        <v>16.205041787893634</v>
      </c>
      <c r="I11">
        <v>28.843260549050203</v>
      </c>
      <c r="K11">
        <v>8</v>
      </c>
      <c r="L11">
        <v>15.882656022147732</v>
      </c>
      <c r="M11">
        <v>19.178755087064633</v>
      </c>
      <c r="N11">
        <v>31.104377285093879</v>
      </c>
      <c r="P11">
        <v>8</v>
      </c>
      <c r="Q11">
        <v>42.789865274685567</v>
      </c>
      <c r="R11">
        <v>42.366782393418553</v>
      </c>
      <c r="S11">
        <v>50.088593306894346</v>
      </c>
      <c r="U11">
        <v>8</v>
      </c>
      <c r="V11">
        <v>2.0501697012548279</v>
      </c>
      <c r="W11">
        <v>1.0149467279755082</v>
      </c>
      <c r="X11">
        <v>7.2596246548647736</v>
      </c>
    </row>
    <row r="12" spans="1:24" x14ac:dyDescent="0.3">
      <c r="A12">
        <v>9</v>
      </c>
      <c r="B12">
        <v>23.602237492046239</v>
      </c>
      <c r="C12">
        <v>26.013822314688571</v>
      </c>
      <c r="D12">
        <v>33.928627083443857</v>
      </c>
      <c r="F12">
        <v>9</v>
      </c>
      <c r="G12">
        <v>18.777262929640123</v>
      </c>
      <c r="H12">
        <v>19.581352660617188</v>
      </c>
      <c r="I12">
        <v>32.409210139511394</v>
      </c>
      <c r="K12">
        <v>9</v>
      </c>
      <c r="L12">
        <v>18.954933297299746</v>
      </c>
      <c r="M12">
        <v>22.637150630498382</v>
      </c>
      <c r="N12">
        <v>34.569705981339482</v>
      </c>
      <c r="P12">
        <v>9</v>
      </c>
      <c r="Q12">
        <v>50.273986022635654</v>
      </c>
      <c r="R12">
        <v>47.381972180920926</v>
      </c>
      <c r="S12">
        <v>55.785549015432281</v>
      </c>
      <c r="U12">
        <v>9</v>
      </c>
      <c r="V12">
        <v>2.2959206627132422</v>
      </c>
      <c r="W12">
        <v>1.6026937871553473</v>
      </c>
      <c r="X12">
        <v>8.1669106118911845</v>
      </c>
    </row>
    <row r="13" spans="1:24" x14ac:dyDescent="0.3">
      <c r="A13">
        <v>10</v>
      </c>
      <c r="B13">
        <v>28.426992306489069</v>
      </c>
      <c r="C13">
        <v>31.929571137585697</v>
      </c>
      <c r="D13">
        <v>37.456840643764743</v>
      </c>
      <c r="F13">
        <v>10</v>
      </c>
      <c r="G13">
        <v>23.13208949436963</v>
      </c>
      <c r="H13">
        <v>23.294227442884953</v>
      </c>
      <c r="I13">
        <v>35.966462475316966</v>
      </c>
      <c r="K13">
        <v>10</v>
      </c>
      <c r="L13">
        <v>22.426633803079223</v>
      </c>
      <c r="M13">
        <v>26.332832376091869</v>
      </c>
      <c r="N13">
        <v>37.948775361260935</v>
      </c>
      <c r="P13">
        <v>10</v>
      </c>
      <c r="Q13">
        <v>57.421172510570159</v>
      </c>
      <c r="R13">
        <v>52.599527743366245</v>
      </c>
      <c r="S13">
        <v>61.365613990902034</v>
      </c>
      <c r="U13">
        <v>10</v>
      </c>
      <c r="V13">
        <v>2.8252349270021426</v>
      </c>
      <c r="W13">
        <v>2.3868441572935892</v>
      </c>
      <c r="X13">
        <v>9.0741594351361314</v>
      </c>
    </row>
    <row r="14" spans="1:24" x14ac:dyDescent="0.3">
      <c r="A14">
        <v>11</v>
      </c>
      <c r="B14">
        <v>37.568559772651469</v>
      </c>
      <c r="C14">
        <v>37.935807515253934</v>
      </c>
      <c r="D14">
        <v>40.939019048369296</v>
      </c>
      <c r="F14">
        <v>11</v>
      </c>
      <c r="G14">
        <v>27.767872611662327</v>
      </c>
      <c r="H14">
        <v>27.316650142079176</v>
      </c>
      <c r="I14">
        <v>39.515038768835922</v>
      </c>
      <c r="K14">
        <v>11</v>
      </c>
      <c r="L14">
        <v>26.499993463014842</v>
      </c>
      <c r="M14">
        <v>30.227593414153386</v>
      </c>
      <c r="N14">
        <v>41.243732600582348</v>
      </c>
      <c r="P14">
        <v>11</v>
      </c>
      <c r="Q14">
        <v>64.800445467749626</v>
      </c>
      <c r="R14">
        <v>57.98890017669445</v>
      </c>
      <c r="S14">
        <v>66.831186609590233</v>
      </c>
      <c r="U14">
        <v>11</v>
      </c>
      <c r="V14">
        <v>4.1547231692555604</v>
      </c>
      <c r="W14">
        <v>3.3777237886225282</v>
      </c>
      <c r="X14">
        <v>9.9813711261161515</v>
      </c>
    </row>
    <row r="15" spans="1:24" x14ac:dyDescent="0.3">
      <c r="A15">
        <v>12</v>
      </c>
      <c r="B15">
        <v>46.733776285349279</v>
      </c>
      <c r="C15">
        <v>43.854824298787953</v>
      </c>
      <c r="D15">
        <v>44.375762951250081</v>
      </c>
      <c r="F15">
        <v>12</v>
      </c>
      <c r="G15">
        <v>31.27982951870225</v>
      </c>
      <c r="H15">
        <v>31.615075126492684</v>
      </c>
      <c r="I15">
        <v>43.054960180700718</v>
      </c>
      <c r="K15">
        <v>12</v>
      </c>
      <c r="L15">
        <v>29.518095200322879</v>
      </c>
      <c r="M15">
        <v>34.280460588299107</v>
      </c>
      <c r="N15">
        <v>44.45667142731012</v>
      </c>
      <c r="P15">
        <v>12</v>
      </c>
      <c r="Q15">
        <v>67.65103188405935</v>
      </c>
      <c r="R15">
        <v>63.518662049055891</v>
      </c>
      <c r="S15">
        <v>72.18461603764797</v>
      </c>
      <c r="U15">
        <v>12</v>
      </c>
      <c r="V15">
        <v>4.5500616724712701</v>
      </c>
      <c r="W15">
        <v>4.5718625883716797</v>
      </c>
      <c r="X15">
        <v>10.888545686350241</v>
      </c>
    </row>
    <row r="16" spans="1:24" x14ac:dyDescent="0.3">
      <c r="A16">
        <v>13</v>
      </c>
      <c r="B16">
        <v>52.351053615703663</v>
      </c>
      <c r="C16">
        <v>49.543333375752056</v>
      </c>
      <c r="D16">
        <v>47.767665169232394</v>
      </c>
      <c r="F16">
        <v>13</v>
      </c>
      <c r="G16">
        <v>35.213221254586962</v>
      </c>
      <c r="H16">
        <v>36.151001445808717</v>
      </c>
      <c r="I16">
        <v>46.586247819934052</v>
      </c>
      <c r="K16">
        <v>13</v>
      </c>
      <c r="L16">
        <v>32.352504970604379</v>
      </c>
      <c r="M16">
        <v>38.449364607699643</v>
      </c>
      <c r="N16">
        <v>47.589633452159013</v>
      </c>
      <c r="P16">
        <v>13</v>
      </c>
      <c r="Q16">
        <v>69.913402055733741</v>
      </c>
      <c r="R16">
        <v>69.157166115267103</v>
      </c>
      <c r="S16">
        <v>77.428203240789628</v>
      </c>
      <c r="U16">
        <v>13</v>
      </c>
      <c r="V16">
        <v>6.3467154823697047</v>
      </c>
      <c r="W16">
        <v>5.952634458517597</v>
      </c>
      <c r="X16">
        <v>11.795683117359856</v>
      </c>
    </row>
    <row r="17" spans="1:24" x14ac:dyDescent="0.3">
      <c r="A17">
        <v>14</v>
      </c>
      <c r="B17">
        <v>57.240357169422239</v>
      </c>
      <c r="C17">
        <v>54.896043661478863</v>
      </c>
      <c r="D17">
        <v>51.115310784231404</v>
      </c>
      <c r="F17">
        <v>14</v>
      </c>
      <c r="G17">
        <v>39.989482648161257</v>
      </c>
      <c r="H17">
        <v>40.882601397782423</v>
      </c>
      <c r="I17">
        <v>50.108922744073844</v>
      </c>
      <c r="K17">
        <v>14</v>
      </c>
      <c r="L17">
        <v>38.606891200453205</v>
      </c>
      <c r="M17">
        <v>42.692626302520331</v>
      </c>
      <c r="N17">
        <v>50.644609465861009</v>
      </c>
      <c r="P17">
        <v>14</v>
      </c>
      <c r="Q17">
        <v>76.849001348271074</v>
      </c>
      <c r="R17">
        <v>74.873137095980979</v>
      </c>
      <c r="S17">
        <v>82.564201973274251</v>
      </c>
      <c r="U17">
        <v>14</v>
      </c>
      <c r="V17">
        <v>7.093038179361276</v>
      </c>
      <c r="W17">
        <v>7.492601761461871</v>
      </c>
      <c r="X17">
        <v>12.702783420663994</v>
      </c>
    </row>
    <row r="18" spans="1:24" x14ac:dyDescent="0.3">
      <c r="A18">
        <v>15</v>
      </c>
      <c r="B18">
        <v>61.001044618259257</v>
      </c>
      <c r="C18">
        <v>59.844024100846333</v>
      </c>
      <c r="D18">
        <v>54.419277244175028</v>
      </c>
      <c r="F18">
        <v>15</v>
      </c>
      <c r="G18">
        <v>45.42130933104967</v>
      </c>
      <c r="H18">
        <v>45.766299111209143</v>
      </c>
      <c r="I18">
        <v>53.623005959299356</v>
      </c>
      <c r="K18">
        <v>15</v>
      </c>
      <c r="L18">
        <v>46.080457617638089</v>
      </c>
      <c r="M18">
        <v>46.970204844423677</v>
      </c>
      <c r="N18">
        <v>53.623540704181622</v>
      </c>
      <c r="P18">
        <v>15</v>
      </c>
      <c r="Q18">
        <v>83.050543878057184</v>
      </c>
      <c r="R18">
        <v>80.63618635564373</v>
      </c>
      <c r="S18">
        <v>87.594819746595491</v>
      </c>
      <c r="U18">
        <v>15</v>
      </c>
      <c r="V18">
        <v>9.0305081444932149</v>
      </c>
      <c r="W18">
        <v>9.1568672815937937</v>
      </c>
      <c r="X18">
        <v>13.609846597781653</v>
      </c>
    </row>
    <row r="19" spans="1:24" x14ac:dyDescent="0.3">
      <c r="A19">
        <v>16</v>
      </c>
      <c r="B19">
        <v>64.96944428601401</v>
      </c>
      <c r="C19">
        <v>64.34995265102468</v>
      </c>
      <c r="D19">
        <v>57.680134462610255</v>
      </c>
      <c r="F19">
        <v>16</v>
      </c>
      <c r="G19">
        <v>51.109034345745229</v>
      </c>
      <c r="H19">
        <v>50.758218738674323</v>
      </c>
      <c r="I19">
        <v>57.128518420556325</v>
      </c>
      <c r="K19">
        <v>16</v>
      </c>
      <c r="L19">
        <v>54.912004765689844</v>
      </c>
      <c r="M19">
        <v>51.244682862761742</v>
      </c>
      <c r="N19">
        <v>56.528320081447141</v>
      </c>
      <c r="P19">
        <v>16</v>
      </c>
      <c r="Q19">
        <v>88.147692394556174</v>
      </c>
      <c r="R19">
        <v>86.417244224671961</v>
      </c>
      <c r="S19">
        <v>92.522218778295127</v>
      </c>
      <c r="U19">
        <v>16</v>
      </c>
      <c r="V19">
        <v>10.495546199170656</v>
      </c>
      <c r="W19">
        <v>10.906716569661901</v>
      </c>
      <c r="X19">
        <v>14.516872650231829</v>
      </c>
    </row>
    <row r="20" spans="1:24" x14ac:dyDescent="0.3">
      <c r="A20">
        <v>17</v>
      </c>
      <c r="B20">
        <v>68.323626632144141</v>
      </c>
      <c r="C20">
        <v>68.401981250311223</v>
      </c>
      <c r="D20">
        <v>60.898444917009492</v>
      </c>
      <c r="F20">
        <v>17</v>
      </c>
      <c r="G20">
        <v>56.653371334860225</v>
      </c>
      <c r="H20">
        <v>55.815446915938061</v>
      </c>
      <c r="I20">
        <v>60.625481031681964</v>
      </c>
      <c r="K20">
        <v>17</v>
      </c>
      <c r="L20">
        <v>62.759757399401259</v>
      </c>
      <c r="M20">
        <v>55.481987086070475</v>
      </c>
      <c r="N20">
        <v>59.360793393366848</v>
      </c>
      <c r="P20">
        <v>17</v>
      </c>
      <c r="Q20">
        <v>93.342605335479178</v>
      </c>
      <c r="R20">
        <v>92.188908889506351</v>
      </c>
      <c r="S20">
        <v>97.348516921309297</v>
      </c>
      <c r="U20">
        <v>17</v>
      </c>
      <c r="V20">
        <v>11.915445844478837</v>
      </c>
      <c r="W20">
        <v>12.702976354076432</v>
      </c>
      <c r="X20">
        <v>15.423861579535979</v>
      </c>
    </row>
    <row r="21" spans="1:24" x14ac:dyDescent="0.3">
      <c r="A21">
        <v>18</v>
      </c>
      <c r="B21">
        <v>71.698651811015964</v>
      </c>
      <c r="C21">
        <v>72.007431044627836</v>
      </c>
      <c r="D21">
        <v>64.074763745794556</v>
      </c>
      <c r="F21">
        <v>18</v>
      </c>
      <c r="G21">
        <v>62.580076392190051</v>
      </c>
      <c r="H21">
        <v>60.897077704239699</v>
      </c>
      <c r="I21">
        <v>64.113914645529889</v>
      </c>
      <c r="K21">
        <v>18</v>
      </c>
      <c r="L21">
        <v>66.945315277833203</v>
      </c>
      <c r="M21">
        <v>59.651860711279049</v>
      </c>
      <c r="N21">
        <v>62.122760489914441</v>
      </c>
      <c r="P21">
        <v>18</v>
      </c>
      <c r="Q21">
        <v>100.34756574285018</v>
      </c>
      <c r="R21">
        <v>97.925714150120157</v>
      </c>
      <c r="S21">
        <v>102.07578857424618</v>
      </c>
      <c r="U21">
        <v>18</v>
      </c>
      <c r="V21">
        <v>13.474470563829479</v>
      </c>
      <c r="W21">
        <v>14.508727270781462</v>
      </c>
      <c r="X21">
        <v>16.330813387213098</v>
      </c>
    </row>
    <row r="22" spans="1:24" x14ac:dyDescent="0.3">
      <c r="A22">
        <v>19</v>
      </c>
      <c r="B22">
        <v>74.452234541047389</v>
      </c>
      <c r="C22">
        <v>75.187048009241437</v>
      </c>
      <c r="D22">
        <v>67.209638844094513</v>
      </c>
      <c r="F22">
        <v>19</v>
      </c>
      <c r="G22">
        <v>68.220005398358751</v>
      </c>
      <c r="H22">
        <v>65.96502852142244</v>
      </c>
      <c r="I22">
        <v>67.593840064093612</v>
      </c>
      <c r="K22">
        <v>19</v>
      </c>
      <c r="L22">
        <v>71.045641345718934</v>
      </c>
      <c r="M22">
        <v>63.728115334615069</v>
      </c>
      <c r="N22">
        <v>64.815976419014021</v>
      </c>
      <c r="P22">
        <v>19</v>
      </c>
      <c r="Q22">
        <v>107.69854597709548</v>
      </c>
      <c r="R22">
        <v>103.60432091838865</v>
      </c>
      <c r="S22">
        <v>106.70606557298623</v>
      </c>
      <c r="U22">
        <v>19</v>
      </c>
      <c r="V22">
        <v>15.379014183418143</v>
      </c>
      <c r="W22">
        <v>16.291217352173419</v>
      </c>
      <c r="X22">
        <v>17.237728074782186</v>
      </c>
    </row>
    <row r="23" spans="1:24" x14ac:dyDescent="0.3">
      <c r="A23">
        <v>20</v>
      </c>
      <c r="B23">
        <v>76.573050992718137</v>
      </c>
      <c r="C23">
        <v>77.970172632182596</v>
      </c>
      <c r="D23">
        <v>70.303610958254055</v>
      </c>
      <c r="F23">
        <v>20</v>
      </c>
      <c r="G23">
        <v>71.725062393558943</v>
      </c>
      <c r="H23">
        <v>70.984631694108558</v>
      </c>
      <c r="I23">
        <v>71.065278038631575</v>
      </c>
      <c r="K23">
        <v>20</v>
      </c>
      <c r="L23">
        <v>74.640231971616714</v>
      </c>
      <c r="M23">
        <v>67.688696714975052</v>
      </c>
      <c r="N23">
        <v>67.44215254175721</v>
      </c>
      <c r="P23">
        <v>20</v>
      </c>
      <c r="Q23">
        <v>114.36272487288547</v>
      </c>
      <c r="R23">
        <v>109.20363915276664</v>
      </c>
      <c r="S23">
        <v>111.24133806398889</v>
      </c>
      <c r="U23">
        <v>20</v>
      </c>
      <c r="V23">
        <v>17.305032778685465</v>
      </c>
      <c r="W23">
        <v>18.022984383046367</v>
      </c>
      <c r="X23">
        <v>18.14460564376224</v>
      </c>
    </row>
    <row r="24" spans="1:24" x14ac:dyDescent="0.3">
      <c r="A24">
        <v>21</v>
      </c>
      <c r="B24">
        <v>78.715787350889585</v>
      </c>
      <c r="C24">
        <v>80.390921784090366</v>
      </c>
      <c r="D24">
        <v>73.357213779109145</v>
      </c>
      <c r="F24">
        <v>21</v>
      </c>
      <c r="G24">
        <v>75.167529085273415</v>
      </c>
      <c r="H24">
        <v>75.925018020901732</v>
      </c>
      <c r="I24">
        <v>74.528249269790336</v>
      </c>
      <c r="K24">
        <v>21</v>
      </c>
      <c r="L24">
        <v>81.390110777427438</v>
      </c>
      <c r="M24">
        <v>71.515600904342108</v>
      </c>
      <c r="N24">
        <v>70.002957619860368</v>
      </c>
      <c r="P24">
        <v>21</v>
      </c>
      <c r="Q24">
        <v>121.06993361863478</v>
      </c>
      <c r="R24">
        <v>114.70488807784371</v>
      </c>
      <c r="S24">
        <v>115.68355535968034</v>
      </c>
      <c r="U24">
        <v>21</v>
      </c>
      <c r="V24">
        <v>19.292884090028103</v>
      </c>
      <c r="W24">
        <v>19.682297033499797</v>
      </c>
      <c r="X24">
        <v>19.051446095672254</v>
      </c>
    </row>
    <row r="25" spans="1:24" x14ac:dyDescent="0.3">
      <c r="A25">
        <v>22</v>
      </c>
      <c r="B25">
        <v>81.233345377192421</v>
      </c>
      <c r="C25">
        <v>82.485328814026602</v>
      </c>
      <c r="D25">
        <v>76.370974034045076</v>
      </c>
      <c r="F25">
        <v>22</v>
      </c>
      <c r="G25">
        <v>79.939026838645191</v>
      </c>
      <c r="H25">
        <v>80.759316402260694</v>
      </c>
      <c r="I25">
        <v>77.98277440772803</v>
      </c>
      <c r="K25">
        <v>22</v>
      </c>
      <c r="L25">
        <v>84.486805880120244</v>
      </c>
      <c r="M25">
        <v>75.194676455363151</v>
      </c>
      <c r="N25">
        <v>72.500018876052522</v>
      </c>
      <c r="P25">
        <v>22</v>
      </c>
      <c r="Q25">
        <v>127.25580194499325</v>
      </c>
      <c r="R25">
        <v>120.09160312219616</v>
      </c>
      <c r="S25">
        <v>120.03462677629057</v>
      </c>
      <c r="U25">
        <v>22</v>
      </c>
      <c r="V25">
        <v>21.321695845444481</v>
      </c>
      <c r="W25">
        <v>21.253072079480837</v>
      </c>
      <c r="X25">
        <v>19.958249432033686</v>
      </c>
    </row>
    <row r="26" spans="1:24" x14ac:dyDescent="0.3">
      <c r="A26">
        <v>23</v>
      </c>
      <c r="B26">
        <v>82.968517024958928</v>
      </c>
      <c r="C26">
        <v>84.289311956355817</v>
      </c>
      <c r="D26">
        <v>79.345411577853739</v>
      </c>
      <c r="F26">
        <v>23</v>
      </c>
      <c r="G26">
        <v>85.221756494163941</v>
      </c>
      <c r="H26">
        <v>85.464697733299957</v>
      </c>
      <c r="I26">
        <v>81.428874052237745</v>
      </c>
      <c r="K26">
        <v>23</v>
      </c>
      <c r="L26">
        <v>86.800819803011564</v>
      </c>
      <c r="M26">
        <v>78.715345512109067</v>
      </c>
      <c r="N26">
        <v>74.934923028068056</v>
      </c>
      <c r="P26">
        <v>23</v>
      </c>
      <c r="Q26">
        <v>132.02421125473552</v>
      </c>
      <c r="R26">
        <v>125.34959813129187</v>
      </c>
      <c r="S26">
        <v>124.29642245449945</v>
      </c>
      <c r="U26">
        <v>23</v>
      </c>
      <c r="V26">
        <v>22.899907607097663</v>
      </c>
      <c r="W26">
        <v>22.724432151651257</v>
      </c>
      <c r="X26">
        <v>20.865015654360608</v>
      </c>
    </row>
    <row r="27" spans="1:24" x14ac:dyDescent="0.3">
      <c r="A27">
        <v>24</v>
      </c>
      <c r="B27">
        <v>84.934502668268593</v>
      </c>
      <c r="C27">
        <v>85.837315118812668</v>
      </c>
      <c r="D27">
        <v>82.28103948240539</v>
      </c>
      <c r="F27">
        <v>24</v>
      </c>
      <c r="G27">
        <v>89.822843613486725</v>
      </c>
      <c r="H27">
        <v>90.022292572464551</v>
      </c>
      <c r="I27">
        <v>84.866568752870208</v>
      </c>
      <c r="K27">
        <v>24</v>
      </c>
      <c r="L27">
        <v>88.332152546101412</v>
      </c>
      <c r="M27">
        <v>82.0702724623401</v>
      </c>
      <c r="N27">
        <v>77.309217296901295</v>
      </c>
      <c r="P27">
        <v>24</v>
      </c>
      <c r="Q27">
        <v>136.06191632351428</v>
      </c>
      <c r="R27">
        <v>130.46689117834248</v>
      </c>
      <c r="S27">
        <v>128.47077416324478</v>
      </c>
      <c r="U27">
        <v>24</v>
      </c>
      <c r="V27">
        <v>24.650252709224731</v>
      </c>
      <c r="W27">
        <v>24.090050844308209</v>
      </c>
      <c r="X27">
        <v>21.771744764176944</v>
      </c>
    </row>
    <row r="28" spans="1:24" x14ac:dyDescent="0.3">
      <c r="A28">
        <v>25</v>
      </c>
      <c r="B28">
        <v>86.19942391285646</v>
      </c>
      <c r="C28">
        <v>87.1614683465871</v>
      </c>
      <c r="D28">
        <v>85.178364125150182</v>
      </c>
      <c r="F28">
        <v>25</v>
      </c>
      <c r="G28">
        <v>94.210917440248267</v>
      </c>
      <c r="H28">
        <v>94.417011312243886</v>
      </c>
      <c r="I28">
        <v>88.295879009056321</v>
      </c>
      <c r="K28">
        <v>25</v>
      </c>
      <c r="L28">
        <v>90.578107235966527</v>
      </c>
      <c r="M28">
        <v>85.255004151835863</v>
      </c>
      <c r="N28">
        <v>79.624410389963302</v>
      </c>
      <c r="P28">
        <v>25</v>
      </c>
      <c r="Q28">
        <v>140.95956651224299</v>
      </c>
      <c r="R28">
        <v>135.4336018010072</v>
      </c>
      <c r="S28">
        <v>132.55947608703772</v>
      </c>
      <c r="U28">
        <v>25</v>
      </c>
      <c r="V28">
        <v>25.911179019590719</v>
      </c>
      <c r="W28">
        <v>25.347402674720545</v>
      </c>
      <c r="X28">
        <v>22.678436762999226</v>
      </c>
    </row>
    <row r="29" spans="1:24" x14ac:dyDescent="0.3">
      <c r="A29">
        <v>26</v>
      </c>
      <c r="B29">
        <v>87.496861140925432</v>
      </c>
      <c r="C29">
        <v>88.291133218961022</v>
      </c>
      <c r="D29">
        <v>88.037885276465346</v>
      </c>
      <c r="F29">
        <v>26</v>
      </c>
      <c r="G29">
        <v>98.556388608497556</v>
      </c>
      <c r="H29">
        <v>98.637293352486509</v>
      </c>
      <c r="I29">
        <v>91.716825270229549</v>
      </c>
      <c r="K29">
        <v>26</v>
      </c>
      <c r="L29">
        <v>92.007351129517048</v>
      </c>
      <c r="M29">
        <v>88.267600926261863</v>
      </c>
      <c r="N29">
        <v>81.881973459765931</v>
      </c>
      <c r="P29">
        <v>26</v>
      </c>
      <c r="Q29">
        <v>144.77145944942808</v>
      </c>
      <c r="R29">
        <v>140.24182682011977</v>
      </c>
      <c r="S29">
        <v>136.56428559712398</v>
      </c>
      <c r="U29">
        <v>26</v>
      </c>
      <c r="V29">
        <v>27.258941471393033</v>
      </c>
      <c r="W29">
        <v>26.497003434823196</v>
      </c>
      <c r="X29">
        <v>23.585091652346453</v>
      </c>
    </row>
    <row r="30" spans="1:24" x14ac:dyDescent="0.3">
      <c r="A30">
        <v>27</v>
      </c>
      <c r="B30">
        <v>90.052506824154577</v>
      </c>
      <c r="C30">
        <v>89.252721917606593</v>
      </c>
      <c r="D30">
        <v>90.860096185862176</v>
      </c>
      <c r="F30">
        <v>27</v>
      </c>
      <c r="G30">
        <v>102.98706509377135</v>
      </c>
      <c r="H30">
        <v>102.67480867954255</v>
      </c>
      <c r="I30">
        <v>95.129427935947518</v>
      </c>
      <c r="K30">
        <v>27</v>
      </c>
      <c r="L30">
        <v>93.198387707475817</v>
      </c>
      <c r="M30">
        <v>91.108273305606787</v>
      </c>
      <c r="N30">
        <v>84.083341038742304</v>
      </c>
      <c r="P30">
        <v>27</v>
      </c>
      <c r="Q30">
        <v>148.174397111665</v>
      </c>
      <c r="R30">
        <v>144.88550111921182</v>
      </c>
      <c r="S30">
        <v>140.48692400682216</v>
      </c>
      <c r="U30">
        <v>27</v>
      </c>
      <c r="V30">
        <v>28.628284225730198</v>
      </c>
      <c r="W30">
        <v>27.54169733448639</v>
      </c>
      <c r="X30">
        <v>24.491709433737615</v>
      </c>
    </row>
    <row r="31" spans="1:24" x14ac:dyDescent="0.3">
      <c r="A31">
        <v>28</v>
      </c>
      <c r="B31">
        <v>91.249624820108423</v>
      </c>
      <c r="C31">
        <v>90.06970240837569</v>
      </c>
      <c r="D31">
        <v>93.645483667068731</v>
      </c>
      <c r="F31">
        <v>28</v>
      </c>
      <c r="G31">
        <v>106.56568840880018</v>
      </c>
      <c r="H31">
        <v>106.52413173828508</v>
      </c>
      <c r="I31">
        <v>98.533707356013934</v>
      </c>
      <c r="K31">
        <v>28</v>
      </c>
      <c r="L31">
        <v>93.981068887277289</v>
      </c>
      <c r="M31">
        <v>93.779035110317082</v>
      </c>
      <c r="N31">
        <v>86.229911950797486</v>
      </c>
      <c r="P31">
        <v>28</v>
      </c>
      <c r="Q31">
        <v>150.80592300275913</v>
      </c>
      <c r="R31">
        <v>149.36024893806729</v>
      </c>
      <c r="S31">
        <v>144.32907731136436</v>
      </c>
      <c r="U31">
        <v>28</v>
      </c>
      <c r="V31">
        <v>29.385280044148985</v>
      </c>
      <c r="W31">
        <v>28.486023535251341</v>
      </c>
      <c r="X31">
        <v>25.398290108691715</v>
      </c>
    </row>
    <row r="32" spans="1:24" x14ac:dyDescent="0.3">
      <c r="A32">
        <v>29</v>
      </c>
      <c r="B32">
        <v>91.865903136925951</v>
      </c>
      <c r="C32">
        <v>90.762723430916182</v>
      </c>
      <c r="D32">
        <v>96.394528182001977</v>
      </c>
      <c r="F32">
        <v>29</v>
      </c>
      <c r="G32">
        <v>109.80349045573104</v>
      </c>
      <c r="H32">
        <v>110.18240388838264</v>
      </c>
      <c r="I32">
        <v>101.92968383059996</v>
      </c>
      <c r="K32">
        <v>29</v>
      </c>
      <c r="L32">
        <v>95.171001080392017</v>
      </c>
      <c r="M32">
        <v>96.283380445229952</v>
      </c>
      <c r="N32">
        <v>88.32305020016878</v>
      </c>
      <c r="P32">
        <v>29</v>
      </c>
      <c r="Q32">
        <v>153.11496656369684</v>
      </c>
      <c r="R32">
        <v>153.66323040451152</v>
      </c>
      <c r="S32">
        <v>148.09239691255598</v>
      </c>
      <c r="U32">
        <v>29</v>
      </c>
      <c r="V32">
        <v>29.890351577038242</v>
      </c>
      <c r="W32">
        <v>29.335676839300067</v>
      </c>
      <c r="X32">
        <v>26.304833678730208</v>
      </c>
    </row>
    <row r="33" spans="1:24" x14ac:dyDescent="0.3">
      <c r="A33">
        <v>30</v>
      </c>
      <c r="B33">
        <v>92.429620254304353</v>
      </c>
      <c r="C33">
        <v>91.349810747464574</v>
      </c>
      <c r="D33">
        <v>99.107703923644536</v>
      </c>
      <c r="F33">
        <v>30</v>
      </c>
      <c r="G33">
        <v>113.04129250266189</v>
      </c>
      <c r="H33">
        <v>113.64899729789046</v>
      </c>
      <c r="I33">
        <v>105.31737761036533</v>
      </c>
      <c r="K33">
        <v>30</v>
      </c>
      <c r="L33">
        <v>96.304269835739376</v>
      </c>
      <c r="M33">
        <v>98.625989132516594</v>
      </c>
      <c r="N33">
        <v>90.364085838160548</v>
      </c>
      <c r="P33">
        <v>30</v>
      </c>
      <c r="Q33">
        <v>155.50138586186696</v>
      </c>
      <c r="R33">
        <v>157.7929872291686</v>
      </c>
      <c r="S33">
        <v>151.7785003285675</v>
      </c>
      <c r="U33">
        <v>30</v>
      </c>
      <c r="V33">
        <v>30.362280259179833</v>
      </c>
      <c r="W33">
        <v>30.097064963189972</v>
      </c>
      <c r="X33">
        <v>27.211340145367171</v>
      </c>
    </row>
    <row r="34" spans="1:24" x14ac:dyDescent="0.3">
      <c r="A34">
        <v>31</v>
      </c>
      <c r="B34">
        <v>92.879022002720973</v>
      </c>
      <c r="C34">
        <v>91.846600236987769</v>
      </c>
      <c r="D34">
        <v>101.78547889784008</v>
      </c>
      <c r="F34">
        <v>31</v>
      </c>
      <c r="G34">
        <v>116.32169720810498</v>
      </c>
      <c r="H34">
        <v>116.92518999708467</v>
      </c>
      <c r="I34">
        <v>108.69680889657873</v>
      </c>
      <c r="K34">
        <v>31</v>
      </c>
      <c r="L34">
        <v>97.494202028854104</v>
      </c>
      <c r="M34">
        <v>100.8124629444585</v>
      </c>
      <c r="N34">
        <v>92.354315808304122</v>
      </c>
      <c r="P34">
        <v>31</v>
      </c>
      <c r="Q34">
        <v>158.11993237173434</v>
      </c>
      <c r="R34">
        <v>161.7492907410284</v>
      </c>
      <c r="S34">
        <v>155.38897188916249</v>
      </c>
      <c r="U34">
        <v>31</v>
      </c>
      <c r="V34">
        <v>30.965229698929296</v>
      </c>
      <c r="W34">
        <v>30.776957024785091</v>
      </c>
      <c r="X34">
        <v>28.117809510121596</v>
      </c>
    </row>
    <row r="35" spans="1:24" x14ac:dyDescent="0.3">
      <c r="A35">
        <v>32</v>
      </c>
      <c r="F35">
        <v>32</v>
      </c>
      <c r="G35">
        <v>119.90032052313381</v>
      </c>
      <c r="H35">
        <v>120.01385907612307</v>
      </c>
      <c r="I35">
        <v>112.06799784123849</v>
      </c>
      <c r="K35">
        <v>32</v>
      </c>
      <c r="L35">
        <v>98.570807346434094</v>
      </c>
      <c r="M35">
        <v>102.84909326773877</v>
      </c>
      <c r="N35">
        <v>94.295004770479679</v>
      </c>
      <c r="P35">
        <v>32</v>
      </c>
      <c r="Q35">
        <v>160.62854526871632</v>
      </c>
      <c r="R35">
        <v>165.53299476203841</v>
      </c>
      <c r="S35">
        <v>158.92536341666064</v>
      </c>
      <c r="U35">
        <v>32</v>
      </c>
      <c r="V35">
        <v>31.489260065932683</v>
      </c>
      <c r="W35">
        <v>31.382213518115094</v>
      </c>
      <c r="X35">
        <v>29.024241774514941</v>
      </c>
    </row>
    <row r="36" spans="1:24" x14ac:dyDescent="0.3">
      <c r="A36">
        <v>33</v>
      </c>
      <c r="F36">
        <v>33</v>
      </c>
      <c r="G36">
        <v>123.01031459452791</v>
      </c>
      <c r="H36">
        <v>122.91919669326808</v>
      </c>
      <c r="I36">
        <v>115.43096454719299</v>
      </c>
      <c r="K36">
        <v>33</v>
      </c>
      <c r="L36">
        <v>99.704076101781453</v>
      </c>
      <c r="M36">
        <v>104.74265956463259</v>
      </c>
      <c r="N36">
        <v>96.18738590452439</v>
      </c>
      <c r="P36">
        <v>33</v>
      </c>
      <c r="Q36">
        <v>163.12820530282701</v>
      </c>
      <c r="R36">
        <v>169.14589521455088</v>
      </c>
      <c r="S36">
        <v>162.389194892929</v>
      </c>
      <c r="U36">
        <v>33</v>
      </c>
      <c r="V36">
        <v>31.950942785563829</v>
      </c>
      <c r="W36">
        <v>31.919586141527798</v>
      </c>
      <c r="X36">
        <v>29.930636940063742</v>
      </c>
    </row>
    <row r="37" spans="1:24" x14ac:dyDescent="0.3">
      <c r="A37">
        <v>34</v>
      </c>
      <c r="F37">
        <v>34</v>
      </c>
      <c r="G37">
        <v>126.03510334889752</v>
      </c>
      <c r="H37">
        <v>125.64645166189061</v>
      </c>
      <c r="I37">
        <v>118.78572906826005</v>
      </c>
      <c r="K37">
        <v>34</v>
      </c>
      <c r="L37">
        <v>100.89400829489618</v>
      </c>
      <c r="M37">
        <v>106.50025710970449</v>
      </c>
      <c r="N37">
        <v>98.032661693836786</v>
      </c>
      <c r="P37">
        <v>34</v>
      </c>
      <c r="Q37">
        <v>165.70341930451812</v>
      </c>
      <c r="R37">
        <v>172.59059782911169</v>
      </c>
      <c r="S37">
        <v>165.78195511268768</v>
      </c>
      <c r="U37">
        <v>34</v>
      </c>
      <c r="V37">
        <v>32.304501635824323</v>
      </c>
      <c r="W37">
        <v>32.395575550353229</v>
      </c>
      <c r="X37">
        <v>30.836995008286998</v>
      </c>
    </row>
    <row r="38" spans="1:24" x14ac:dyDescent="0.3">
      <c r="A38">
        <v>35</v>
      </c>
      <c r="F38">
        <v>35</v>
      </c>
      <c r="G38">
        <v>128.33564690855891</v>
      </c>
      <c r="H38">
        <v>128.20169787676826</v>
      </c>
      <c r="I38">
        <v>122.13231140934703</v>
      </c>
      <c r="K38">
        <v>35</v>
      </c>
      <c r="L38">
        <v>103.10388236782353</v>
      </c>
      <c r="M38">
        <v>108.12915190188754</v>
      </c>
      <c r="N38">
        <v>99.832004689475625</v>
      </c>
      <c r="P38">
        <v>35</v>
      </c>
      <c r="Q38">
        <v>168.40673921688213</v>
      </c>
      <c r="R38">
        <v>175.87039487072192</v>
      </c>
      <c r="S38">
        <v>169.1051023234111</v>
      </c>
      <c r="U38">
        <v>35</v>
      </c>
      <c r="V38">
        <v>32.687265282709397</v>
      </c>
      <c r="W38">
        <v>32.816335791820052</v>
      </c>
      <c r="X38">
        <v>31.743315980703699</v>
      </c>
    </row>
    <row r="39" spans="1:24" x14ac:dyDescent="0.3">
      <c r="A39">
        <v>36</v>
      </c>
      <c r="F39">
        <v>36</v>
      </c>
      <c r="G39">
        <v>130.46577983417131</v>
      </c>
      <c r="H39">
        <v>130.59162968214997</v>
      </c>
      <c r="I39">
        <v>125.47073152656949</v>
      </c>
      <c r="K39">
        <v>36</v>
      </c>
      <c r="L39">
        <v>104.407141436473</v>
      </c>
      <c r="M39">
        <v>109.63666031559769</v>
      </c>
      <c r="N39">
        <v>101.58655825523888</v>
      </c>
      <c r="P39">
        <v>36</v>
      </c>
      <c r="Q39">
        <v>170.27761749272614</v>
      </c>
      <c r="R39">
        <v>178.98915142556365</v>
      </c>
      <c r="S39">
        <v>172.36006485209938</v>
      </c>
      <c r="U39">
        <v>36</v>
      </c>
      <c r="V39">
        <v>33.006897182292818</v>
      </c>
      <c r="W39">
        <v>33.187615391181104</v>
      </c>
      <c r="X39">
        <v>32.649599858830385</v>
      </c>
    </row>
    <row r="40" spans="1:24" x14ac:dyDescent="0.3">
      <c r="A40">
        <v>37</v>
      </c>
      <c r="F40">
        <v>37</v>
      </c>
      <c r="G40">
        <v>132.51070744275921</v>
      </c>
      <c r="H40">
        <v>132.82338342818107</v>
      </c>
      <c r="I40">
        <v>128.80100932737105</v>
      </c>
      <c r="K40">
        <v>37</v>
      </c>
      <c r="L40">
        <v>104.97224666590108</v>
      </c>
      <c r="M40">
        <v>111.03005090334945</v>
      </c>
      <c r="N40">
        <v>103.29743729419579</v>
      </c>
      <c r="P40">
        <v>37</v>
      </c>
      <c r="Q40">
        <v>173.64365995424723</v>
      </c>
      <c r="R40">
        <v>181.95120148170389</v>
      </c>
      <c r="S40">
        <v>175.54824171918992</v>
      </c>
      <c r="U40">
        <v>37</v>
      </c>
      <c r="V40">
        <v>33.124482914244503</v>
      </c>
      <c r="W40">
        <v>33.514726485165617</v>
      </c>
      <c r="X40">
        <v>33.555846644186055</v>
      </c>
    </row>
    <row r="41" spans="1:24" x14ac:dyDescent="0.3">
      <c r="A41">
        <v>38</v>
      </c>
      <c r="F41">
        <v>38</v>
      </c>
      <c r="G41">
        <v>134.42782707581037</v>
      </c>
      <c r="H41">
        <v>134.90438385979616</v>
      </c>
      <c r="I41">
        <v>132.1231646706411</v>
      </c>
      <c r="K41">
        <v>38</v>
      </c>
      <c r="L41">
        <v>105.5575342249516</v>
      </c>
      <c r="M41">
        <v>112.3164657475341</v>
      </c>
      <c r="N41">
        <v>104.96572895713449</v>
      </c>
      <c r="P41">
        <v>38</v>
      </c>
      <c r="Q41">
        <v>175.43568179573592</v>
      </c>
      <c r="R41">
        <v>184.76125378987172</v>
      </c>
      <c r="S41">
        <v>178.67100323987242</v>
      </c>
      <c r="U41">
        <v>38</v>
      </c>
      <c r="V41">
        <v>33.266533734292231</v>
      </c>
      <c r="W41">
        <v>33.80253484609004</v>
      </c>
      <c r="X41">
        <v>34.46205633828724</v>
      </c>
    </row>
    <row r="42" spans="1:24" x14ac:dyDescent="0.3">
      <c r="A42">
        <v>39</v>
      </c>
      <c r="F42">
        <v>39</v>
      </c>
      <c r="G42">
        <v>136.43015202588603</v>
      </c>
      <c r="H42">
        <v>136.84221358643828</v>
      </c>
      <c r="I42">
        <v>135.43721736683423</v>
      </c>
      <c r="K42">
        <v>39</v>
      </c>
      <c r="L42">
        <v>106.24373343211427</v>
      </c>
      <c r="M42">
        <v>113.50285884063703</v>
      </c>
      <c r="N42">
        <v>106.59249333337442</v>
      </c>
      <c r="P42">
        <v>39</v>
      </c>
      <c r="Q42">
        <v>178.81745550011783</v>
      </c>
      <c r="R42">
        <v>187.42430729695968</v>
      </c>
      <c r="S42">
        <v>181.72969161306622</v>
      </c>
      <c r="U42">
        <v>39</v>
      </c>
      <c r="V42">
        <v>33.525497364710432</v>
      </c>
      <c r="W42">
        <v>34.055464992991809</v>
      </c>
      <c r="X42">
        <v>35.368228942655392</v>
      </c>
    </row>
    <row r="43" spans="1:24" x14ac:dyDescent="0.3">
      <c r="A43">
        <v>40</v>
      </c>
      <c r="F43">
        <v>40</v>
      </c>
      <c r="G43">
        <v>138.21946368340045</v>
      </c>
      <c r="H43">
        <v>138.64450364942402</v>
      </c>
      <c r="I43">
        <v>138.74318717808757</v>
      </c>
      <c r="K43">
        <v>40</v>
      </c>
      <c r="L43">
        <v>106.68774468380776</v>
      </c>
      <c r="M43">
        <v>114.59594911926298</v>
      </c>
      <c r="N43">
        <v>108.17876412438333</v>
      </c>
      <c r="P43">
        <v>40</v>
      </c>
      <c r="Q43">
        <v>182.79841797356946</v>
      </c>
      <c r="R43">
        <v>189.94557579829936</v>
      </c>
      <c r="S43">
        <v>184.7256214983129</v>
      </c>
      <c r="U43">
        <v>40</v>
      </c>
      <c r="V43">
        <v>33.654979179919529</v>
      </c>
      <c r="W43">
        <v>34.277515786852142</v>
      </c>
      <c r="X43">
        <v>36.274364458809515</v>
      </c>
    </row>
    <row r="44" spans="1:24" x14ac:dyDescent="0.3">
      <c r="A44">
        <v>41</v>
      </c>
      <c r="F44">
        <v>41</v>
      </c>
      <c r="G44">
        <v>140.26439129198835</v>
      </c>
      <c r="H44">
        <v>140.31884309909569</v>
      </c>
      <c r="I44">
        <v>142.04109381833891</v>
      </c>
      <c r="K44">
        <v>41</v>
      </c>
      <c r="L44">
        <v>107.35376156134801</v>
      </c>
      <c r="M44">
        <v>115.60218596303986</v>
      </c>
      <c r="N44">
        <v>109.72554930062628</v>
      </c>
      <c r="P44">
        <v>41</v>
      </c>
      <c r="Q44">
        <v>187.51847414094433</v>
      </c>
      <c r="R44">
        <v>192.33042134810705</v>
      </c>
      <c r="S44">
        <v>187.66008058083199</v>
      </c>
      <c r="U44">
        <v>41</v>
      </c>
    </row>
    <row r="45" spans="1:24" x14ac:dyDescent="0.3">
      <c r="A45">
        <v>42</v>
      </c>
      <c r="F45">
        <v>42</v>
      </c>
      <c r="G45">
        <v>142.26671624206401</v>
      </c>
      <c r="H45">
        <v>141.87270548425224</v>
      </c>
      <c r="I45">
        <v>145.33095695344437</v>
      </c>
      <c r="K45">
        <v>42</v>
      </c>
      <c r="L45">
        <v>108.03996076851068</v>
      </c>
      <c r="M45">
        <v>116.52772517594815</v>
      </c>
      <c r="N45">
        <v>111.2338317420644</v>
      </c>
      <c r="P45">
        <v>42</v>
      </c>
      <c r="Q45">
        <v>190.12012999416598</v>
      </c>
      <c r="R45">
        <v>194.58429589433683</v>
      </c>
      <c r="S45">
        <v>190.53433012498303</v>
      </c>
      <c r="U45">
        <v>42</v>
      </c>
    </row>
    <row r="46" spans="1:24" x14ac:dyDescent="0.3">
      <c r="A46">
        <v>43</v>
      </c>
      <c r="F46">
        <v>43</v>
      </c>
      <c r="G46">
        <v>143.97082258255392</v>
      </c>
      <c r="H46">
        <v>143.31339021529885</v>
      </c>
      <c r="I46">
        <v>148.61279620129557</v>
      </c>
      <c r="K46">
        <v>43</v>
      </c>
      <c r="L46">
        <v>108.48397202020418</v>
      </c>
      <c r="M46">
        <v>117.37841368101752</v>
      </c>
      <c r="N46">
        <v>112.70456986271034</v>
      </c>
      <c r="P46">
        <v>43</v>
      </c>
      <c r="Q46">
        <v>191.41649778632205</v>
      </c>
      <c r="R46">
        <v>196.71269055863851</v>
      </c>
      <c r="S46">
        <v>193.3496055163715</v>
      </c>
      <c r="U46">
        <v>43</v>
      </c>
    </row>
    <row r="47" spans="1:24" x14ac:dyDescent="0.3">
      <c r="A47">
        <v>44</v>
      </c>
      <c r="F47">
        <v>44</v>
      </c>
      <c r="G47">
        <v>144.99328638684787</v>
      </c>
      <c r="H47">
        <v>144.64797686867303</v>
      </c>
      <c r="I47">
        <v>151.88663113193678</v>
      </c>
      <c r="K47">
        <v>44</v>
      </c>
      <c r="L47">
        <v>109.17017122736685</v>
      </c>
      <c r="M47">
        <v>118.15978136982321</v>
      </c>
      <c r="N47">
        <v>114.13869821963712</v>
      </c>
      <c r="P47">
        <v>44</v>
      </c>
      <c r="Q47">
        <v>193.58597167458501</v>
      </c>
      <c r="R47">
        <v>198.72109195892762</v>
      </c>
      <c r="S47">
        <v>196.10711679283196</v>
      </c>
      <c r="U47">
        <v>44</v>
      </c>
    </row>
    <row r="48" spans="1:24" x14ac:dyDescent="0.3">
      <c r="A48">
        <v>45</v>
      </c>
      <c r="F48">
        <v>45</v>
      </c>
      <c r="G48">
        <v>146.14355816667856</v>
      </c>
      <c r="H48">
        <v>145.88329063642485</v>
      </c>
      <c r="I48">
        <v>155.152481267681</v>
      </c>
      <c r="K48">
        <v>45</v>
      </c>
      <c r="L48">
        <v>110.86424903373801</v>
      </c>
      <c r="M48">
        <v>118.87703874914287</v>
      </c>
      <c r="N48">
        <v>115.53712810682748</v>
      </c>
      <c r="P48">
        <v>45</v>
      </c>
      <c r="Q48">
        <v>196.49786500494744</v>
      </c>
      <c r="R48">
        <v>200.61494496663434</v>
      </c>
      <c r="S48">
        <v>198.80804916451592</v>
      </c>
      <c r="U48">
        <v>45</v>
      </c>
    </row>
    <row r="49" spans="1:21" x14ac:dyDescent="0.3">
      <c r="A49">
        <v>46</v>
      </c>
      <c r="F49">
        <v>46</v>
      </c>
      <c r="G49">
        <v>147.20862462948475</v>
      </c>
      <c r="H49">
        <v>147.02587727821592</v>
      </c>
      <c r="I49">
        <v>158.41036608322742</v>
      </c>
      <c r="K49">
        <v>46</v>
      </c>
      <c r="L49">
        <v>112.55832684010916</v>
      </c>
      <c r="M49">
        <v>119.53507921429353</v>
      </c>
      <c r="N49">
        <v>116.90074813424121</v>
      </c>
      <c r="P49">
        <v>46</v>
      </c>
      <c r="Q49">
        <v>199.76927439051985</v>
      </c>
      <c r="R49">
        <v>202.39962129901576</v>
      </c>
      <c r="S49">
        <v>201.45356352330916</v>
      </c>
      <c r="U49">
        <v>46</v>
      </c>
    </row>
    <row r="50" spans="1:21" x14ac:dyDescent="0.3">
      <c r="A50">
        <v>47</v>
      </c>
      <c r="F50">
        <v>47</v>
      </c>
      <c r="K50">
        <v>47</v>
      </c>
      <c r="L50">
        <v>114.0829968658432</v>
      </c>
      <c r="M50">
        <v>120.13848494968028</v>
      </c>
      <c r="N50">
        <v>118.23042479246803</v>
      </c>
      <c r="P50">
        <v>47</v>
      </c>
      <c r="Q50">
        <v>202.16861486641346</v>
      </c>
      <c r="R50">
        <v>204.08039336561492</v>
      </c>
      <c r="S50">
        <v>204.04479694179625</v>
      </c>
      <c r="U50">
        <v>47</v>
      </c>
    </row>
    <row r="51" spans="1:21" x14ac:dyDescent="0.3">
      <c r="A51">
        <v>48</v>
      </c>
      <c r="F51">
        <v>48</v>
      </c>
      <c r="K51">
        <v>48</v>
      </c>
      <c r="L51">
        <v>116.0594209732762</v>
      </c>
      <c r="M51">
        <v>120.6915356109303</v>
      </c>
      <c r="N51">
        <v>119.52700300332529</v>
      </c>
      <c r="P51">
        <v>48</v>
      </c>
      <c r="Q51">
        <v>204.84992803419527</v>
      </c>
      <c r="R51">
        <v>205.66241281419204</v>
      </c>
      <c r="S51">
        <v>206.58286316198763</v>
      </c>
      <c r="U51">
        <v>48</v>
      </c>
    </row>
    <row r="52" spans="1:21" x14ac:dyDescent="0.3">
      <c r="A52">
        <v>49</v>
      </c>
      <c r="F52">
        <v>49</v>
      </c>
      <c r="K52">
        <v>49</v>
      </c>
      <c r="L52">
        <v>118.43112990219582</v>
      </c>
      <c r="M52">
        <v>121.19821907958449</v>
      </c>
      <c r="N52">
        <v>120.79130665675009</v>
      </c>
      <c r="P52">
        <v>49</v>
      </c>
      <c r="Q52">
        <v>207.80526911567043</v>
      </c>
      <c r="R52">
        <v>207.15069325289869</v>
      </c>
      <c r="S52">
        <v>209.0688530740187</v>
      </c>
      <c r="U52">
        <v>49</v>
      </c>
    </row>
    <row r="53" spans="1:21" x14ac:dyDescent="0.3">
      <c r="A53">
        <v>50</v>
      </c>
      <c r="F53">
        <v>50</v>
      </c>
      <c r="K53">
        <v>50</v>
      </c>
      <c r="L53">
        <v>120.63343105047832</v>
      </c>
      <c r="M53">
        <v>121.66224370125458</v>
      </c>
      <c r="N53">
        <v>122.02413913432693</v>
      </c>
      <c r="P53">
        <v>50</v>
      </c>
      <c r="Q53">
        <v>211.65495358752156</v>
      </c>
      <c r="R53">
        <v>208.55009666021391</v>
      </c>
      <c r="S53">
        <v>211.50383518502684</v>
      </c>
      <c r="U53">
        <v>50</v>
      </c>
    </row>
    <row r="54" spans="1:21" x14ac:dyDescent="0.3">
      <c r="A54">
        <v>51</v>
      </c>
      <c r="F54">
        <v>51</v>
      </c>
      <c r="K54">
        <v>51</v>
      </c>
      <c r="L54">
        <v>121.81739228377691</v>
      </c>
      <c r="M54">
        <v>122.08705152242831</v>
      </c>
      <c r="N54">
        <v>123.22628381978373</v>
      </c>
      <c r="P54">
        <v>51</v>
      </c>
      <c r="Q54">
        <v>214.22324137232485</v>
      </c>
      <c r="R54">
        <v>209.86532303068699</v>
      </c>
      <c r="S54">
        <v>213.88885607840834</v>
      </c>
      <c r="U54">
        <v>51</v>
      </c>
    </row>
    <row r="55" spans="1:21" x14ac:dyDescent="0.3">
      <c r="A55">
        <v>52</v>
      </c>
      <c r="F55">
        <v>52</v>
      </c>
      <c r="K55">
        <v>52</v>
      </c>
      <c r="L55">
        <v>123.38327649555892</v>
      </c>
      <c r="M55">
        <v>122.47583213096152</v>
      </c>
      <c r="N55">
        <v>124.39850459678053</v>
      </c>
      <c r="P55">
        <v>52</v>
      </c>
      <c r="Q55">
        <v>217.02307433379281</v>
      </c>
      <c r="R55">
        <v>211.1009028416423</v>
      </c>
      <c r="S55">
        <v>216.22494086365185</v>
      </c>
      <c r="U55">
        <v>52</v>
      </c>
    </row>
    <row r="56" spans="1:21" x14ac:dyDescent="0.3">
      <c r="A56">
        <v>53</v>
      </c>
      <c r="F56">
        <v>53</v>
      </c>
      <c r="K56">
        <v>53</v>
      </c>
      <c r="L56">
        <v>124.45266083531249</v>
      </c>
      <c r="M56">
        <v>122.83153678210179</v>
      </c>
      <c r="N56">
        <v>125.54154633430718</v>
      </c>
      <c r="P56">
        <v>53</v>
      </c>
      <c r="Q56">
        <v>218.69564512554322</v>
      </c>
      <c r="R56">
        <v>212.261191962776</v>
      </c>
      <c r="S56">
        <v>218.51309361694234</v>
      </c>
      <c r="U56">
        <v>53</v>
      </c>
    </row>
    <row r="57" spans="1:21" x14ac:dyDescent="0.3">
      <c r="A57">
        <v>54</v>
      </c>
      <c r="F57">
        <v>54</v>
      </c>
      <c r="K57">
        <v>54</v>
      </c>
      <c r="L57">
        <v>126.13312194063951</v>
      </c>
      <c r="M57">
        <v>123.15689255703943</v>
      </c>
      <c r="N57">
        <v>126.6561353599985</v>
      </c>
      <c r="P57">
        <v>54</v>
      </c>
      <c r="Q57">
        <v>221.49376108366502</v>
      </c>
      <c r="R57">
        <v>213.35036866632581</v>
      </c>
      <c r="S57">
        <v>220.7542978127247</v>
      </c>
      <c r="U57">
        <v>54</v>
      </c>
    </row>
    <row r="58" spans="1:21" x14ac:dyDescent="0.3">
      <c r="A58">
        <v>55</v>
      </c>
      <c r="F58">
        <v>55</v>
      </c>
      <c r="K58">
        <v>55</v>
      </c>
      <c r="L58">
        <v>127.2323246711822</v>
      </c>
      <c r="M58">
        <v>123.45441635583877</v>
      </c>
      <c r="N58">
        <v>127.7429799216675</v>
      </c>
      <c r="P58">
        <v>55</v>
      </c>
      <c r="Q58">
        <v>222.93281359999028</v>
      </c>
      <c r="R58">
        <v>214.37243242972397</v>
      </c>
      <c r="S58">
        <v>222.94951674641197</v>
      </c>
      <c r="U58">
        <v>55</v>
      </c>
    </row>
    <row r="59" spans="1:21" x14ac:dyDescent="0.3">
      <c r="A59">
        <v>56</v>
      </c>
      <c r="F59">
        <v>56</v>
      </c>
      <c r="K59">
        <v>56</v>
      </c>
      <c r="L59">
        <v>128.33152740172488</v>
      </c>
      <c r="M59">
        <v>123.72642857246376</v>
      </c>
      <c r="N59">
        <v>128.80277063735019</v>
      </c>
      <c r="P59">
        <v>56</v>
      </c>
      <c r="Q59">
        <v>224.19347819917729</v>
      </c>
      <c r="R59">
        <v>215.33120425500923</v>
      </c>
      <c r="S59">
        <v>225.09969394842159</v>
      </c>
      <c r="U59">
        <v>56</v>
      </c>
    </row>
    <row r="60" spans="1:21" x14ac:dyDescent="0.3">
      <c r="A60">
        <v>57</v>
      </c>
      <c r="F60">
        <v>57</v>
      </c>
      <c r="K60">
        <v>57</v>
      </c>
      <c r="L60">
        <v>129.48307311943628</v>
      </c>
      <c r="M60">
        <v>123.97506633766835</v>
      </c>
      <c r="N60">
        <v>129.83618093414773</v>
      </c>
      <c r="P60">
        <v>57</v>
      </c>
      <c r="Q60">
        <v>225.81834539965669</v>
      </c>
      <c r="R60">
        <v>216.23032825955681</v>
      </c>
      <c r="S60">
        <v>227.20575358971496</v>
      </c>
      <c r="U60">
        <v>57</v>
      </c>
    </row>
    <row r="61" spans="1:21" x14ac:dyDescent="0.3">
      <c r="A61">
        <v>58</v>
      </c>
      <c r="F61">
        <v>58</v>
      </c>
      <c r="K61">
        <v>58</v>
      </c>
      <c r="L61">
        <v>130.68696182431637</v>
      </c>
      <c r="M61">
        <v>124.20229624686891</v>
      </c>
      <c r="N61">
        <v>130.84386747614516</v>
      </c>
      <c r="P61">
        <v>58</v>
      </c>
      <c r="U61">
        <v>58</v>
      </c>
    </row>
    <row r="62" spans="1:21" x14ac:dyDescent="0.3">
      <c r="A62">
        <v>59</v>
      </c>
      <c r="F62">
        <v>59</v>
      </c>
      <c r="K62">
        <v>59</v>
      </c>
      <c r="L62">
        <v>131.52444961901557</v>
      </c>
      <c r="M62">
        <v>124.40992651572597</v>
      </c>
      <c r="N62">
        <v>131.82647058167785</v>
      </c>
      <c r="P62">
        <v>59</v>
      </c>
      <c r="U62">
        <v>59</v>
      </c>
    </row>
    <row r="63" spans="1:21" x14ac:dyDescent="0.3">
      <c r="A63">
        <v>60</v>
      </c>
      <c r="F63">
        <v>60</v>
      </c>
      <c r="K63">
        <v>60</v>
      </c>
      <c r="L63">
        <v>132.41428040088346</v>
      </c>
      <c r="M63">
        <v>124.59961852690498</v>
      </c>
      <c r="N63">
        <v>132.78461463021168</v>
      </c>
      <c r="P63">
        <v>60</v>
      </c>
      <c r="U63">
        <v>60</v>
      </c>
    </row>
    <row r="64" spans="1:21" x14ac:dyDescent="0.3">
      <c r="A64">
        <v>61</v>
      </c>
      <c r="F64">
        <v>61</v>
      </c>
      <c r="K64">
        <v>61</v>
      </c>
      <c r="L64">
        <v>133.46114014425746</v>
      </c>
      <c r="M64">
        <v>124.77289774812121</v>
      </c>
      <c r="N64">
        <v>133.71890845909502</v>
      </c>
      <c r="P64">
        <v>61</v>
      </c>
      <c r="U64">
        <v>61</v>
      </c>
    </row>
    <row r="65" spans="1:21" x14ac:dyDescent="0.3">
      <c r="A65">
        <v>62</v>
      </c>
      <c r="F65">
        <v>62</v>
      </c>
      <c r="K65">
        <v>62</v>
      </c>
      <c r="L65">
        <v>134.14159897745054</v>
      </c>
      <c r="M65">
        <v>124.93116401476337</v>
      </c>
      <c r="N65">
        <v>134.6299457504347</v>
      </c>
      <c r="P65">
        <v>62</v>
      </c>
      <c r="U65">
        <v>62</v>
      </c>
    </row>
    <row r="66" spans="1:21" x14ac:dyDescent="0.3">
      <c r="A66">
        <v>63</v>
      </c>
      <c r="F66">
        <v>63</v>
      </c>
      <c r="K66">
        <v>63</v>
      </c>
      <c r="L66">
        <v>134.71737183630623</v>
      </c>
      <c r="M66">
        <v>125.07570118070836</v>
      </c>
      <c r="N66">
        <v>135.51830540834183</v>
      </c>
      <c r="P66">
        <v>63</v>
      </c>
      <c r="U66">
        <v>63</v>
      </c>
    </row>
    <row r="67" spans="1:21" x14ac:dyDescent="0.3">
      <c r="A67">
        <v>64</v>
      </c>
      <c r="F67">
        <v>64</v>
      </c>
      <c r="K67">
        <v>64</v>
      </c>
      <c r="L67">
        <v>135.34548768233063</v>
      </c>
      <c r="M67">
        <v>125.20768614887642</v>
      </c>
      <c r="N67">
        <v>136.38455192678714</v>
      </c>
      <c r="P67">
        <v>64</v>
      </c>
      <c r="U67">
        <v>64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08934-E832-4BA2-9A11-7EC83C4A6095}">
  <dimension ref="A4:P51"/>
  <sheetViews>
    <sheetView topLeftCell="A21" zoomScale="80" zoomScaleNormal="80" workbookViewId="0">
      <selection activeCell="A5" sqref="A5:J51"/>
    </sheetView>
  </sheetViews>
  <sheetFormatPr baseColWidth="10" defaultRowHeight="14.4" x14ac:dyDescent="0.3"/>
  <cols>
    <col min="7" max="7" width="13.109375" customWidth="1"/>
    <col min="8" max="10" width="12" bestFit="1" customWidth="1"/>
    <col min="13" max="13" width="12" bestFit="1" customWidth="1"/>
  </cols>
  <sheetData>
    <row r="4" spans="1:16" x14ac:dyDescent="0.3">
      <c r="A4" s="3" t="s">
        <v>47</v>
      </c>
      <c r="B4" s="112" t="s">
        <v>5</v>
      </c>
      <c r="C4" s="112"/>
      <c r="D4" s="112"/>
      <c r="E4" s="112"/>
      <c r="G4" s="112" t="s">
        <v>6</v>
      </c>
      <c r="H4" s="112"/>
      <c r="I4" s="112"/>
      <c r="J4" s="112"/>
      <c r="K4" s="30"/>
      <c r="M4" s="112" t="s">
        <v>50</v>
      </c>
      <c r="N4" s="112"/>
      <c r="O4" s="112"/>
      <c r="P4" s="112"/>
    </row>
    <row r="5" spans="1:16" x14ac:dyDescent="0.3">
      <c r="A5" t="s">
        <v>4</v>
      </c>
      <c r="B5" s="3" t="s">
        <v>28</v>
      </c>
      <c r="C5" s="3" t="s">
        <v>57</v>
      </c>
      <c r="D5" s="3" t="s">
        <v>30</v>
      </c>
      <c r="E5" s="3" t="s">
        <v>31</v>
      </c>
      <c r="G5" s="3" t="s">
        <v>56</v>
      </c>
      <c r="H5" s="3" t="s">
        <v>58</v>
      </c>
      <c r="I5" s="3" t="s">
        <v>59</v>
      </c>
      <c r="J5" s="3" t="s">
        <v>60</v>
      </c>
      <c r="K5" s="11"/>
      <c r="M5" s="3" t="s">
        <v>28</v>
      </c>
      <c r="N5" s="3" t="s">
        <v>57</v>
      </c>
      <c r="O5" s="3" t="s">
        <v>30</v>
      </c>
      <c r="P5" s="3" t="s">
        <v>31</v>
      </c>
    </row>
    <row r="6" spans="1:16" x14ac:dyDescent="0.3">
      <c r="A6">
        <v>0</v>
      </c>
      <c r="B6" s="3">
        <v>0</v>
      </c>
      <c r="C6" s="3">
        <v>0</v>
      </c>
      <c r="D6" s="3">
        <v>0</v>
      </c>
      <c r="E6" s="3">
        <v>0</v>
      </c>
      <c r="G6" s="3">
        <f t="shared" ref="G6:G43" si="0">$M$7*EXP(-EXP(($M$8*EXP(1)/$M$7)*($M$9-A6)+1))</f>
        <v>1.0692447429459935</v>
      </c>
      <c r="H6" s="3">
        <f t="shared" ref="H6:H51" si="1">$N$7*EXP(-EXP(($N$8*EXP(1)/$N$7)*($N$9-A6)+1))</f>
        <v>0.27073556520761566</v>
      </c>
      <c r="I6" s="3">
        <f t="shared" ref="I6:I45" si="2">$O$7*EXP(-EXP(($O$8*EXP(1)/$O$7)*($O$9-A6)+1))</f>
        <v>1.6230980185349935</v>
      </c>
      <c r="J6" s="3">
        <f t="shared" ref="J6:J42" si="3">$P$7*EXP(-EXP(($P$8*EXP(1)/$P$7)*($P$9-A6)+1))</f>
        <v>1.1531976014912531</v>
      </c>
      <c r="K6" s="11"/>
      <c r="M6" s="11"/>
      <c r="N6" s="11"/>
      <c r="O6" s="11"/>
      <c r="P6" s="11"/>
    </row>
    <row r="7" spans="1:16" x14ac:dyDescent="0.3">
      <c r="A7" s="3">
        <v>1</v>
      </c>
      <c r="B7" s="3">
        <v>0</v>
      </c>
      <c r="C7" s="3">
        <v>0</v>
      </c>
      <c r="D7" s="3">
        <v>1.2717620256378441</v>
      </c>
      <c r="E7" s="3">
        <v>6.1078630079155003</v>
      </c>
      <c r="G7" s="3">
        <f t="shared" si="0"/>
        <v>1.9545930017646087</v>
      </c>
      <c r="H7" s="3">
        <f t="shared" si="1"/>
        <v>0.3751559337689756</v>
      </c>
      <c r="I7" s="3">
        <f t="shared" si="2"/>
        <v>2.1635351808919414</v>
      </c>
      <c r="J7" s="3">
        <f t="shared" si="3"/>
        <v>2.1064059336076375</v>
      </c>
      <c r="K7" s="11"/>
      <c r="L7" s="3" t="s">
        <v>51</v>
      </c>
      <c r="M7" s="3">
        <v>170.25723922166597</v>
      </c>
      <c r="N7" s="3">
        <v>19.851275017781209</v>
      </c>
      <c r="O7" s="3">
        <v>24.59685301650466</v>
      </c>
      <c r="P7" s="3">
        <v>279.64519950437341</v>
      </c>
    </row>
    <row r="8" spans="1:16" x14ac:dyDescent="0.3">
      <c r="A8" s="3">
        <v>2</v>
      </c>
      <c r="B8" s="3">
        <v>0</v>
      </c>
      <c r="C8" s="3">
        <v>0</v>
      </c>
      <c r="D8" s="3">
        <v>2.2043875111055966</v>
      </c>
      <c r="E8" s="3">
        <v>8.8529699777651629</v>
      </c>
      <c r="G8" s="3">
        <f t="shared" si="0"/>
        <v>3.3255801958757427</v>
      </c>
      <c r="H8" s="3">
        <f t="shared" si="1"/>
        <v>0.50712924901325496</v>
      </c>
      <c r="I8" s="3">
        <f t="shared" si="2"/>
        <v>2.7976018458430798</v>
      </c>
      <c r="J8" s="3">
        <f t="shared" si="3"/>
        <v>3.6014276502962557</v>
      </c>
      <c r="K8" s="11"/>
      <c r="L8" s="3" t="s">
        <v>0</v>
      </c>
      <c r="M8" s="3">
        <v>7.933591065963963</v>
      </c>
      <c r="N8" s="3">
        <v>0.57685306431972239</v>
      </c>
      <c r="O8" s="3">
        <v>1.0111781910026962</v>
      </c>
      <c r="P8" s="3">
        <v>11.955590219375921</v>
      </c>
    </row>
    <row r="9" spans="1:16" x14ac:dyDescent="0.3">
      <c r="A9" s="3">
        <v>3</v>
      </c>
      <c r="B9" s="3">
        <v>1.9042225660276599</v>
      </c>
      <c r="C9" s="3">
        <v>1.1033249450371619E-2</v>
      </c>
      <c r="D9" s="3">
        <v>3.0522288615308262</v>
      </c>
      <c r="E9" s="3">
        <v>15.029460659926904</v>
      </c>
      <c r="G9" s="3">
        <f t="shared" si="0"/>
        <v>5.3115161759401408</v>
      </c>
      <c r="H9" s="3">
        <f t="shared" si="1"/>
        <v>0.67001269812379816</v>
      </c>
      <c r="I9" s="3">
        <f t="shared" si="2"/>
        <v>3.520512915123434</v>
      </c>
      <c r="J9" s="3">
        <f t="shared" si="3"/>
        <v>5.805652804158326</v>
      </c>
      <c r="K9" s="11"/>
      <c r="L9" s="32" t="s">
        <v>1</v>
      </c>
      <c r="M9" s="33">
        <v>4.921710224722136</v>
      </c>
      <c r="N9" s="33">
        <v>5.790919285215975</v>
      </c>
      <c r="O9" s="33">
        <v>0</v>
      </c>
      <c r="P9" s="33">
        <v>6.0501128185114528</v>
      </c>
    </row>
    <row r="10" spans="1:16" x14ac:dyDescent="0.3">
      <c r="A10" s="3">
        <v>4</v>
      </c>
      <c r="B10" s="3">
        <v>5.8486835956563841</v>
      </c>
      <c r="C10" s="3">
        <v>2.2066498900743237E-2</v>
      </c>
      <c r="D10" s="3">
        <v>4.2392067521261474</v>
      </c>
      <c r="E10" s="3">
        <v>18.25496134950026</v>
      </c>
      <c r="G10" s="3">
        <f t="shared" si="0"/>
        <v>8.0237345801330537</v>
      </c>
      <c r="H10" s="3">
        <f t="shared" si="1"/>
        <v>0.86668260365812555</v>
      </c>
      <c r="I10" s="3">
        <f t="shared" si="2"/>
        <v>4.3238627321883829</v>
      </c>
      <c r="J10" s="3">
        <f t="shared" si="3"/>
        <v>8.8812700832963483</v>
      </c>
      <c r="K10" s="11"/>
      <c r="L10" s="32" t="s">
        <v>2</v>
      </c>
      <c r="M10" s="3">
        <f>SUMPRODUCT((B6:B43-G6:G43)^2)</f>
        <v>145.48775495514064</v>
      </c>
      <c r="N10" s="3">
        <f>SUMPRODUCT((C6:C51-H6:H51)^2)</f>
        <v>11.023633608224131</v>
      </c>
      <c r="O10" s="3">
        <f>SUMPRODUCT((D6:D45-I6:I45)^2)</f>
        <v>15.99337161930754</v>
      </c>
      <c r="P10" s="3">
        <f>SUMPRODUCT((E6:E42-J6:J42)^2)</f>
        <v>2191.6489522240909</v>
      </c>
    </row>
    <row r="11" spans="1:16" x14ac:dyDescent="0.3">
      <c r="A11" s="3">
        <v>5</v>
      </c>
      <c r="B11" s="3">
        <v>11.357327447379259</v>
      </c>
      <c r="C11" s="3">
        <v>7.7232746152601325E-2</v>
      </c>
      <c r="D11" s="3">
        <v>5.2566163726364223</v>
      </c>
      <c r="E11" s="3">
        <v>23.539292266460862</v>
      </c>
      <c r="G11" s="3">
        <f t="shared" si="0"/>
        <v>11.540373120982613</v>
      </c>
      <c r="H11" s="3">
        <f t="shared" si="1"/>
        <v>1.0993793642309917</v>
      </c>
      <c r="I11" s="3">
        <f t="shared" si="2"/>
        <v>5.1963652380993635</v>
      </c>
      <c r="J11" s="3">
        <f t="shared" si="3"/>
        <v>12.967104944355174</v>
      </c>
      <c r="K11" s="11"/>
      <c r="L11" s="32" t="s">
        <v>55</v>
      </c>
      <c r="M11" s="3">
        <f>SUMPRODUCT((B6:B43-AVERAGE(B6:B43))^2)</f>
        <v>126916.31257677122</v>
      </c>
      <c r="N11" s="3">
        <f>SUMPRODUCT((C6:C51-AVERAGE(C6:C51))^2)</f>
        <v>1634.4272822270523</v>
      </c>
      <c r="O11" s="3">
        <f>SUMPRODUCT((D6:D45-AVERAGE(D6:D45))^2)</f>
        <v>2138.4233030273599</v>
      </c>
      <c r="P11" s="3">
        <f>SUMPRODUCT((E6:E42-AVERAGE(E6:E42))^2)</f>
        <v>296995.8246588867</v>
      </c>
    </row>
    <row r="12" spans="1:16" x14ac:dyDescent="0.3">
      <c r="A12" s="3">
        <v>6</v>
      </c>
      <c r="B12" s="3">
        <v>16.865971299102132</v>
      </c>
      <c r="C12" s="3">
        <v>1.0598260420316739</v>
      </c>
      <c r="D12" s="3">
        <v>5.8518744892913102</v>
      </c>
      <c r="E12" s="3">
        <v>29.098133880406429</v>
      </c>
      <c r="G12" s="3">
        <f t="shared" si="0"/>
        <v>15.895868130115979</v>
      </c>
      <c r="H12" s="3">
        <f t="shared" si="1"/>
        <v>1.3695892066801836</v>
      </c>
      <c r="I12" s="3">
        <f t="shared" si="2"/>
        <v>6.124733035668271</v>
      </c>
      <c r="J12" s="3">
        <f t="shared" si="3"/>
        <v>18.162570145063949</v>
      </c>
      <c r="K12" s="11"/>
      <c r="L12" s="32" t="s">
        <v>3</v>
      </c>
      <c r="M12" s="3">
        <f>1-(M10/M11)</f>
        <v>0.99885367174635542</v>
      </c>
      <c r="N12" s="3">
        <f t="shared" ref="N12:P12" si="4">1-(N10/N11)</f>
        <v>0.99325535389179054</v>
      </c>
      <c r="O12" s="3">
        <f t="shared" si="4"/>
        <v>0.99252095148950825</v>
      </c>
      <c r="P12" s="3">
        <f t="shared" si="4"/>
        <v>0.99262060685620312</v>
      </c>
    </row>
    <row r="13" spans="1:16" x14ac:dyDescent="0.3">
      <c r="A13" s="3">
        <v>7</v>
      </c>
      <c r="B13" s="3">
        <v>21.422503867811177</v>
      </c>
      <c r="C13" s="3">
        <v>1.9441600083228394</v>
      </c>
      <c r="D13" s="3">
        <v>7.8777117834213204</v>
      </c>
      <c r="E13" s="3">
        <v>34.039326426135823</v>
      </c>
      <c r="G13" s="3">
        <f t="shared" si="0"/>
        <v>21.076763121585774</v>
      </c>
      <c r="H13" s="3">
        <f t="shared" si="1"/>
        <v>1.6779697454574989</v>
      </c>
      <c r="I13" s="3">
        <f t="shared" si="2"/>
        <v>7.0945814903126188</v>
      </c>
      <c r="J13" s="3">
        <f t="shared" si="3"/>
        <v>24.516387808091377</v>
      </c>
      <c r="K13" s="11"/>
      <c r="L13" s="32" t="s">
        <v>48</v>
      </c>
      <c r="M13" s="3">
        <f>1-((1-M12)*(37-1)/(37-3-1))</f>
        <v>0.99874946008693322</v>
      </c>
      <c r="N13" s="3">
        <f>1-((1-N12)*(45-1)/(45-3-1))</f>
        <v>0.99276184320094596</v>
      </c>
      <c r="O13" s="3">
        <f>1-((1-O12)*(39-1)/(39-3-1))</f>
        <v>0.991879890188609</v>
      </c>
      <c r="P13" s="3">
        <f>1-((1-P12)*(36-1)/(36-3-1))</f>
        <v>0.99192878874897217</v>
      </c>
    </row>
    <row r="14" spans="1:16" x14ac:dyDescent="0.3">
      <c r="A14" s="3">
        <v>8</v>
      </c>
      <c r="B14" s="3">
        <v>25.502980795013304</v>
      </c>
      <c r="C14" s="3">
        <v>2.63197531543819</v>
      </c>
      <c r="D14" s="3">
        <v>9.0782079577205863</v>
      </c>
      <c r="E14" s="3">
        <v>38.568752926387766</v>
      </c>
      <c r="G14" s="3">
        <f t="shared" si="0"/>
        <v>27.023848477440222</v>
      </c>
      <c r="H14" s="3">
        <f t="shared" si="1"/>
        <v>2.0243217753683163</v>
      </c>
      <c r="I14" s="3">
        <f t="shared" si="2"/>
        <v>8.0912676625531255</v>
      </c>
      <c r="J14" s="3">
        <f t="shared" si="3"/>
        <v>32.021527789402214</v>
      </c>
      <c r="K14" s="11"/>
      <c r="L14" s="32" t="s">
        <v>49</v>
      </c>
      <c r="M14" s="3">
        <f>SQRT(AVERAGE((B6:B43-G6:G43)^2))</f>
        <v>1.5208676824269176</v>
      </c>
      <c r="N14" s="3">
        <f>SQRT(AVERAGE((C6:C51-H6:H51)^2))</f>
        <v>0.60765354006987371</v>
      </c>
      <c r="O14" s="3">
        <f>SQRT(AVERAGE((D6:D45-I6:I45)^2))</f>
        <v>0.98694029516746085</v>
      </c>
      <c r="P14" s="3">
        <f>SQRT(AVERAGE((E6:E42-J6:J42)^2))</f>
        <v>6.5472251369855528</v>
      </c>
    </row>
    <row r="15" spans="1:16" x14ac:dyDescent="0.3">
      <c r="A15" s="3">
        <v>9</v>
      </c>
      <c r="B15" s="3">
        <v>31.215648493096285</v>
      </c>
      <c r="C15" s="3">
        <v>3.1232719633777264</v>
      </c>
      <c r="D15" s="3">
        <v>10.128642110232443</v>
      </c>
      <c r="E15" s="3">
        <v>43.304062449378435</v>
      </c>
      <c r="G15" s="3">
        <f t="shared" si="0"/>
        <v>33.639402764942574</v>
      </c>
      <c r="H15" s="3">
        <f t="shared" si="1"/>
        <v>2.4076055383631862</v>
      </c>
      <c r="I15" s="3">
        <f t="shared" si="2"/>
        <v>9.1006034344223536</v>
      </c>
      <c r="J15" s="3">
        <f t="shared" si="3"/>
        <v>40.616475108037065</v>
      </c>
      <c r="K15" s="11"/>
      <c r="L15" s="32" t="s">
        <v>70</v>
      </c>
      <c r="M15" s="3">
        <f>M14/AVERAGE(B6:B43)</f>
        <v>1.6634388112025177E-2</v>
      </c>
      <c r="N15" s="3">
        <f>N14/AVERAGE(C6:C51)</f>
        <v>6.6770123824391958E-2</v>
      </c>
      <c r="O15" s="3">
        <f>O14/AVERAGE(D6:D45)</f>
        <v>6.2952539261146911E-2</v>
      </c>
      <c r="P15" s="3">
        <f>P14/AVERAGE(E6:E42)</f>
        <v>4.8990089244154121E-2</v>
      </c>
    </row>
    <row r="16" spans="1:16" x14ac:dyDescent="0.3">
      <c r="A16" s="3">
        <v>10</v>
      </c>
      <c r="B16" s="3">
        <v>42.776999786835653</v>
      </c>
      <c r="C16" s="3">
        <v>3.319790622553541</v>
      </c>
      <c r="D16" s="3">
        <v>10.953983230063187</v>
      </c>
      <c r="E16" s="3">
        <v>52.362915449882323</v>
      </c>
      <c r="G16" s="3">
        <f t="shared" si="0"/>
        <v>40.797637318867004</v>
      </c>
      <c r="H16" s="3">
        <f t="shared" si="1"/>
        <v>2.8259963314996006</v>
      </c>
      <c r="I16" s="3">
        <f t="shared" si="2"/>
        <v>10.109411104667661</v>
      </c>
      <c r="J16" s="3">
        <f t="shared" si="3"/>
        <v>50.191849177794147</v>
      </c>
      <c r="K16" s="11"/>
      <c r="L16" s="3" t="s">
        <v>52</v>
      </c>
      <c r="M16" s="3">
        <f>B43</f>
        <v>163.56118547411728</v>
      </c>
      <c r="N16" s="3">
        <f>C51</f>
        <v>17.320045714777045</v>
      </c>
      <c r="O16" s="3">
        <f>D45</f>
        <v>24.744106917550699</v>
      </c>
      <c r="P16" s="3">
        <f>E42</f>
        <v>247.29685105942224</v>
      </c>
    </row>
    <row r="17" spans="1:16" x14ac:dyDescent="0.3">
      <c r="A17" s="3">
        <v>11</v>
      </c>
      <c r="B17" s="3">
        <v>46.993492611611188</v>
      </c>
      <c r="C17" s="3">
        <v>3.8110872704930774</v>
      </c>
      <c r="D17" s="3">
        <v>11.854355360787636</v>
      </c>
      <c r="E17" s="3">
        <v>57.235480321365472</v>
      </c>
      <c r="G17" s="3">
        <f t="shared" si="0"/>
        <v>48.356347851825056</v>
      </c>
      <c r="H17" s="3">
        <f t="shared" si="1"/>
        <v>3.276971987996335</v>
      </c>
      <c r="I17" s="3">
        <f t="shared" si="2"/>
        <v>11.105913907619952</v>
      </c>
      <c r="J17" s="3">
        <f t="shared" si="3"/>
        <v>60.600740903791909</v>
      </c>
      <c r="K17" s="11"/>
      <c r="L17" s="3" t="s">
        <v>53</v>
      </c>
      <c r="M17" s="3">
        <f>G43</f>
        <v>162.48299005541028</v>
      </c>
      <c r="N17" s="3">
        <f>H51</f>
        <v>17.557102085823555</v>
      </c>
      <c r="O17" s="3">
        <f>I45</f>
        <v>23.755657155024462</v>
      </c>
      <c r="P17" s="3">
        <f>J42</f>
        <v>257.19334829770429</v>
      </c>
    </row>
    <row r="18" spans="1:16" x14ac:dyDescent="0.3">
      <c r="A18" s="3">
        <v>12</v>
      </c>
      <c r="B18" s="3">
        <v>57.126676980829806</v>
      </c>
      <c r="C18" s="3">
        <v>4.1058652592567988</v>
      </c>
      <c r="D18" s="3">
        <v>12.529634458830973</v>
      </c>
      <c r="E18" s="3">
        <v>66.019822624884398</v>
      </c>
      <c r="G18" s="3">
        <f t="shared" si="0"/>
        <v>56.168090296523395</v>
      </c>
      <c r="H18" s="3">
        <f t="shared" si="1"/>
        <v>3.7574235093693504</v>
      </c>
      <c r="I18" s="3">
        <f t="shared" si="2"/>
        <v>12.079971563331277</v>
      </c>
      <c r="J18" s="3">
        <f t="shared" si="3"/>
        <v>71.67093268208059</v>
      </c>
      <c r="K18" s="11"/>
      <c r="L18" s="3" t="s">
        <v>54</v>
      </c>
      <c r="M18" s="34">
        <f>(M16-M17)/M16</f>
        <v>6.5920005139459932E-3</v>
      </c>
      <c r="N18" s="34">
        <f t="shared" ref="N18:P18" si="5">(N16-N17)/N16</f>
        <v>-1.3686821325434443E-2</v>
      </c>
      <c r="O18" s="34">
        <f t="shared" si="5"/>
        <v>3.9946875666995334E-2</v>
      </c>
      <c r="P18" s="34">
        <f t="shared" si="5"/>
        <v>-4.0018694924279695E-2</v>
      </c>
    </row>
    <row r="19" spans="1:16" x14ac:dyDescent="0.3">
      <c r="A19" s="3">
        <v>13</v>
      </c>
      <c r="B19" s="3">
        <v>63.519424166779807</v>
      </c>
      <c r="C19" s="3">
        <v>4.681116058186519</v>
      </c>
      <c r="D19" s="3">
        <v>13.054851535086902</v>
      </c>
      <c r="E19" s="3">
        <v>72.19631330704614</v>
      </c>
      <c r="G19" s="3">
        <f t="shared" si="0"/>
        <v>64.089717303699786</v>
      </c>
      <c r="H19" s="3">
        <f t="shared" si="1"/>
        <v>4.2637798551867219</v>
      </c>
      <c r="I19" s="3">
        <f t="shared" si="2"/>
        <v>13.02318199170333</v>
      </c>
      <c r="J19" s="3">
        <f t="shared" si="3"/>
        <v>83.217327383289827</v>
      </c>
      <c r="K19" s="11"/>
    </row>
    <row r="20" spans="1:16" x14ac:dyDescent="0.3">
      <c r="A20" s="3">
        <v>14</v>
      </c>
      <c r="B20" s="3">
        <v>75.42081520445268</v>
      </c>
      <c r="C20" s="3">
        <v>5.2563668571162392</v>
      </c>
      <c r="D20" s="3">
        <v>14.079201750921685</v>
      </c>
      <c r="E20" s="3">
        <v>83.838402327247948</v>
      </c>
      <c r="G20" s="3">
        <f t="shared" si="0"/>
        <v>71.989660655588096</v>
      </c>
      <c r="H20" s="3">
        <f t="shared" si="1"/>
        <v>4.7921384191326508</v>
      </c>
      <c r="I20" s="3">
        <f t="shared" si="2"/>
        <v>13.928875644056305</v>
      </c>
      <c r="J20" s="3">
        <f t="shared" si="3"/>
        <v>95.053292785192795</v>
      </c>
      <c r="K20" s="11"/>
    </row>
    <row r="21" spans="1:16" x14ac:dyDescent="0.3">
      <c r="A21" s="3">
        <v>15</v>
      </c>
      <c r="B21" s="3">
        <v>82.833681622203216</v>
      </c>
      <c r="C21" s="3">
        <v>5.7165674962600157</v>
      </c>
      <c r="D21" s="3">
        <v>14.98973527610816</v>
      </c>
      <c r="E21" s="3">
        <v>99.192461759688001</v>
      </c>
      <c r="G21" s="3">
        <f t="shared" si="0"/>
        <v>79.752809555086401</v>
      </c>
      <c r="H21" s="3">
        <f t="shared" si="1"/>
        <v>5.3383938062329337</v>
      </c>
      <c r="I21" s="3">
        <f t="shared" si="2"/>
        <v>14.792029897542818</v>
      </c>
      <c r="J21" s="3">
        <f t="shared" si="3"/>
        <v>107.00008919884829</v>
      </c>
      <c r="K21" s="11"/>
    </row>
    <row r="22" spans="1:16" x14ac:dyDescent="0.3">
      <c r="A22" s="3">
        <v>16</v>
      </c>
      <c r="B22" s="3">
        <v>89.236011015594556</v>
      </c>
      <c r="C22" s="3">
        <v>6.1767681354037922</v>
      </c>
      <c r="D22" s="3">
        <v>15.900268801294635</v>
      </c>
      <c r="E22" s="3">
        <v>112.696313381968</v>
      </c>
      <c r="G22" s="3">
        <f t="shared" si="0"/>
        <v>87.283164666032988</v>
      </c>
      <c r="H22" s="3">
        <f t="shared" si="1"/>
        <v>5.8983589459499726</v>
      </c>
      <c r="I22" s="3">
        <f t="shared" si="2"/>
        <v>15.609129047517579</v>
      </c>
      <c r="J22" s="3">
        <f t="shared" si="3"/>
        <v>118.89398609005119</v>
      </c>
      <c r="K22" s="11"/>
    </row>
    <row r="23" spans="1:16" x14ac:dyDescent="0.3">
      <c r="A23" s="3">
        <v>17</v>
      </c>
      <c r="B23" s="3">
        <v>96.693669429874575</v>
      </c>
      <c r="C23" s="3">
        <v>6.4068684549756805</v>
      </c>
      <c r="D23" s="3">
        <v>16.469352254536179</v>
      </c>
      <c r="E23" s="3">
        <v>124.04987015993589</v>
      </c>
      <c r="G23" s="3">
        <f t="shared" si="0"/>
        <v>94.504639284591647</v>
      </c>
      <c r="H23" s="3">
        <f t="shared" si="1"/>
        <v>6.4678741259511305</v>
      </c>
      <c r="I23" s="3">
        <f t="shared" si="2"/>
        <v>16.377991864830705</v>
      </c>
      <c r="J23" s="3">
        <f t="shared" si="3"/>
        <v>130.59102728744114</v>
      </c>
      <c r="K23" s="11"/>
    </row>
    <row r="24" spans="1:16" x14ac:dyDescent="0.3">
      <c r="A24" s="3">
        <v>18</v>
      </c>
      <c r="B24" s="3">
        <v>104.14866969264962</v>
      </c>
      <c r="C24" s="3">
        <v>6.867069094119457</v>
      </c>
      <c r="D24" s="3">
        <v>16.981527362453573</v>
      </c>
      <c r="E24" s="3">
        <v>135.05937976281385</v>
      </c>
      <c r="G24" s="3">
        <f t="shared" si="0"/>
        <v>101.36045544331279</v>
      </c>
      <c r="H24" s="3">
        <f t="shared" si="1"/>
        <v>7.0429010504078633</v>
      </c>
      <c r="I24" s="3">
        <f t="shared" si="2"/>
        <v>17.097584421068781</v>
      </c>
      <c r="J24" s="3">
        <f t="shared" si="3"/>
        <v>141.9696508023784</v>
      </c>
      <c r="K24" s="11"/>
    </row>
    <row r="25" spans="1:16" x14ac:dyDescent="0.3">
      <c r="A25" s="3">
        <v>19</v>
      </c>
      <c r="B25" s="3">
        <v>108.6473767477725</v>
      </c>
      <c r="C25" s="3">
        <v>7.2122195734772889</v>
      </c>
      <c r="D25" s="3">
        <v>17.436794125046809</v>
      </c>
      <c r="E25" s="3">
        <v>146.32692474700926</v>
      </c>
      <c r="G25" s="3">
        <f t="shared" si="0"/>
        <v>107.81157758471947</v>
      </c>
      <c r="H25" s="3">
        <f t="shared" si="1"/>
        <v>7.619600400661958</v>
      </c>
      <c r="I25" s="3">
        <f t="shared" si="2"/>
        <v>17.767831592752337</v>
      </c>
      <c r="J25" s="3">
        <f t="shared" si="3"/>
        <v>152.93151197356266</v>
      </c>
      <c r="K25" s="11"/>
    </row>
    <row r="26" spans="1:16" x14ac:dyDescent="0.3">
      <c r="A26" s="3">
        <v>20</v>
      </c>
      <c r="B26" s="3">
        <v>112.50341136644924</v>
      </c>
      <c r="C26" s="3">
        <v>7.3306177537861048</v>
      </c>
      <c r="D26" s="3">
        <v>17.914243574657593</v>
      </c>
      <c r="E26" s="3">
        <v>160.43285892569662</v>
      </c>
      <c r="G26" s="3">
        <f t="shared" si="0"/>
        <v>113.8345723791942</v>
      </c>
      <c r="H26" s="3">
        <f t="shared" si="1"/>
        <v>8.19439253592863</v>
      </c>
      <c r="I26" s="3">
        <f t="shared" si="2"/>
        <v>18.389436745772969</v>
      </c>
      <c r="J26" s="3">
        <f t="shared" si="3"/>
        <v>163.40091606192644</v>
      </c>
      <c r="K26" s="11"/>
    </row>
    <row r="27" spans="1:16" x14ac:dyDescent="0.3">
      <c r="A27" s="3">
        <v>21</v>
      </c>
      <c r="B27" s="3">
        <v>117.77332534530747</v>
      </c>
      <c r="C27" s="3">
        <v>7.4884819941978584</v>
      </c>
      <c r="D27" s="3">
        <v>18.523518972065901</v>
      </c>
      <c r="E27" s="3">
        <v>174.42739971712845</v>
      </c>
      <c r="G27" s="3">
        <f t="shared" si="0"/>
        <v>119.41920665736164</v>
      </c>
      <c r="H27" s="3">
        <f t="shared" si="1"/>
        <v>8.7640018865224842</v>
      </c>
      <c r="I27" s="3">
        <f t="shared" si="2"/>
        <v>18.963715783898241</v>
      </c>
      <c r="J27" s="3">
        <f t="shared" si="3"/>
        <v>173.32326241644827</v>
      </c>
      <c r="K27" s="11"/>
    </row>
    <row r="28" spans="1:16" x14ac:dyDescent="0.3">
      <c r="A28" s="3">
        <v>22</v>
      </c>
      <c r="B28" s="3">
        <v>121.91671900369603</v>
      </c>
      <c r="C28" s="3">
        <v>7.8436765351243052</v>
      </c>
      <c r="D28" s="3">
        <v>19.077405696982545</v>
      </c>
      <c r="E28" s="3">
        <v>189.24046119537991</v>
      </c>
      <c r="G28" s="3">
        <f t="shared" si="0"/>
        <v>124.56601468766365</v>
      </c>
      <c r="H28" s="3">
        <f t="shared" si="1"/>
        <v>9.325486260423677</v>
      </c>
      <c r="I28" s="3">
        <f t="shared" si="2"/>
        <v>19.492449088455594</v>
      </c>
      <c r="J28" s="3">
        <f t="shared" si="3"/>
        <v>182.6628599470624</v>
      </c>
      <c r="K28" s="11"/>
    </row>
    <row r="29" spans="1:16" x14ac:dyDescent="0.3">
      <c r="A29" s="3">
        <v>23</v>
      </c>
      <c r="B29" s="3">
        <v>126.19377052203261</v>
      </c>
      <c r="C29" s="3">
        <v>10.330038321609429</v>
      </c>
      <c r="D29" s="3">
        <v>19.40973773193253</v>
      </c>
      <c r="E29" s="3">
        <v>201.31036314062186</v>
      </c>
      <c r="G29" s="3">
        <f t="shared" si="0"/>
        <v>129.28399226389431</v>
      </c>
      <c r="H29" s="3">
        <f t="shared" si="1"/>
        <v>9.8762527247590359</v>
      </c>
      <c r="I29" s="3">
        <f t="shared" si="2"/>
        <v>19.977752858461756</v>
      </c>
      <c r="J29" s="3">
        <f t="shared" si="3"/>
        <v>191.40041185287049</v>
      </c>
      <c r="K29" s="11"/>
    </row>
    <row r="30" spans="1:16" x14ac:dyDescent="0.3">
      <c r="A30" s="3">
        <v>24</v>
      </c>
      <c r="B30" s="3">
        <v>130.67399913685472</v>
      </c>
      <c r="C30" s="3">
        <v>11.119359523668198</v>
      </c>
      <c r="D30" s="3">
        <v>19.852847111865845</v>
      </c>
      <c r="E30" s="3">
        <v>213.74601969026506</v>
      </c>
      <c r="G30" s="3">
        <f t="shared" si="0"/>
        <v>133.58851371069167</v>
      </c>
      <c r="H30" s="3">
        <f t="shared" si="1"/>
        <v>10.414061968137483</v>
      </c>
      <c r="I30" s="3">
        <f t="shared" si="2"/>
        <v>20.421969909127419</v>
      </c>
      <c r="J30" s="3">
        <f t="shared" si="3"/>
        <v>199.53040020410427</v>
      </c>
      <c r="K30" s="11"/>
    </row>
    <row r="31" spans="1:16" x14ac:dyDescent="0.3">
      <c r="A31" s="3">
        <v>25</v>
      </c>
      <c r="B31" s="3">
        <v>134.627142032286</v>
      </c>
      <c r="C31" s="3">
        <v>11.280064508766024</v>
      </c>
      <c r="D31" s="3">
        <v>20.129790474324167</v>
      </c>
      <c r="E31" s="3">
        <v>221.2439890804911</v>
      </c>
      <c r="G31" s="3">
        <f t="shared" si="0"/>
        <v>137.49952052453474</v>
      </c>
      <c r="H31" s="3">
        <f t="shared" si="1"/>
        <v>10.937023134606171</v>
      </c>
      <c r="I31" s="3">
        <f t="shared" si="2"/>
        <v>20.827579007321987</v>
      </c>
      <c r="J31" s="3">
        <f t="shared" si="3"/>
        <v>207.05853702280939</v>
      </c>
      <c r="K31" s="11"/>
    </row>
    <row r="32" spans="1:16" x14ac:dyDescent="0.3">
      <c r="A32" s="3">
        <v>26</v>
      </c>
      <c r="B32" s="3">
        <v>139.37091350680353</v>
      </c>
      <c r="C32" s="3">
        <v>11.422913384408536</v>
      </c>
      <c r="D32" s="3">
        <v>20.462122509274153</v>
      </c>
      <c r="E32" s="3">
        <v>225.1617126863454</v>
      </c>
      <c r="G32" s="3">
        <f t="shared" si="0"/>
        <v>141.03999617215629</v>
      </c>
      <c r="H32" s="3">
        <f t="shared" si="1"/>
        <v>11.443581082904553</v>
      </c>
      <c r="I32" s="3">
        <f t="shared" si="2"/>
        <v>21.197121217043783</v>
      </c>
      <c r="J32" s="3">
        <f t="shared" si="3"/>
        <v>213.99939291728316</v>
      </c>
      <c r="K32" s="11"/>
    </row>
    <row r="33" spans="1:11" x14ac:dyDescent="0.3">
      <c r="A33" s="3">
        <v>27</v>
      </c>
      <c r="B33" s="3">
        <v>143.91037173943423</v>
      </c>
      <c r="C33" s="3">
        <v>11.601474478961677</v>
      </c>
      <c r="D33" s="3">
        <v>20.861819145903191</v>
      </c>
      <c r="E33" s="3">
        <v>229.17737938234606</v>
      </c>
      <c r="G33" s="3">
        <f t="shared" si="0"/>
        <v>144.23471862676647</v>
      </c>
      <c r="H33" s="3">
        <f t="shared" si="1"/>
        <v>11.932497900769171</v>
      </c>
      <c r="I33" s="3">
        <f t="shared" si="2"/>
        <v>21.533141405185741</v>
      </c>
      <c r="J33" s="3">
        <f t="shared" si="3"/>
        <v>220.37426915108978</v>
      </c>
      <c r="K33" s="11"/>
    </row>
    <row r="34" spans="1:11" x14ac:dyDescent="0.3">
      <c r="A34" s="3">
        <v>28</v>
      </c>
      <c r="B34" s="3">
        <v>146.66155854708919</v>
      </c>
      <c r="C34" s="3">
        <v>12.708553265191149</v>
      </c>
      <c r="D34" s="3">
        <v>21.217105045128999</v>
      </c>
      <c r="E34" s="3">
        <v>232.16464363180998</v>
      </c>
      <c r="G34" s="3">
        <f t="shared" si="0"/>
        <v>147.10926819914906</v>
      </c>
      <c r="H34" s="3">
        <f t="shared" si="1"/>
        <v>12.402830323873388</v>
      </c>
      <c r="I34" s="3">
        <f t="shared" si="2"/>
        <v>21.838142939453693</v>
      </c>
      <c r="J34" s="3">
        <f t="shared" si="3"/>
        <v>226.209344403996</v>
      </c>
      <c r="K34" s="11"/>
    </row>
    <row r="35" spans="1:11" x14ac:dyDescent="0.3">
      <c r="A35" s="3">
        <v>29</v>
      </c>
      <c r="B35" s="3">
        <v>148.58738931244767</v>
      </c>
      <c r="C35" s="3">
        <v>13.083531563752745</v>
      </c>
      <c r="D35" s="3">
        <v>21.483569469548357</v>
      </c>
      <c r="E35" s="3">
        <v>234.66219243054209</v>
      </c>
      <c r="G35" s="3">
        <f t="shared" si="0"/>
        <v>149.68926084394755</v>
      </c>
      <c r="H35" s="3">
        <f t="shared" si="1"/>
        <v>12.853904497783104</v>
      </c>
      <c r="I35" s="3">
        <f t="shared" si="2"/>
        <v>22.114553632076387</v>
      </c>
      <c r="J35" s="3">
        <f t="shared" si="3"/>
        <v>231.53410243100393</v>
      </c>
      <c r="K35" s="11"/>
    </row>
    <row r="36" spans="1:11" x14ac:dyDescent="0.3">
      <c r="A36" s="3">
        <v>30</v>
      </c>
      <c r="B36" s="3">
        <v>150.78833875857163</v>
      </c>
      <c r="C36" s="3">
        <v>13.42371073990995</v>
      </c>
      <c r="D36" s="3">
        <v>21.674322432552</v>
      </c>
      <c r="E36" s="3">
        <v>237.06179813912786</v>
      </c>
      <c r="G36" s="3">
        <f t="shared" si="0"/>
        <v>151.99977441691576</v>
      </c>
      <c r="H36" s="3">
        <f t="shared" si="1"/>
        <v>13.285289298768978</v>
      </c>
      <c r="I36" s="3">
        <f t="shared" si="2"/>
        <v>22.364701094824657</v>
      </c>
      <c r="J36" s="3">
        <f t="shared" si="3"/>
        <v>236.38002983906395</v>
      </c>
      <c r="K36" s="11"/>
    </row>
    <row r="37" spans="1:11" x14ac:dyDescent="0.3">
      <c r="A37" s="3">
        <v>31</v>
      </c>
      <c r="B37" s="3">
        <v>154.28406522808939</v>
      </c>
      <c r="C37" s="3">
        <v>13.9096809915631</v>
      </c>
      <c r="D37" s="3">
        <v>22.284731914163658</v>
      </c>
      <c r="E37" s="3">
        <v>238.67785912654276</v>
      </c>
      <c r="G37" s="3">
        <f t="shared" si="0"/>
        <v>154.0649357346152</v>
      </c>
      <c r="H37" s="3">
        <f t="shared" si="1"/>
        <v>13.696769209984943</v>
      </c>
      <c r="I37" s="3">
        <f t="shared" si="2"/>
        <v>22.59079583517595</v>
      </c>
      <c r="J37" s="3">
        <f t="shared" si="3"/>
        <v>240.77956262834775</v>
      </c>
      <c r="K37" s="11"/>
    </row>
    <row r="38" spans="1:11" x14ac:dyDescent="0.3">
      <c r="A38" s="3">
        <v>32</v>
      </c>
      <c r="B38" s="3">
        <v>156.9730855892569</v>
      </c>
      <c r="C38" s="3">
        <v>14.201263142554989</v>
      </c>
      <c r="D38" s="3">
        <v>22.704388432771673</v>
      </c>
      <c r="E38" s="3">
        <v>241.17540792527487</v>
      </c>
      <c r="G38" s="3">
        <f t="shared" si="0"/>
        <v>155.90763853321329</v>
      </c>
      <c r="H38" s="3">
        <f t="shared" si="1"/>
        <v>14.088317543445482</v>
      </c>
      <c r="I38" s="3">
        <f t="shared" si="2"/>
        <v>22.794920613023351</v>
      </c>
      <c r="J38" s="3">
        <f t="shared" si="3"/>
        <v>244.76525442268095</v>
      </c>
      <c r="K38" s="11"/>
    </row>
    <row r="39" spans="1:11" x14ac:dyDescent="0.3">
      <c r="A39" s="3">
        <v>33</v>
      </c>
      <c r="B39" s="3">
        <v>158.31759576984064</v>
      </c>
      <c r="C39" s="3">
        <v>14.541442318712194</v>
      </c>
      <c r="D39" s="3">
        <v>23.124044951379688</v>
      </c>
      <c r="E39" s="3">
        <v>242.84044045776295</v>
      </c>
      <c r="G39" s="3">
        <f t="shared" si="0"/>
        <v>157.54936566296135</v>
      </c>
      <c r="H39" s="3">
        <f t="shared" si="1"/>
        <v>14.460070611721331</v>
      </c>
      <c r="I39" s="3">
        <f t="shared" si="2"/>
        <v>22.979024773322024</v>
      </c>
      <c r="J39" s="3">
        <f t="shared" si="3"/>
        <v>248.36913708313358</v>
      </c>
      <c r="K39" s="11"/>
    </row>
    <row r="40" spans="1:11" x14ac:dyDescent="0.3">
      <c r="A40" s="3">
        <v>34</v>
      </c>
      <c r="B40" s="3">
        <v>160.46881205877463</v>
      </c>
      <c r="C40" s="3">
        <v>14.8816214948694</v>
      </c>
      <c r="D40" s="3">
        <v>23.505550877386973</v>
      </c>
      <c r="E40" s="3">
        <v>244.26061526488513</v>
      </c>
      <c r="G40" s="3">
        <f t="shared" si="0"/>
        <v>159.01009248918447</v>
      </c>
      <c r="H40" s="3">
        <f t="shared" si="1"/>
        <v>14.812303289686129</v>
      </c>
      <c r="I40" s="3">
        <f t="shared" si="2"/>
        <v>23.144922460148315</v>
      </c>
      <c r="J40" s="3">
        <f t="shared" si="3"/>
        <v>251.62224454891893</v>
      </c>
      <c r="K40" s="11"/>
    </row>
    <row r="41" spans="1:11" x14ac:dyDescent="0.3">
      <c r="A41" s="3">
        <v>35</v>
      </c>
      <c r="B41" s="3">
        <v>162.75447936576703</v>
      </c>
      <c r="C41" s="3">
        <v>15.221800671026605</v>
      </c>
      <c r="D41" s="3">
        <v>23.84890621079353</v>
      </c>
      <c r="E41" s="3">
        <v>246.17050552273912</v>
      </c>
      <c r="G41" s="3">
        <f t="shared" si="0"/>
        <v>160.30825211022054</v>
      </c>
      <c r="H41" s="3">
        <f t="shared" si="1"/>
        <v>15.145406267127107</v>
      </c>
      <c r="I41" s="3">
        <f t="shared" si="2"/>
        <v>23.294293794296351</v>
      </c>
      <c r="J41" s="3">
        <f t="shared" si="3"/>
        <v>254.5542724156505</v>
      </c>
      <c r="K41" s="11"/>
    </row>
    <row r="42" spans="1:11" x14ac:dyDescent="0.3">
      <c r="A42" s="3">
        <v>36</v>
      </c>
      <c r="B42" s="3">
        <v>163.42673445605891</v>
      </c>
      <c r="C42" s="3">
        <v>15.560331200714215</v>
      </c>
      <c r="D42" s="3">
        <v>24.154088269915292</v>
      </c>
      <c r="E42" s="3">
        <v>247.29685105942224</v>
      </c>
      <c r="G42" s="3">
        <f t="shared" si="0"/>
        <v>161.46074641417115</v>
      </c>
      <c r="H42" s="3">
        <f t="shared" si="1"/>
        <v>15.459865177139369</v>
      </c>
      <c r="I42" s="3">
        <f t="shared" si="2"/>
        <v>23.428688255707375</v>
      </c>
      <c r="J42" s="3">
        <f t="shared" si="3"/>
        <v>257.19334829770429</v>
      </c>
      <c r="K42" s="11"/>
    </row>
    <row r="43" spans="1:11" x14ac:dyDescent="0.3">
      <c r="A43" s="3">
        <v>37</v>
      </c>
      <c r="B43" s="3">
        <v>163.56118547411728</v>
      </c>
      <c r="C43" s="3">
        <v>15.823632723804577</v>
      </c>
      <c r="D43" s="3">
        <v>24.357542975996466</v>
      </c>
      <c r="E43" s="3"/>
      <c r="G43" s="3">
        <f t="shared" si="0"/>
        <v>162.48299005541028</v>
      </c>
      <c r="H43" s="3">
        <f t="shared" si="1"/>
        <v>15.756241691457532</v>
      </c>
      <c r="I43" s="3">
        <f t="shared" si="2"/>
        <v>23.549529652081716</v>
      </c>
      <c r="J43" s="3"/>
      <c r="K43" s="11"/>
    </row>
    <row r="44" spans="1:11" x14ac:dyDescent="0.3">
      <c r="A44" s="3">
        <v>38</v>
      </c>
      <c r="B44" s="3"/>
      <c r="C44" s="3">
        <v>16.086934246894941</v>
      </c>
      <c r="D44" s="3">
        <v>24.560997682077641</v>
      </c>
      <c r="E44" s="3"/>
      <c r="G44" s="3"/>
      <c r="H44" s="3">
        <f t="shared" si="1"/>
        <v>16.035156600105623</v>
      </c>
      <c r="I44" s="3">
        <f t="shared" si="2"/>
        <v>23.658122175927858</v>
      </c>
      <c r="J44" s="3"/>
      <c r="K44" s="11"/>
    </row>
    <row r="45" spans="1:11" x14ac:dyDescent="0.3">
      <c r="A45" s="3">
        <v>39</v>
      </c>
      <c r="B45" s="3"/>
      <c r="C45" s="3">
        <v>16.31262126668668</v>
      </c>
      <c r="D45" s="3">
        <v>24.744106917550699</v>
      </c>
      <c r="E45" s="3"/>
      <c r="G45" s="3"/>
      <c r="H45" s="3">
        <f t="shared" si="1"/>
        <v>16.297274836511519</v>
      </c>
      <c r="I45" s="3">
        <f t="shared" si="2"/>
        <v>23.755657155024462</v>
      </c>
      <c r="J45" s="3"/>
      <c r="K45" s="11"/>
    </row>
    <row r="46" spans="1:11" x14ac:dyDescent="0.3">
      <c r="A46" s="3">
        <v>40</v>
      </c>
      <c r="B46" s="3"/>
      <c r="C46" s="3">
        <v>16.613537293075666</v>
      </c>
      <c r="D46" s="3"/>
      <c r="E46" s="3"/>
      <c r="G46" s="3"/>
      <c r="H46" s="3">
        <f t="shared" si="1"/>
        <v>16.54329236799488</v>
      </c>
      <c r="I46" s="3"/>
      <c r="J46" s="3"/>
      <c r="K46" s="11"/>
    </row>
    <row r="47" spans="1:11" x14ac:dyDescent="0.3">
      <c r="A47" s="3">
        <v>41</v>
      </c>
      <c r="B47" s="3"/>
      <c r="C47" s="3">
        <v>16.770539164564862</v>
      </c>
      <c r="D47" s="3"/>
      <c r="E47" s="3"/>
      <c r="G47" s="3"/>
      <c r="H47" s="3">
        <f t="shared" si="1"/>
        <v>16.773924842826382</v>
      </c>
      <c r="I47" s="3"/>
      <c r="J47" s="3"/>
      <c r="K47" s="11"/>
    </row>
    <row r="48" spans="1:11" x14ac:dyDescent="0.3">
      <c r="A48" s="3">
        <v>42</v>
      </c>
      <c r="B48" s="3"/>
      <c r="C48" s="3">
        <v>17.006041971798656</v>
      </c>
      <c r="D48" s="3"/>
      <c r="E48" s="3"/>
      <c r="G48" s="3"/>
      <c r="H48" s="3">
        <f t="shared" si="1"/>
        <v>16.989897866576374</v>
      </c>
      <c r="I48" s="3"/>
      <c r="J48" s="3"/>
      <c r="K48" s="11"/>
    </row>
    <row r="49" spans="1:11" x14ac:dyDescent="0.3">
      <c r="A49" s="3">
        <v>43</v>
      </c>
      <c r="B49" s="3"/>
      <c r="C49" s="3">
        <v>17.084542907543252</v>
      </c>
      <c r="D49" s="3"/>
      <c r="E49" s="3"/>
      <c r="G49" s="3"/>
      <c r="H49" s="3">
        <f t="shared" si="1"/>
        <v>17.191938770158096</v>
      </c>
      <c r="I49" s="3"/>
      <c r="J49" s="3"/>
      <c r="K49" s="11"/>
    </row>
    <row r="50" spans="1:11" x14ac:dyDescent="0.3">
      <c r="A50" s="3">
        <v>44</v>
      </c>
      <c r="B50" s="3"/>
      <c r="C50" s="3">
        <v>17.241544779032449</v>
      </c>
      <c r="D50" s="3"/>
      <c r="E50" s="3"/>
      <c r="G50" s="3"/>
      <c r="H50" s="3">
        <f t="shared" si="1"/>
        <v>17.380769728021285</v>
      </c>
      <c r="I50" s="3"/>
      <c r="J50" s="3"/>
      <c r="K50" s="11"/>
    </row>
    <row r="51" spans="1:11" x14ac:dyDescent="0.3">
      <c r="A51" s="3">
        <v>45</v>
      </c>
      <c r="B51" s="3"/>
      <c r="C51" s="3">
        <v>17.320045714777045</v>
      </c>
      <c r="D51" s="3"/>
      <c r="E51" s="3"/>
      <c r="G51" s="3"/>
      <c r="H51" s="3">
        <f t="shared" si="1"/>
        <v>17.557102085823555</v>
      </c>
      <c r="I51" s="3"/>
      <c r="J51" s="3"/>
      <c r="K51" s="11"/>
    </row>
  </sheetData>
  <mergeCells count="3">
    <mergeCell ref="B4:E4"/>
    <mergeCell ref="G4:J4"/>
    <mergeCell ref="M4:P4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10DFF-CB25-434C-A8C7-D20046FE0FF1}">
  <dimension ref="A4:V78"/>
  <sheetViews>
    <sheetView topLeftCell="A40" zoomScale="70" zoomScaleNormal="70" workbookViewId="0">
      <selection activeCell="A5" sqref="A5:N78"/>
    </sheetView>
  </sheetViews>
  <sheetFormatPr baseColWidth="10" defaultRowHeight="14.4" x14ac:dyDescent="0.3"/>
  <cols>
    <col min="9" max="9" width="13.109375" customWidth="1"/>
    <col min="10" max="12" width="12" bestFit="1" customWidth="1"/>
    <col min="13" max="14" width="12" customWidth="1"/>
    <col min="17" max="17" width="12" bestFit="1" customWidth="1"/>
  </cols>
  <sheetData>
    <row r="4" spans="1:22" x14ac:dyDescent="0.3">
      <c r="A4" s="3" t="s">
        <v>47</v>
      </c>
      <c r="B4" s="112" t="s">
        <v>5</v>
      </c>
      <c r="C4" s="112"/>
      <c r="D4" s="112"/>
      <c r="E4" s="112"/>
      <c r="F4" s="30"/>
      <c r="G4" s="30"/>
      <c r="I4" s="112" t="s">
        <v>6</v>
      </c>
      <c r="J4" s="112"/>
      <c r="K4" s="112"/>
      <c r="L4" s="112"/>
      <c r="M4" s="30"/>
      <c r="N4" s="30"/>
      <c r="O4" s="30"/>
      <c r="Q4" s="113" t="s">
        <v>50</v>
      </c>
      <c r="R4" s="113"/>
      <c r="S4" s="113"/>
      <c r="T4" s="113"/>
      <c r="U4" s="30"/>
      <c r="V4" s="30"/>
    </row>
    <row r="5" spans="1:22" x14ac:dyDescent="0.3">
      <c r="A5" t="s">
        <v>4</v>
      </c>
      <c r="B5" s="3" t="s">
        <v>91</v>
      </c>
      <c r="C5" s="3" t="s">
        <v>92</v>
      </c>
      <c r="D5" s="3" t="s">
        <v>34</v>
      </c>
      <c r="E5" s="3" t="s">
        <v>102</v>
      </c>
      <c r="F5" s="3" t="s">
        <v>36</v>
      </c>
      <c r="G5" s="3" t="s">
        <v>37</v>
      </c>
      <c r="I5" s="3" t="s">
        <v>91</v>
      </c>
      <c r="J5" s="3" t="s">
        <v>92</v>
      </c>
      <c r="K5" s="3" t="s">
        <v>34</v>
      </c>
      <c r="L5" s="3" t="s">
        <v>102</v>
      </c>
      <c r="M5" s="3" t="s">
        <v>36</v>
      </c>
      <c r="N5" s="3" t="s">
        <v>37</v>
      </c>
      <c r="O5" s="11"/>
      <c r="Q5" s="3" t="s">
        <v>91</v>
      </c>
      <c r="R5" s="3" t="s">
        <v>92</v>
      </c>
      <c r="S5" s="3" t="s">
        <v>34</v>
      </c>
      <c r="T5" s="3" t="s">
        <v>102</v>
      </c>
      <c r="U5" s="3" t="s">
        <v>36</v>
      </c>
      <c r="V5" s="3" t="s">
        <v>37</v>
      </c>
    </row>
    <row r="6" spans="1:22" x14ac:dyDescent="0.3">
      <c r="A6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I6" s="3">
        <f>$Q$7*EXP(-EXP(($Q$8*EXP(1)/$Q$7)*($Q$9-A6)+1))</f>
        <v>0.16288509519646421</v>
      </c>
      <c r="J6" s="3">
        <f t="shared" ref="J6:J51" si="0">$R$7*EXP(-EXP(($R$8*EXP(1)/$R$7)*($R$9-A6)+1))</f>
        <v>1.0841407077523246</v>
      </c>
      <c r="K6" s="3">
        <f t="shared" ref="K6:K45" si="1">$S$7*EXP(-EXP(($S$8*EXP(1)/$S$7)*($S$9-A6)+1))</f>
        <v>0.2083543398219144</v>
      </c>
      <c r="L6" s="31">
        <f t="shared" ref="L6:L42" si="2">$T$7*EXP(-EXP(($T$8*EXP(1)/$T$7)*($T$9-A6)+1))</f>
        <v>5.1144451718377359</v>
      </c>
      <c r="M6" s="31">
        <f>$U$7*EXP(-EXP(($U$8*EXP(1)/$U$7)*($U$9-A6)+1))</f>
        <v>0.36201457483934563</v>
      </c>
      <c r="N6" s="31">
        <f>$V$7*EXP(-EXP(($V$8*EXP(1)/$V$7)*($V$9-A6)+1))</f>
        <v>9.9377683867490862</v>
      </c>
      <c r="O6" s="11"/>
      <c r="Q6" s="11"/>
      <c r="R6" s="11"/>
      <c r="S6" s="11"/>
      <c r="T6" s="11"/>
      <c r="U6" s="11"/>
      <c r="V6" s="11"/>
    </row>
    <row r="7" spans="1:22" x14ac:dyDescent="0.3">
      <c r="A7" s="3">
        <v>1</v>
      </c>
      <c r="B7" s="3">
        <v>0</v>
      </c>
      <c r="C7" s="3">
        <v>0.93890361523125199</v>
      </c>
      <c r="D7" s="3">
        <v>3.0131666060493707</v>
      </c>
      <c r="E7" s="3">
        <v>1.2518518827367182</v>
      </c>
      <c r="F7" s="3">
        <v>0</v>
      </c>
      <c r="G7" s="3">
        <v>0</v>
      </c>
      <c r="I7" s="3">
        <f t="shared" ref="I7:I61" si="3">$Q$7*EXP(-EXP(($Q$8*EXP(1)/$Q$7)*($Q$9-A7)+1))</f>
        <v>0.33935541369857086</v>
      </c>
      <c r="J7" s="3">
        <f t="shared" si="0"/>
        <v>1.4630952276973292</v>
      </c>
      <c r="K7" s="3">
        <f t="shared" si="1"/>
        <v>0.54188568102274604</v>
      </c>
      <c r="L7" s="31">
        <f t="shared" si="2"/>
        <v>6.1008532228606143</v>
      </c>
      <c r="M7" s="31">
        <f t="shared" ref="M7:M70" si="4">$U$7*EXP(-EXP(($U$8*EXP(1)/$U$7)*($U$9-A7)+1))</f>
        <v>0.4980140733836329</v>
      </c>
      <c r="N7" s="31">
        <f t="shared" ref="N7:N63" si="5">$V$7*EXP(-EXP(($V$8*EXP(1)/$V$7)*($V$9-A7)+1))</f>
        <v>11.235669159642031</v>
      </c>
      <c r="O7" s="11"/>
      <c r="P7" s="3" t="s">
        <v>51</v>
      </c>
      <c r="Q7" s="3">
        <v>128.66077997190885</v>
      </c>
      <c r="R7" s="3">
        <v>74.924503677607191</v>
      </c>
      <c r="S7" s="3">
        <v>272.80949631519195</v>
      </c>
      <c r="T7" s="3">
        <v>182.66523595748268</v>
      </c>
      <c r="U7" s="3">
        <v>152.74661717033376</v>
      </c>
      <c r="V7" s="3">
        <v>221.69094602035162</v>
      </c>
    </row>
    <row r="8" spans="1:22" x14ac:dyDescent="0.3">
      <c r="A8" s="3">
        <v>2</v>
      </c>
      <c r="B8" s="3">
        <v>0</v>
      </c>
      <c r="C8" s="3">
        <v>1.0432262391458356</v>
      </c>
      <c r="D8" s="3">
        <v>4.5199261918718445</v>
      </c>
      <c r="E8" s="3">
        <v>1.996632816154325</v>
      </c>
      <c r="F8" s="3">
        <v>0</v>
      </c>
      <c r="G8" s="3">
        <v>0</v>
      </c>
      <c r="I8" s="3">
        <f t="shared" si="3"/>
        <v>0.65216666391240485</v>
      </c>
      <c r="J8" s="3">
        <f t="shared" si="0"/>
        <v>1.9330629904042662</v>
      </c>
      <c r="K8" s="3">
        <f t="shared" si="1"/>
        <v>1.240887369981357</v>
      </c>
      <c r="L8" s="31">
        <f t="shared" si="2"/>
        <v>7.214477004968793</v>
      </c>
      <c r="M8" s="31">
        <f t="shared" si="4"/>
        <v>0.67367230457694849</v>
      </c>
      <c r="N8" s="31">
        <f t="shared" si="5"/>
        <v>12.641582716827061</v>
      </c>
      <c r="O8" s="11"/>
      <c r="P8" s="3" t="s">
        <v>0</v>
      </c>
      <c r="Q8" s="3">
        <v>5.5164965821658418</v>
      </c>
      <c r="R8" s="3">
        <v>2.0231554860567709</v>
      </c>
      <c r="S8" s="3">
        <v>14.343079188327438</v>
      </c>
      <c r="T8" s="3">
        <v>3.3989973092185886</v>
      </c>
      <c r="U8" s="3">
        <v>3.0459532378468892</v>
      </c>
      <c r="V8" s="3">
        <v>3.2896867450334297</v>
      </c>
    </row>
    <row r="9" spans="1:22" x14ac:dyDescent="0.3">
      <c r="A9" s="3">
        <v>3</v>
      </c>
      <c r="B9" s="3">
        <v>0.85489623052067143</v>
      </c>
      <c r="C9" s="3">
        <v>1.2518714869750027</v>
      </c>
      <c r="D9" s="3">
        <v>9.1535900448772125</v>
      </c>
      <c r="E9" s="3">
        <v>3.3033795521015517</v>
      </c>
      <c r="F9" s="3">
        <v>0</v>
      </c>
      <c r="G9" s="3">
        <v>0</v>
      </c>
      <c r="I9" s="3">
        <f t="shared" si="3"/>
        <v>1.1664092252784544</v>
      </c>
      <c r="J9" s="3">
        <f t="shared" si="0"/>
        <v>2.5041361885485931</v>
      </c>
      <c r="K9" s="3">
        <f t="shared" si="1"/>
        <v>2.5447107910452949</v>
      </c>
      <c r="L9" s="31">
        <f t="shared" si="2"/>
        <v>8.4611167946837842</v>
      </c>
      <c r="M9" s="31">
        <f t="shared" si="4"/>
        <v>0.89687703867220214</v>
      </c>
      <c r="N9" s="31">
        <f t="shared" si="5"/>
        <v>14.157276537645</v>
      </c>
      <c r="O9" s="11"/>
      <c r="P9" s="32" t="s">
        <v>1</v>
      </c>
      <c r="Q9" s="33">
        <v>7.7040274885921107</v>
      </c>
      <c r="R9" s="33">
        <v>6.0428219374898609</v>
      </c>
      <c r="S9" s="33">
        <v>6.79370708884049</v>
      </c>
      <c r="T9" s="33">
        <v>5.4195822774807967</v>
      </c>
      <c r="U9" s="33">
        <v>14.743924557992605</v>
      </c>
      <c r="V9" s="33">
        <v>3.2971153329347742</v>
      </c>
    </row>
    <row r="10" spans="1:22" x14ac:dyDescent="0.3">
      <c r="A10" s="3">
        <v>4</v>
      </c>
      <c r="B10" s="3">
        <v>1.1179412245270319</v>
      </c>
      <c r="C10" s="3">
        <v>1.5648393587187535</v>
      </c>
      <c r="D10" s="3">
        <v>11.266727198534602</v>
      </c>
      <c r="E10" s="3">
        <v>4.7697092477656122</v>
      </c>
      <c r="F10" s="3">
        <v>0</v>
      </c>
      <c r="G10" s="3">
        <v>0.57965083464673983</v>
      </c>
      <c r="I10" s="3">
        <f t="shared" si="3"/>
        <v>1.9568860546038864</v>
      </c>
      <c r="J10" s="3">
        <f t="shared" si="0"/>
        <v>3.1850357951848323</v>
      </c>
      <c r="K10" s="3">
        <f t="shared" si="1"/>
        <v>4.742499590218916</v>
      </c>
      <c r="L10" s="31">
        <f t="shared" si="2"/>
        <v>9.8454648887097811</v>
      </c>
      <c r="M10" s="31">
        <f t="shared" si="4"/>
        <v>1.1761413604663935</v>
      </c>
      <c r="N10" s="31">
        <f t="shared" si="5"/>
        <v>15.78387973455461</v>
      </c>
      <c r="O10" s="11"/>
      <c r="P10" s="32" t="s">
        <v>2</v>
      </c>
      <c r="Q10" s="3">
        <f>SUMPRODUCT((B6:B61-I6:I61)^2)</f>
        <v>1537.2837955125806</v>
      </c>
      <c r="R10" s="3">
        <f>SUMPRODUCT((C6:C66-J6:J66)^2)</f>
        <v>69.934240583008602</v>
      </c>
      <c r="S10" s="3">
        <f>SUMPRODUCT((D6:D54-K6:K54)^2)</f>
        <v>347.20365747626801</v>
      </c>
      <c r="T10" s="3">
        <f>SUMPRODUCT((E6:E77-L6:L77)^2)</f>
        <v>2504.4584775045264</v>
      </c>
      <c r="U10" s="3">
        <f>SUMPRODUCT((F6:F78-M6:M78)^2)</f>
        <v>605.51508558728369</v>
      </c>
      <c r="V10" s="3">
        <f>SUMPRODUCT((G6:G63-N6:N63)^2)</f>
        <v>4184.6547456122771</v>
      </c>
    </row>
    <row r="11" spans="1:22" x14ac:dyDescent="0.3">
      <c r="A11" s="3">
        <v>5</v>
      </c>
      <c r="B11" s="3">
        <v>1.4467474670349825</v>
      </c>
      <c r="C11" s="3">
        <v>1.9821298543770878</v>
      </c>
      <c r="D11" s="3">
        <v>14.72010720722289</v>
      </c>
      <c r="E11" s="3">
        <v>5.4386799384141931</v>
      </c>
      <c r="F11" s="3">
        <v>0</v>
      </c>
      <c r="G11" s="3">
        <v>1.6230223370108714</v>
      </c>
      <c r="I11" s="3">
        <f t="shared" si="3"/>
        <v>3.1014038549200253</v>
      </c>
      <c r="J11" s="3">
        <f t="shared" si="0"/>
        <v>3.9827051242173201</v>
      </c>
      <c r="K11" s="3">
        <f t="shared" si="1"/>
        <v>8.1352438093938684</v>
      </c>
      <c r="L11" s="31">
        <f t="shared" si="2"/>
        <v>11.371005543578734</v>
      </c>
      <c r="M11" s="31">
        <f t="shared" si="4"/>
        <v>1.5204584009039186</v>
      </c>
      <c r="N11" s="31">
        <f t="shared" si="5"/>
        <v>17.521870124931542</v>
      </c>
      <c r="O11" s="11"/>
      <c r="P11" s="32" t="s">
        <v>55</v>
      </c>
      <c r="Q11" s="3">
        <f>SUMPRODUCT((B6:B61-AVERAGE(B6:B61))^2)</f>
        <v>126496.80033256439</v>
      </c>
      <c r="R11" s="3">
        <f>SUMPRODUCT((C6:C66-AVERAGE(C6:C66))^2)</f>
        <v>35936.324722014353</v>
      </c>
      <c r="S11" s="3">
        <f>SUMPRODUCT((D6:D54-AVERAGE(D6:D54))^2)</f>
        <v>561984.53978946083</v>
      </c>
      <c r="T11" s="3">
        <f>SUMPRODUCT((E6:E77-AVERAGE(E6:E77))^2)</f>
        <v>221004.7844081379</v>
      </c>
      <c r="U11" s="3">
        <f>SUMPRODUCT((F6:F78-AVERAGE(F6:F78))^2)</f>
        <v>168488.33008348063</v>
      </c>
      <c r="V11" s="3">
        <f>SUMPRODUCT((G6:G63-AVERAGE(G6:G63))^2)</f>
        <v>146869.48283974806</v>
      </c>
    </row>
    <row r="12" spans="1:22" x14ac:dyDescent="0.3">
      <c r="A12" s="3">
        <v>6</v>
      </c>
      <c r="B12" s="3">
        <v>4.3402424011049474</v>
      </c>
      <c r="C12" s="3">
        <v>3.0253560935229231</v>
      </c>
      <c r="D12" s="3">
        <v>17.94287405984349</v>
      </c>
      <c r="E12" s="3">
        <v>6.2776006014502901</v>
      </c>
      <c r="F12" s="3">
        <v>2.1532879871534915E-2</v>
      </c>
      <c r="G12" s="3">
        <v>3.7097653417391347</v>
      </c>
      <c r="I12" s="3">
        <f t="shared" si="3"/>
        <v>4.6724971946178773</v>
      </c>
      <c r="J12" s="3">
        <f t="shared" si="0"/>
        <v>4.9019923777325172</v>
      </c>
      <c r="K12" s="3">
        <f t="shared" si="1"/>
        <v>12.987429022210263</v>
      </c>
      <c r="L12" s="31">
        <f t="shared" si="2"/>
        <v>13.039943773850196</v>
      </c>
      <c r="M12" s="31">
        <f t="shared" si="4"/>
        <v>1.9391245594337945</v>
      </c>
      <c r="N12" s="31">
        <f t="shared" si="5"/>
        <v>19.371070460280471</v>
      </c>
      <c r="O12" s="11"/>
      <c r="P12" s="32" t="s">
        <v>3</v>
      </c>
      <c r="Q12" s="3">
        <f>1-(Q10/Q11)</f>
        <v>0.98784725153939856</v>
      </c>
      <c r="R12" s="3">
        <f t="shared" ref="R12:T12" si="6">1-(R10/R11)</f>
        <v>0.998053940097548</v>
      </c>
      <c r="S12" s="3">
        <f t="shared" si="6"/>
        <v>0.99938218290203085</v>
      </c>
      <c r="T12" s="3">
        <f t="shared" si="6"/>
        <v>0.98866785402763291</v>
      </c>
      <c r="U12" s="3">
        <f t="shared" ref="U12" si="7">1-(U10/U11)</f>
        <v>0.99640618976229822</v>
      </c>
      <c r="V12" s="3">
        <f t="shared" ref="V12" si="8">1-(V10/V11)</f>
        <v>0.97150766337089767</v>
      </c>
    </row>
    <row r="13" spans="1:22" x14ac:dyDescent="0.3">
      <c r="A13" s="3">
        <v>7</v>
      </c>
      <c r="B13" s="3">
        <v>6.5761248501590117</v>
      </c>
      <c r="C13" s="3">
        <v>5.2161311957291776</v>
      </c>
      <c r="D13" s="3">
        <v>23.170751967636324</v>
      </c>
      <c r="E13" s="3">
        <v>7.9104050970829132</v>
      </c>
      <c r="F13" s="3">
        <v>0.34990929791244235</v>
      </c>
      <c r="G13" s="3">
        <v>6.9558100157608784</v>
      </c>
      <c r="I13" s="3">
        <f t="shared" si="3"/>
        <v>6.7291197821102315</v>
      </c>
      <c r="J13" s="3">
        <f t="shared" si="0"/>
        <v>5.9454387419123442</v>
      </c>
      <c r="K13" s="3">
        <f t="shared" si="1"/>
        <v>19.481461472689013</v>
      </c>
      <c r="L13" s="31">
        <f t="shared" si="2"/>
        <v>14.853163851334964</v>
      </c>
      <c r="M13" s="31">
        <f t="shared" si="4"/>
        <v>2.4415378700549462</v>
      </c>
      <c r="N13" s="31">
        <f t="shared" si="5"/>
        <v>21.330653467752814</v>
      </c>
      <c r="O13" s="11"/>
      <c r="P13" s="32" t="s">
        <v>48</v>
      </c>
      <c r="Q13" s="3">
        <f>1-((1-Q12)*(55-1)/(55-3-1))</f>
        <v>0.9871323839828926</v>
      </c>
      <c r="R13" s="3">
        <f>1-((1-R12)*(60-1)/(60-3-1))</f>
        <v>0.99794968688848806</v>
      </c>
      <c r="S13" s="3">
        <f>1-((1-S12)*(48-1)/(48-3-1))</f>
        <v>0.99934005900898748</v>
      </c>
      <c r="T13" s="3">
        <f>1-((1-T12)*(71-1)/(71-3-1))</f>
        <v>0.98816044450648211</v>
      </c>
      <c r="U13" s="3">
        <f>1-((1-U12)*(72-1)/(72-3-1))</f>
        <v>0.99624763931063487</v>
      </c>
      <c r="V13" s="3">
        <f>1-((1-V12)*(57-1)/(57-3-1))</f>
        <v>0.96989488959943904</v>
      </c>
    </row>
    <row r="14" spans="1:22" x14ac:dyDescent="0.3">
      <c r="A14" s="3">
        <v>8</v>
      </c>
      <c r="B14" s="3">
        <v>10.456038511752828</v>
      </c>
      <c r="C14" s="3">
        <v>7.5112289218500159</v>
      </c>
      <c r="D14" s="3">
        <v>29.060066437106865</v>
      </c>
      <c r="E14" s="3">
        <v>9.3863119935042576</v>
      </c>
      <c r="F14" s="3">
        <v>0.51678911691683793</v>
      </c>
      <c r="G14" s="3">
        <v>14.259410532309801</v>
      </c>
      <c r="I14" s="3">
        <f t="shared" si="3"/>
        <v>9.3097967075259902</v>
      </c>
      <c r="J14" s="3">
        <f t="shared" si="0"/>
        <v>7.1131789280655857</v>
      </c>
      <c r="K14" s="3">
        <f t="shared" si="1"/>
        <v>27.686527437790179</v>
      </c>
      <c r="L14" s="31">
        <f t="shared" si="2"/>
        <v>16.810217217082183</v>
      </c>
      <c r="M14" s="31">
        <f t="shared" si="4"/>
        <v>3.0369796777473317</v>
      </c>
      <c r="N14" s="31">
        <f t="shared" si="5"/>
        <v>23.399155189748686</v>
      </c>
      <c r="O14" s="11"/>
      <c r="P14" s="32" t="s">
        <v>49</v>
      </c>
      <c r="Q14" s="3">
        <f>SQRT(AVERAGE((B6:B61-I6:I61)^2))</f>
        <v>1.1462418042268379</v>
      </c>
      <c r="R14" s="3">
        <f>SQRT(AVERAGE((C6:C66-J6:J66)^2))</f>
        <v>0.39804999378443018</v>
      </c>
      <c r="S14" s="3">
        <f>SQRT(AVERAGE((D6:D54-K6:K54)^2))</f>
        <v>1.3735389993166862</v>
      </c>
      <c r="T14" s="3">
        <f>SQRT(AVERAGE((E6:E77-L6:L77)^2))</f>
        <v>7.4239052235779255</v>
      </c>
      <c r="U14" s="3">
        <f>SQRT(AVERAGE((F6:F78-M6:M78)^2))</f>
        <v>2.5201905608304935</v>
      </c>
      <c r="V14" s="3">
        <f>SQRT(AVERAGE((G6:G63-N6:N63)^2))</f>
        <v>9.1397446574388859</v>
      </c>
    </row>
    <row r="15" spans="1:22" x14ac:dyDescent="0.3">
      <c r="A15" s="3">
        <v>9</v>
      </c>
      <c r="B15" s="3">
        <v>10.587561008756008</v>
      </c>
      <c r="C15" s="3">
        <v>9.0760682805687694</v>
      </c>
      <c r="D15" s="3">
        <v>37.657907333674189</v>
      </c>
      <c r="E15" s="3">
        <v>11.366388011770301</v>
      </c>
      <c r="F15" s="3">
        <v>0.63791156619422185</v>
      </c>
      <c r="G15" s="3">
        <v>20.635569713423937</v>
      </c>
      <c r="I15" s="3">
        <f t="shared" si="3"/>
        <v>12.428311030083488</v>
      </c>
      <c r="J15" s="3">
        <f t="shared" si="0"/>
        <v>8.4029520074037478</v>
      </c>
      <c r="K15" s="3">
        <f t="shared" si="1"/>
        <v>37.548027007787908</v>
      </c>
      <c r="L15" s="31">
        <f t="shared" si="2"/>
        <v>18.909338512318318</v>
      </c>
      <c r="M15" s="31">
        <f t="shared" si="4"/>
        <v>3.7343887209540125</v>
      </c>
      <c r="N15" s="31">
        <f t="shared" si="5"/>
        <v>25.574495966714252</v>
      </c>
      <c r="O15" s="11"/>
      <c r="P15" s="32" t="s">
        <v>70</v>
      </c>
      <c r="Q15" s="3">
        <f>Q14/AVERAGE(B6:B61)</f>
        <v>1.4567791194514929E-2</v>
      </c>
      <c r="R15" s="3">
        <f>R14/AVERAGE(C6:C66)</f>
        <v>9.6564953527048004E-3</v>
      </c>
      <c r="S15" s="3">
        <f>S14/AVERAGE(D6:D54)</f>
        <v>8.5661692539380132E-3</v>
      </c>
      <c r="T15" s="3">
        <f>T14/AVERAGE(E6:E77)</f>
        <v>8.2170458919570255E-2</v>
      </c>
      <c r="U15" s="3">
        <f>U14/AVERAGE(F6:F78)</f>
        <v>3.9385835749983673E-2</v>
      </c>
      <c r="V15" s="3">
        <f>V14/AVERAGE(G6:G63)</f>
        <v>0.11020826675440841</v>
      </c>
    </row>
    <row r="16" spans="1:22" x14ac:dyDescent="0.3">
      <c r="A16" s="3">
        <v>10</v>
      </c>
      <c r="B16" s="3">
        <v>10.784844754260778</v>
      </c>
      <c r="C16" s="3">
        <v>11.788456502347941</v>
      </c>
      <c r="D16" s="3">
        <v>43.802820107752396</v>
      </c>
      <c r="E16" s="3">
        <v>15.486433082325965</v>
      </c>
      <c r="F16" s="3">
        <v>1.009353743978199</v>
      </c>
      <c r="G16" s="3">
        <v>25.968357392173942</v>
      </c>
      <c r="I16" s="3">
        <f t="shared" si="3"/>
        <v>16.072385100744359</v>
      </c>
      <c r="J16" s="3">
        <f t="shared" si="0"/>
        <v>9.8102127984915857</v>
      </c>
      <c r="K16" s="3">
        <f t="shared" si="1"/>
        <v>48.897268612061524</v>
      </c>
      <c r="L16" s="31">
        <f t="shared" si="2"/>
        <v>21.14748758847627</v>
      </c>
      <c r="M16" s="31">
        <f t="shared" si="4"/>
        <v>4.5421370213806425</v>
      </c>
      <c r="N16" s="31">
        <f t="shared" si="5"/>
        <v>27.854008297227381</v>
      </c>
      <c r="O16" s="11"/>
      <c r="P16" s="3" t="s">
        <v>52</v>
      </c>
      <c r="Q16" s="3">
        <f>B61</f>
        <v>135.43368063449361</v>
      </c>
      <c r="R16" s="3">
        <f>C66</f>
        <v>69.9433270718242</v>
      </c>
      <c r="S16" s="3">
        <f>D49</f>
        <v>270.3209326588937</v>
      </c>
      <c r="T16" s="3">
        <f>E75</f>
        <v>170.50279977368561</v>
      </c>
      <c r="U16" s="3">
        <f>F78</f>
        <v>135.60984456709326</v>
      </c>
      <c r="V16" s="3">
        <f>G63</f>
        <v>165.73210272891814</v>
      </c>
    </row>
    <row r="17" spans="1:22" x14ac:dyDescent="0.3">
      <c r="A17" s="3">
        <v>11</v>
      </c>
      <c r="B17" s="3">
        <v>11.245173493771908</v>
      </c>
      <c r="C17" s="3">
        <v>13.353295861066695</v>
      </c>
      <c r="D17" s="3">
        <v>57.83111135114526</v>
      </c>
      <c r="E17" s="3">
        <v>18.510149011581014</v>
      </c>
      <c r="F17" s="3">
        <v>1.0981768734482804</v>
      </c>
      <c r="G17" s="3">
        <v>33.851608743369603</v>
      </c>
      <c r="I17" s="3">
        <f t="shared" si="3"/>
        <v>20.205213811994035</v>
      </c>
      <c r="J17" s="3">
        <f t="shared" si="0"/>
        <v>11.328328434293351</v>
      </c>
      <c r="K17" s="3">
        <f t="shared" si="1"/>
        <v>61.476278710682678</v>
      </c>
      <c r="L17" s="31">
        <f t="shared" si="2"/>
        <v>23.520414689982445</v>
      </c>
      <c r="M17" s="31">
        <f t="shared" si="4"/>
        <v>5.4678166842327629</v>
      </c>
      <c r="N17" s="31">
        <f t="shared" si="5"/>
        <v>30.234470728097737</v>
      </c>
      <c r="O17" s="11"/>
      <c r="P17" s="3" t="s">
        <v>53</v>
      </c>
      <c r="Q17" s="3">
        <f>I61</f>
        <v>127.2567308966963</v>
      </c>
      <c r="R17" s="3">
        <f>J66</f>
        <v>71.142687227034031</v>
      </c>
      <c r="S17" s="3">
        <f>K49</f>
        <v>268.64467169995231</v>
      </c>
      <c r="T17" s="3">
        <f>L75</f>
        <v>163.79376664053297</v>
      </c>
      <c r="U17" s="3">
        <f>M78</f>
        <v>135.20143409435511</v>
      </c>
      <c r="V17" s="3">
        <f>N63</f>
        <v>162.34698131677214</v>
      </c>
    </row>
    <row r="18" spans="1:22" x14ac:dyDescent="0.3">
      <c r="A18" s="3">
        <v>12</v>
      </c>
      <c r="B18" s="3">
        <v>18.018582089435689</v>
      </c>
      <c r="C18" s="3">
        <v>14.083554228468779</v>
      </c>
      <c r="D18" s="3">
        <v>71.22729949041252</v>
      </c>
      <c r="E18" s="3">
        <v>21.469030158433966</v>
      </c>
      <c r="F18" s="3">
        <v>1.3027392322278621</v>
      </c>
      <c r="G18" s="3">
        <v>40.92334892605983</v>
      </c>
      <c r="I18" s="3">
        <f t="shared" si="3"/>
        <v>24.769258826238026</v>
      </c>
      <c r="J18" s="3">
        <f t="shared" si="0"/>
        <v>12.94884123482244</v>
      </c>
      <c r="K18" s="3">
        <f t="shared" si="1"/>
        <v>74.970459433119359</v>
      </c>
      <c r="L18" s="31">
        <f t="shared" si="2"/>
        <v>26.022745523616422</v>
      </c>
      <c r="M18" s="31">
        <f t="shared" si="4"/>
        <v>6.5180458789850757</v>
      </c>
      <c r="N18" s="31">
        <f t="shared" si="5"/>
        <v>32.712146874476431</v>
      </c>
      <c r="O18" s="11"/>
      <c r="P18" s="3" t="s">
        <v>54</v>
      </c>
      <c r="Q18" s="34">
        <f>(Q16-Q17)/Q16</f>
        <v>6.0376043089792004E-2</v>
      </c>
      <c r="R18" s="34">
        <f t="shared" ref="R18:T18" si="9">(R16-R17)/R16</f>
        <v>-1.7147599426864817E-2</v>
      </c>
      <c r="S18" s="34">
        <f t="shared" si="9"/>
        <v>6.2010031648440092E-3</v>
      </c>
      <c r="T18" s="34">
        <f t="shared" si="9"/>
        <v>3.9348521795875384E-2</v>
      </c>
      <c r="U18" s="34">
        <f t="shared" ref="U18" si="10">(U16-U17)/U16</f>
        <v>3.0116579960837017E-3</v>
      </c>
      <c r="V18" s="34">
        <f t="shared" ref="V18" si="11">(V16-V17)/V16</f>
        <v>2.0425260745547347E-2</v>
      </c>
    </row>
    <row r="19" spans="1:22" x14ac:dyDescent="0.3">
      <c r="A19" s="3">
        <v>13</v>
      </c>
      <c r="B19" s="3">
        <v>25.186558176109013</v>
      </c>
      <c r="C19" s="3">
        <v>15.126780467614616</v>
      </c>
      <c r="D19" s="3">
        <v>86.549676876281836</v>
      </c>
      <c r="E19" s="3">
        <v>21.685263108946639</v>
      </c>
      <c r="F19" s="3">
        <v>1.6526485301403044</v>
      </c>
      <c r="G19" s="3">
        <v>46.835787439456574</v>
      </c>
      <c r="I19" s="3">
        <f t="shared" si="3"/>
        <v>29.691480934580404</v>
      </c>
      <c r="J19" s="3">
        <f t="shared" si="0"/>
        <v>14.661777546814736</v>
      </c>
      <c r="K19" s="3">
        <f t="shared" si="1"/>
        <v>89.042153052173575</v>
      </c>
      <c r="L19" s="31">
        <f t="shared" si="2"/>
        <v>28.648082630910441</v>
      </c>
      <c r="M19" s="31">
        <f t="shared" si="4"/>
        <v>7.6983010080655818</v>
      </c>
      <c r="N19" s="31">
        <f t="shared" si="5"/>
        <v>35.2828286440282</v>
      </c>
      <c r="O19" s="11"/>
    </row>
    <row r="20" spans="1:22" x14ac:dyDescent="0.3">
      <c r="A20" s="3">
        <v>14</v>
      </c>
      <c r="B20" s="3">
        <v>33.340952990306185</v>
      </c>
      <c r="C20" s="3">
        <v>17.317555569820868</v>
      </c>
      <c r="D20" s="3">
        <v>102.58638741535211</v>
      </c>
      <c r="E20" s="3">
        <v>24.470198420176139</v>
      </c>
      <c r="F20" s="3">
        <v>1.9164263085666071</v>
      </c>
      <c r="G20" s="3">
        <v>50.54555278119571</v>
      </c>
      <c r="I20" s="3">
        <f t="shared" si="3"/>
        <v>34.889159927549564</v>
      </c>
      <c r="J20" s="3">
        <f t="shared" si="0"/>
        <v>16.455982499455303</v>
      </c>
      <c r="K20" s="3">
        <f t="shared" si="1"/>
        <v>103.35998674264169</v>
      </c>
      <c r="L20" s="31">
        <f t="shared" si="2"/>
        <v>31.389119352235124</v>
      </c>
      <c r="M20" s="31">
        <f t="shared" si="4"/>
        <v>9.0127805052956784</v>
      </c>
      <c r="N20" s="31">
        <f t="shared" si="5"/>
        <v>37.941882737590419</v>
      </c>
      <c r="O20" s="11"/>
    </row>
    <row r="21" spans="1:22" x14ac:dyDescent="0.3">
      <c r="A21" s="3">
        <v>15</v>
      </c>
      <c r="B21" s="3">
        <v>39.127942858446119</v>
      </c>
      <c r="C21" s="3">
        <v>19.612653295941705</v>
      </c>
      <c r="D21" s="3">
        <v>119.4150014147438</v>
      </c>
      <c r="E21" s="3">
        <v>31.118823406247984</v>
      </c>
      <c r="F21" s="3">
        <v>2.1236802773301307</v>
      </c>
      <c r="G21" s="3">
        <v>53.211946620570714</v>
      </c>
      <c r="I21" s="3">
        <f t="shared" si="3"/>
        <v>40.275571797657399</v>
      </c>
      <c r="J21" s="3">
        <f t="shared" si="0"/>
        <v>18.319462273166508</v>
      </c>
      <c r="K21" s="3">
        <f t="shared" si="1"/>
        <v>117.62115424168226</v>
      </c>
      <c r="L21" s="31">
        <f t="shared" si="2"/>
        <v>34.237762693492016</v>
      </c>
      <c r="M21" s="31">
        <f t="shared" si="4"/>
        <v>10.464303971650168</v>
      </c>
      <c r="N21" s="31">
        <f t="shared" si="5"/>
        <v>40.684299518509341</v>
      </c>
      <c r="O21" s="11"/>
    </row>
    <row r="22" spans="1:22" x14ac:dyDescent="0.3">
      <c r="A22" s="3">
        <v>16</v>
      </c>
      <c r="B22" s="3">
        <v>46.752181241251449</v>
      </c>
      <c r="C22" s="3">
        <v>21.177492654660458</v>
      </c>
      <c r="D22" s="3">
        <v>133.24727793918171</v>
      </c>
      <c r="E22" s="3">
        <v>36.483290277095804</v>
      </c>
      <c r="F22" s="3">
        <v>5.7470005504437047</v>
      </c>
      <c r="G22" s="3">
        <v>57.153572296168548</v>
      </c>
      <c r="I22" s="3">
        <f t="shared" si="3"/>
        <v>45.764992569839102</v>
      </c>
      <c r="J22" s="3">
        <f t="shared" si="0"/>
        <v>20.239718059180689</v>
      </c>
      <c r="K22" s="3">
        <f t="shared" si="1"/>
        <v>131.56582050557256</v>
      </c>
      <c r="L22" s="31">
        <f t="shared" si="2"/>
        <v>37.185261555150824</v>
      </c>
      <c r="M22" s="31">
        <f t="shared" si="4"/>
        <v>12.054248581599262</v>
      </c>
      <c r="N22" s="31">
        <f t="shared" si="5"/>
        <v>43.504743380820763</v>
      </c>
      <c r="O22" s="11"/>
    </row>
    <row r="23" spans="1:22" x14ac:dyDescent="0.3">
      <c r="A23" s="3">
        <v>17</v>
      </c>
      <c r="B23" s="3">
        <v>52.967592966364485</v>
      </c>
      <c r="C23" s="3">
        <v>23.88988087643963</v>
      </c>
      <c r="D23" s="3">
        <v>144.48847938859646</v>
      </c>
      <c r="E23" s="3">
        <v>42.56885542487651</v>
      </c>
      <c r="F23" s="3">
        <v>9.786794418168034</v>
      </c>
      <c r="G23" s="3">
        <v>60.051826469402243</v>
      </c>
      <c r="I23" s="3">
        <f t="shared" si="3"/>
        <v>51.276715808931343</v>
      </c>
      <c r="J23" s="3">
        <f t="shared" si="0"/>
        <v>22.20405899290191</v>
      </c>
      <c r="K23" s="3">
        <f t="shared" si="1"/>
        <v>144.98426731531913</v>
      </c>
      <c r="L23" s="31">
        <f t="shared" si="2"/>
        <v>40.222337033166433</v>
      </c>
      <c r="M23" s="31">
        <f t="shared" si="4"/>
        <v>13.782522992464205</v>
      </c>
      <c r="N23" s="31">
        <f t="shared" si="5"/>
        <v>46.397603799338725</v>
      </c>
      <c r="O23" s="11"/>
    </row>
    <row r="24" spans="1:22" x14ac:dyDescent="0.3">
      <c r="A24" s="3">
        <v>18</v>
      </c>
      <c r="B24" s="3">
        <v>60.094598411160767</v>
      </c>
      <c r="C24" s="3">
        <v>25.454720235158383</v>
      </c>
      <c r="D24" s="3">
        <v>155.28560096600745</v>
      </c>
      <c r="E24" s="3">
        <v>47.793935119156025</v>
      </c>
      <c r="F24" s="3">
        <v>13.993177723736666</v>
      </c>
      <c r="G24" s="3">
        <v>62.02263930720116</v>
      </c>
      <c r="I24" s="3">
        <f t="shared" si="3"/>
        <v>56.737964901734202</v>
      </c>
      <c r="J24" s="3">
        <f t="shared" si="0"/>
        <v>24.199884621759235</v>
      </c>
      <c r="K24" s="3">
        <f t="shared" si="1"/>
        <v>157.71818485115958</v>
      </c>
      <c r="L24" s="31">
        <f t="shared" si="2"/>
        <v>43.33931182629383</v>
      </c>
      <c r="M24" s="31">
        <f t="shared" si="4"/>
        <v>15.647577453542469</v>
      </c>
      <c r="N24" s="31">
        <f t="shared" si="5"/>
        <v>49.357046309259289</v>
      </c>
      <c r="O24" s="11"/>
    </row>
    <row r="25" spans="1:22" x14ac:dyDescent="0.3">
      <c r="A25" s="3">
        <v>19</v>
      </c>
      <c r="B25" s="3">
        <v>67.170332374074462</v>
      </c>
      <c r="C25" s="3">
        <v>26.18497860256047</v>
      </c>
      <c r="D25" s="3">
        <v>167.3219083465701</v>
      </c>
      <c r="E25" s="3">
        <v>48.8884389173679</v>
      </c>
      <c r="F25" s="3">
        <v>18.142836186531685</v>
      </c>
      <c r="G25" s="3">
        <v>63.761591811141379</v>
      </c>
      <c r="I25" s="3">
        <f t="shared" si="3"/>
        <v>62.085729689049266</v>
      </c>
      <c r="J25" s="3">
        <f t="shared" si="0"/>
        <v>26.214930641451115</v>
      </c>
      <c r="K25" s="3">
        <f t="shared" si="1"/>
        <v>169.65777622917992</v>
      </c>
      <c r="L25" s="31">
        <f t="shared" si="2"/>
        <v>46.526236159875879</v>
      </c>
      <c r="M25" s="31">
        <f t="shared" si="4"/>
        <v>17.646447507734973</v>
      </c>
      <c r="N25" s="31">
        <f t="shared" si="5"/>
        <v>52.377062735943831</v>
      </c>
      <c r="O25" s="11"/>
    </row>
    <row r="26" spans="1:22" x14ac:dyDescent="0.3">
      <c r="A26" s="3">
        <v>20</v>
      </c>
      <c r="B26" s="3">
        <v>73.469461389839083</v>
      </c>
      <c r="C26" s="3">
        <v>27.228204841706305</v>
      </c>
      <c r="D26" s="3">
        <v>180.10403298801884</v>
      </c>
      <c r="E26" s="3">
        <v>53.287866788756418</v>
      </c>
      <c r="F26" s="3">
        <v>21.960521972303102</v>
      </c>
      <c r="G26" s="3">
        <v>65.268683981222907</v>
      </c>
      <c r="I26" s="3">
        <f t="shared" si="3"/>
        <v>67.267654302392231</v>
      </c>
      <c r="J26" s="3">
        <f t="shared" si="0"/>
        <v>28.237474506626</v>
      </c>
      <c r="K26" s="3">
        <f t="shared" si="1"/>
        <v>180.73625494342443</v>
      </c>
      <c r="L26" s="31">
        <f t="shared" si="2"/>
        <v>49.773008039909357</v>
      </c>
      <c r="M26" s="31">
        <f t="shared" si="4"/>
        <v>19.774827646812771</v>
      </c>
      <c r="N26" s="31">
        <f t="shared" si="5"/>
        <v>55.451520074192835</v>
      </c>
      <c r="O26" s="11"/>
    </row>
    <row r="27" spans="1:22" x14ac:dyDescent="0.3">
      <c r="A27" s="3">
        <v>21</v>
      </c>
      <c r="B27" s="3">
        <v>79.596011528459471</v>
      </c>
      <c r="C27" s="3">
        <v>29.418979943912561</v>
      </c>
      <c r="D27" s="3">
        <v>192.13192580303371</v>
      </c>
      <c r="E27" s="3">
        <v>60.391540446118192</v>
      </c>
      <c r="F27" s="3">
        <v>25.335577522043049</v>
      </c>
      <c r="G27" s="3">
        <v>67.007636485163133</v>
      </c>
      <c r="I27" s="3">
        <f t="shared" si="3"/>
        <v>72.242154054002654</v>
      </c>
      <c r="J27" s="3">
        <f t="shared" si="0"/>
        <v>30.256499972045631</v>
      </c>
      <c r="K27" s="3">
        <f t="shared" si="1"/>
        <v>190.92304324995931</v>
      </c>
      <c r="L27" s="31">
        <f t="shared" si="2"/>
        <v>53.069486063596841</v>
      </c>
      <c r="M27" s="31">
        <f t="shared" si="4"/>
        <v>22.027170539093177</v>
      </c>
      <c r="N27" s="31">
        <f t="shared" si="5"/>
        <v>58.574207497915189</v>
      </c>
      <c r="O27" s="11"/>
    </row>
    <row r="28" spans="1:22" x14ac:dyDescent="0.3">
      <c r="A28" s="3">
        <v>22</v>
      </c>
      <c r="B28" s="3">
        <v>84.945956719930791</v>
      </c>
      <c r="C28" s="3">
        <v>31.714077670033397</v>
      </c>
      <c r="D28" s="3">
        <v>202.37381532834166</v>
      </c>
      <c r="E28" s="3">
        <v>66.825453600917982</v>
      </c>
      <c r="F28" s="3">
        <v>28.489317953767262</v>
      </c>
      <c r="G28" s="3">
        <v>68.514728655244653</v>
      </c>
      <c r="I28" s="3">
        <f t="shared" si="3"/>
        <v>76.977954069667064</v>
      </c>
      <c r="J28" s="3">
        <f t="shared" si="0"/>
        <v>32.261821591445909</v>
      </c>
      <c r="K28" s="3">
        <f t="shared" si="1"/>
        <v>200.21664527354835</v>
      </c>
      <c r="L28" s="31">
        <f t="shared" si="2"/>
        <v>56.405593417415815</v>
      </c>
      <c r="M28" s="31">
        <f t="shared" si="4"/>
        <v>24.396806991299609</v>
      </c>
      <c r="N28" s="31">
        <f t="shared" si="5"/>
        <v>61.738881063310615</v>
      </c>
      <c r="O28" s="11"/>
    </row>
    <row r="29" spans="1:22" x14ac:dyDescent="0.3">
      <c r="A29" s="3">
        <v>23</v>
      </c>
      <c r="B29" s="3">
        <v>88.656402578531868</v>
      </c>
      <c r="C29" s="3">
        <v>33.278917028752147</v>
      </c>
      <c r="D29" s="3">
        <v>210.77869707444904</v>
      </c>
      <c r="E29" s="3">
        <v>71.447842450229601</v>
      </c>
      <c r="F29" s="3">
        <v>31.145099369956075</v>
      </c>
      <c r="G29" s="3">
        <v>70.48554149304357</v>
      </c>
      <c r="I29" s="3">
        <f t="shared" si="3"/>
        <v>81.453232450669702</v>
      </c>
      <c r="J29" s="3">
        <f t="shared" si="0"/>
        <v>34.244171687452301</v>
      </c>
      <c r="K29" s="3">
        <f t="shared" si="1"/>
        <v>208.63784845738405</v>
      </c>
      <c r="L29" s="31">
        <f t="shared" si="2"/>
        <v>59.77141207810169</v>
      </c>
      <c r="M29" s="31">
        <f t="shared" si="4"/>
        <v>26.876081614506745</v>
      </c>
      <c r="N29" s="31">
        <f t="shared" si="5"/>
        <v>64.93930574952266</v>
      </c>
      <c r="O29" s="11"/>
    </row>
    <row r="30" spans="1:22" x14ac:dyDescent="0.3">
      <c r="A30" s="3">
        <v>24</v>
      </c>
      <c r="B30" s="3">
        <v>92.6257167528493</v>
      </c>
      <c r="C30" s="3">
        <v>35.991305250531319</v>
      </c>
      <c r="D30" s="3">
        <v>218.90928278719662</v>
      </c>
      <c r="E30" s="3">
        <v>74.712626526829737</v>
      </c>
      <c r="F30" s="3">
        <v>33.579565668129149</v>
      </c>
      <c r="G30" s="3">
        <v>72.688214664701178</v>
      </c>
      <c r="I30" s="3">
        <f t="shared" si="3"/>
        <v>85.654526398498149</v>
      </c>
      <c r="J30" s="3">
        <f t="shared" si="0"/>
        <v>36.195253337015103</v>
      </c>
      <c r="K30" s="3">
        <f t="shared" si="1"/>
        <v>216.2236394081678</v>
      </c>
      <c r="L30" s="31">
        <f t="shared" si="2"/>
        <v>63.157266586226534</v>
      </c>
      <c r="M30" s="31">
        <f t="shared" si="4"/>
        <v>29.456499205270973</v>
      </c>
      <c r="N30" s="31">
        <f t="shared" si="5"/>
        <v>68.169294558539207</v>
      </c>
      <c r="O30" s="11"/>
    </row>
    <row r="31" spans="1:22" x14ac:dyDescent="0.3">
      <c r="A31" s="3">
        <v>25</v>
      </c>
      <c r="B31" s="3">
        <v>94.955531594296488</v>
      </c>
      <c r="C31" s="3">
        <v>37.556144609250069</v>
      </c>
      <c r="D31" s="3">
        <v>225.24880001784746</v>
      </c>
      <c r="E31" s="3">
        <v>77.146984806306776</v>
      </c>
      <c r="F31" s="3">
        <v>37.618566571916304</v>
      </c>
      <c r="G31" s="3">
        <v>75.122748170217491</v>
      </c>
      <c r="I31" s="3">
        <f t="shared" si="3"/>
        <v>89.575529009336961</v>
      </c>
      <c r="J31" s="3">
        <f t="shared" si="0"/>
        <v>38.107763546001628</v>
      </c>
      <c r="K31" s="3">
        <f t="shared" si="1"/>
        <v>223.02201757453793</v>
      </c>
      <c r="L31" s="31">
        <f t="shared" si="2"/>
        <v>66.553797079662019</v>
      </c>
      <c r="M31" s="31">
        <f t="shared" si="4"/>
        <v>32.128877087928529</v>
      </c>
      <c r="N31" s="31">
        <f t="shared" si="5"/>
        <v>71.422744469599451</v>
      </c>
      <c r="O31" s="11"/>
    </row>
    <row r="32" spans="1:22" x14ac:dyDescent="0.3">
      <c r="A32" s="3">
        <v>26</v>
      </c>
      <c r="B32" s="3">
        <v>96.958438683367547</v>
      </c>
      <c r="C32" s="3">
        <v>38.286402976652155</v>
      </c>
      <c r="D32" s="3">
        <v>231.95844061073626</v>
      </c>
      <c r="E32" s="3">
        <v>79.611244779779227</v>
      </c>
      <c r="F32" s="3">
        <v>40.495663106120851</v>
      </c>
      <c r="G32" s="3">
        <v>76.861700674157717</v>
      </c>
      <c r="I32" s="3">
        <f t="shared" si="3"/>
        <v>93.215872974513559</v>
      </c>
      <c r="J32" s="3">
        <f t="shared" si="0"/>
        <v>39.97539107905682</v>
      </c>
      <c r="K32" s="3">
        <f t="shared" si="1"/>
        <v>229.087749575694</v>
      </c>
      <c r="L32" s="31">
        <f t="shared" si="2"/>
        <v>69.952021551217328</v>
      </c>
      <c r="M32" s="31">
        <f t="shared" si="4"/>
        <v>34.88349904988543</v>
      </c>
      <c r="N32" s="31">
        <f t="shared" si="5"/>
        <v>74.693669111513941</v>
      </c>
      <c r="O32" s="11"/>
    </row>
    <row r="33" spans="1:15" x14ac:dyDescent="0.3">
      <c r="A33" s="3">
        <v>27</v>
      </c>
      <c r="B33" s="3">
        <v>98.961345772438605</v>
      </c>
      <c r="C33" s="3">
        <v>39.329629215797993</v>
      </c>
      <c r="D33" s="3">
        <v>237.06490080350522</v>
      </c>
      <c r="E33" s="3">
        <v>82.079892597215007</v>
      </c>
      <c r="F33" s="3">
        <v>43.649403537845068</v>
      </c>
      <c r="G33" s="3">
        <v>79.395155455320307</v>
      </c>
      <c r="I33" s="3">
        <f t="shared" si="3"/>
        <v>96.579968660490337</v>
      </c>
      <c r="J33" s="3">
        <f t="shared" si="0"/>
        <v>41.792793435511499</v>
      </c>
      <c r="K33" s="3">
        <f t="shared" si="1"/>
        <v>234.47901813259702</v>
      </c>
      <c r="L33" s="31">
        <f t="shared" si="2"/>
        <v>73.343387529491608</v>
      </c>
      <c r="M33" s="31">
        <f t="shared" si="4"/>
        <v>37.710266995789873</v>
      </c>
      <c r="N33" s="31">
        <f t="shared" si="5"/>
        <v>77.976228078408667</v>
      </c>
      <c r="O33" s="11"/>
    </row>
    <row r="34" spans="1:15" x14ac:dyDescent="0.3">
      <c r="A34" s="3">
        <v>28</v>
      </c>
      <c r="B34" s="3">
        <v>99.522159757378503</v>
      </c>
      <c r="C34" s="3">
        <v>41.520404318004246</v>
      </c>
      <c r="D34" s="3">
        <v>240.95805938393121</v>
      </c>
      <c r="E34" s="3">
        <v>84.940135011772412</v>
      </c>
      <c r="F34" s="3">
        <v>44.866636686931606</v>
      </c>
      <c r="G34" s="3">
        <v>82.210105212167633</v>
      </c>
      <c r="I34" s="3">
        <f t="shared" si="3"/>
        <v>99.675939741991471</v>
      </c>
      <c r="J34" s="3">
        <f t="shared" si="0"/>
        <v>43.555557285448195</v>
      </c>
      <c r="K34" s="3">
        <f t="shared" si="1"/>
        <v>239.25487009311061</v>
      </c>
      <c r="L34" s="31">
        <f t="shared" si="2"/>
        <v>76.719813574690875</v>
      </c>
      <c r="M34" s="31">
        <f t="shared" si="4"/>
        <v>40.598847008592941</v>
      </c>
      <c r="N34" s="31">
        <f t="shared" si="5"/>
        <v>81.264752870017745</v>
      </c>
      <c r="O34" s="11"/>
    </row>
    <row r="35" spans="1:15" x14ac:dyDescent="0.3">
      <c r="A35" s="3">
        <v>29</v>
      </c>
      <c r="B35" s="3">
        <v>100.033355784099</v>
      </c>
      <c r="C35" s="3">
        <v>43.815502044125083</v>
      </c>
      <c r="D35" s="3">
        <v>245.01591898233156</v>
      </c>
      <c r="E35" s="3">
        <v>86.853550904547618</v>
      </c>
      <c r="F35" s="3">
        <v>46.360513733537815</v>
      </c>
      <c r="G35" s="3">
        <v>84.321317529803125</v>
      </c>
      <c r="I35" s="3">
        <f t="shared" si="3"/>
        <v>102.5146802884031</v>
      </c>
      <c r="J35" s="3">
        <f t="shared" si="0"/>
        <v>45.26014636215649</v>
      </c>
      <c r="K35" s="3">
        <f t="shared" si="1"/>
        <v>243.47334636223349</v>
      </c>
      <c r="L35" s="31">
        <f t="shared" si="2"/>
        <v>80.07372113349588</v>
      </c>
      <c r="M35" s="31">
        <f t="shared" si="4"/>
        <v>43.538807099844128</v>
      </c>
      <c r="N35" s="31">
        <f t="shared" si="5"/>
        <v>84.553769486555993</v>
      </c>
      <c r="O35" s="11"/>
    </row>
    <row r="36" spans="1:15" x14ac:dyDescent="0.3">
      <c r="A36" s="3">
        <v>30</v>
      </c>
      <c r="B36" s="3">
        <v>100.48065230747945</v>
      </c>
      <c r="C36" s="3">
        <v>45.38034140284384</v>
      </c>
      <c r="D36" s="3">
        <v>247.90412458912149</v>
      </c>
      <c r="E36" s="3">
        <v>89.259879636786934</v>
      </c>
      <c r="F36" s="3">
        <v>48.020377118655823</v>
      </c>
      <c r="G36" s="3">
        <v>86.995519798808076</v>
      </c>
      <c r="I36" s="3">
        <f t="shared" si="3"/>
        <v>105.10904277291145</v>
      </c>
      <c r="J36" s="3">
        <f t="shared" si="0"/>
        <v>46.903840399740403</v>
      </c>
      <c r="K36" s="3">
        <f t="shared" si="1"/>
        <v>247.19017302163141</v>
      </c>
      <c r="L36" s="31">
        <f t="shared" si="2"/>
        <v>83.398057411770822</v>
      </c>
      <c r="M36" s="31">
        <f t="shared" si="4"/>
        <v>46.519744527763429</v>
      </c>
      <c r="N36" s="31">
        <f t="shared" si="5"/>
        <v>87.838017750374519</v>
      </c>
      <c r="O36" s="11"/>
    </row>
    <row r="37" spans="1:15" x14ac:dyDescent="0.3">
      <c r="A37" s="3">
        <v>31</v>
      </c>
      <c r="B37" s="3">
        <v>100.60845131415957</v>
      </c>
      <c r="C37" s="3">
        <v>48.7143670969106</v>
      </c>
      <c r="D37" s="3">
        <v>250.07869042171512</v>
      </c>
      <c r="E37" s="3">
        <v>91.776536317640108</v>
      </c>
      <c r="F37" s="3">
        <v>50.487555971364031</v>
      </c>
      <c r="G37" s="3">
        <v>89.528974579970665</v>
      </c>
      <c r="I37" s="3">
        <f t="shared" si="3"/>
        <v>107.47315629562166</v>
      </c>
      <c r="J37" s="3">
        <f t="shared" si="0"/>
        <v>48.484668249864711</v>
      </c>
      <c r="K37" s="3">
        <f t="shared" si="1"/>
        <v>250.45790022914201</v>
      </c>
      <c r="L37" s="31">
        <f t="shared" si="2"/>
        <v>86.686310004445957</v>
      </c>
      <c r="M37" s="31">
        <f t="shared" si="4"/>
        <v>49.531401135249297</v>
      </c>
      <c r="N37" s="31">
        <f t="shared" si="5"/>
        <v>91.112467462180902</v>
      </c>
      <c r="O37" s="11"/>
    </row>
    <row r="38" spans="1:15" x14ac:dyDescent="0.3">
      <c r="A38" s="3">
        <v>32</v>
      </c>
      <c r="B38" s="3">
        <v>101.63084336760056</v>
      </c>
      <c r="C38" s="3">
        <v>50.63784345887219</v>
      </c>
      <c r="D38" s="3">
        <v>251.61220386014872</v>
      </c>
      <c r="E38" s="3">
        <v>93.45922182344782</v>
      </c>
      <c r="F38" s="3">
        <v>52.89990862734539</v>
      </c>
      <c r="G38" s="3">
        <v>91.921681873290893</v>
      </c>
      <c r="I38" s="3">
        <f t="shared" si="3"/>
        <v>109.62186762792253</v>
      </c>
      <c r="J38" s="3">
        <f t="shared" si="0"/>
        <v>50.001337842617446</v>
      </c>
      <c r="K38" s="3">
        <f t="shared" si="1"/>
        <v>253.32538843390924</v>
      </c>
      <c r="L38" s="31">
        <f t="shared" si="2"/>
        <v>89.932514072202792</v>
      </c>
      <c r="M38" s="31">
        <f t="shared" si="4"/>
        <v>52.563765692537146</v>
      </c>
      <c r="N38" s="31">
        <f t="shared" si="5"/>
        <v>94.372331528852627</v>
      </c>
      <c r="O38" s="11"/>
    </row>
    <row r="39" spans="1:15" x14ac:dyDescent="0.3">
      <c r="A39" s="3">
        <v>33</v>
      </c>
      <c r="B39" s="3">
        <v>102.78103442772169</v>
      </c>
      <c r="C39" s="3">
        <v>51.535465761120932</v>
      </c>
      <c r="D39" s="3">
        <v>253.34870694023647</v>
      </c>
      <c r="E39" s="3">
        <v>94.744590983605733</v>
      </c>
      <c r="F39" s="3">
        <v>56.13465423422948</v>
      </c>
      <c r="G39" s="3">
        <v>93.047661776029827</v>
      </c>
      <c r="I39" s="3">
        <f t="shared" si="3"/>
        <v>111.57029372117924</v>
      </c>
      <c r="J39" s="3">
        <f t="shared" si="0"/>
        <v>51.453165197818237</v>
      </c>
      <c r="K39" s="3">
        <f t="shared" si="1"/>
        <v>255.83755657029974</v>
      </c>
      <c r="L39" s="31">
        <f t="shared" si="2"/>
        <v>93.131252878750033</v>
      </c>
      <c r="M39" s="31">
        <f t="shared" si="4"/>
        <v>55.60716270783</v>
      </c>
      <c r="N39" s="31">
        <f t="shared" si="5"/>
        <v>97.613076223156256</v>
      </c>
      <c r="O39" s="11"/>
    </row>
    <row r="40" spans="1:15" x14ac:dyDescent="0.3">
      <c r="A40" s="3">
        <v>34</v>
      </c>
      <c r="B40" s="3">
        <v>104.12292399786301</v>
      </c>
      <c r="C40" s="3">
        <v>52.817783335761995</v>
      </c>
      <c r="D40" s="3">
        <v>255.25961246827021</v>
      </c>
      <c r="E40" s="3">
        <v>95.777852181006821</v>
      </c>
      <c r="F40" s="3">
        <v>58.327702103303437</v>
      </c>
      <c r="G40" s="3">
        <v>95.632599991549213</v>
      </c>
      <c r="I40" s="3">
        <f t="shared" si="3"/>
        <v>113.33347237330648</v>
      </c>
      <c r="J40" s="3">
        <f t="shared" si="0"/>
        <v>52.8400042620192</v>
      </c>
      <c r="K40" s="3">
        <f t="shared" si="1"/>
        <v>258.03532206282239</v>
      </c>
      <c r="L40" s="31">
        <f t="shared" si="2"/>
        <v>96.277652504615034</v>
      </c>
      <c r="M40" s="31">
        <f t="shared" si="4"/>
        <v>58.652327585997334</v>
      </c>
      <c r="N40" s="31">
        <f t="shared" si="5"/>
        <v>100.83042875344252</v>
      </c>
      <c r="O40" s="11"/>
    </row>
    <row r="41" spans="1:15" x14ac:dyDescent="0.3">
      <c r="A41" s="3">
        <v>35</v>
      </c>
      <c r="B41" s="3">
        <v>106.55110512478539</v>
      </c>
      <c r="C41" s="3">
        <v>53.843637395474843</v>
      </c>
      <c r="D41" s="3">
        <v>257.80748650564851</v>
      </c>
      <c r="E41" s="3">
        <v>97.71558257979747</v>
      </c>
      <c r="F41" s="3">
        <v>62.418446696117982</v>
      </c>
      <c r="G41" s="3">
        <v>97.809390067776064</v>
      </c>
      <c r="I41" s="3">
        <f t="shared" si="3"/>
        <v>114.92609721566656</v>
      </c>
      <c r="J41" s="3">
        <f t="shared" si="0"/>
        <v>54.162178953961465</v>
      </c>
      <c r="K41" s="3">
        <f t="shared" si="1"/>
        <v>259.95567647858212</v>
      </c>
      <c r="L41" s="31">
        <f t="shared" si="2"/>
        <v>99.36737153745905</v>
      </c>
      <c r="M41" s="31">
        <f t="shared" si="4"/>
        <v>61.690468366764684</v>
      </c>
      <c r="N41" s="31">
        <f t="shared" si="5"/>
        <v>104.02038233410507</v>
      </c>
      <c r="O41" s="11"/>
    </row>
    <row r="42" spans="1:15" x14ac:dyDescent="0.3">
      <c r="A42" s="3">
        <v>36</v>
      </c>
      <c r="B42" s="3">
        <v>107.89299469492671</v>
      </c>
      <c r="C42" s="3">
        <v>55.767113757436434</v>
      </c>
      <c r="D42" s="3">
        <v>259.39990777900999</v>
      </c>
      <c r="E42" s="3">
        <v>100.06859023219447</v>
      </c>
      <c r="F42" s="3">
        <v>65.061697048398145</v>
      </c>
      <c r="G42" s="3">
        <v>100.39432828329545</v>
      </c>
      <c r="I42" s="3">
        <f t="shared" si="3"/>
        <v>116.36232359303304</v>
      </c>
      <c r="J42" s="3">
        <f t="shared" si="0"/>
        <v>55.420418453463824</v>
      </c>
      <c r="K42" s="3">
        <f t="shared" si="1"/>
        <v>261.6318529248353</v>
      </c>
      <c r="L42" s="31">
        <f t="shared" si="2"/>
        <v>102.39658650866755</v>
      </c>
      <c r="M42" s="31">
        <f t="shared" si="4"/>
        <v>64.713314559561923</v>
      </c>
      <c r="N42" s="31">
        <f t="shared" si="5"/>
        <v>107.17919895578272</v>
      </c>
      <c r="O42" s="11"/>
    </row>
    <row r="43" spans="1:15" x14ac:dyDescent="0.3">
      <c r="A43" s="3">
        <v>37</v>
      </c>
      <c r="B43" s="3">
        <v>109.49048227842827</v>
      </c>
      <c r="C43" s="3">
        <v>57.43412660446981</v>
      </c>
      <c r="D43" s="3">
        <v>260.99232905237147</v>
      </c>
      <c r="E43" s="3">
        <v>102.08545393424903</v>
      </c>
      <c r="F43" s="3">
        <v>67.453209271889733</v>
      </c>
      <c r="G43" s="3">
        <v>102.97926649881484</v>
      </c>
      <c r="I43" s="3">
        <f t="shared" si="3"/>
        <v>117.65563289665137</v>
      </c>
      <c r="J43" s="3">
        <f t="shared" si="0"/>
        <v>56.615796467939639</v>
      </c>
      <c r="K43" s="3">
        <f t="shared" si="1"/>
        <v>263.0935516260285</v>
      </c>
      <c r="L43" s="31">
        <f t="shared" ref="L43:L75" si="12">$T$7*EXP(-EXP(($T$8*EXP(1)/$T$7)*($T$9-A43)+1))</f>
        <v>105.36197380476294</v>
      </c>
      <c r="M43" s="31">
        <f t="shared" si="4"/>
        <v>67.713153814916581</v>
      </c>
      <c r="N43" s="31">
        <f t="shared" si="5"/>
        <v>110.30341005847762</v>
      </c>
      <c r="O43" s="11"/>
    </row>
    <row r="44" spans="1:15" x14ac:dyDescent="0.3">
      <c r="A44" s="3">
        <v>38</v>
      </c>
      <c r="B44" s="3">
        <v>111.79086439867052</v>
      </c>
      <c r="C44" s="3">
        <v>58.908791815307033</v>
      </c>
      <c r="D44" s="3">
        <v>262.90323458040524</v>
      </c>
      <c r="E44" s="3">
        <v>104.83062952871219</v>
      </c>
      <c r="F44" s="3">
        <v>70.725804946141366</v>
      </c>
      <c r="G44" s="3">
        <v>105.97235285362676</v>
      </c>
      <c r="I44" s="3">
        <f t="shared" si="3"/>
        <v>118.81874420799448</v>
      </c>
      <c r="J44" s="3">
        <f t="shared" si="0"/>
        <v>57.749674956495838</v>
      </c>
      <c r="K44" s="3">
        <f t="shared" si="1"/>
        <v>264.36719858054056</v>
      </c>
      <c r="L44" s="31">
        <f t="shared" si="12"/>
        <v>108.26068873305385</v>
      </c>
      <c r="M44" s="31">
        <f t="shared" si="4"/>
        <v>70.682857336491125</v>
      </c>
      <c r="N44" s="31">
        <f t="shared" si="5"/>
        <v>113.38981531147331</v>
      </c>
      <c r="O44" s="11"/>
    </row>
    <row r="45" spans="1:15" x14ac:dyDescent="0.3">
      <c r="A45" s="3">
        <v>39</v>
      </c>
      <c r="B45" s="3">
        <v>114.98583956567364</v>
      </c>
      <c r="C45" s="3">
        <v>60.699962016896265</v>
      </c>
      <c r="D45" s="3">
        <v>265.04295517996923</v>
      </c>
      <c r="E45" s="3">
        <v>107.89790797283514</v>
      </c>
      <c r="F45" s="3">
        <v>74.376007813575882</v>
      </c>
      <c r="G45" s="3">
        <v>108.55729106914615</v>
      </c>
      <c r="I45" s="3">
        <f t="shared" si="3"/>
        <v>119.86356353180911</v>
      </c>
      <c r="J45" s="3">
        <f t="shared" si="0"/>
        <v>58.82365258146914</v>
      </c>
      <c r="K45" s="3">
        <f t="shared" si="1"/>
        <v>265.47621896936448</v>
      </c>
      <c r="L45" s="31">
        <f t="shared" si="12"/>
        <v>111.09034236651091</v>
      </c>
      <c r="M45" s="31">
        <f t="shared" si="4"/>
        <v>73.615895049391057</v>
      </c>
      <c r="N45" s="31">
        <f t="shared" si="5"/>
        <v>116.43547970167546</v>
      </c>
      <c r="O45" s="11"/>
    </row>
    <row r="46" spans="1:15" x14ac:dyDescent="0.3">
      <c r="A46" s="3">
        <v>40</v>
      </c>
      <c r="B46" s="3">
        <v>116.19993012913483</v>
      </c>
      <c r="C46" s="3">
        <v>61.416430097531958</v>
      </c>
      <c r="D46" s="3">
        <v>266.3267875397076</v>
      </c>
      <c r="E46" s="3">
        <v>109.20601201518168</v>
      </c>
      <c r="F46" s="3">
        <v>75.949371118504558</v>
      </c>
      <c r="G46" s="3">
        <v>111.14222928466553</v>
      </c>
      <c r="I46" s="3">
        <f t="shared" si="3"/>
        <v>120.80116231702276</v>
      </c>
      <c r="J46" s="3">
        <f t="shared" si="0"/>
        <v>59.839517987674931</v>
      </c>
      <c r="K46" s="3">
        <f t="shared" ref="K46:K49" si="13">$S$7*EXP(-EXP(($S$8*EXP(1)/$S$7)*($S$9-A46)+1))</f>
        <v>266.44131229744761</v>
      </c>
      <c r="L46" s="31">
        <f t="shared" si="12"/>
        <v>113.84897673538961</v>
      </c>
      <c r="M46" s="31">
        <f t="shared" si="4"/>
        <v>76.506341605793352</v>
      </c>
      <c r="N46" s="31">
        <f t="shared" si="5"/>
        <v>119.4377291272438</v>
      </c>
      <c r="O46" s="11"/>
    </row>
    <row r="47" spans="1:15" x14ac:dyDescent="0.3">
      <c r="A47" s="3">
        <v>41</v>
      </c>
      <c r="B47" s="3">
        <v>117.6057192026162</v>
      </c>
      <c r="C47" s="3">
        <v>61.655252791077189</v>
      </c>
      <c r="D47" s="3">
        <v>267.7532679394169</v>
      </c>
      <c r="E47" s="3">
        <v>111.64179195610285</v>
      </c>
      <c r="F47" s="3">
        <v>78.781425067376162</v>
      </c>
      <c r="G47" s="3">
        <v>113.59111812042075</v>
      </c>
      <c r="I47" s="3">
        <f t="shared" si="3"/>
        <v>121.64177830541543</v>
      </c>
      <c r="J47" s="3">
        <f t="shared" si="0"/>
        <v>60.799207876267964</v>
      </c>
      <c r="K47" s="3">
        <f t="shared" si="13"/>
        <v>267.28072033387724</v>
      </c>
      <c r="L47" s="31">
        <f t="shared" si="12"/>
        <v>116.5350388744835</v>
      </c>
      <c r="M47" s="31">
        <f t="shared" si="4"/>
        <v>79.348874335133132</v>
      </c>
      <c r="N47" s="31">
        <f t="shared" si="5"/>
        <v>122.39414468658578</v>
      </c>
      <c r="O47" s="11"/>
    </row>
    <row r="48" spans="1:15" x14ac:dyDescent="0.3">
      <c r="A48" s="3">
        <v>42</v>
      </c>
      <c r="B48" s="3">
        <v>118.50031224937707</v>
      </c>
      <c r="C48" s="3">
        <v>62.610543565258112</v>
      </c>
      <c r="D48" s="3">
        <v>269.60769245903901</v>
      </c>
      <c r="E48" s="3">
        <v>114.57374929239684</v>
      </c>
      <c r="F48" s="3">
        <v>81.298806355262045</v>
      </c>
      <c r="G48" s="3">
        <v>118.48889579193117</v>
      </c>
      <c r="I48" s="3">
        <f t="shared" si="3"/>
        <v>122.3948329669205</v>
      </c>
      <c r="J48" s="3">
        <f t="shared" si="0"/>
        <v>61.704769738343785</v>
      </c>
      <c r="K48" s="3">
        <f t="shared" si="13"/>
        <v>268.01048200637308</v>
      </c>
      <c r="L48" s="31">
        <f t="shared" si="12"/>
        <v>119.14735417661164</v>
      </c>
      <c r="M48" s="31">
        <f t="shared" si="4"/>
        <v>82.138764239854382</v>
      </c>
      <c r="N48" s="31">
        <f t="shared" si="5"/>
        <v>125.30255584436094</v>
      </c>
      <c r="O48" s="11"/>
    </row>
    <row r="49" spans="1:15" x14ac:dyDescent="0.3">
      <c r="A49" s="3">
        <v>43</v>
      </c>
      <c r="B49" s="3">
        <v>119.20320678611776</v>
      </c>
      <c r="C49" s="3">
        <v>63.088188952348574</v>
      </c>
      <c r="D49" s="3">
        <v>270.3209326588937</v>
      </c>
      <c r="E49" s="3">
        <v>115.74653222691444</v>
      </c>
      <c r="F49" s="3">
        <v>82.746300595796427</v>
      </c>
      <c r="G49" s="3">
        <v>122.29827842532816</v>
      </c>
      <c r="I49" s="3">
        <f t="shared" si="3"/>
        <v>123.06896085686228</v>
      </c>
      <c r="J49" s="3">
        <f t="shared" si="0"/>
        <v>62.558329038661725</v>
      </c>
      <c r="K49" s="3">
        <f t="shared" si="13"/>
        <v>268.64467169995231</v>
      </c>
      <c r="L49" s="31">
        <f t="shared" si="12"/>
        <v>121.68509944623133</v>
      </c>
      <c r="M49" s="31">
        <f t="shared" si="4"/>
        <v>84.871861105573899</v>
      </c>
      <c r="N49" s="31">
        <f t="shared" si="5"/>
        <v>128.16103264646864</v>
      </c>
      <c r="O49" s="11"/>
    </row>
    <row r="50" spans="1:15" x14ac:dyDescent="0.3">
      <c r="A50" s="3">
        <v>44</v>
      </c>
      <c r="B50" s="3">
        <v>122.46208145646095</v>
      </c>
      <c r="C50" s="3">
        <v>63.804657032984267</v>
      </c>
      <c r="D50" s="3"/>
      <c r="E50" s="3">
        <v>118.00188402406366</v>
      </c>
      <c r="F50" s="3">
        <v>85.200747351485163</v>
      </c>
      <c r="G50" s="3">
        <v>125.69951291943262</v>
      </c>
      <c r="I50" s="3">
        <f t="shared" si="3"/>
        <v>123.67204715993657</v>
      </c>
      <c r="J50" s="3">
        <f t="shared" si="0"/>
        <v>63.362060587774778</v>
      </c>
      <c r="K50" s="3"/>
      <c r="L50" s="31">
        <f t="shared" si="12"/>
        <v>124.14777599284687</v>
      </c>
      <c r="M50" s="31">
        <f t="shared" si="4"/>
        <v>87.54457374240836</v>
      </c>
      <c r="N50" s="31">
        <f t="shared" si="5"/>
        <v>130.96787714540889</v>
      </c>
      <c r="O50" s="11"/>
    </row>
    <row r="51" spans="1:15" x14ac:dyDescent="0.3">
      <c r="A51" s="3">
        <v>45</v>
      </c>
      <c r="B51" s="3">
        <v>124.50686556334296</v>
      </c>
      <c r="C51" s="3">
        <v>64.401713766847351</v>
      </c>
      <c r="D51" s="3"/>
      <c r="E51" s="3">
        <v>119.98659360555497</v>
      </c>
      <c r="F51" s="3">
        <v>87.151717849596722</v>
      </c>
      <c r="G51" s="3">
        <v>127.7402536158953</v>
      </c>
      <c r="I51" s="3">
        <f t="shared" si="3"/>
        <v>124.21127047376486</v>
      </c>
      <c r="J51" s="3">
        <f t="shared" si="0"/>
        <v>64.118163807379858</v>
      </c>
      <c r="K51" s="3"/>
      <c r="L51" s="31">
        <f t="shared" si="12"/>
        <v>126.53518305282968</v>
      </c>
      <c r="M51" s="31">
        <f t="shared" si="4"/>
        <v>90.153846307546289</v>
      </c>
      <c r="N51" s="31">
        <f t="shared" si="5"/>
        <v>133.72161418620573</v>
      </c>
      <c r="O51" s="11"/>
    </row>
    <row r="52" spans="1:15" x14ac:dyDescent="0.3">
      <c r="A52" s="3">
        <v>46</v>
      </c>
      <c r="B52" s="3">
        <v>126.8072476835852</v>
      </c>
      <c r="C52" s="3">
        <v>65.357004541028275</v>
      </c>
      <c r="D52" s="3"/>
      <c r="E52" s="3">
        <v>122.46748058241911</v>
      </c>
      <c r="F52" s="3">
        <v>89.812324060445548</v>
      </c>
      <c r="G52" s="3">
        <v>129.10074741353708</v>
      </c>
      <c r="I52" s="3">
        <f t="shared" si="3"/>
        <v>124.69314854260242</v>
      </c>
      <c r="J52" s="3">
        <f t="shared" ref="J52:J66" si="14">$R$7*EXP(-EXP(($R$8*EXP(1)/$R$7)*($R$9-A52)+1))</f>
        <v>64.828841575241015</v>
      </c>
      <c r="K52" s="3"/>
      <c r="L52" s="31">
        <f t="shared" si="12"/>
        <v>128.84739178084084</v>
      </c>
      <c r="M52" s="31">
        <f t="shared" si="4"/>
        <v>92.697131582592561</v>
      </c>
      <c r="N52" s="31">
        <f t="shared" si="5"/>
        <v>136.42098169153198</v>
      </c>
    </row>
    <row r="53" spans="1:15" x14ac:dyDescent="0.3">
      <c r="A53" s="3">
        <v>47</v>
      </c>
      <c r="B53" s="3">
        <v>128.08523775038645</v>
      </c>
      <c r="C53" s="3">
        <v>65.715238581346128</v>
      </c>
      <c r="D53" s="3"/>
      <c r="E53" s="3">
        <v>123.77558462476566</v>
      </c>
      <c r="F53" s="3">
        <v>91.308915054048015</v>
      </c>
      <c r="G53" s="3">
        <v>132.22988314811317</v>
      </c>
      <c r="I53" s="3">
        <f t="shared" si="3"/>
        <v>125.12358519331099</v>
      </c>
      <c r="J53" s="3">
        <f t="shared" si="14"/>
        <v>65.496282329414697</v>
      </c>
      <c r="K53" s="3"/>
      <c r="L53" s="31">
        <f t="shared" si="12"/>
        <v>131.08472000853303</v>
      </c>
      <c r="M53" s="31">
        <f t="shared" si="4"/>
        <v>95.172361996773972</v>
      </c>
      <c r="N53" s="31">
        <f t="shared" si="5"/>
        <v>139.06492057299303</v>
      </c>
    </row>
    <row r="54" spans="1:15" x14ac:dyDescent="0.3">
      <c r="A54" s="3">
        <v>48</v>
      </c>
      <c r="B54" s="3">
        <v>129.49102682386783</v>
      </c>
      <c r="C54" s="3">
        <v>66.670529355527052</v>
      </c>
      <c r="D54" s="3"/>
      <c r="E54" s="3">
        <v>125.76029420625697</v>
      </c>
      <c r="F54" s="3">
        <v>93.138081824006576</v>
      </c>
      <c r="G54" s="3">
        <v>137.55205658268653</v>
      </c>
      <c r="I54" s="3">
        <f t="shared" si="3"/>
        <v>125.50791716599805</v>
      </c>
      <c r="J54" s="3">
        <f t="shared" si="14"/>
        <v>66.122645113993627</v>
      </c>
      <c r="K54" s="3"/>
      <c r="L54" s="31">
        <f t="shared" si="12"/>
        <v>133.24770792874119</v>
      </c>
      <c r="M54" s="31">
        <f t="shared" si="4"/>
        <v>97.577919102083882</v>
      </c>
      <c r="N54" s="31">
        <f t="shared" si="5"/>
        <v>141.652564383906</v>
      </c>
    </row>
    <row r="55" spans="1:15" x14ac:dyDescent="0.3">
      <c r="A55" s="3">
        <v>49</v>
      </c>
      <c r="B55" s="3">
        <v>130.51341887730882</v>
      </c>
      <c r="C55" s="3">
        <v>67.625820129707975</v>
      </c>
      <c r="D55" s="3"/>
      <c r="E55" s="3">
        <v>127.75530059491555</v>
      </c>
      <c r="F55" s="3">
        <v>97.239849732398511</v>
      </c>
      <c r="G55" s="3">
        <v>146.42234564030881</v>
      </c>
      <c r="I55" s="3">
        <f t="shared" si="3"/>
        <v>125.85095988548781</v>
      </c>
      <c r="J55" s="3">
        <f t="shared" si="14"/>
        <v>66.710047257874578</v>
      </c>
      <c r="K55" s="3"/>
      <c r="L55" s="31">
        <f t="shared" si="12"/>
        <v>135.33709482796476</v>
      </c>
      <c r="M55" s="31">
        <f t="shared" si="4"/>
        <v>99.912602121548034</v>
      </c>
      <c r="N55" s="31">
        <f t="shared" si="5"/>
        <v>144.18322881750458</v>
      </c>
    </row>
    <row r="56" spans="1:15" x14ac:dyDescent="0.3">
      <c r="A56" s="3">
        <v>50</v>
      </c>
      <c r="B56" s="3">
        <v>131.9192079507902</v>
      </c>
      <c r="C56" s="3">
        <v>67.864642823253206</v>
      </c>
      <c r="D56" s="3"/>
      <c r="E56" s="3">
        <v>130.56644596075265</v>
      </c>
      <c r="F56" s="3">
        <v>99.73416805506929</v>
      </c>
      <c r="G56" s="3">
        <v>152.88498481086216</v>
      </c>
      <c r="I56" s="3">
        <f t="shared" si="3"/>
        <v>126.15705150073018</v>
      </c>
      <c r="J56" s="3">
        <f t="shared" si="14"/>
        <v>67.260554392232947</v>
      </c>
      <c r="K56" s="3"/>
      <c r="L56" s="31">
        <f t="shared" si="12"/>
        <v>137.35379695851884</v>
      </c>
      <c r="M56" s="31">
        <f t="shared" si="4"/>
        <v>102.17559610911212</v>
      </c>
      <c r="N56" s="31">
        <f t="shared" si="5"/>
        <v>146.65640114343722</v>
      </c>
    </row>
    <row r="57" spans="1:15" x14ac:dyDescent="0.3">
      <c r="A57" s="3">
        <v>51</v>
      </c>
      <c r="B57" s="3">
        <v>132.55820298419081</v>
      </c>
      <c r="C57" s="3">
        <v>67.864642823253206</v>
      </c>
      <c r="D57" s="3"/>
      <c r="E57" s="3">
        <v>132.33474707797276</v>
      </c>
      <c r="F57" s="3">
        <v>101.68435675774982</v>
      </c>
      <c r="G57" s="3">
        <v>157.06669250945552</v>
      </c>
      <c r="I57" s="3">
        <f t="shared" si="3"/>
        <v>126.43009473971661</v>
      </c>
      <c r="J57" s="3">
        <f t="shared" si="14"/>
        <v>67.776172529883922</v>
      </c>
      <c r="K57" s="3"/>
      <c r="L57" s="31">
        <f t="shared" si="12"/>
        <v>139.29888661413983</v>
      </c>
      <c r="M57" s="31">
        <f t="shared" si="4"/>
        <v>104.36644018077251</v>
      </c>
      <c r="N57" s="31">
        <f t="shared" si="5"/>
        <v>149.07172966480749</v>
      </c>
    </row>
    <row r="58" spans="1:15" x14ac:dyDescent="0.3">
      <c r="A58" s="3">
        <v>52</v>
      </c>
      <c r="B58" s="3">
        <v>133.90009255433213</v>
      </c>
      <c r="C58" s="3">
        <v>67.864642823253206</v>
      </c>
      <c r="D58" s="3"/>
      <c r="E58" s="3">
        <v>135.32725666096064</v>
      </c>
      <c r="F58" s="3">
        <v>104.41462094150258</v>
      </c>
      <c r="G58" s="3">
        <v>159.47434239652443</v>
      </c>
      <c r="I58" s="3">
        <f t="shared" si="3"/>
        <v>126.67359629828447</v>
      </c>
      <c r="J58" s="3">
        <f t="shared" si="14"/>
        <v>68.258841949270789</v>
      </c>
      <c r="K58" s="3"/>
      <c r="L58" s="31">
        <f t="shared" si="12"/>
        <v>141.17357244886438</v>
      </c>
      <c r="M58" s="31">
        <f t="shared" si="4"/>
        <v>106.48499620262926</v>
      </c>
      <c r="N58" s="31">
        <f t="shared" si="5"/>
        <v>151.42901326790644</v>
      </c>
    </row>
    <row r="59" spans="1:15" x14ac:dyDescent="0.3">
      <c r="A59" s="3">
        <v>53</v>
      </c>
      <c r="B59" s="3">
        <v>134.15569056769237</v>
      </c>
      <c r="C59" s="3">
        <v>68.630473862200418</v>
      </c>
      <c r="D59" s="3"/>
      <c r="E59" s="3">
        <v>137.54896832105771</v>
      </c>
      <c r="F59" s="3">
        <v>107.08916544803589</v>
      </c>
      <c r="G59" s="3">
        <v>161.56519624582111</v>
      </c>
      <c r="I59" s="3">
        <f t="shared" si="3"/>
        <v>126.89070361167013</v>
      </c>
      <c r="J59" s="3">
        <f t="shared" si="14"/>
        <v>68.710432646453071</v>
      </c>
      <c r="K59" s="3"/>
      <c r="L59" s="31">
        <f t="shared" si="12"/>
        <v>142.97918105842786</v>
      </c>
      <c r="M59" s="31">
        <f t="shared" si="4"/>
        <v>108.53141825329514</v>
      </c>
      <c r="N59" s="31">
        <f t="shared" si="5"/>
        <v>153.72819112726503</v>
      </c>
    </row>
    <row r="60" spans="1:15" x14ac:dyDescent="0.3">
      <c r="A60" s="3">
        <v>54</v>
      </c>
      <c r="B60" s="3">
        <v>134.79468560109299</v>
      </c>
      <c r="C60" s="3">
        <v>68.630473862200418</v>
      </c>
      <c r="D60" s="3"/>
      <c r="E60" s="3">
        <v>140.90420633834717</v>
      </c>
      <c r="F60" s="3">
        <v>111.10098220783584</v>
      </c>
      <c r="G60" s="3">
        <v>162.70566198180111</v>
      </c>
      <c r="I60" s="3">
        <f t="shared" si="3"/>
        <v>127.08423895570144</v>
      </c>
      <c r="J60" s="3">
        <f t="shared" si="14"/>
        <v>69.132741139404928</v>
      </c>
      <c r="K60" s="3"/>
      <c r="L60" s="31">
        <f t="shared" si="12"/>
        <v>144.71713982598234</v>
      </c>
      <c r="M60" s="31">
        <f t="shared" si="4"/>
        <v>110.50612311598258</v>
      </c>
      <c r="N60" s="31">
        <f t="shared" si="5"/>
        <v>155.96933261974633</v>
      </c>
    </row>
    <row r="61" spans="1:15" x14ac:dyDescent="0.3">
      <c r="A61" s="3">
        <v>55</v>
      </c>
      <c r="B61" s="3">
        <v>135.43368063449361</v>
      </c>
      <c r="C61" s="3">
        <v>68.95868716460636</v>
      </c>
      <c r="D61" s="3"/>
      <c r="E61" s="3">
        <v>143.26194116130731</v>
      </c>
      <c r="F61" s="3">
        <v>113.26061390648675</v>
      </c>
      <c r="G61" s="3">
        <v>164.44425560248536</v>
      </c>
      <c r="I61" s="3">
        <f t="shared" si="3"/>
        <v>127.2567308966963</v>
      </c>
      <c r="J61" s="3">
        <f t="shared" si="14"/>
        <v>69.527488429601135</v>
      </c>
      <c r="K61" s="3"/>
      <c r="L61" s="31">
        <f t="shared" si="12"/>
        <v>146.38896101934529</v>
      </c>
      <c r="M61" s="31">
        <f t="shared" si="4"/>
        <v>112.40976199979777</v>
      </c>
      <c r="N61" s="31">
        <f t="shared" si="5"/>
        <v>158.15262749312683</v>
      </c>
    </row>
    <row r="62" spans="1:15" x14ac:dyDescent="0.3">
      <c r="A62" s="3">
        <v>56</v>
      </c>
      <c r="B62" s="3"/>
      <c r="C62" s="3">
        <v>69.068091598741674</v>
      </c>
      <c r="D62" s="3"/>
      <c r="E62" s="3">
        <v>144.44080857278738</v>
      </c>
      <c r="F62" s="3">
        <v>114.44326936050987</v>
      </c>
      <c r="G62" s="3">
        <v>165.08817916570175</v>
      </c>
      <c r="I62" s="3"/>
      <c r="J62" s="3">
        <f t="shared" si="14"/>
        <v>69.896318945842395</v>
      </c>
      <c r="K62" s="3"/>
      <c r="L62" s="31">
        <f t="shared" si="12"/>
        <v>147.99622711498191</v>
      </c>
      <c r="M62" s="31">
        <f t="shared" si="4"/>
        <v>114.2431936402773</v>
      </c>
      <c r="N62" s="31">
        <f t="shared" si="5"/>
        <v>160.2783763269897</v>
      </c>
    </row>
    <row r="63" spans="1:15" x14ac:dyDescent="0.3">
      <c r="A63" s="3">
        <v>57</v>
      </c>
      <c r="B63" s="3"/>
      <c r="C63" s="3">
        <v>69.9433270718242</v>
      </c>
      <c r="D63" s="3"/>
      <c r="E63" s="3">
        <v>146.52649707002135</v>
      </c>
      <c r="F63" s="3">
        <v>116.44864165211429</v>
      </c>
      <c r="G63" s="3">
        <v>165.73210272891814</v>
      </c>
      <c r="I63" s="3"/>
      <c r="J63" s="3">
        <f t="shared" si="14"/>
        <v>70.240800314259474</v>
      </c>
      <c r="K63" s="3"/>
      <c r="L63" s="31">
        <f t="shared" si="12"/>
        <v>149.54057731422654</v>
      </c>
      <c r="M63" s="31">
        <f t="shared" si="4"/>
        <v>116.00745888583324</v>
      </c>
      <c r="N63" s="31">
        <f t="shared" si="5"/>
        <v>162.34698131677214</v>
      </c>
    </row>
    <row r="64" spans="1:15" x14ac:dyDescent="0.3">
      <c r="A64" s="3">
        <v>58</v>
      </c>
      <c r="B64" s="3"/>
      <c r="C64" s="3">
        <v>69.9433270718242</v>
      </c>
      <c r="D64" s="3"/>
      <c r="E64" s="3">
        <v>149.11093716441997</v>
      </c>
      <c r="F64" s="3">
        <v>118.19691493197456</v>
      </c>
      <c r="G64" s="3"/>
      <c r="I64" s="3"/>
      <c r="J64" s="3">
        <f t="shared" si="14"/>
        <v>70.562423816242116</v>
      </c>
      <c r="K64" s="3"/>
      <c r="L64" s="31">
        <f t="shared" si="12"/>
        <v>151.02369520959937</v>
      </c>
      <c r="M64" s="31">
        <f t="shared" si="4"/>
        <v>117.70375683923643</v>
      </c>
      <c r="N64" s="3"/>
    </row>
    <row r="65" spans="1:14" x14ac:dyDescent="0.3">
      <c r="A65" s="3">
        <v>59</v>
      </c>
      <c r="B65" s="3"/>
      <c r="C65" s="3">
        <v>69.9433270718242</v>
      </c>
      <c r="D65" s="3"/>
      <c r="E65" s="3">
        <v>152.37549307313401</v>
      </c>
      <c r="F65" s="3">
        <v>120.81932485176496</v>
      </c>
      <c r="G65" s="3"/>
      <c r="I65" s="3"/>
      <c r="J65" s="3">
        <f t="shared" si="14"/>
        <v>70.862605412550849</v>
      </c>
      <c r="K65" s="3"/>
      <c r="L65" s="31">
        <f t="shared" si="12"/>
        <v>152.44729755322356</v>
      </c>
      <c r="M65" s="31">
        <f t="shared" si="4"/>
        <v>119.3334225911983</v>
      </c>
      <c r="N65" s="3"/>
    </row>
    <row r="66" spans="1:14" x14ac:dyDescent="0.3">
      <c r="A66" s="3">
        <v>60</v>
      </c>
      <c r="B66" s="3"/>
      <c r="C66" s="3">
        <v>69.9433270718242</v>
      </c>
      <c r="D66" s="3"/>
      <c r="E66" s="3">
        <v>155.00527422182032</v>
      </c>
      <c r="F66" s="3">
        <v>122.05340010813691</v>
      </c>
      <c r="G66" s="3"/>
      <c r="I66" s="3"/>
      <c r="J66" s="3">
        <f t="shared" si="14"/>
        <v>71.142687227034031</v>
      </c>
      <c r="K66" s="3"/>
      <c r="L66" s="31">
        <f t="shared" si="12"/>
        <v>153.81312407506522</v>
      </c>
      <c r="M66" s="31">
        <f t="shared" si="4"/>
        <v>120.89790655608449</v>
      </c>
      <c r="N66" s="3"/>
    </row>
    <row r="67" spans="1:14" x14ac:dyDescent="0.3">
      <c r="A67" s="3">
        <v>61</v>
      </c>
      <c r="B67" s="3"/>
      <c r="C67" s="3"/>
      <c r="D67" s="3"/>
      <c r="E67" s="3">
        <v>158.17914802195898</v>
      </c>
      <c r="F67" s="3">
        <v>123.64741398095069</v>
      </c>
      <c r="G67" s="3"/>
      <c r="I67" s="3"/>
      <c r="J67" s="3"/>
      <c r="K67" s="3"/>
      <c r="L67" s="31">
        <f t="shared" si="12"/>
        <v>155.12292829578575</v>
      </c>
      <c r="M67" s="31">
        <f t="shared" si="4"/>
        <v>122.39875539736238</v>
      </c>
      <c r="N67" s="3"/>
    </row>
    <row r="68" spans="1:14" x14ac:dyDescent="0.3">
      <c r="A68" s="3">
        <v>62</v>
      </c>
      <c r="B68" s="3"/>
      <c r="C68" s="3"/>
      <c r="D68" s="3"/>
      <c r="E68" s="3">
        <v>161.06227743062908</v>
      </c>
      <c r="F68" s="3">
        <v>125.70420607490394</v>
      </c>
      <c r="G68" s="3"/>
      <c r="I68" s="3"/>
      <c r="J68" s="3"/>
      <c r="K68" s="3"/>
      <c r="L68" s="31">
        <f t="shared" si="12"/>
        <v>156.37846927721611</v>
      </c>
      <c r="M68" s="31">
        <f t="shared" si="4"/>
        <v>123.83759451208755</v>
      </c>
      <c r="N68" s="3"/>
    </row>
    <row r="69" spans="1:14" x14ac:dyDescent="0.3">
      <c r="A69" s="3">
        <v>63</v>
      </c>
      <c r="B69" s="3"/>
      <c r="C69" s="3"/>
      <c r="D69" s="3"/>
      <c r="E69" s="3">
        <v>163.46488527118751</v>
      </c>
      <c r="F69" s="3">
        <v>126.52692291248523</v>
      </c>
      <c r="G69" s="3"/>
      <c r="I69" s="3"/>
      <c r="J69" s="3"/>
      <c r="K69" s="3"/>
      <c r="L69" s="31">
        <f t="shared" si="12"/>
        <v>157.58150425265617</v>
      </c>
      <c r="M69" s="31">
        <f t="shared" si="4"/>
        <v>125.21611202912013</v>
      </c>
      <c r="N69" s="3"/>
    </row>
    <row r="70" spans="1:14" x14ac:dyDescent="0.3">
      <c r="A70" s="3">
        <v>64</v>
      </c>
      <c r="B70" s="3"/>
      <c r="C70" s="3"/>
      <c r="D70" s="3"/>
      <c r="E70" s="3">
        <v>165.31304514854014</v>
      </c>
      <c r="F70" s="3">
        <v>127.34963975006653</v>
      </c>
      <c r="G70" s="3"/>
      <c r="I70" s="3"/>
      <c r="J70" s="3"/>
      <c r="K70" s="3"/>
      <c r="L70" s="31">
        <f t="shared" si="12"/>
        <v>158.73378207920982</v>
      </c>
      <c r="M70" s="31">
        <f t="shared" si="4"/>
        <v>126.5360442643867</v>
      </c>
      <c r="N70" s="3"/>
    </row>
    <row r="71" spans="1:14" x14ac:dyDescent="0.3">
      <c r="A71" s="3">
        <v>65</v>
      </c>
      <c r="B71" s="3"/>
      <c r="C71" s="3"/>
      <c r="D71" s="3"/>
      <c r="E71" s="3">
        <v>166.86549944551635</v>
      </c>
      <c r="F71" s="3">
        <v>128.42945559939199</v>
      </c>
      <c r="G71" s="3"/>
      <c r="I71" s="3"/>
      <c r="J71" s="3"/>
      <c r="K71" s="3"/>
      <c r="L71" s="31">
        <f t="shared" si="12"/>
        <v>159.83703745503996</v>
      </c>
      <c r="M71" s="31">
        <f t="shared" ref="M71:M78" si="15">$U$7*EXP(-EXP(($U$8*EXP(1)/$U$7)*($U$9-A71)+1))</f>
        <v>127.79916256795354</v>
      </c>
      <c r="N71" s="3"/>
    </row>
    <row r="72" spans="1:14" x14ac:dyDescent="0.3">
      <c r="A72" s="3">
        <v>66</v>
      </c>
      <c r="B72" s="3"/>
      <c r="C72" s="3"/>
      <c r="D72" s="3"/>
      <c r="E72" s="3">
        <v>168.30706414985141</v>
      </c>
      <c r="F72" s="3">
        <v>129.2521724369733</v>
      </c>
      <c r="G72" s="3"/>
      <c r="I72" s="3"/>
      <c r="J72" s="3"/>
      <c r="K72" s="3"/>
      <c r="L72" s="31">
        <f t="shared" si="12"/>
        <v>160.89298584564531</v>
      </c>
      <c r="M72" s="31">
        <f t="shared" si="15"/>
        <v>129.00726149156066</v>
      </c>
      <c r="N72" s="3"/>
    </row>
    <row r="73" spans="1:14" x14ac:dyDescent="0.3">
      <c r="A73" s="3">
        <v>67</v>
      </c>
      <c r="B73" s="3"/>
      <c r="C73" s="3"/>
      <c r="D73" s="3"/>
      <c r="E73" s="3">
        <v>169.23114408852774</v>
      </c>
      <c r="F73" s="3">
        <v>130.3834080886476</v>
      </c>
      <c r="G73" s="3"/>
      <c r="I73" s="3"/>
      <c r="J73" s="3"/>
      <c r="K73" s="3"/>
      <c r="L73" s="31">
        <f t="shared" si="12"/>
        <v>161.90331906490647</v>
      </c>
      <c r="M73" s="31">
        <f t="shared" si="15"/>
        <v>130.16214820122622</v>
      </c>
      <c r="N73" s="3"/>
    </row>
    <row r="74" spans="1:14" x14ac:dyDescent="0.3">
      <c r="A74" s="3">
        <v>68</v>
      </c>
      <c r="B74" s="3"/>
      <c r="C74" s="3"/>
      <c r="D74" s="3"/>
      <c r="E74" s="3">
        <v>170.00083042428119</v>
      </c>
      <c r="F74" s="3">
        <v>131.64290286503388</v>
      </c>
      <c r="G74" s="3"/>
      <c r="I74" s="3"/>
      <c r="J74" s="3"/>
      <c r="K74" s="3"/>
      <c r="L74" s="31">
        <f t="shared" si="12"/>
        <v>162.8697014586283</v>
      </c>
      <c r="M74" s="31">
        <f t="shared" si="15"/>
        <v>131.26563305724036</v>
      </c>
      <c r="N74" s="3"/>
    </row>
    <row r="75" spans="1:14" x14ac:dyDescent="0.3">
      <c r="A75" s="3">
        <v>69</v>
      </c>
      <c r="B75" s="3"/>
      <c r="C75" s="3"/>
      <c r="D75" s="3"/>
      <c r="E75" s="3">
        <v>170.50279977368561</v>
      </c>
      <c r="F75" s="3">
        <v>133.07414692910919</v>
      </c>
      <c r="G75" s="3"/>
      <c r="I75" s="3"/>
      <c r="J75" s="3"/>
      <c r="K75" s="3"/>
      <c r="L75" s="31">
        <f t="shared" si="12"/>
        <v>163.79376664053297</v>
      </c>
      <c r="M75" s="31">
        <f t="shared" si="15"/>
        <v>132.31952128303354</v>
      </c>
      <c r="N75" s="3"/>
    </row>
    <row r="76" spans="1:14" x14ac:dyDescent="0.3">
      <c r="A76" s="3">
        <v>70</v>
      </c>
      <c r="B76" s="3"/>
      <c r="C76" s="3"/>
      <c r="D76" s="3"/>
      <c r="E76" s="3"/>
      <c r="F76" s="3">
        <v>134.33364170549547</v>
      </c>
      <c r="G76" s="3"/>
      <c r="I76" s="3"/>
      <c r="J76" s="3"/>
      <c r="K76" s="3"/>
      <c r="L76" s="31"/>
      <c r="M76" s="31">
        <f t="shared" si="15"/>
        <v>133.32560564476489</v>
      </c>
      <c r="N76" s="3"/>
    </row>
    <row r="77" spans="1:14" x14ac:dyDescent="0.3">
      <c r="A77" s="3">
        <v>71</v>
      </c>
      <c r="B77" s="3"/>
      <c r="C77" s="3"/>
      <c r="D77" s="3"/>
      <c r="E77" s="3"/>
      <c r="F77" s="3">
        <v>135.53588671931874</v>
      </c>
      <c r="G77" s="3"/>
      <c r="I77" s="3"/>
      <c r="J77" s="3"/>
      <c r="K77" s="3"/>
      <c r="L77" s="31"/>
      <c r="M77" s="31">
        <f t="shared" si="15"/>
        <v>134.28566006480253</v>
      </c>
      <c r="N77" s="3"/>
    </row>
    <row r="78" spans="1:14" x14ac:dyDescent="0.3">
      <c r="A78" s="3">
        <v>72</v>
      </c>
      <c r="B78" s="3"/>
      <c r="C78" s="3"/>
      <c r="D78" s="3"/>
      <c r="E78" s="3"/>
      <c r="F78" s="3">
        <v>135.60984456709326</v>
      </c>
      <c r="G78" s="3"/>
      <c r="I78" s="3"/>
      <c r="J78" s="3"/>
      <c r="K78" s="3"/>
      <c r="L78" s="31"/>
      <c r="M78" s="31">
        <f t="shared" si="15"/>
        <v>135.20143409435511</v>
      </c>
      <c r="N78" s="3"/>
    </row>
  </sheetData>
  <mergeCells count="3">
    <mergeCell ref="B4:E4"/>
    <mergeCell ref="I4:L4"/>
    <mergeCell ref="Q4:T4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BAA3C-54DE-4EFC-8828-840EC79A0E2B}">
  <dimension ref="A4:P80"/>
  <sheetViews>
    <sheetView topLeftCell="A54" zoomScaleNormal="100" workbookViewId="0">
      <selection activeCell="A5" sqref="A5:J80"/>
    </sheetView>
  </sheetViews>
  <sheetFormatPr baseColWidth="10" defaultRowHeight="14.4" x14ac:dyDescent="0.3"/>
  <cols>
    <col min="7" max="7" width="13.109375" customWidth="1"/>
    <col min="8" max="10" width="12" bestFit="1" customWidth="1"/>
    <col min="13" max="13" width="12" bestFit="1" customWidth="1"/>
  </cols>
  <sheetData>
    <row r="4" spans="1:16" x14ac:dyDescent="0.3">
      <c r="A4" s="3" t="s">
        <v>22</v>
      </c>
      <c r="B4" s="112" t="s">
        <v>5</v>
      </c>
      <c r="C4" s="112"/>
      <c r="D4" s="112"/>
      <c r="E4" s="112"/>
      <c r="G4" s="112" t="s">
        <v>6</v>
      </c>
      <c r="H4" s="112"/>
      <c r="I4" s="112"/>
      <c r="J4" s="112"/>
      <c r="K4" s="30"/>
      <c r="M4" s="112" t="s">
        <v>50</v>
      </c>
      <c r="N4" s="112"/>
      <c r="O4" s="112"/>
      <c r="P4" s="112"/>
    </row>
    <row r="5" spans="1:16" x14ac:dyDescent="0.3">
      <c r="A5" t="s">
        <v>4</v>
      </c>
      <c r="B5" s="3" t="s">
        <v>38</v>
      </c>
      <c r="C5" s="3" t="s">
        <v>39</v>
      </c>
      <c r="D5" s="3" t="s">
        <v>40</v>
      </c>
      <c r="E5" s="3" t="s">
        <v>41</v>
      </c>
      <c r="G5" s="3" t="s">
        <v>61</v>
      </c>
      <c r="H5" s="3" t="s">
        <v>62</v>
      </c>
      <c r="I5" s="3" t="s">
        <v>63</v>
      </c>
      <c r="J5" s="3" t="s">
        <v>64</v>
      </c>
      <c r="K5" s="11"/>
      <c r="M5" s="3" t="s">
        <v>38</v>
      </c>
      <c r="N5" s="3" t="s">
        <v>39</v>
      </c>
      <c r="O5" s="3" t="s">
        <v>40</v>
      </c>
      <c r="P5" s="3" t="s">
        <v>41</v>
      </c>
    </row>
    <row r="6" spans="1:16" x14ac:dyDescent="0.3">
      <c r="A6">
        <v>0</v>
      </c>
      <c r="B6" s="3">
        <v>0</v>
      </c>
      <c r="C6" s="3">
        <v>0</v>
      </c>
      <c r="D6" s="3">
        <v>0</v>
      </c>
      <c r="E6" s="3">
        <v>0</v>
      </c>
      <c r="G6" s="3">
        <f t="shared" ref="G6:G33" si="0">$M$7*EXP(-EXP(($M$8*EXP(1)/$M$7)*($M$9-A6)+1))</f>
        <v>3.8067903917993884</v>
      </c>
      <c r="H6" s="3">
        <f t="shared" ref="H6:H43" si="1">$N$7*EXP(-EXP(($N$8*EXP(1)/$N$7)*($N$9-A6)+1))</f>
        <v>0.27322356690387251</v>
      </c>
      <c r="I6" s="3">
        <f t="shared" ref="I6:I45" si="2">$O$7*EXP(-EXP(($O$8*EXP(1)/$O$7)*($O$9-A6)+1))</f>
        <v>4.244539622634879E-2</v>
      </c>
      <c r="J6" s="3">
        <f t="shared" ref="J6:J42" si="3">$P$7*EXP(-EXP(($P$8*EXP(1)/$P$7)*($P$9-A6)+1))</f>
        <v>1.6503991258876658</v>
      </c>
      <c r="K6" s="11"/>
      <c r="M6" s="11"/>
      <c r="N6" s="11"/>
      <c r="O6" s="11"/>
      <c r="P6" s="11"/>
    </row>
    <row r="7" spans="1:16" x14ac:dyDescent="0.3">
      <c r="A7" s="3">
        <v>1</v>
      </c>
      <c r="B7" s="3">
        <v>0.59739286766246502</v>
      </c>
      <c r="C7" s="3">
        <v>0.24133412480307526</v>
      </c>
      <c r="D7" s="3">
        <v>2.5877052046264754E-2</v>
      </c>
      <c r="E7" s="3">
        <v>2.1705377453598325</v>
      </c>
      <c r="G7" s="3">
        <f t="shared" si="0"/>
        <v>4.3339446854330497</v>
      </c>
      <c r="H7" s="3">
        <f t="shared" si="1"/>
        <v>0.40879572383019747</v>
      </c>
      <c r="I7" s="3">
        <f t="shared" si="2"/>
        <v>0.10033522132026755</v>
      </c>
      <c r="J7" s="3">
        <f t="shared" si="3"/>
        <v>2.3444346311549036</v>
      </c>
      <c r="K7" s="11"/>
      <c r="L7" s="3" t="s">
        <v>51</v>
      </c>
      <c r="M7" s="3">
        <v>171.93895139293383</v>
      </c>
      <c r="N7" s="3">
        <v>37.152421353497594</v>
      </c>
      <c r="O7" s="3">
        <v>117.14848592835281</v>
      </c>
      <c r="P7" s="3">
        <v>172.22024282155979</v>
      </c>
    </row>
    <row r="8" spans="1:16" x14ac:dyDescent="0.3">
      <c r="A8" s="3">
        <v>2</v>
      </c>
      <c r="B8" s="3">
        <v>1.1028791402999354</v>
      </c>
      <c r="C8" s="3">
        <v>0.58885526451950354</v>
      </c>
      <c r="D8" s="3">
        <v>8.8721321301479153E-2</v>
      </c>
      <c r="E8" s="3">
        <v>3.5517890378615435</v>
      </c>
      <c r="G8" s="3">
        <f t="shared" si="0"/>
        <v>4.912365456355027</v>
      </c>
      <c r="H8" s="3">
        <f t="shared" si="1"/>
        <v>0.59175496909416925</v>
      </c>
      <c r="I8" s="3">
        <f t="shared" si="2"/>
        <v>0.21602661716522892</v>
      </c>
      <c r="J8" s="3">
        <f t="shared" si="3"/>
        <v>3.2431973493964219</v>
      </c>
      <c r="K8" s="11"/>
      <c r="L8" s="3" t="s">
        <v>0</v>
      </c>
      <c r="M8" s="3">
        <v>2.1904069676160938</v>
      </c>
      <c r="N8" s="3">
        <v>1.1696772123019568</v>
      </c>
      <c r="O8" s="3">
        <v>4.9536257415723171</v>
      </c>
      <c r="P8" s="3">
        <v>4.9754007771865592</v>
      </c>
    </row>
    <row r="9" spans="1:16" x14ac:dyDescent="0.3">
      <c r="A9" s="3">
        <v>3</v>
      </c>
      <c r="B9" s="3">
        <v>1.7462253054748977</v>
      </c>
      <c r="C9" s="3">
        <v>0.97498986420442391</v>
      </c>
      <c r="D9" s="3">
        <v>0.17004919916116837</v>
      </c>
      <c r="E9" s="3">
        <v>4.5383971039341944</v>
      </c>
      <c r="G9" s="3">
        <f t="shared" si="0"/>
        <v>5.5442924463194974</v>
      </c>
      <c r="H9" s="3">
        <f t="shared" si="1"/>
        <v>0.83100200818160719</v>
      </c>
      <c r="I9" s="3">
        <f t="shared" si="2"/>
        <v>0.4279541433539823</v>
      </c>
      <c r="J9" s="3">
        <f t="shared" si="3"/>
        <v>4.3778848082109096</v>
      </c>
      <c r="K9" s="11"/>
      <c r="L9" s="32" t="s">
        <v>1</v>
      </c>
      <c r="M9" s="33">
        <v>9.7524592003506534</v>
      </c>
      <c r="N9" s="33">
        <v>6.9149359315037815</v>
      </c>
      <c r="O9" s="33">
        <v>9.3069700601139154</v>
      </c>
      <c r="P9" s="33">
        <v>6.8302728854190953</v>
      </c>
    </row>
    <row r="10" spans="1:16" x14ac:dyDescent="0.3">
      <c r="A10" s="3">
        <v>4</v>
      </c>
      <c r="B10" s="3">
        <v>2.366594821893611</v>
      </c>
      <c r="C10" s="3">
        <v>1.2259773539996222</v>
      </c>
      <c r="D10" s="3">
        <v>0.35118856348502159</v>
      </c>
      <c r="E10" s="3">
        <v>5.5250051700068452</v>
      </c>
      <c r="G10" s="3">
        <f t="shared" si="0"/>
        <v>6.2317895492700925</v>
      </c>
      <c r="H10" s="3">
        <f t="shared" si="1"/>
        <v>1.1349258221935037</v>
      </c>
      <c r="I10" s="3">
        <f t="shared" si="2"/>
        <v>0.78713658080663496</v>
      </c>
      <c r="J10" s="3">
        <f t="shared" si="3"/>
        <v>5.7771668643391818</v>
      </c>
      <c r="K10" s="11"/>
      <c r="L10" s="32" t="s">
        <v>2</v>
      </c>
      <c r="M10" s="3">
        <f>SUMPRODUCT((B6:B80-G6:G80)^2)</f>
        <v>884.84081794268172</v>
      </c>
      <c r="N10" s="3">
        <f>SUMPRODUCT((C6:C63-H6:H63)^2)</f>
        <v>4.9904634600132161</v>
      </c>
      <c r="O10" s="3">
        <f>SUMPRODUCT((D6:D53-I6:I53)^2)</f>
        <v>90.622546441436185</v>
      </c>
      <c r="P10" s="3">
        <f>SUMPRODUCT((E6:E55-J6:J55)^2)</f>
        <v>25.455059062526601</v>
      </c>
    </row>
    <row r="11" spans="1:16" x14ac:dyDescent="0.3">
      <c r="A11" s="3">
        <v>5</v>
      </c>
      <c r="B11" s="3">
        <v>3.1018475820935678</v>
      </c>
      <c r="C11" s="3">
        <v>1.6603787786451576</v>
      </c>
      <c r="D11" s="3">
        <v>0.47040783898388416</v>
      </c>
      <c r="E11" s="3">
        <v>7.3666735600091267</v>
      </c>
      <c r="G11" s="3">
        <f t="shared" si="0"/>
        <v>6.9767233079675144</v>
      </c>
      <c r="H11" s="3">
        <f t="shared" si="1"/>
        <v>1.5108805954183411</v>
      </c>
      <c r="I11" s="3">
        <f t="shared" si="2"/>
        <v>1.3550840651584934</v>
      </c>
      <c r="J11" s="3">
        <f t="shared" si="3"/>
        <v>7.4656620407469321</v>
      </c>
      <c r="K11" s="11"/>
      <c r="L11" s="32" t="s">
        <v>55</v>
      </c>
      <c r="M11" s="3">
        <f>SUMPRODUCT((B6:B80-AVERAGE(B6:B80))^2)</f>
        <v>125834.91867238874</v>
      </c>
      <c r="N11" s="3">
        <f>SUMPRODUCT((C6:C63-AVERAGE(C6:C63))^2)</f>
        <v>9128.3027240078663</v>
      </c>
      <c r="O11" s="3">
        <f>SUMPRODUCT((D6:D53-AVERAGE(D6:D53))^2)</f>
        <v>86905.776306600397</v>
      </c>
      <c r="P11" s="3">
        <f>SUMPRODUCT((E6:E55-AVERAGE(E6:E55))^2)</f>
        <v>141972.95947283268</v>
      </c>
    </row>
    <row r="12" spans="1:16" x14ac:dyDescent="0.3">
      <c r="A12" s="3">
        <v>6</v>
      </c>
      <c r="B12" s="3">
        <v>3.9290069373185195</v>
      </c>
      <c r="C12" s="3">
        <v>2.114086933274939</v>
      </c>
      <c r="D12" s="3">
        <v>0.57206768630849569</v>
      </c>
      <c r="E12" s="3">
        <v>10.458045500370099</v>
      </c>
      <c r="G12" s="3">
        <f t="shared" si="0"/>
        <v>7.7807436283920479</v>
      </c>
      <c r="H12" s="3">
        <f t="shared" si="1"/>
        <v>1.9647202613283687</v>
      </c>
      <c r="I12" s="3">
        <f t="shared" si="2"/>
        <v>2.199206308201886</v>
      </c>
      <c r="J12" s="3">
        <f t="shared" si="3"/>
        <v>9.4626253949245545</v>
      </c>
      <c r="K12" s="11"/>
      <c r="L12" s="32" t="s">
        <v>3</v>
      </c>
      <c r="M12" s="3">
        <f>1-(M10/M11)</f>
        <v>0.99296824103135983</v>
      </c>
      <c r="N12" s="3">
        <f t="shared" ref="N12:P12" si="4">1-(N10/N11)</f>
        <v>0.99945329776948699</v>
      </c>
      <c r="O12" s="3">
        <f t="shared" si="4"/>
        <v>0.99895723218532995</v>
      </c>
      <c r="P12" s="3">
        <f t="shared" si="4"/>
        <v>0.99982070487818919</v>
      </c>
    </row>
    <row r="13" spans="1:16" x14ac:dyDescent="0.3">
      <c r="A13" s="3">
        <v>7</v>
      </c>
      <c r="B13" s="3">
        <v>5.0089094288622062</v>
      </c>
      <c r="C13" s="3">
        <v>2.5002215329598592</v>
      </c>
      <c r="D13" s="3">
        <v>1.8228650328286848</v>
      </c>
      <c r="E13" s="3">
        <v>14.075608409303154</v>
      </c>
      <c r="G13" s="3">
        <f t="shared" si="0"/>
        <v>8.6452669584500974</v>
      </c>
      <c r="H13" s="3">
        <f t="shared" si="1"/>
        <v>2.5004327492414093</v>
      </c>
      <c r="I13" s="3">
        <f t="shared" si="2"/>
        <v>3.3863418439284763</v>
      </c>
      <c r="J13" s="3">
        <f t="shared" si="3"/>
        <v>11.780943084494016</v>
      </c>
      <c r="K13" s="11"/>
      <c r="L13" s="32" t="s">
        <v>48</v>
      </c>
      <c r="M13" s="3">
        <f>1-((1-M12)*(74-1)/(74-3-1))</f>
        <v>0.99266687993270386</v>
      </c>
      <c r="N13" s="3">
        <f>1-((1-N12)*(57-1)/(57-3-1))</f>
        <v>0.99942235236021271</v>
      </c>
      <c r="O13" s="3">
        <f>1-((1-O12)*(47-1)/(47-3-1))</f>
        <v>0.99888448094244597</v>
      </c>
      <c r="P13" s="3">
        <f>1-((1-P12)*(49-1)/(49-3-1))</f>
        <v>0.99980875187006846</v>
      </c>
    </row>
    <row r="14" spans="1:16" x14ac:dyDescent="0.3">
      <c r="A14" s="3">
        <v>8</v>
      </c>
      <c r="B14" s="3">
        <v>6.065835271649644</v>
      </c>
      <c r="C14" s="3">
        <v>2.9249695926132717</v>
      </c>
      <c r="D14" s="3">
        <v>2.6322044923417485</v>
      </c>
      <c r="E14" s="3">
        <v>14.930668733232785</v>
      </c>
      <c r="G14" s="3">
        <f t="shared" si="0"/>
        <v>9.5714621223385752</v>
      </c>
      <c r="H14" s="3">
        <f t="shared" si="1"/>
        <v>3.1199016316025459</v>
      </c>
      <c r="I14" s="3">
        <f t="shared" si="2"/>
        <v>4.9755396062416848</v>
      </c>
      <c r="J14" s="3">
        <f t="shared" si="3"/>
        <v>14.426492882238865</v>
      </c>
      <c r="K14" s="11"/>
      <c r="L14" s="32" t="s">
        <v>49</v>
      </c>
      <c r="M14" s="3">
        <f>SQRT(AVERAGE((B6:B80-G6:G80)^2))</f>
        <v>3.5056268506889312</v>
      </c>
      <c r="N14" s="3">
        <f>SQRT(AVERAGE((C6:C63-H6:H63)^2))</f>
        <v>0.19493203898927414</v>
      </c>
      <c r="O14" s="3">
        <f>SQRT(AVERAGE((D6:D53-I6:I53)^2))</f>
        <v>2.3433351138999363</v>
      </c>
      <c r="P14" s="3">
        <f>SQRT(AVERAGE((E6:E55-J6:J55)^2))</f>
        <v>0.5041758509939207</v>
      </c>
    </row>
    <row r="15" spans="1:16" x14ac:dyDescent="0.3">
      <c r="A15" s="3">
        <v>9</v>
      </c>
      <c r="B15" s="3">
        <v>7.2835976557308229</v>
      </c>
      <c r="C15" s="3">
        <v>3.4365979371957911</v>
      </c>
      <c r="D15" s="3">
        <v>3.9075272770289997</v>
      </c>
      <c r="E15" s="3">
        <v>18.877100997523389</v>
      </c>
      <c r="G15" s="3">
        <f t="shared" si="0"/>
        <v>10.560238945738417</v>
      </c>
      <c r="H15" s="3">
        <f t="shared" si="1"/>
        <v>3.82280675158654</v>
      </c>
      <c r="I15" s="3">
        <f t="shared" si="2"/>
        <v>7.0113943117595658</v>
      </c>
      <c r="J15" s="3">
        <f t="shared" si="3"/>
        <v>17.397892013027299</v>
      </c>
      <c r="K15" s="11"/>
      <c r="L15" s="32" t="s">
        <v>70</v>
      </c>
      <c r="M15" s="3">
        <f>M14/AVERAGE(B6:B80)</f>
        <v>5.7272301237317927E-2</v>
      </c>
      <c r="N15" s="3">
        <f>N14/AVERAGE(C6:C63)</f>
        <v>9.3488367201479388E-3</v>
      </c>
      <c r="O15" s="3">
        <f>O14/AVERAGE(D6:D53)</f>
        <v>3.8901116243785241E-2</v>
      </c>
      <c r="P15" s="3">
        <f>P14/AVERAGE(E6:E55)</f>
        <v>6.1611757852854969E-3</v>
      </c>
    </row>
    <row r="16" spans="1:16" x14ac:dyDescent="0.3">
      <c r="A16" s="3">
        <v>10</v>
      </c>
      <c r="B16" s="3">
        <v>8.5243366885682494</v>
      </c>
      <c r="C16" s="3">
        <v>4.6680410914172903</v>
      </c>
      <c r="D16" s="3">
        <v>6.8368557776876804</v>
      </c>
      <c r="E16" s="3">
        <v>20.718769387525672</v>
      </c>
      <c r="G16" s="3">
        <f t="shared" si="0"/>
        <v>11.612239751357123</v>
      </c>
      <c r="H16" s="3">
        <f t="shared" si="1"/>
        <v>4.6066602180041247</v>
      </c>
      <c r="I16" s="3">
        <f t="shared" si="2"/>
        <v>9.5190512059429313</v>
      </c>
      <c r="J16" s="3">
        <f t="shared" si="3"/>
        <v>20.68661883736376</v>
      </c>
      <c r="K16" s="11"/>
      <c r="L16" s="3" t="s">
        <v>52</v>
      </c>
      <c r="M16" s="3">
        <f>B80</f>
        <v>128.42868483689338</v>
      </c>
      <c r="N16" s="3">
        <f>C63</f>
        <v>36.295306367420672</v>
      </c>
      <c r="O16" s="3">
        <f>D53</f>
        <v>115.40421247387748</v>
      </c>
      <c r="P16" s="3">
        <f>E55</f>
        <v>154.97482499614384</v>
      </c>
    </row>
    <row r="17" spans="1:16" x14ac:dyDescent="0.3">
      <c r="A17" s="3">
        <v>11</v>
      </c>
      <c r="B17" s="3">
        <v>10.109725452749407</v>
      </c>
      <c r="C17" s="3">
        <v>5.0695986417069099</v>
      </c>
      <c r="D17" s="3">
        <v>11.317005249283309</v>
      </c>
      <c r="E17" s="3">
        <v>24.270558425387215</v>
      </c>
      <c r="G17" s="3">
        <f t="shared" si="0"/>
        <v>12.727833750593691</v>
      </c>
      <c r="H17" s="3">
        <f t="shared" si="1"/>
        <v>5.4669618263384132</v>
      </c>
      <c r="I17" s="3">
        <f t="shared" si="2"/>
        <v>12.501563136815495</v>
      </c>
      <c r="J17" s="3">
        <f t="shared" si="3"/>
        <v>24.27746664689078</v>
      </c>
      <c r="K17" s="11"/>
      <c r="L17" s="3" t="s">
        <v>53</v>
      </c>
      <c r="M17" s="3">
        <f>G80</f>
        <v>128.16761591708106</v>
      </c>
      <c r="N17" s="3">
        <f>H63</f>
        <v>35.788859390886238</v>
      </c>
      <c r="O17" s="3">
        <f>I53</f>
        <v>113.03977444737242</v>
      </c>
      <c r="P17" s="3">
        <f>J55</f>
        <v>155.97138160887704</v>
      </c>
    </row>
    <row r="18" spans="1:16" x14ac:dyDescent="0.3">
      <c r="A18" s="3">
        <v>12</v>
      </c>
      <c r="B18" s="3">
        <v>11.649160919418067</v>
      </c>
      <c r="C18" s="3">
        <v>6.033336762401996</v>
      </c>
      <c r="D18" s="3">
        <v>15.538684559056112</v>
      </c>
      <c r="E18" s="3">
        <v>27.361930365748186</v>
      </c>
      <c r="G18" s="3">
        <f t="shared" si="0"/>
        <v>13.907114306442452</v>
      </c>
      <c r="H18" s="3">
        <f t="shared" si="1"/>
        <v>6.3974495474107957</v>
      </c>
      <c r="I18" s="3">
        <f t="shared" si="2"/>
        <v>15.939767062439541</v>
      </c>
      <c r="J18" s="3">
        <f t="shared" si="3"/>
        <v>28.149268084933606</v>
      </c>
      <c r="K18" s="11"/>
      <c r="L18" s="3" t="s">
        <v>54</v>
      </c>
      <c r="M18" s="34">
        <f>(M16-M17)/M16</f>
        <v>2.0327929087172293E-3</v>
      </c>
      <c r="N18" s="34">
        <f t="shared" ref="N18:P18" si="5">(N16-N17)/N16</f>
        <v>1.3953511547956796E-2</v>
      </c>
      <c r="O18" s="34">
        <f t="shared" si="5"/>
        <v>2.0488316464533408E-2</v>
      </c>
      <c r="P18" s="34">
        <f t="shared" si="5"/>
        <v>-6.4304419298940839E-3</v>
      </c>
    </row>
    <row r="19" spans="1:16" x14ac:dyDescent="0.3">
      <c r="A19" s="3">
        <v>13</v>
      </c>
      <c r="B19" s="3">
        <v>13.303479629867971</v>
      </c>
      <c r="C19" s="3">
        <v>7.3450914266814191</v>
      </c>
      <c r="D19" s="3">
        <v>19.544972067309896</v>
      </c>
      <c r="E19" s="3">
        <v>32.294970696111442</v>
      </c>
      <c r="G19" s="3">
        <f t="shared" si="0"/>
        <v>15.149898996159381</v>
      </c>
      <c r="H19" s="3">
        <f t="shared" si="1"/>
        <v>7.3904164335312599</v>
      </c>
      <c r="I19" s="3">
        <f t="shared" si="2"/>
        <v>19.794395003849203</v>
      </c>
      <c r="J19" s="3">
        <f t="shared" si="3"/>
        <v>32.275817872181165</v>
      </c>
      <c r="K19" s="11"/>
    </row>
    <row r="20" spans="1:16" x14ac:dyDescent="0.3">
      <c r="A20" s="3">
        <v>14</v>
      </c>
      <c r="B20" s="3">
        <v>15.003751637830371</v>
      </c>
      <c r="C20" s="3">
        <v>8.8977806211346149</v>
      </c>
      <c r="D20" s="3">
        <v>24.564427028962591</v>
      </c>
      <c r="E20" s="3">
        <v>36.872606078753591</v>
      </c>
      <c r="G20" s="3">
        <f t="shared" si="0"/>
        <v>16.455732360445527</v>
      </c>
      <c r="H20" s="3">
        <f t="shared" si="1"/>
        <v>8.4370647059120785</v>
      </c>
      <c r="I20" s="3">
        <f t="shared" si="2"/>
        <v>24.009835178603801</v>
      </c>
      <c r="J20" s="3">
        <f t="shared" si="3"/>
        <v>36.626918843391124</v>
      </c>
      <c r="K20" s="11"/>
    </row>
    <row r="21" spans="1:16" x14ac:dyDescent="0.3">
      <c r="A21" s="3">
        <v>15</v>
      </c>
      <c r="B21" s="3">
        <v>16.681046997036521</v>
      </c>
      <c r="C21" s="3">
        <v>9.8481334901533817</v>
      </c>
      <c r="D21" s="3">
        <v>29.329732372303756</v>
      </c>
      <c r="E21" s="3">
        <v>41.228742975138864</v>
      </c>
      <c r="G21" s="3">
        <f t="shared" si="0"/>
        <v>17.823891189503755</v>
      </c>
      <c r="H21" s="3">
        <f t="shared" si="1"/>
        <v>9.5278700996846784</v>
      </c>
      <c r="I21" s="3">
        <f t="shared" si="2"/>
        <v>28.518836177273489</v>
      </c>
      <c r="J21" s="3">
        <f t="shared" si="3"/>
        <v>41.169480268907478</v>
      </c>
      <c r="K21" s="11"/>
    </row>
    <row r="22" spans="1:16" x14ac:dyDescent="0.3">
      <c r="A22" s="3">
        <v>16</v>
      </c>
      <c r="B22" s="3">
        <v>18.220482463705181</v>
      </c>
      <c r="C22" s="3">
        <v>11.045318999546868</v>
      </c>
      <c r="D22" s="3">
        <v>34.267905665118271</v>
      </c>
      <c r="E22" s="3">
        <v>45.653737276708263</v>
      </c>
      <c r="G22" s="3">
        <f t="shared" si="0"/>
        <v>19.253392165637333</v>
      </c>
      <c r="H22" s="3">
        <f t="shared" si="1"/>
        <v>10.652933794692435</v>
      </c>
      <c r="I22" s="3">
        <f t="shared" si="2"/>
        <v>33.247474672629366</v>
      </c>
      <c r="J22" s="3">
        <f t="shared" si="3"/>
        <v>45.86860617460362</v>
      </c>
      <c r="K22" s="11"/>
    </row>
    <row r="23" spans="1:16" x14ac:dyDescent="0.3">
      <c r="A23" s="3">
        <v>17</v>
      </c>
      <c r="B23" s="3">
        <v>19.897777822911333</v>
      </c>
      <c r="C23" s="3">
        <v>11.957460340037144</v>
      </c>
      <c r="D23" s="3">
        <v>38.931735997220869</v>
      </c>
      <c r="E23" s="3">
        <v>49.837368252737512</v>
      </c>
      <c r="G23" s="3">
        <f t="shared" si="0"/>
        <v>20.743001657234704</v>
      </c>
      <c r="H23" s="3">
        <f t="shared" si="1"/>
        <v>11.80230452188221</v>
      </c>
      <c r="I23" s="3">
        <f t="shared" si="2"/>
        <v>38.119834401773076</v>
      </c>
      <c r="J23" s="3">
        <f t="shared" si="3"/>
        <v>50.688622991481047</v>
      </c>
      <c r="K23" s="11"/>
    </row>
    <row r="24" spans="1:16" x14ac:dyDescent="0.3">
      <c r="A24" s="3">
        <v>18</v>
      </c>
      <c r="B24" s="3">
        <v>21.437213289579994</v>
      </c>
      <c r="C24" s="3">
        <v>13.168898057875792</v>
      </c>
      <c r="D24" s="3">
        <v>44.419704227975487</v>
      </c>
      <c r="E24" s="3">
        <v>54.664634763540491</v>
      </c>
      <c r="G24" s="3">
        <f t="shared" si="0"/>
        <v>22.291247440004391</v>
      </c>
      <c r="H24" s="3">
        <f t="shared" si="1"/>
        <v>12.966258923819376</v>
      </c>
      <c r="I24" s="3">
        <f t="shared" si="2"/>
        <v>43.062016886165004</v>
      </c>
      <c r="J24" s="3">
        <f t="shared" si="3"/>
        <v>55.594008673789034</v>
      </c>
      <c r="K24" s="11"/>
    </row>
    <row r="25" spans="1:16" x14ac:dyDescent="0.3">
      <c r="A25" s="3">
        <v>19</v>
      </c>
      <c r="B25" s="3">
        <v>22.861765512467411</v>
      </c>
      <c r="C25" s="3">
        <v>14.323326941933797</v>
      </c>
      <c r="D25" s="3">
        <v>49.679007115781999</v>
      </c>
      <c r="E25" s="3">
        <v>59.527417199122652</v>
      </c>
      <c r="G25" s="3">
        <f t="shared" si="0"/>
        <v>23.89643210802225</v>
      </c>
      <c r="H25" s="3">
        <f t="shared" si="1"/>
        <v>14.135533382830786</v>
      </c>
      <c r="I25" s="3">
        <f t="shared" si="2"/>
        <v>48.005278786906253</v>
      </c>
      <c r="J25" s="3">
        <f t="shared" si="3"/>
        <v>60.55019807153176</v>
      </c>
      <c r="K25" s="11"/>
    </row>
    <row r="26" spans="1:16" x14ac:dyDescent="0.3">
      <c r="A26" s="3">
        <v>20</v>
      </c>
      <c r="B26" s="3">
        <v>22.898528150477407</v>
      </c>
      <c r="C26" s="3">
        <v>15.255060103313435</v>
      </c>
      <c r="D26" s="3">
        <v>54.633422879657701</v>
      </c>
      <c r="E26" s="3">
        <v>64.30777959342376</v>
      </c>
      <c r="G26" s="3">
        <f t="shared" si="0"/>
        <v>25.556647929238956</v>
      </c>
      <c r="H26" s="3">
        <f t="shared" si="1"/>
        <v>15.301504940219044</v>
      </c>
      <c r="I26" s="3">
        <f t="shared" si="2"/>
        <v>52.888238896288669</v>
      </c>
      <c r="J26" s="3">
        <f t="shared" si="3"/>
        <v>65.524250862887385</v>
      </c>
      <c r="K26" s="11"/>
    </row>
    <row r="27" spans="1:16" x14ac:dyDescent="0.3">
      <c r="A27" s="3">
        <v>21</v>
      </c>
      <c r="B27" s="3">
        <v>24.460940265902316</v>
      </c>
      <c r="C27" s="3">
        <v>16.448843216331095</v>
      </c>
      <c r="D27" s="3">
        <v>59.130507957637178</v>
      </c>
      <c r="E27" s="3">
        <v>70.242022565659624</v>
      </c>
      <c r="G27" s="3">
        <f t="shared" si="0"/>
        <v>27.269792897181009</v>
      </c>
      <c r="H27" s="3">
        <f t="shared" si="1"/>
        <v>16.456322429267932</v>
      </c>
      <c r="I27" s="3">
        <f t="shared" si="2"/>
        <v>57.658206617936671</v>
      </c>
      <c r="J27" s="3">
        <f t="shared" si="3"/>
        <v>70.485378147194865</v>
      </c>
      <c r="K27" s="11"/>
    </row>
    <row r="28" spans="1:16" x14ac:dyDescent="0.3">
      <c r="A28" s="3">
        <v>22</v>
      </c>
      <c r="B28" s="3">
        <v>28.272864565363129</v>
      </c>
      <c r="C28" s="3">
        <v>17.6280679987022</v>
      </c>
      <c r="D28" s="3">
        <v>64.161145502495572</v>
      </c>
      <c r="E28" s="3">
        <v>75.269645083803894</v>
      </c>
      <c r="G28" s="3">
        <f t="shared" si="0"/>
        <v>29.033587732198985</v>
      </c>
      <c r="H28" s="3">
        <f t="shared" si="1"/>
        <v>17.592991493704361</v>
      </c>
      <c r="I28" s="3">
        <f t="shared" si="2"/>
        <v>62.271751887654531</v>
      </c>
      <c r="J28" s="3">
        <f t="shared" si="3"/>
        <v>75.405331589728419</v>
      </c>
      <c r="K28" s="11"/>
    </row>
    <row r="29" spans="1:16" x14ac:dyDescent="0.3">
      <c r="A29" s="3">
        <v>23</v>
      </c>
      <c r="B29" s="3">
        <v>31.812508557719596</v>
      </c>
      <c r="C29" s="3">
        <v>18.576637881158636</v>
      </c>
      <c r="D29" s="3">
        <v>68.546497166460995</v>
      </c>
      <c r="E29" s="3">
        <v>79.80274735426184</v>
      </c>
      <c r="G29" s="3">
        <f t="shared" si="0"/>
        <v>30.845593591257312</v>
      </c>
      <c r="H29" s="3">
        <f t="shared" si="1"/>
        <v>18.705418824173435</v>
      </c>
      <c r="I29" s="3">
        <f t="shared" si="2"/>
        <v>66.694669304882254</v>
      </c>
      <c r="J29" s="3">
        <f t="shared" si="3"/>
        <v>80.25866476224175</v>
      </c>
      <c r="K29" s="11"/>
    </row>
    <row r="30" spans="1:16" x14ac:dyDescent="0.3">
      <c r="A30" s="3">
        <v>24</v>
      </c>
      <c r="B30" s="3">
        <v>35.624432857180409</v>
      </c>
      <c r="C30" s="3">
        <v>19.685734974492313</v>
      </c>
      <c r="D30" s="3">
        <v>71.81557749778068</v>
      </c>
      <c r="E30" s="3">
        <v>84.88384646201655</v>
      </c>
      <c r="G30" s="3">
        <f t="shared" si="0"/>
        <v>32.70323025437375</v>
      </c>
      <c r="H30" s="3">
        <f t="shared" si="1"/>
        <v>19.788421841735016</v>
      </c>
      <c r="I30" s="3">
        <f t="shared" si="2"/>
        <v>70.901495359809516</v>
      </c>
      <c r="J30" s="3">
        <f t="shared" si="3"/>
        <v>85.022880178394729</v>
      </c>
      <c r="K30" s="11"/>
    </row>
    <row r="31" spans="1:16" x14ac:dyDescent="0.3">
      <c r="A31" s="3">
        <v>25</v>
      </c>
      <c r="B31" s="3">
        <v>38.917487337070376</v>
      </c>
      <c r="C31" s="3">
        <v>20.634304856948749</v>
      </c>
      <c r="D31" s="3">
        <v>73.091316163661531</v>
      </c>
      <c r="E31" s="3">
        <v>88.899553821371072</v>
      </c>
      <c r="G31" s="3">
        <f t="shared" si="0"/>
        <v>34.603794567845625</v>
      </c>
      <c r="H31" s="3">
        <f t="shared" si="1"/>
        <v>20.837710341213146</v>
      </c>
      <c r="I31" s="3">
        <f t="shared" si="2"/>
        <v>74.874726025176528</v>
      </c>
      <c r="J31" s="3">
        <f t="shared" si="3"/>
        <v>89.678477727518199</v>
      </c>
      <c r="K31" s="11"/>
    </row>
    <row r="32" spans="1:16" x14ac:dyDescent="0.3">
      <c r="A32" s="3">
        <v>26</v>
      </c>
      <c r="B32" s="3">
        <v>42.132135757915343</v>
      </c>
      <c r="C32" s="3">
        <v>21.612061505019227</v>
      </c>
      <c r="D32" s="3">
        <v>77.556401494244511</v>
      </c>
      <c r="E32" s="3">
        <v>95.291904311772157</v>
      </c>
      <c r="G32" s="3">
        <f t="shared" si="0"/>
        <v>36.544478938789773</v>
      </c>
      <c r="H32" s="3">
        <f t="shared" si="1"/>
        <v>21.849846434105817</v>
      </c>
      <c r="I32" s="3">
        <f t="shared" si="2"/>
        <v>78.60386043308992</v>
      </c>
      <c r="J32" s="3">
        <f t="shared" si="3"/>
        <v>94.208921062318851</v>
      </c>
      <c r="K32" s="11"/>
    </row>
    <row r="33" spans="1:11" x14ac:dyDescent="0.3">
      <c r="A33" s="3">
        <v>27</v>
      </c>
      <c r="B33" s="3">
        <v>44.641129647355314</v>
      </c>
      <c r="C33" s="3">
        <v>22.717466437450568</v>
      </c>
      <c r="D33" s="3">
        <v>81.392027533802107</v>
      </c>
      <c r="E33" s="3">
        <v>99.791222841952433</v>
      </c>
      <c r="G33" s="3">
        <f t="shared" si="0"/>
        <v>38.522389691737821</v>
      </c>
      <c r="H33" s="3">
        <f t="shared" si="1"/>
        <v>22.822188644315226</v>
      </c>
      <c r="I33" s="3">
        <f t="shared" si="2"/>
        <v>82.084370842971865</v>
      </c>
      <c r="J33" s="3">
        <f t="shared" si="3"/>
        <v>98.600538305074409</v>
      </c>
      <c r="K33" s="11"/>
    </row>
    <row r="34" spans="1:11" x14ac:dyDescent="0.3">
      <c r="A34" s="3">
        <v>28</v>
      </c>
      <c r="B34" s="3">
        <v>47.542153832020283</v>
      </c>
      <c r="C34" s="3">
        <v>23.489735636820409</v>
      </c>
      <c r="D34" s="3">
        <v>84.366594666520243</v>
      </c>
      <c r="E34" s="3">
        <v>103.79970662338577</v>
      </c>
      <c r="G34" s="3">
        <f t="shared" ref="G34:G80" si="6">$M$7*EXP(-EXP(($M$8*EXP(1)/$M$7)*($M$9-A34)+1))</f>
        <v>40.534565115560326</v>
      </c>
      <c r="H34" s="3">
        <f t="shared" si="1"/>
        <v>23.752825332866795</v>
      </c>
      <c r="I34" s="3">
        <f t="shared" si="2"/>
        <v>85.31667369997227</v>
      </c>
      <c r="J34" s="3">
        <f t="shared" si="3"/>
        <v>102.84237249371766</v>
      </c>
      <c r="K34" s="11"/>
    </row>
    <row r="35" spans="1:11" x14ac:dyDescent="0.3">
      <c r="A35" s="3">
        <v>29</v>
      </c>
      <c r="B35" s="3">
        <v>49.087462148829289</v>
      </c>
      <c r="C35" s="3">
        <v>24.36014153825009</v>
      </c>
      <c r="D35" s="3">
        <v>87.262883716798427</v>
      </c>
      <c r="E35" s="3">
        <v>107.31735565607217</v>
      </c>
      <c r="G35" s="3">
        <f t="shared" si="6"/>
        <v>42.577993047372715</v>
      </c>
      <c r="H35" s="3">
        <f t="shared" si="1"/>
        <v>24.640501858225132</v>
      </c>
      <c r="I35" s="3">
        <f t="shared" si="2"/>
        <v>88.305153721586791</v>
      </c>
      <c r="J35" s="3">
        <f t="shared" si="3"/>
        <v>106.92599575007463</v>
      </c>
      <c r="K35" s="11"/>
    </row>
    <row r="36" spans="1:11" x14ac:dyDescent="0.3">
      <c r="A36" s="3">
        <v>30</v>
      </c>
      <c r="B36" s="3">
        <v>50.721073798027376</v>
      </c>
      <c r="C36" s="3">
        <v>25.155512448177213</v>
      </c>
      <c r="D36" s="3">
        <v>90.00261660219671</v>
      </c>
      <c r="E36" s="3">
        <v>111.24403364604768</v>
      </c>
      <c r="G36" s="3">
        <f t="shared" si="6"/>
        <v>44.64962785887613</v>
      </c>
      <c r="H36" s="3">
        <f t="shared" si="1"/>
        <v>25.484545090564232</v>
      </c>
      <c r="I36" s="3">
        <f t="shared" si="2"/>
        <v>91.057273820089335</v>
      </c>
      <c r="J36" s="3">
        <f t="shared" si="3"/>
        <v>110.84529943030886</v>
      </c>
      <c r="K36" s="11"/>
    </row>
    <row r="37" spans="1:11" x14ac:dyDescent="0.3">
      <c r="A37" s="3">
        <v>31</v>
      </c>
      <c r="B37" s="3">
        <v>52.310533781030927</v>
      </c>
      <c r="C37" s="3">
        <v>25.980897354705359</v>
      </c>
      <c r="D37" s="3">
        <v>92.350959075395238</v>
      </c>
      <c r="E37" s="3">
        <v>114.48619163301525</v>
      </c>
      <c r="G37" s="3">
        <f t="shared" si="6"/>
        <v>46.746406729428529</v>
      </c>
      <c r="H37" s="3">
        <f t="shared" si="1"/>
        <v>26.28478814312556</v>
      </c>
      <c r="I37" s="3">
        <f t="shared" si="2"/>
        <v>93.58278859152361</v>
      </c>
      <c r="J37" s="3">
        <f t="shared" si="3"/>
        <v>114.59627068020752</v>
      </c>
      <c r="K37" s="11"/>
    </row>
    <row r="38" spans="1:11" x14ac:dyDescent="0.3">
      <c r="A38" s="3">
        <v>32</v>
      </c>
      <c r="B38" s="3">
        <v>53.944145430229014</v>
      </c>
      <c r="C38" s="3">
        <v>26.821289259534016</v>
      </c>
      <c r="D38" s="3">
        <v>94.542745383713864</v>
      </c>
      <c r="E38" s="3">
        <v>117.94940584636697</v>
      </c>
      <c r="G38" s="3">
        <f t="shared" si="6"/>
        <v>48.865265108694629</v>
      </c>
      <c r="H38" s="3">
        <f t="shared" si="1"/>
        <v>27.041497494731697</v>
      </c>
      <c r="I38" s="3">
        <f t="shared" si="2"/>
        <v>95.893067865095588</v>
      </c>
      <c r="J38" s="3">
        <f t="shared" si="3"/>
        <v>118.17676399065397</v>
      </c>
      <c r="K38" s="11"/>
    </row>
    <row r="39" spans="1:11" x14ac:dyDescent="0.3">
      <c r="A39" s="3">
        <v>33</v>
      </c>
      <c r="B39" s="3">
        <v>55.577757079427101</v>
      </c>
      <c r="C39" s="3">
        <v>27.720587488429832</v>
      </c>
      <c r="D39" s="3">
        <v>96.65625360959254</v>
      </c>
      <c r="E39" s="3">
        <v>121.33893465092397</v>
      </c>
      <c r="G39" s="3">
        <f t="shared" si="6"/>
        <v>51.003151289708967</v>
      </c>
      <c r="H39" s="3">
        <f t="shared" si="1"/>
        <v>27.755304072983108</v>
      </c>
      <c r="I39" s="3">
        <f t="shared" si="2"/>
        <v>98.000528911897135</v>
      </c>
      <c r="J39" s="3">
        <f t="shared" si="3"/>
        <v>121.58627461920157</v>
      </c>
      <c r="K39" s="11"/>
    </row>
    <row r="40" spans="1:11" x14ac:dyDescent="0.3">
      <c r="A40" s="3">
        <v>34</v>
      </c>
      <c r="B40" s="3">
        <v>57.167217062430652</v>
      </c>
      <c r="C40" s="3">
        <v>28.440026071546484</v>
      </c>
      <c r="D40" s="3">
        <v>98.300093340831509</v>
      </c>
      <c r="E40" s="3">
        <v>124.36003641150739</v>
      </c>
      <c r="G40" s="3">
        <f t="shared" si="6"/>
        <v>53.157040030371739</v>
      </c>
      <c r="H40" s="3">
        <f t="shared" si="1"/>
        <v>28.427139354932596</v>
      </c>
      <c r="I40" s="3">
        <f t="shared" si="2"/>
        <v>99.918170749882307</v>
      </c>
      <c r="J40" s="3">
        <f t="shared" si="3"/>
        <v>124.82571916840165</v>
      </c>
      <c r="K40" s="11"/>
    </row>
    <row r="41" spans="1:11" x14ac:dyDescent="0.3">
      <c r="A41" s="3">
        <v>35</v>
      </c>
      <c r="B41" s="3">
        <v>58.800828711628739</v>
      </c>
      <c r="C41" s="3">
        <v>29.414265819516952</v>
      </c>
      <c r="D41" s="3">
        <v>100.33097983624818</v>
      </c>
      <c r="E41" s="3">
        <v>128.48641930401158</v>
      </c>
      <c r="G41" s="3">
        <f t="shared" si="6"/>
        <v>55.323945177598006</v>
      </c>
      <c r="H41" s="3">
        <f t="shared" si="1"/>
        <v>29.058177120548024</v>
      </c>
      <c r="I41" s="3">
        <f t="shared" si="2"/>
        <v>101.65920094205205</v>
      </c>
      <c r="J41" s="3">
        <f t="shared" si="3"/>
        <v>127.89722722167731</v>
      </c>
      <c r="K41" s="11"/>
    </row>
    <row r="42" spans="1:11" x14ac:dyDescent="0.3">
      <c r="A42" s="3">
        <v>36</v>
      </c>
      <c r="B42" s="3">
        <v>60.390288694632289</v>
      </c>
      <c r="C42" s="3">
        <v>29.968833060669372</v>
      </c>
      <c r="D42" s="3">
        <v>101.75260038303985</v>
      </c>
      <c r="E42" s="3">
        <v>131.1390940206214</v>
      </c>
      <c r="G42" s="3">
        <f t="shared" si="6"/>
        <v>57.50093126341666</v>
      </c>
      <c r="H42" s="3">
        <f t="shared" si="1"/>
        <v>29.64978115832858</v>
      </c>
      <c r="I42" s="3">
        <f t="shared" si="2"/>
        <v>103.23674381529781</v>
      </c>
      <c r="J42" s="3">
        <f t="shared" si="3"/>
        <v>130.8039467452555</v>
      </c>
      <c r="K42" s="11"/>
    </row>
    <row r="43" spans="1:11" x14ac:dyDescent="0.3">
      <c r="A43" s="3">
        <v>37</v>
      </c>
      <c r="B43" s="3">
        <v>62.001824510733108</v>
      </c>
      <c r="C43" s="3">
        <v>30.478435390377001</v>
      </c>
      <c r="D43" s="3">
        <v>103.17422092983152</v>
      </c>
      <c r="E43" s="3">
        <v>133.57071251084707</v>
      </c>
      <c r="G43" s="3">
        <f t="shared" si="6"/>
        <v>59.685124056164788</v>
      </c>
      <c r="H43" s="3">
        <f t="shared" si="1"/>
        <v>30.203458963285236</v>
      </c>
      <c r="I43" s="3">
        <f t="shared" si="2"/>
        <v>104.66361866362097</v>
      </c>
      <c r="J43" s="3">
        <f t="shared" ref="J43:J55" si="7">$P$7*EXP(-EXP(($P$8*EXP(1)/$P$7)*($P$9-A43)+1))</f>
        <v>133.54986496838481</v>
      </c>
      <c r="K43" s="11"/>
    </row>
    <row r="44" spans="1:11" x14ac:dyDescent="0.3">
      <c r="A44" s="3">
        <v>38</v>
      </c>
      <c r="B44" s="3">
        <v>63.613360326833927</v>
      </c>
      <c r="C44" s="3">
        <v>31.062979239159283</v>
      </c>
      <c r="D44" s="3">
        <v>104.66353769313707</v>
      </c>
      <c r="E44" s="3">
        <v>136.2233872274569</v>
      </c>
      <c r="G44" s="3">
        <f t="shared" si="6"/>
        <v>61.873720062481702</v>
      </c>
      <c r="H44" s="3">
        <f t="shared" ref="H44:H63" si="8">$N$7*EXP(-EXP(($N$8*EXP(1)/$N$7)*($N$9-A44)+1))</f>
        <v>30.72082127492472</v>
      </c>
      <c r="I44" s="3">
        <f t="shared" si="2"/>
        <v>105.95217687009112</v>
      </c>
      <c r="J44" s="3">
        <f t="shared" si="7"/>
        <v>136.13964564286704</v>
      </c>
      <c r="K44" s="11"/>
    </row>
    <row r="45" spans="1:11" x14ac:dyDescent="0.3">
      <c r="A45" s="3">
        <v>39</v>
      </c>
      <c r="B45" s="3">
        <v>65.246971976032015</v>
      </c>
      <c r="C45" s="3">
        <v>31.857359341350588</v>
      </c>
      <c r="D45" s="3">
        <v>107.10060148763708</v>
      </c>
      <c r="E45" s="3">
        <v>139.68660144080863</v>
      </c>
      <c r="G45" s="3">
        <f t="shared" si="6"/>
        <v>64.063994987043372</v>
      </c>
      <c r="H45" s="3">
        <f t="shared" si="8"/>
        <v>31.203547166339515</v>
      </c>
      <c r="I45" s="3">
        <f t="shared" si="2"/>
        <v>107.11418770302176</v>
      </c>
      <c r="J45" s="3">
        <f t="shared" si="7"/>
        <v>138.57848294012331</v>
      </c>
      <c r="K45" s="11"/>
    </row>
    <row r="46" spans="1:11" x14ac:dyDescent="0.3">
      <c r="A46" s="3">
        <v>40</v>
      </c>
      <c r="B46" s="3">
        <v>66.968886957619191</v>
      </c>
      <c r="C46" s="3">
        <v>32.142137113834266</v>
      </c>
      <c r="D46" s="3">
        <v>107.91295608580374</v>
      </c>
      <c r="E46" s="3">
        <v>141.16030961670299</v>
      </c>
      <c r="G46" s="3">
        <f t="shared" si="6"/>
        <v>66.253311166886519</v>
      </c>
      <c r="H46" s="3">
        <f t="shared" si="8"/>
        <v>31.653354304859729</v>
      </c>
      <c r="I46" s="3">
        <f t="shared" ref="I46:I53" si="9">$O$7*EXP(-EXP(($O$8*EXP(1)/$O$7)*($O$9-A46)+1))</f>
        <v>108.16076360521944</v>
      </c>
      <c r="J46" s="3">
        <f t="shared" si="7"/>
        <v>140.87197174986397</v>
      </c>
      <c r="K46" s="11"/>
    </row>
    <row r="47" spans="1:11" x14ac:dyDescent="0.3">
      <c r="A47" s="3">
        <v>41</v>
      </c>
      <c r="B47" s="3">
        <v>68.514195274428189</v>
      </c>
      <c r="C47" s="3">
        <v>32.606774532097106</v>
      </c>
      <c r="D47" s="3">
        <v>109.33457663259541</v>
      </c>
      <c r="E47" s="3">
        <v>143.44455728933923</v>
      </c>
      <c r="G47" s="3">
        <f t="shared" si="6"/>
        <v>68.439124005773266</v>
      </c>
      <c r="H47" s="3">
        <f t="shared" si="8"/>
        <v>32.071973950678753</v>
      </c>
      <c r="I47" s="3">
        <f t="shared" si="9"/>
        <v>109.10231695451753</v>
      </c>
      <c r="J47" s="3">
        <f t="shared" si="7"/>
        <v>143.02599377815162</v>
      </c>
      <c r="K47" s="11"/>
    </row>
    <row r="48" spans="1:11" x14ac:dyDescent="0.3">
      <c r="A48" s="3">
        <v>42</v>
      </c>
      <c r="B48" s="3">
        <v>70.147806923626277</v>
      </c>
      <c r="C48" s="3">
        <v>32.8086749763768</v>
      </c>
      <c r="D48" s="3">
        <v>110.75619717938709</v>
      </c>
      <c r="E48" s="3">
        <v>145.63414906421568</v>
      </c>
      <c r="G48" s="3">
        <f t="shared" si="6"/>
        <v>70.618987441380199</v>
      </c>
      <c r="H48" s="3">
        <f t="shared" si="8"/>
        <v>32.46113023423213</v>
      </c>
      <c r="I48" s="3">
        <f t="shared" si="9"/>
        <v>109.94854143129984</v>
      </c>
      <c r="J48" s="3">
        <f t="shared" si="7"/>
        <v>145.04661858380518</v>
      </c>
      <c r="K48" s="11"/>
    </row>
    <row r="49" spans="1:11" x14ac:dyDescent="0.3">
      <c r="A49" s="3">
        <v>43</v>
      </c>
      <c r="B49" s="3">
        <v>71.693115240435276</v>
      </c>
      <c r="C49" s="3">
        <v>32.916355213325971</v>
      </c>
      <c r="D49" s="3">
        <v>111.50085556103987</v>
      </c>
      <c r="E49" s="3">
        <v>146.76212058460658</v>
      </c>
      <c r="G49" s="3">
        <f t="shared" si="6"/>
        <v>72.79055848421568</v>
      </c>
      <c r="H49" s="3">
        <f t="shared" si="8"/>
        <v>32.822523248878468</v>
      </c>
      <c r="I49" s="3">
        <f t="shared" si="9"/>
        <v>110.70841222300538</v>
      </c>
      <c r="J49" s="3">
        <f t="shared" si="7"/>
        <v>146.94001852153735</v>
      </c>
      <c r="K49" s="11"/>
    </row>
    <row r="50" spans="1:11" x14ac:dyDescent="0.3">
      <c r="A50" s="3">
        <v>44</v>
      </c>
      <c r="B50" s="3">
        <v>73.238423557244275</v>
      </c>
      <c r="C50" s="3">
        <v>33.091335598368374</v>
      </c>
      <c r="D50" s="3">
        <v>112.71938745828987</v>
      </c>
      <c r="E50" s="3">
        <v>148.61995602995628</v>
      </c>
      <c r="G50" s="3">
        <f t="shared" si="6"/>
        <v>74.951600872143544</v>
      </c>
      <c r="H50" s="3">
        <f t="shared" si="8"/>
        <v>33.157815506759064</v>
      </c>
      <c r="I50" s="3">
        <f t="shared" si="9"/>
        <v>111.39020029183871</v>
      </c>
      <c r="J50" s="3">
        <f t="shared" si="7"/>
        <v>148.71239646059161</v>
      </c>
      <c r="K50" s="11"/>
    </row>
    <row r="51" spans="1:11" x14ac:dyDescent="0.3">
      <c r="A51" s="3">
        <v>45</v>
      </c>
      <c r="B51" s="3">
        <v>74.827883540247825</v>
      </c>
      <c r="C51" s="3">
        <v>33.219205879745516</v>
      </c>
      <c r="D51" s="3">
        <v>113.73483070599821</v>
      </c>
      <c r="E51" s="3">
        <v>150.01333261396857</v>
      </c>
      <c r="G51" s="3">
        <f t="shared" si="6"/>
        <v>77.099987888296965</v>
      </c>
      <c r="H51" s="3">
        <f t="shared" si="8"/>
        <v>33.468621327841412</v>
      </c>
      <c r="I51" s="3">
        <f t="shared" si="9"/>
        <v>112.00149681379834</v>
      </c>
      <c r="J51" s="3">
        <f t="shared" si="7"/>
        <v>150.36992510369146</v>
      </c>
      <c r="K51" s="11"/>
    </row>
    <row r="52" spans="1:11" x14ac:dyDescent="0.3">
      <c r="A52" s="3">
        <v>46</v>
      </c>
      <c r="B52" s="3">
        <v>76.461495189445913</v>
      </c>
      <c r="C52" s="3">
        <v>33.407646294406568</v>
      </c>
      <c r="D52" s="3">
        <v>114.7709986998543</v>
      </c>
      <c r="E52" s="3">
        <v>151.73846552750757</v>
      </c>
      <c r="G52" s="3">
        <f t="shared" si="6"/>
        <v>79.233704393086725</v>
      </c>
      <c r="H52" s="3">
        <f t="shared" si="8"/>
        <v>33.756498761295376</v>
      </c>
      <c r="I52" s="3">
        <f t="shared" si="9"/>
        <v>112.5492446608215</v>
      </c>
      <c r="J52" s="3">
        <f t="shared" si="7"/>
        <v>151.91869672970063</v>
      </c>
    </row>
    <row r="53" spans="1:11" x14ac:dyDescent="0.3">
      <c r="A53" s="3">
        <v>47</v>
      </c>
      <c r="B53" s="3">
        <v>78.050955172449463</v>
      </c>
      <c r="C53" s="3">
        <v>33.51532653135574</v>
      </c>
      <c r="D53" s="3">
        <v>115.40421247387748</v>
      </c>
      <c r="E53" s="3">
        <v>152.86643704789847</v>
      </c>
      <c r="G53" s="3">
        <f t="shared" si="6"/>
        <v>81.350848123029152</v>
      </c>
      <c r="H53" s="3">
        <f t="shared" si="8"/>
        <v>34.022943671566978</v>
      </c>
      <c r="I53" s="3">
        <f t="shared" si="9"/>
        <v>113.03977444737242</v>
      </c>
      <c r="J53" s="3">
        <f t="shared" si="7"/>
        <v>153.36468221348761</v>
      </c>
    </row>
    <row r="54" spans="1:11" x14ac:dyDescent="0.3">
      <c r="A54" s="3">
        <v>48</v>
      </c>
      <c r="B54" s="3">
        <v>79.640415155453013</v>
      </c>
      <c r="C54" s="3">
        <v>33.703766946016792</v>
      </c>
      <c r="D54" s="3"/>
      <c r="E54" s="3">
        <v>154.32616489781608</v>
      </c>
      <c r="G54" s="3">
        <f t="shared" si="6"/>
        <v>83.449630310331841</v>
      </c>
      <c r="H54" s="3">
        <f t="shared" si="8"/>
        <v>34.269385656570655</v>
      </c>
      <c r="I54" s="3"/>
      <c r="J54" s="3">
        <f t="shared" si="7"/>
        <v>154.71369822897589</v>
      </c>
    </row>
    <row r="55" spans="1:11" x14ac:dyDescent="0.3">
      <c r="A55" s="3">
        <v>49</v>
      </c>
      <c r="B55" s="3">
        <v>81.185723472262012</v>
      </c>
      <c r="C55" s="3">
        <v>34.134487893813478</v>
      </c>
      <c r="D55" s="3"/>
      <c r="E55" s="3">
        <v>154.97482499614384</v>
      </c>
      <c r="G55" s="3">
        <f t="shared" si="6"/>
        <v>85.528375677664769</v>
      </c>
      <c r="H55" s="3">
        <f t="shared" si="8"/>
        <v>34.497185500673055</v>
      </c>
      <c r="I55" s="3"/>
      <c r="J55" s="3">
        <f t="shared" si="7"/>
        <v>155.97138160887704</v>
      </c>
    </row>
    <row r="56" spans="1:11" x14ac:dyDescent="0.3">
      <c r="A56" s="3">
        <v>50</v>
      </c>
      <c r="B56" s="3">
        <v>82.819335121460099</v>
      </c>
      <c r="C56" s="3">
        <v>34.28254821961859</v>
      </c>
      <c r="D56" s="3"/>
      <c r="E56" s="3"/>
      <c r="G56" s="3">
        <f t="shared" si="6"/>
        <v>87.585521862401748</v>
      </c>
      <c r="H56" s="3">
        <f t="shared" si="8"/>
        <v>34.707633899419889</v>
      </c>
      <c r="I56" s="3"/>
      <c r="J56" s="3"/>
    </row>
    <row r="57" spans="1:11" x14ac:dyDescent="0.3">
      <c r="A57" s="3">
        <v>51</v>
      </c>
      <c r="B57" s="3">
        <v>84.541250103047275</v>
      </c>
      <c r="C57" s="3">
        <v>34.54149956027149</v>
      </c>
      <c r="D57" s="3"/>
      <c r="E57" s="3"/>
      <c r="G57" s="3">
        <f t="shared" si="6"/>
        <v>89.61961832392177</v>
      </c>
      <c r="H57" s="3">
        <f t="shared" si="8"/>
        <v>34.901951225469674</v>
      </c>
      <c r="I57" s="3"/>
      <c r="J57" s="3"/>
    </row>
    <row r="58" spans="1:11" x14ac:dyDescent="0.3">
      <c r="A58" s="3">
        <v>52</v>
      </c>
      <c r="B58" s="3">
        <v>86.086558419856274</v>
      </c>
      <c r="C58" s="3">
        <v>34.871073993829725</v>
      </c>
      <c r="D58" s="3"/>
      <c r="E58" s="3"/>
      <c r="G58" s="3">
        <f t="shared" si="6"/>
        <v>91.629324786395841</v>
      </c>
      <c r="H58" s="3">
        <f t="shared" si="8"/>
        <v>35.08128813544301</v>
      </c>
      <c r="I58" s="3"/>
      <c r="J58" s="3"/>
    </row>
    <row r="59" spans="1:11" x14ac:dyDescent="0.3">
      <c r="A59" s="3">
        <v>53</v>
      </c>
      <c r="B59" s="3">
        <v>87.764321735248913</v>
      </c>
      <c r="C59" s="3">
        <v>35.130025334482625</v>
      </c>
      <c r="D59" s="3"/>
      <c r="E59" s="3"/>
      <c r="G59" s="3">
        <f t="shared" si="6"/>
        <v>93.613409267923473</v>
      </c>
      <c r="H59" s="3">
        <f t="shared" si="8"/>
        <v>35.246726845096795</v>
      </c>
      <c r="I59" s="3"/>
      <c r="J59" s="3"/>
    </row>
    <row r="60" spans="1:11" x14ac:dyDescent="0.3">
      <c r="A60" s="3">
        <v>54</v>
      </c>
      <c r="B60" s="3">
        <v>89.397933384447001</v>
      </c>
      <c r="C60" s="3">
        <v>35.577304922883087</v>
      </c>
      <c r="D60" s="3"/>
      <c r="E60" s="3"/>
      <c r="G60" s="3">
        <f t="shared" si="6"/>
        <v>95.570745744998604</v>
      </c>
      <c r="H60" s="3">
        <f t="shared" si="8"/>
        <v>35.399282925275486</v>
      </c>
      <c r="I60" s="3"/>
      <c r="J60" s="3"/>
    </row>
    <row r="61" spans="1:11" x14ac:dyDescent="0.3">
      <c r="A61" s="3">
        <v>55</v>
      </c>
      <c r="B61" s="3">
        <v>92.218305320371854</v>
      </c>
      <c r="C61" s="3">
        <v>35.777403686114873</v>
      </c>
      <c r="D61" s="3"/>
      <c r="E61" s="3"/>
      <c r="G61" s="3">
        <f t="shared" si="6"/>
        <v>97.500311499138377</v>
      </c>
      <c r="H61" s="3">
        <f t="shared" si="8"/>
        <v>35.539907493483291</v>
      </c>
      <c r="I61" s="3"/>
      <c r="J61" s="3"/>
    </row>
    <row r="62" spans="1:11" x14ac:dyDescent="0.3">
      <c r="A62" s="3">
        <v>56</v>
      </c>
      <c r="B62" s="3">
        <v>95.119259311608857</v>
      </c>
      <c r="C62" s="3">
        <v>36.001043480315104</v>
      </c>
      <c r="D62" s="3"/>
      <c r="E62" s="3"/>
      <c r="G62" s="3">
        <f t="shared" si="6"/>
        <v>99.401184190160365</v>
      </c>
      <c r="H62" s="3">
        <f t="shared" si="8"/>
        <v>35.669489695751338</v>
      </c>
      <c r="I62" s="3"/>
      <c r="J62" s="3"/>
    </row>
    <row r="63" spans="1:11" x14ac:dyDescent="0.3">
      <c r="A63" s="3">
        <v>57</v>
      </c>
      <c r="B63" s="3">
        <v>97.939631247533711</v>
      </c>
      <c r="C63" s="3">
        <v>36.295306367420672</v>
      </c>
      <c r="D63" s="3"/>
      <c r="E63" s="3"/>
      <c r="G63" s="3">
        <f t="shared" si="6"/>
        <v>101.2725386980984</v>
      </c>
      <c r="H63" s="3">
        <f t="shared" si="8"/>
        <v>35.788859390886238</v>
      </c>
      <c r="I63" s="3"/>
      <c r="J63" s="3"/>
    </row>
    <row r="64" spans="1:11" x14ac:dyDescent="0.3">
      <c r="A64" s="3">
        <v>58</v>
      </c>
      <c r="B64" s="3">
        <v>100.51825701752216</v>
      </c>
      <c r="C64" s="3"/>
      <c r="D64" s="3"/>
      <c r="E64" s="3"/>
      <c r="G64" s="3">
        <f t="shared" si="6"/>
        <v>103.11364377315101</v>
      </c>
      <c r="H64" s="3"/>
      <c r="I64" s="3"/>
      <c r="J64" s="3"/>
    </row>
    <row r="65" spans="1:10" x14ac:dyDescent="0.3">
      <c r="A65" s="3">
        <v>59</v>
      </c>
      <c r="B65" s="3">
        <v>103.4997930640713</v>
      </c>
      <c r="C65" s="3"/>
      <c r="D65" s="3"/>
      <c r="E65" s="3"/>
      <c r="G65" s="3">
        <f t="shared" si="6"/>
        <v>104.92385853039997</v>
      </c>
      <c r="H65" s="3"/>
      <c r="I65" s="3"/>
      <c r="J65" s="3"/>
    </row>
    <row r="66" spans="1:10" x14ac:dyDescent="0.3">
      <c r="A66" s="3">
        <v>60</v>
      </c>
      <c r="B66" s="3">
        <v>106.15900088937188</v>
      </c>
      <c r="C66" s="3"/>
      <c r="D66" s="3"/>
      <c r="E66" s="3"/>
      <c r="G66" s="3">
        <f t="shared" si="6"/>
        <v>106.70262882336073</v>
      </c>
      <c r="H66" s="3"/>
      <c r="I66" s="3"/>
      <c r="J66" s="3"/>
    </row>
    <row r="67" spans="1:10" x14ac:dyDescent="0.3">
      <c r="A67" s="3">
        <v>61</v>
      </c>
      <c r="B67" s="3">
        <v>108.41529843811178</v>
      </c>
      <c r="C67" s="3"/>
      <c r="D67" s="3"/>
      <c r="E67" s="3"/>
      <c r="G67" s="3">
        <f t="shared" si="6"/>
        <v>108.4494835277583</v>
      </c>
      <c r="H67" s="3"/>
      <c r="I67" s="3"/>
      <c r="J67" s="3"/>
    </row>
    <row r="68" spans="1:10" x14ac:dyDescent="0.3">
      <c r="A68" s="3">
        <v>62</v>
      </c>
      <c r="B68" s="3">
        <v>111.1753976172178</v>
      </c>
      <c r="C68" s="3"/>
      <c r="D68" s="3"/>
      <c r="E68" s="3"/>
      <c r="G68" s="3">
        <f t="shared" si="6"/>
        <v>110.16403076429278</v>
      </c>
      <c r="H68" s="3"/>
      <c r="I68" s="3"/>
      <c r="J68" s="3"/>
    </row>
    <row r="69" spans="1:10" x14ac:dyDescent="0.3">
      <c r="A69" s="3">
        <v>63</v>
      </c>
      <c r="B69" s="3">
        <v>113.34404697222968</v>
      </c>
      <c r="C69" s="3"/>
      <c r="D69" s="3"/>
      <c r="E69" s="3"/>
      <c r="G69" s="3">
        <f t="shared" si="6"/>
        <v>111.84595408658701</v>
      </c>
      <c r="H69" s="3"/>
      <c r="I69" s="3"/>
      <c r="J69" s="3"/>
    </row>
    <row r="70" spans="1:10" x14ac:dyDescent="0.3">
      <c r="A70" s="3">
        <v>64</v>
      </c>
      <c r="B70" s="3">
        <v>115.11839644451211</v>
      </c>
      <c r="C70" s="3"/>
      <c r="D70" s="3"/>
      <c r="E70" s="3"/>
      <c r="G70" s="3">
        <f t="shared" si="6"/>
        <v>113.49500865801843</v>
      </c>
      <c r="H70" s="3"/>
      <c r="I70" s="3"/>
      <c r="J70" s="3"/>
    </row>
    <row r="71" spans="1:10" x14ac:dyDescent="0.3">
      <c r="A71" s="3">
        <v>65</v>
      </c>
      <c r="B71" s="3">
        <v>116.99132088747692</v>
      </c>
      <c r="C71" s="3"/>
      <c r="D71" s="3"/>
      <c r="E71" s="3"/>
      <c r="G71" s="3">
        <f t="shared" si="6"/>
        <v>115.11101743873743</v>
      </c>
      <c r="H71" s="3"/>
      <c r="I71" s="3"/>
      <c r="J71" s="3"/>
    </row>
    <row r="72" spans="1:10" x14ac:dyDescent="0.3">
      <c r="A72" s="3">
        <v>66</v>
      </c>
      <c r="B72" s="3">
        <v>119.06139527180643</v>
      </c>
      <c r="C72" s="3"/>
      <c r="D72" s="3"/>
      <c r="E72" s="3"/>
      <c r="G72" s="3">
        <f t="shared" si="6"/>
        <v>116.69386740188234</v>
      </c>
      <c r="H72" s="3"/>
      <c r="I72" s="3"/>
      <c r="J72" s="3"/>
    </row>
    <row r="73" spans="1:10" x14ac:dyDescent="0.3">
      <c r="A73" s="3">
        <v>67</v>
      </c>
      <c r="B73" s="3">
        <v>121.0328946854536</v>
      </c>
      <c r="C73" s="3"/>
      <c r="D73" s="3"/>
      <c r="E73" s="3"/>
      <c r="G73" s="3">
        <f t="shared" si="6"/>
        <v>118.24350579582251</v>
      </c>
      <c r="H73" s="3"/>
      <c r="I73" s="3"/>
      <c r="J73" s="3"/>
    </row>
    <row r="74" spans="1:10" x14ac:dyDescent="0.3">
      <c r="A74" s="3">
        <v>68</v>
      </c>
      <c r="B74" s="3">
        <v>122.51151924568897</v>
      </c>
      <c r="C74" s="3"/>
      <c r="D74" s="3"/>
      <c r="E74" s="3"/>
      <c r="G74" s="3">
        <f t="shared" si="6"/>
        <v>119.75993646720275</v>
      </c>
      <c r="H74" s="3"/>
      <c r="I74" s="3"/>
      <c r="J74" s="3"/>
    </row>
    <row r="75" spans="1:10" x14ac:dyDescent="0.3">
      <c r="A75" s="3">
        <v>69</v>
      </c>
      <c r="B75" s="3">
        <v>124.18729374728906</v>
      </c>
      <c r="C75" s="3"/>
      <c r="D75" s="3"/>
      <c r="E75" s="3"/>
      <c r="G75" s="3">
        <f t="shared" si="6"/>
        <v>121.24321625762943</v>
      </c>
      <c r="H75" s="3"/>
      <c r="I75" s="3"/>
      <c r="J75" s="3"/>
    </row>
    <row r="76" spans="1:10" x14ac:dyDescent="0.3">
      <c r="A76" s="3">
        <v>70</v>
      </c>
      <c r="B76" s="3">
        <v>126.06021819025386</v>
      </c>
      <c r="C76" s="3"/>
      <c r="D76" s="3"/>
      <c r="E76" s="3"/>
      <c r="G76" s="3">
        <f t="shared" si="6"/>
        <v>122.69345148503162</v>
      </c>
      <c r="H76" s="3"/>
      <c r="I76" s="3"/>
      <c r="J76" s="3"/>
    </row>
    <row r="77" spans="1:10" x14ac:dyDescent="0.3">
      <c r="A77" s="3">
        <v>71</v>
      </c>
      <c r="B77" s="3">
        <v>127.63741772117159</v>
      </c>
      <c r="C77" s="3"/>
      <c r="D77" s="3"/>
      <c r="E77" s="3"/>
      <c r="G77" s="3">
        <f t="shared" si="6"/>
        <v>124.11079451905222</v>
      </c>
      <c r="H77" s="3"/>
      <c r="I77" s="3"/>
      <c r="J77" s="3"/>
    </row>
    <row r="78" spans="1:10" x14ac:dyDescent="0.3">
      <c r="A78" s="3">
        <v>72</v>
      </c>
      <c r="B78" s="3">
        <v>127.86156873449629</v>
      </c>
      <c r="C78" s="3"/>
      <c r="D78" s="3"/>
      <c r="E78" s="3"/>
      <c r="G78" s="3">
        <f t="shared" si="6"/>
        <v>125.49544045826914</v>
      </c>
      <c r="H78" s="3"/>
      <c r="I78" s="3"/>
      <c r="J78" s="3"/>
    </row>
    <row r="79" spans="1:10" x14ac:dyDescent="0.3">
      <c r="A79" s="3">
        <v>73</v>
      </c>
      <c r="B79" s="3">
        <v>128.06330464648852</v>
      </c>
      <c r="C79" s="3"/>
      <c r="D79" s="3"/>
      <c r="E79" s="3"/>
      <c r="G79" s="3">
        <f t="shared" si="6"/>
        <v>126.84762391561841</v>
      </c>
      <c r="H79" s="3"/>
      <c r="I79" s="3"/>
      <c r="J79" s="3"/>
    </row>
    <row r="80" spans="1:10" x14ac:dyDescent="0.3">
      <c r="A80" s="3">
        <v>74</v>
      </c>
      <c r="B80" s="3">
        <v>128.42868483689338</v>
      </c>
      <c r="C80" s="3"/>
      <c r="D80" s="3"/>
      <c r="E80" s="3"/>
      <c r="G80" s="3">
        <f t="shared" si="6"/>
        <v>128.16761591708106</v>
      </c>
      <c r="H80" s="3"/>
      <c r="I80" s="3"/>
      <c r="J80" s="3"/>
    </row>
  </sheetData>
  <mergeCells count="3">
    <mergeCell ref="B4:E4"/>
    <mergeCell ref="G4:J4"/>
    <mergeCell ref="M4:P4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BDD7C-23DF-49B3-909B-8BB03C63ED46}">
  <dimension ref="A4:S78"/>
  <sheetViews>
    <sheetView topLeftCell="A38" zoomScale="70" zoomScaleNormal="70" workbookViewId="0">
      <selection activeCell="A5" sqref="A5:L70"/>
    </sheetView>
  </sheetViews>
  <sheetFormatPr baseColWidth="10" defaultRowHeight="14.4" x14ac:dyDescent="0.3"/>
  <cols>
    <col min="8" max="8" width="13.109375" customWidth="1"/>
    <col min="9" max="11" width="12" bestFit="1" customWidth="1"/>
    <col min="12" max="12" width="12" customWidth="1"/>
    <col min="15" max="15" width="12" bestFit="1" customWidth="1"/>
  </cols>
  <sheetData>
    <row r="4" spans="1:19" x14ac:dyDescent="0.3">
      <c r="A4" s="3"/>
      <c r="B4" s="112" t="s">
        <v>5</v>
      </c>
      <c r="C4" s="112"/>
      <c r="D4" s="112"/>
      <c r="E4" s="112"/>
      <c r="F4" s="30"/>
      <c r="H4" s="112" t="s">
        <v>6</v>
      </c>
      <c r="I4" s="112"/>
      <c r="J4" s="112"/>
      <c r="K4" s="112"/>
      <c r="L4" s="30"/>
      <c r="M4" s="30"/>
      <c r="O4" s="113" t="s">
        <v>50</v>
      </c>
      <c r="P4" s="113"/>
      <c r="Q4" s="113"/>
      <c r="R4" s="113"/>
      <c r="S4" s="30"/>
    </row>
    <row r="5" spans="1:19" x14ac:dyDescent="0.3">
      <c r="A5" t="s">
        <v>4</v>
      </c>
      <c r="B5" s="3" t="s">
        <v>42</v>
      </c>
      <c r="C5" s="3" t="s">
        <v>43</v>
      </c>
      <c r="D5" s="3" t="s">
        <v>44</v>
      </c>
      <c r="E5" s="3" t="s">
        <v>45</v>
      </c>
      <c r="F5" s="3" t="s">
        <v>46</v>
      </c>
      <c r="H5" s="3" t="s">
        <v>65</v>
      </c>
      <c r="I5" s="3" t="s">
        <v>66</v>
      </c>
      <c r="J5" s="3" t="s">
        <v>67</v>
      </c>
      <c r="K5" s="3" t="s">
        <v>68</v>
      </c>
      <c r="L5" s="3" t="s">
        <v>69</v>
      </c>
      <c r="M5" s="11"/>
      <c r="O5" s="3" t="s">
        <v>65</v>
      </c>
      <c r="P5" s="3" t="s">
        <v>66</v>
      </c>
      <c r="Q5" s="3" t="s">
        <v>67</v>
      </c>
      <c r="R5" s="3" t="s">
        <v>68</v>
      </c>
      <c r="S5" s="3" t="s">
        <v>69</v>
      </c>
    </row>
    <row r="6" spans="1:19" x14ac:dyDescent="0.3">
      <c r="A6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H6" s="3">
        <f>$O$7*EXP(-EXP(($O$8*EXP(1)/$O$7)*($O$9-A6)+1))</f>
        <v>0.20814914699423476</v>
      </c>
      <c r="I6" s="3">
        <f t="shared" ref="I6:I51" si="0">$P$7*EXP(-EXP(($P$8*EXP(1)/$P$7)*($P$9-A6)+1))</f>
        <v>1.665660906144308</v>
      </c>
      <c r="J6" s="3">
        <f t="shared" ref="J6:J45" si="1">$Q$7*EXP(-EXP(($Q$8*EXP(1)/$Q$7)*($Q$9-A6)+1))</f>
        <v>2.4666866299464809</v>
      </c>
      <c r="K6" s="31">
        <f t="shared" ref="K6:K42" si="2">$R$7*EXP(-EXP(($R$8*EXP(1)/$R$7)*($R$9-A6)+1))</f>
        <v>12.340299535356285</v>
      </c>
      <c r="L6" s="31">
        <f t="shared" ref="L6:L46" si="3">$S$7*EXP(-EXP(($S$8*EXP(1)/$S$7)*($S$9-A6)+1))</f>
        <v>8.2457037162660986E-4</v>
      </c>
      <c r="M6" s="11"/>
      <c r="O6" s="11"/>
      <c r="P6" s="11"/>
      <c r="Q6" s="11"/>
      <c r="R6" s="11"/>
      <c r="S6" s="11"/>
    </row>
    <row r="7" spans="1:19" x14ac:dyDescent="0.3">
      <c r="A7" s="3">
        <v>1</v>
      </c>
      <c r="B7" s="3">
        <v>1.697060702758922</v>
      </c>
      <c r="C7" s="3">
        <v>2.2008263284116847</v>
      </c>
      <c r="D7" s="3">
        <v>2.3980928042047382E-2</v>
      </c>
      <c r="E7" s="3">
        <v>2.6350821251432373</v>
      </c>
      <c r="F7" s="3">
        <v>0.51287157173929954</v>
      </c>
      <c r="H7" s="3">
        <f t="shared" ref="H7:H37" si="4">$O$7*EXP(-EXP(($O$8*EXP(1)/$O$7)*($O$9-A7)+1))</f>
        <v>0.55000802179341401</v>
      </c>
      <c r="I7" s="3">
        <f t="shared" si="0"/>
        <v>2.4286606018481152</v>
      </c>
      <c r="J7" s="3">
        <f t="shared" si="1"/>
        <v>3.4863143984744478</v>
      </c>
      <c r="K7" s="31">
        <f t="shared" si="2"/>
        <v>14.976266165444663</v>
      </c>
      <c r="L7" s="31">
        <f t="shared" si="3"/>
        <v>3.2416728021896E-3</v>
      </c>
      <c r="M7" s="11"/>
      <c r="N7" s="3" t="s">
        <v>51</v>
      </c>
      <c r="O7" s="3">
        <v>94.523341534253916</v>
      </c>
      <c r="P7" s="3">
        <v>160.33875742369415</v>
      </c>
      <c r="Q7" s="3">
        <v>126.58629732839427</v>
      </c>
      <c r="R7" s="3">
        <v>229.30958001691496</v>
      </c>
      <c r="S7" s="3">
        <v>35.826562486088456</v>
      </c>
    </row>
    <row r="8" spans="1:19" x14ac:dyDescent="0.3">
      <c r="A8" s="3">
        <v>2</v>
      </c>
      <c r="B8" s="3">
        <v>2.6415670590956055</v>
      </c>
      <c r="C8" s="3">
        <v>3.9802178279785791</v>
      </c>
      <c r="D8" s="3">
        <v>1.7689575260166124</v>
      </c>
      <c r="E8" s="3">
        <v>5.6440926569734335</v>
      </c>
      <c r="F8" s="3">
        <v>0.51287157173929954</v>
      </c>
      <c r="H8" s="3">
        <f t="shared" si="4"/>
        <v>1.2455032877260672</v>
      </c>
      <c r="I8" s="3">
        <f t="shared" si="0"/>
        <v>3.4325998786401799</v>
      </c>
      <c r="J8" s="3">
        <f t="shared" si="1"/>
        <v>4.7799018829647721</v>
      </c>
      <c r="K8" s="31">
        <f t="shared" si="2"/>
        <v>17.943668091480319</v>
      </c>
      <c r="L8" s="31">
        <f t="shared" si="3"/>
        <v>1.0692923802862837E-2</v>
      </c>
      <c r="M8" s="11"/>
      <c r="N8" s="3" t="s">
        <v>0</v>
      </c>
      <c r="O8" s="3">
        <v>6.0137542080373168</v>
      </c>
      <c r="P8" s="3">
        <v>5.08351100497873</v>
      </c>
      <c r="Q8" s="3">
        <v>4.2821644150023088</v>
      </c>
      <c r="R8" s="3">
        <v>5.7824830723415772</v>
      </c>
      <c r="S8" s="3">
        <v>1.8080594417254876</v>
      </c>
    </row>
    <row r="9" spans="1:19" x14ac:dyDescent="0.3">
      <c r="A9" s="3">
        <v>3</v>
      </c>
      <c r="B9" s="3">
        <v>3.5843850295398054</v>
      </c>
      <c r="C9" s="3">
        <v>5.7596093275454736</v>
      </c>
      <c r="D9" s="3">
        <v>3.6336445866464184</v>
      </c>
      <c r="E9" s="3">
        <v>11.229556925114153</v>
      </c>
      <c r="F9" s="3">
        <v>0.73974561997173061</v>
      </c>
      <c r="H9" s="3">
        <f t="shared" si="4"/>
        <v>2.4771121384163126</v>
      </c>
      <c r="I9" s="3">
        <f t="shared" si="0"/>
        <v>4.7148987393934298</v>
      </c>
      <c r="J9" s="3">
        <f t="shared" si="1"/>
        <v>6.374277239712959</v>
      </c>
      <c r="K9" s="31">
        <f t="shared" si="2"/>
        <v>21.243093395430556</v>
      </c>
      <c r="L9" s="31">
        <f t="shared" si="3"/>
        <v>3.0267704723151087E-2</v>
      </c>
      <c r="M9" s="11"/>
      <c r="N9" s="32" t="s">
        <v>1</v>
      </c>
      <c r="O9" s="33">
        <v>4.6911152401367699</v>
      </c>
      <c r="P9" s="33">
        <v>6.0206003749999573</v>
      </c>
      <c r="Q9" s="33">
        <v>4.0311988836303643</v>
      </c>
      <c r="R9" s="33">
        <v>1.0553047243041125</v>
      </c>
      <c r="S9" s="33">
        <v>9.9743065900150025</v>
      </c>
    </row>
    <row r="10" spans="1:19" x14ac:dyDescent="0.3">
      <c r="A10" s="3">
        <v>4</v>
      </c>
      <c r="B10" s="3">
        <v>5.0772965898161662</v>
      </c>
      <c r="C10" s="3">
        <v>7.4921747350185024</v>
      </c>
      <c r="D10" s="3">
        <v>5.7377525725867056</v>
      </c>
      <c r="E10" s="3">
        <v>17.779133122987325</v>
      </c>
      <c r="F10" s="3">
        <v>0.98702967233690486</v>
      </c>
      <c r="H10" s="3">
        <f t="shared" si="4"/>
        <v>4.4169708159217258</v>
      </c>
      <c r="I10" s="3">
        <f t="shared" si="0"/>
        <v>6.3086856859595075</v>
      </c>
      <c r="J10" s="3">
        <f t="shared" si="1"/>
        <v>8.2882003415379035</v>
      </c>
      <c r="K10" s="31">
        <f t="shared" si="2"/>
        <v>24.869538145682821</v>
      </c>
      <c r="L10" s="31">
        <f t="shared" si="3"/>
        <v>7.4978320179210411E-2</v>
      </c>
      <c r="M10" s="11"/>
      <c r="N10" s="32" t="s">
        <v>2</v>
      </c>
      <c r="O10" s="3">
        <f>SUMPRODUCT((B6:B37-H6:H37)^2)</f>
        <v>65.166251665663111</v>
      </c>
      <c r="P10" s="3">
        <f>SUMPRODUCT((C6:C52-I6:I52)^2)</f>
        <v>24.10203017312255</v>
      </c>
      <c r="Q10" s="3">
        <f>SUMPRODUCT((D6:D70-J6:J70)^2)</f>
        <v>2160.5628102621272</v>
      </c>
      <c r="R10" s="3">
        <f>SUMPRODUCT((E6:E63-K6:K63)^2)</f>
        <v>2108.8180050505471</v>
      </c>
      <c r="S10" s="3">
        <f>SUMPRODUCT((F6:F46-L6:L46)^2)</f>
        <v>17.168230824410745</v>
      </c>
    </row>
    <row r="11" spans="1:19" x14ac:dyDescent="0.3">
      <c r="A11" s="3">
        <v>5</v>
      </c>
      <c r="B11" s="3">
        <v>7.385058113927097</v>
      </c>
      <c r="C11" s="3">
        <v>8.9437835899283371</v>
      </c>
      <c r="D11" s="3">
        <v>7.8506956372793262</v>
      </c>
      <c r="E11" s="3">
        <v>24.029851792676897</v>
      </c>
      <c r="F11" s="3">
        <v>1.3556561145245265</v>
      </c>
      <c r="H11" s="3">
        <f t="shared" si="4"/>
        <v>7.1847675475147206</v>
      </c>
      <c r="I11" s="3">
        <f t="shared" si="0"/>
        <v>8.2406723842646681</v>
      </c>
      <c r="J11" s="3">
        <f t="shared" si="1"/>
        <v>10.531051046021215</v>
      </c>
      <c r="K11" s="31">
        <f t="shared" si="2"/>
        <v>28.812627232485305</v>
      </c>
      <c r="L11" s="31">
        <f t="shared" si="3"/>
        <v>0.16534487971240511</v>
      </c>
      <c r="M11" s="11"/>
      <c r="N11" s="32" t="s">
        <v>55</v>
      </c>
      <c r="O11" s="3">
        <f>SUMPRODUCT((B6:B37-AVERAGE(B6:B37))^2)</f>
        <v>35847.852328510577</v>
      </c>
      <c r="P11" s="3">
        <f>SUMPRODUCT((C6:C52-AVERAGE(C6:C52))^2)</f>
        <v>119063.8151026691</v>
      </c>
      <c r="Q11" s="3">
        <f>SUMPRODUCT((D6:D70-AVERAGE(D6:D70))^2)</f>
        <v>118418.81437966602</v>
      </c>
      <c r="R11" s="3">
        <f>SUMPRODUCT((E6:E63-AVERAGE(E6:E63))^2)</f>
        <v>268436.6738633819</v>
      </c>
      <c r="S11" s="3">
        <f>SUMPRODUCT((F6:F46-AVERAGE(F6:F46))^2)</f>
        <v>6760.8057938078073</v>
      </c>
    </row>
    <row r="12" spans="1:19" x14ac:dyDescent="0.3">
      <c r="A12" s="3">
        <v>6</v>
      </c>
      <c r="B12" s="3">
        <v>11.187856235730791</v>
      </c>
      <c r="C12" s="3">
        <v>10.442218536932037</v>
      </c>
      <c r="D12" s="3">
        <v>10.605492610012332</v>
      </c>
      <c r="E12" s="3">
        <v>30.323873868791111</v>
      </c>
      <c r="F12" s="3">
        <v>1.58003742716047</v>
      </c>
      <c r="H12" s="3">
        <f t="shared" si="4"/>
        <v>10.817961523421863</v>
      </c>
      <c r="I12" s="3">
        <f t="shared" si="0"/>
        <v>10.529456110483839</v>
      </c>
      <c r="J12" s="3">
        <f t="shared" si="1"/>
        <v>13.102237767295406</v>
      </c>
      <c r="K12" s="31">
        <f t="shared" si="2"/>
        <v>33.057013306821773</v>
      </c>
      <c r="L12" s="31">
        <f t="shared" si="3"/>
        <v>0.32947188251743931</v>
      </c>
      <c r="M12" s="11"/>
      <c r="N12" s="32" t="s">
        <v>3</v>
      </c>
      <c r="O12" s="3">
        <f>1-(O10/O11)</f>
        <v>0.99818214349165246</v>
      </c>
      <c r="P12" s="3">
        <f t="shared" ref="P12:S12" si="5">1-(P10/P11)</f>
        <v>0.99979757048644591</v>
      </c>
      <c r="Q12" s="3">
        <f t="shared" si="5"/>
        <v>0.98175490253318121</v>
      </c>
      <c r="R12" s="3">
        <f t="shared" si="5"/>
        <v>0.99214407638606117</v>
      </c>
      <c r="S12" s="3">
        <f t="shared" si="5"/>
        <v>0.99746062357831144</v>
      </c>
    </row>
    <row r="13" spans="1:19" x14ac:dyDescent="0.3">
      <c r="A13" s="3">
        <v>7</v>
      </c>
      <c r="B13" s="3">
        <v>15.322334855102758</v>
      </c>
      <c r="C13" s="3">
        <v>12.362088312780529</v>
      </c>
      <c r="D13" s="3">
        <v>13.208831089848196</v>
      </c>
      <c r="E13" s="3">
        <v>38.487578720792399</v>
      </c>
      <c r="F13" s="3">
        <v>1.815103564207649</v>
      </c>
      <c r="H13" s="3">
        <f t="shared" si="4"/>
        <v>15.263415806522083</v>
      </c>
      <c r="I13" s="3">
        <f t="shared" si="0"/>
        <v>13.184384241726718</v>
      </c>
      <c r="J13" s="3">
        <f t="shared" si="1"/>
        <v>15.991319175307442</v>
      </c>
      <c r="K13" s="31">
        <f t="shared" si="2"/>
        <v>37.582918760010749</v>
      </c>
      <c r="L13" s="31">
        <f t="shared" si="3"/>
        <v>0.60098328832002501</v>
      </c>
      <c r="M13" s="11"/>
      <c r="N13" s="32" t="s">
        <v>48</v>
      </c>
      <c r="O13" s="3">
        <f>1-((1-O12)*(31-1)/(31-3-1))</f>
        <v>0.99798015943516938</v>
      </c>
      <c r="P13" s="3">
        <f>1-((1-P12)*(46-1)/(46-3-1))</f>
        <v>0.99978311123547781</v>
      </c>
      <c r="Q13" s="3">
        <f>1-((1-Q12)*(64-1)/(64-3-1))</f>
        <v>0.98084264765984031</v>
      </c>
      <c r="R13" s="3">
        <f>1-((1-R12)*(57-1)/(57-3-1))</f>
        <v>0.99169940146451752</v>
      </c>
      <c r="S13" s="3">
        <f>1-((1-S12)*(40-1)/(40-3-1))</f>
        <v>0.99724900887650403</v>
      </c>
    </row>
    <row r="14" spans="1:19" x14ac:dyDescent="0.3">
      <c r="A14" s="3">
        <v>8</v>
      </c>
      <c r="B14" s="3">
        <v>19.032126202311872</v>
      </c>
      <c r="C14" s="3">
        <v>15.124827746318601</v>
      </c>
      <c r="D14" s="3">
        <v>15.882656022147732</v>
      </c>
      <c r="E14" s="3">
        <v>42.789865274685567</v>
      </c>
      <c r="F14" s="3">
        <v>2.0501697012548279</v>
      </c>
      <c r="H14" s="3">
        <f t="shared" si="4"/>
        <v>20.389866106362525</v>
      </c>
      <c r="I14" s="3">
        <f t="shared" si="0"/>
        <v>16.205041787893634</v>
      </c>
      <c r="J14" s="3">
        <f t="shared" si="1"/>
        <v>19.178755087064633</v>
      </c>
      <c r="K14" s="31">
        <f t="shared" si="2"/>
        <v>42.366782393418553</v>
      </c>
      <c r="L14" s="31">
        <f t="shared" si="3"/>
        <v>1.0149467279755082</v>
      </c>
      <c r="M14" s="11"/>
      <c r="N14" s="32" t="s">
        <v>49</v>
      </c>
      <c r="O14" s="3">
        <f>SQRT(AVERAGE((B6:B37-H6:H37)^2))</f>
        <v>1.3577399040506535</v>
      </c>
      <c r="P14" s="3">
        <f>SQRT(AVERAGE((C6:C52-I6:I52)^2))</f>
        <v>1.080214041575033</v>
      </c>
      <c r="Q14" s="3">
        <f>SQRT(AVERAGE((D6:D70-J6:J70)^2))</f>
        <v>3.296099064916902</v>
      </c>
      <c r="R14" s="3">
        <f>SQRT(AVERAGE((E6:E63-K6:K63)^2))</f>
        <v>0.42308288126701399</v>
      </c>
      <c r="S14" s="3">
        <f>SQRT(AVERAGE((F6:F46-L6:L46)^2))</f>
        <v>1.0352229732793197</v>
      </c>
    </row>
    <row r="15" spans="1:19" x14ac:dyDescent="0.3">
      <c r="A15" s="3">
        <v>9</v>
      </c>
      <c r="B15" s="3">
        <v>23.602237492046239</v>
      </c>
      <c r="C15" s="3">
        <v>18.777262929640123</v>
      </c>
      <c r="D15" s="3">
        <v>18.954933297299746</v>
      </c>
      <c r="E15" s="3">
        <v>50.273986022635654</v>
      </c>
      <c r="F15" s="3">
        <v>2.2959206627132422</v>
      </c>
      <c r="H15" s="3">
        <f t="shared" si="4"/>
        <v>26.013822314688571</v>
      </c>
      <c r="I15" s="3">
        <f t="shared" si="0"/>
        <v>19.581352660617188</v>
      </c>
      <c r="J15" s="3">
        <f t="shared" si="1"/>
        <v>22.637150630498382</v>
      </c>
      <c r="K15" s="31">
        <f t="shared" si="2"/>
        <v>47.381972180920926</v>
      </c>
      <c r="L15" s="31">
        <f t="shared" si="3"/>
        <v>1.6026937871553473</v>
      </c>
      <c r="M15" s="11"/>
      <c r="N15" s="32" t="s">
        <v>70</v>
      </c>
      <c r="O15" s="3">
        <f>O14/AVERAGE(B6:B37)</f>
        <v>2.5725522935839348E-2</v>
      </c>
      <c r="P15" s="3">
        <f>P14/AVERAGE(C6:C52)</f>
        <v>1.370683897907971E-2</v>
      </c>
      <c r="Q15" s="3">
        <f>Q14/AVERAGE(D6:D70)</f>
        <v>3.9152207457190523E-2</v>
      </c>
      <c r="R15" s="3">
        <f>R14/AVERAGE(E6:E63)</f>
        <v>3.1527735847962425E-3</v>
      </c>
      <c r="S15" s="3">
        <f>S14/AVERAGE(F6:F40)</f>
        <v>7.2359935404180536E-2</v>
      </c>
    </row>
    <row r="16" spans="1:19" x14ac:dyDescent="0.3">
      <c r="A16" s="3">
        <v>10</v>
      </c>
      <c r="B16" s="3">
        <v>28.426992306489069</v>
      </c>
      <c r="C16" s="3">
        <v>23.13208949436963</v>
      </c>
      <c r="D16" s="3">
        <v>22.426633803079223</v>
      </c>
      <c r="E16" s="3">
        <v>57.421172510570159</v>
      </c>
      <c r="F16" s="3">
        <v>2.8252349270021426</v>
      </c>
      <c r="H16" s="3">
        <f t="shared" si="4"/>
        <v>31.929571137585697</v>
      </c>
      <c r="I16" s="3">
        <f t="shared" si="0"/>
        <v>23.294227442884953</v>
      </c>
      <c r="J16" s="3">
        <f t="shared" si="1"/>
        <v>26.332832376091869</v>
      </c>
      <c r="K16" s="31">
        <f t="shared" si="2"/>
        <v>52.599527743366245</v>
      </c>
      <c r="L16" s="31">
        <f t="shared" si="3"/>
        <v>2.3868441572935892</v>
      </c>
      <c r="M16" s="11"/>
      <c r="N16" s="3" t="s">
        <v>52</v>
      </c>
      <c r="O16" s="3">
        <f>B37</f>
        <v>92.879022002720973</v>
      </c>
      <c r="P16" s="3">
        <f>C52</f>
        <v>147.20862462948475</v>
      </c>
      <c r="Q16" s="3">
        <f>D70</f>
        <v>135.34548768233063</v>
      </c>
      <c r="R16" s="3">
        <f>E63</f>
        <v>225.81834539965669</v>
      </c>
      <c r="S16" s="3">
        <f>F46</f>
        <v>33.654979179919529</v>
      </c>
    </row>
    <row r="17" spans="1:19" x14ac:dyDescent="0.3">
      <c r="A17" s="3">
        <v>11</v>
      </c>
      <c r="B17" s="3">
        <v>37.568559772651469</v>
      </c>
      <c r="C17" s="3">
        <v>27.767872611662327</v>
      </c>
      <c r="D17" s="3">
        <v>26.499993463014842</v>
      </c>
      <c r="E17" s="3">
        <v>64.800445467749626</v>
      </c>
      <c r="F17" s="3">
        <v>4.1547231692555604</v>
      </c>
      <c r="H17" s="3">
        <f t="shared" si="4"/>
        <v>37.935807515253934</v>
      </c>
      <c r="I17" s="3">
        <f t="shared" si="0"/>
        <v>27.316650142079176</v>
      </c>
      <c r="J17" s="3">
        <f t="shared" si="1"/>
        <v>30.227593414153386</v>
      </c>
      <c r="K17" s="31">
        <f t="shared" si="2"/>
        <v>57.98890017669445</v>
      </c>
      <c r="L17" s="31">
        <f t="shared" si="3"/>
        <v>3.3777237886225282</v>
      </c>
      <c r="M17" s="11"/>
      <c r="N17" s="3" t="s">
        <v>53</v>
      </c>
      <c r="O17" s="3">
        <f>H37</f>
        <v>91.846600236987769</v>
      </c>
      <c r="P17" s="3">
        <f>I52</f>
        <v>147.02587727821592</v>
      </c>
      <c r="Q17" s="3">
        <f>J70</f>
        <v>125.20768614887642</v>
      </c>
      <c r="R17" s="3">
        <f>K63</f>
        <v>216.23032825955681</v>
      </c>
      <c r="S17" s="3">
        <f>L46</f>
        <v>34.277515786852142</v>
      </c>
    </row>
    <row r="18" spans="1:19" x14ac:dyDescent="0.3">
      <c r="A18" s="3">
        <v>12</v>
      </c>
      <c r="B18" s="3">
        <v>46.733776285349279</v>
      </c>
      <c r="C18" s="3">
        <v>31.27982951870225</v>
      </c>
      <c r="D18" s="3">
        <v>29.518095200322879</v>
      </c>
      <c r="E18" s="3">
        <v>67.65103188405935</v>
      </c>
      <c r="F18" s="3">
        <v>4.5500616724712701</v>
      </c>
      <c r="H18" s="3">
        <f t="shared" si="4"/>
        <v>43.854824298787953</v>
      </c>
      <c r="I18" s="3">
        <f t="shared" si="0"/>
        <v>31.615075126492684</v>
      </c>
      <c r="J18" s="3">
        <f t="shared" si="1"/>
        <v>34.280460588299107</v>
      </c>
      <c r="K18" s="31">
        <f t="shared" si="2"/>
        <v>63.518662049055891</v>
      </c>
      <c r="L18" s="31">
        <f t="shared" si="3"/>
        <v>4.5718625883716797</v>
      </c>
      <c r="M18" s="11"/>
      <c r="N18" s="3" t="s">
        <v>54</v>
      </c>
      <c r="O18" s="34">
        <f>(O16-O17)/O16</f>
        <v>1.1115769131407936E-2</v>
      </c>
      <c r="P18" s="34">
        <f t="shared" ref="P18:S18" si="6">(P16-P17)/P16</f>
        <v>1.2414174218989826E-3</v>
      </c>
      <c r="Q18" s="34">
        <f t="shared" si="6"/>
        <v>7.4903136462507278E-2</v>
      </c>
      <c r="R18" s="34">
        <f t="shared" si="6"/>
        <v>4.2458982343223102E-2</v>
      </c>
      <c r="S18" s="34">
        <f t="shared" si="6"/>
        <v>-1.8497607845915812E-2</v>
      </c>
    </row>
    <row r="19" spans="1:19" x14ac:dyDescent="0.3">
      <c r="A19" s="3">
        <v>13</v>
      </c>
      <c r="B19" s="3">
        <v>52.351053615703663</v>
      </c>
      <c r="C19" s="3">
        <v>35.213221254586962</v>
      </c>
      <c r="D19" s="3">
        <v>32.352504970604379</v>
      </c>
      <c r="E19" s="3">
        <v>69.913402055733741</v>
      </c>
      <c r="F19" s="3">
        <v>6.3467154823697047</v>
      </c>
      <c r="H19" s="3">
        <f t="shared" si="4"/>
        <v>49.543333375752056</v>
      </c>
      <c r="I19" s="3">
        <f t="shared" si="0"/>
        <v>36.151001445808717</v>
      </c>
      <c r="J19" s="3">
        <f t="shared" si="1"/>
        <v>38.449364607699643</v>
      </c>
      <c r="K19" s="31">
        <f t="shared" si="2"/>
        <v>69.157166115267103</v>
      </c>
      <c r="L19" s="31">
        <f t="shared" si="3"/>
        <v>5.952634458517597</v>
      </c>
      <c r="M19" s="11"/>
    </row>
    <row r="20" spans="1:19" x14ac:dyDescent="0.3">
      <c r="A20" s="3">
        <v>14</v>
      </c>
      <c r="B20" s="3">
        <v>57.240357169422239</v>
      </c>
      <c r="C20" s="3">
        <v>39.989482648161257</v>
      </c>
      <c r="D20" s="3">
        <v>38.606891200453205</v>
      </c>
      <c r="E20" s="3">
        <v>76.849001348271074</v>
      </c>
      <c r="F20" s="3">
        <v>7.093038179361276</v>
      </c>
      <c r="H20" s="3">
        <f t="shared" si="4"/>
        <v>54.896043661478863</v>
      </c>
      <c r="I20" s="3">
        <f t="shared" si="0"/>
        <v>40.882601397782423</v>
      </c>
      <c r="J20" s="3">
        <f t="shared" si="1"/>
        <v>42.692626302520331</v>
      </c>
      <c r="K20" s="31">
        <f t="shared" si="2"/>
        <v>74.873137095980979</v>
      </c>
      <c r="L20" s="31">
        <f t="shared" si="3"/>
        <v>7.492601761461871</v>
      </c>
      <c r="M20" s="11"/>
    </row>
    <row r="21" spans="1:19" x14ac:dyDescent="0.3">
      <c r="A21" s="3">
        <v>15</v>
      </c>
      <c r="B21" s="3">
        <v>61.001044618259257</v>
      </c>
      <c r="C21" s="3">
        <v>45.42130933104967</v>
      </c>
      <c r="D21" s="3">
        <v>46.080457617638089</v>
      </c>
      <c r="E21" s="3">
        <v>83.050543878057184</v>
      </c>
      <c r="F21" s="3">
        <v>9.0305081444932149</v>
      </c>
      <c r="H21" s="3">
        <f t="shared" si="4"/>
        <v>59.844024100846333</v>
      </c>
      <c r="I21" s="3">
        <f t="shared" si="0"/>
        <v>45.766299111209143</v>
      </c>
      <c r="J21" s="3">
        <f t="shared" si="1"/>
        <v>46.970204844423677</v>
      </c>
      <c r="K21" s="31">
        <f t="shared" si="2"/>
        <v>80.63618635564373</v>
      </c>
      <c r="L21" s="31">
        <f t="shared" si="3"/>
        <v>9.1568672815937937</v>
      </c>
      <c r="M21" s="11"/>
    </row>
    <row r="22" spans="1:19" x14ac:dyDescent="0.3">
      <c r="A22" s="3">
        <v>16</v>
      </c>
      <c r="B22" s="3">
        <v>64.96944428601401</v>
      </c>
      <c r="C22" s="3">
        <v>51.109034345745229</v>
      </c>
      <c r="D22" s="3">
        <v>54.912004765689844</v>
      </c>
      <c r="E22" s="3">
        <v>88.147692394556174</v>
      </c>
      <c r="F22" s="3">
        <v>10.495546199170656</v>
      </c>
      <c r="H22" s="3">
        <f t="shared" si="4"/>
        <v>64.34995265102468</v>
      </c>
      <c r="I22" s="3">
        <f t="shared" si="0"/>
        <v>50.758218738674323</v>
      </c>
      <c r="J22" s="3">
        <f t="shared" si="1"/>
        <v>51.244682862761742</v>
      </c>
      <c r="K22" s="31">
        <f t="shared" si="2"/>
        <v>86.417244224671961</v>
      </c>
      <c r="L22" s="31">
        <f t="shared" si="3"/>
        <v>10.906716569661901</v>
      </c>
      <c r="M22" s="11"/>
    </row>
    <row r="23" spans="1:19" x14ac:dyDescent="0.3">
      <c r="A23" s="3">
        <v>17</v>
      </c>
      <c r="B23" s="3">
        <v>68.323626632144141</v>
      </c>
      <c r="C23" s="3">
        <v>56.653371334860225</v>
      </c>
      <c r="D23" s="3">
        <v>62.759757399401259</v>
      </c>
      <c r="E23" s="3">
        <v>93.342605335479178</v>
      </c>
      <c r="F23" s="3">
        <v>11.915445844478837</v>
      </c>
      <c r="H23" s="3">
        <f t="shared" si="4"/>
        <v>68.401981250311223</v>
      </c>
      <c r="I23" s="3">
        <f t="shared" si="0"/>
        <v>55.815446915938061</v>
      </c>
      <c r="J23" s="3">
        <f t="shared" si="1"/>
        <v>55.481987086070475</v>
      </c>
      <c r="K23" s="31">
        <f t="shared" si="2"/>
        <v>92.188908889506351</v>
      </c>
      <c r="L23" s="31">
        <f t="shared" si="3"/>
        <v>12.702976354076432</v>
      </c>
      <c r="M23" s="11"/>
    </row>
    <row r="24" spans="1:19" x14ac:dyDescent="0.3">
      <c r="A24" s="3">
        <v>18</v>
      </c>
      <c r="B24" s="3">
        <v>71.698651811015964</v>
      </c>
      <c r="C24" s="3">
        <v>62.580076392190051</v>
      </c>
      <c r="D24" s="3">
        <v>66.945315277833203</v>
      </c>
      <c r="E24" s="3">
        <v>100.34756574285018</v>
      </c>
      <c r="F24" s="3">
        <v>13.474470563829479</v>
      </c>
      <c r="H24" s="3">
        <f t="shared" si="4"/>
        <v>72.007431044627836</v>
      </c>
      <c r="I24" s="3">
        <f t="shared" si="0"/>
        <v>60.897077704239699</v>
      </c>
      <c r="J24" s="3">
        <f t="shared" si="1"/>
        <v>59.651860711279049</v>
      </c>
      <c r="K24" s="31">
        <f t="shared" si="2"/>
        <v>97.925714150120157</v>
      </c>
      <c r="L24" s="31">
        <f t="shared" si="3"/>
        <v>14.508727270781462</v>
      </c>
      <c r="M24" s="11"/>
    </row>
    <row r="25" spans="1:19" x14ac:dyDescent="0.3">
      <c r="A25" s="3">
        <v>19</v>
      </c>
      <c r="B25" s="3">
        <v>74.452234541047389</v>
      </c>
      <c r="C25" s="3">
        <v>68.220005398358751</v>
      </c>
      <c r="D25" s="3">
        <v>71.045641345718934</v>
      </c>
      <c r="E25" s="3">
        <v>107.69854597709548</v>
      </c>
      <c r="F25" s="3">
        <v>15.379014183418143</v>
      </c>
      <c r="H25" s="3">
        <f t="shared" si="4"/>
        <v>75.187048009241437</v>
      </c>
      <c r="I25" s="3">
        <f t="shared" si="0"/>
        <v>65.96502852142244</v>
      </c>
      <c r="J25" s="3">
        <f t="shared" si="1"/>
        <v>63.728115334615069</v>
      </c>
      <c r="K25" s="31">
        <f t="shared" si="2"/>
        <v>103.60432091838865</v>
      </c>
      <c r="L25" s="31">
        <f t="shared" si="3"/>
        <v>16.291217352173419</v>
      </c>
      <c r="M25" s="11"/>
    </row>
    <row r="26" spans="1:19" x14ac:dyDescent="0.3">
      <c r="A26" s="3">
        <v>20</v>
      </c>
      <c r="B26" s="3">
        <v>76.573050992718137</v>
      </c>
      <c r="C26" s="3">
        <v>71.725062393558943</v>
      </c>
      <c r="D26" s="3">
        <v>74.640231971616714</v>
      </c>
      <c r="E26" s="3">
        <v>114.36272487288547</v>
      </c>
      <c r="F26" s="3">
        <v>17.305032778685465</v>
      </c>
      <c r="H26" s="3">
        <f t="shared" si="4"/>
        <v>77.970172632182596</v>
      </c>
      <c r="I26" s="3">
        <f t="shared" si="0"/>
        <v>70.984631694108558</v>
      </c>
      <c r="J26" s="3">
        <f t="shared" si="1"/>
        <v>67.688696714975052</v>
      </c>
      <c r="K26" s="31">
        <f t="shared" si="2"/>
        <v>109.20363915276664</v>
      </c>
      <c r="L26" s="31">
        <f t="shared" si="3"/>
        <v>18.022984383046367</v>
      </c>
      <c r="M26" s="11"/>
    </row>
    <row r="27" spans="1:19" x14ac:dyDescent="0.3">
      <c r="A27" s="3">
        <v>21</v>
      </c>
      <c r="B27" s="3">
        <v>78.715787350889585</v>
      </c>
      <c r="C27" s="3">
        <v>75.167529085273415</v>
      </c>
      <c r="D27" s="3">
        <v>81.390110777427438</v>
      </c>
      <c r="E27" s="3">
        <v>121.06993361863478</v>
      </c>
      <c r="F27" s="3">
        <v>19.292884090028103</v>
      </c>
      <c r="H27" s="3">
        <f t="shared" si="4"/>
        <v>80.390921784090366</v>
      </c>
      <c r="I27" s="3">
        <f t="shared" si="0"/>
        <v>75.925018020901732</v>
      </c>
      <c r="J27" s="3">
        <f t="shared" si="1"/>
        <v>71.515600904342108</v>
      </c>
      <c r="K27" s="31">
        <f t="shared" si="2"/>
        <v>114.70488807784371</v>
      </c>
      <c r="L27" s="31">
        <f t="shared" si="3"/>
        <v>19.682297033499797</v>
      </c>
      <c r="M27" s="11"/>
    </row>
    <row r="28" spans="1:19" x14ac:dyDescent="0.3">
      <c r="A28" s="3">
        <v>22</v>
      </c>
      <c r="B28" s="3">
        <v>81.233345377192421</v>
      </c>
      <c r="C28" s="3">
        <v>79.939026838645191</v>
      </c>
      <c r="D28" s="3">
        <v>84.486805880120244</v>
      </c>
      <c r="E28" s="3">
        <v>127.25580194499325</v>
      </c>
      <c r="F28" s="3">
        <v>21.321695845444481</v>
      </c>
      <c r="H28" s="3">
        <f t="shared" si="4"/>
        <v>82.485328814026602</v>
      </c>
      <c r="I28" s="3">
        <f t="shared" si="0"/>
        <v>80.759316402260694</v>
      </c>
      <c r="J28" s="3">
        <f t="shared" si="1"/>
        <v>75.194676455363151</v>
      </c>
      <c r="K28" s="31">
        <f t="shared" si="2"/>
        <v>120.09160312219616</v>
      </c>
      <c r="L28" s="31">
        <f t="shared" si="3"/>
        <v>21.253072079480837</v>
      </c>
      <c r="M28" s="11"/>
    </row>
    <row r="29" spans="1:19" x14ac:dyDescent="0.3">
      <c r="A29" s="3">
        <v>23</v>
      </c>
      <c r="B29" s="3">
        <v>82.968517024958928</v>
      </c>
      <c r="C29" s="3">
        <v>85.221756494163941</v>
      </c>
      <c r="D29" s="3">
        <v>86.800819803011564</v>
      </c>
      <c r="E29" s="3">
        <v>132.02421125473552</v>
      </c>
      <c r="F29" s="3">
        <v>22.899907607097663</v>
      </c>
      <c r="H29" s="3">
        <f t="shared" si="4"/>
        <v>84.289311956355817</v>
      </c>
      <c r="I29" s="3">
        <f t="shared" si="0"/>
        <v>85.464697733299957</v>
      </c>
      <c r="J29" s="3">
        <f t="shared" si="1"/>
        <v>78.715345512109067</v>
      </c>
      <c r="K29" s="31">
        <f t="shared" si="2"/>
        <v>125.34959813129187</v>
      </c>
      <c r="L29" s="31">
        <f t="shared" si="3"/>
        <v>22.724432151651257</v>
      </c>
      <c r="M29" s="11"/>
    </row>
    <row r="30" spans="1:19" x14ac:dyDescent="0.3">
      <c r="A30" s="3">
        <v>24</v>
      </c>
      <c r="B30" s="3">
        <v>84.934502668268593</v>
      </c>
      <c r="C30" s="3">
        <v>89.822843613486725</v>
      </c>
      <c r="D30" s="3">
        <v>88.332152546101412</v>
      </c>
      <c r="E30" s="3">
        <v>136.06191632351428</v>
      </c>
      <c r="F30" s="3">
        <v>24.650252709224731</v>
      </c>
      <c r="H30" s="3">
        <f t="shared" si="4"/>
        <v>85.837315118812668</v>
      </c>
      <c r="I30" s="3">
        <f t="shared" si="0"/>
        <v>90.022292572464551</v>
      </c>
      <c r="J30" s="3">
        <f t="shared" si="1"/>
        <v>82.0702724623401</v>
      </c>
      <c r="K30" s="31">
        <f t="shared" si="2"/>
        <v>130.46689117834248</v>
      </c>
      <c r="L30" s="31">
        <f t="shared" si="3"/>
        <v>24.090050844308209</v>
      </c>
      <c r="M30" s="11"/>
    </row>
    <row r="31" spans="1:19" x14ac:dyDescent="0.3">
      <c r="A31" s="3">
        <v>25</v>
      </c>
      <c r="B31" s="3">
        <v>86.19942391285646</v>
      </c>
      <c r="C31" s="3">
        <v>94.210917440248267</v>
      </c>
      <c r="D31" s="3">
        <v>90.578107235966527</v>
      </c>
      <c r="E31" s="3">
        <v>140.95956651224299</v>
      </c>
      <c r="F31" s="3">
        <v>25.911179019590719</v>
      </c>
      <c r="H31" s="3">
        <f t="shared" si="4"/>
        <v>87.1614683465871</v>
      </c>
      <c r="I31" s="3">
        <f t="shared" si="0"/>
        <v>94.417011312243886</v>
      </c>
      <c r="J31" s="3">
        <f t="shared" si="1"/>
        <v>85.255004151835863</v>
      </c>
      <c r="K31" s="31">
        <f t="shared" si="2"/>
        <v>135.4336018010072</v>
      </c>
      <c r="L31" s="31">
        <f t="shared" si="3"/>
        <v>25.347402674720545</v>
      </c>
      <c r="M31" s="11"/>
    </row>
    <row r="32" spans="1:19" x14ac:dyDescent="0.3">
      <c r="A32" s="3">
        <v>26</v>
      </c>
      <c r="B32" s="3">
        <v>87.496861140925432</v>
      </c>
      <c r="C32" s="3">
        <v>98.556388608497556</v>
      </c>
      <c r="D32" s="3">
        <v>92.007351129517048</v>
      </c>
      <c r="E32" s="3">
        <v>144.77145944942808</v>
      </c>
      <c r="F32" s="3">
        <v>27.258941471393033</v>
      </c>
      <c r="H32" s="3">
        <f t="shared" si="4"/>
        <v>88.291133218961022</v>
      </c>
      <c r="I32" s="3">
        <f t="shared" si="0"/>
        <v>98.637293352486509</v>
      </c>
      <c r="J32" s="3">
        <f t="shared" si="1"/>
        <v>88.267600926261863</v>
      </c>
      <c r="K32" s="31">
        <f t="shared" si="2"/>
        <v>140.24182682011977</v>
      </c>
      <c r="L32" s="31">
        <f t="shared" si="3"/>
        <v>26.497003434823196</v>
      </c>
      <c r="M32" s="11"/>
    </row>
    <row r="33" spans="1:13" x14ac:dyDescent="0.3">
      <c r="A33" s="3">
        <v>27</v>
      </c>
      <c r="B33" s="3">
        <v>90.052506824154577</v>
      </c>
      <c r="C33" s="3">
        <v>102.98706509377135</v>
      </c>
      <c r="D33" s="3">
        <v>93.198387707475817</v>
      </c>
      <c r="E33" s="3">
        <v>148.174397111665</v>
      </c>
      <c r="F33" s="3">
        <v>28.628284225730198</v>
      </c>
      <c r="H33" s="3">
        <f t="shared" si="4"/>
        <v>89.252721917606593</v>
      </c>
      <c r="I33" s="3">
        <f t="shared" si="0"/>
        <v>102.67480867954255</v>
      </c>
      <c r="J33" s="3">
        <f t="shared" si="1"/>
        <v>91.108273305606787</v>
      </c>
      <c r="K33" s="31">
        <f t="shared" si="2"/>
        <v>144.88550111921182</v>
      </c>
      <c r="L33" s="31">
        <f t="shared" si="3"/>
        <v>27.54169733448639</v>
      </c>
      <c r="M33" s="11"/>
    </row>
    <row r="34" spans="1:13" x14ac:dyDescent="0.3">
      <c r="A34" s="3">
        <v>28</v>
      </c>
      <c r="B34" s="3">
        <v>91.249624820108423</v>
      </c>
      <c r="C34" s="3">
        <v>106.56568840880018</v>
      </c>
      <c r="D34" s="3">
        <v>93.981068887277289</v>
      </c>
      <c r="E34" s="3">
        <v>150.80592300275913</v>
      </c>
      <c r="F34" s="3">
        <v>29.385280044148985</v>
      </c>
      <c r="H34" s="3">
        <f t="shared" si="4"/>
        <v>90.06970240837569</v>
      </c>
      <c r="I34" s="3">
        <f t="shared" si="0"/>
        <v>106.52413173828508</v>
      </c>
      <c r="J34" s="3">
        <f t="shared" si="1"/>
        <v>93.779035110317082</v>
      </c>
      <c r="K34" s="31">
        <f t="shared" si="2"/>
        <v>149.36024893806729</v>
      </c>
      <c r="L34" s="31">
        <f t="shared" si="3"/>
        <v>28.486023535251341</v>
      </c>
      <c r="M34" s="11"/>
    </row>
    <row r="35" spans="1:13" x14ac:dyDescent="0.3">
      <c r="A35" s="3">
        <v>29</v>
      </c>
      <c r="B35" s="3">
        <v>91.865903136925951</v>
      </c>
      <c r="C35" s="3">
        <v>109.80349045573104</v>
      </c>
      <c r="D35" s="3">
        <v>95.171001080392017</v>
      </c>
      <c r="E35" s="3">
        <v>153.11496656369684</v>
      </c>
      <c r="F35" s="3">
        <v>29.890351577038242</v>
      </c>
      <c r="H35" s="3">
        <f t="shared" si="4"/>
        <v>90.762723430916182</v>
      </c>
      <c r="I35" s="3">
        <f t="shared" si="0"/>
        <v>110.18240388838264</v>
      </c>
      <c r="J35" s="3">
        <f t="shared" si="1"/>
        <v>96.283380445229952</v>
      </c>
      <c r="K35" s="31">
        <f t="shared" si="2"/>
        <v>153.66323040451152</v>
      </c>
      <c r="L35" s="31">
        <f t="shared" si="3"/>
        <v>29.335676839300067</v>
      </c>
      <c r="M35" s="11"/>
    </row>
    <row r="36" spans="1:13" x14ac:dyDescent="0.3">
      <c r="A36" s="3">
        <v>30</v>
      </c>
      <c r="B36" s="3">
        <v>92.429620254304353</v>
      </c>
      <c r="C36" s="3">
        <v>113.04129250266189</v>
      </c>
      <c r="D36" s="3">
        <v>96.304269835739376</v>
      </c>
      <c r="E36" s="3">
        <v>155.50138586186696</v>
      </c>
      <c r="F36" s="3">
        <v>30.362280259179833</v>
      </c>
      <c r="H36" s="3">
        <f t="shared" si="4"/>
        <v>91.349810747464574</v>
      </c>
      <c r="I36" s="3">
        <f t="shared" si="0"/>
        <v>113.64899729789046</v>
      </c>
      <c r="J36" s="3">
        <f t="shared" si="1"/>
        <v>98.625989132516594</v>
      </c>
      <c r="K36" s="31">
        <f t="shared" si="2"/>
        <v>157.7929872291686</v>
      </c>
      <c r="L36" s="31">
        <f t="shared" si="3"/>
        <v>30.097064963189972</v>
      </c>
      <c r="M36" s="11"/>
    </row>
    <row r="37" spans="1:13" x14ac:dyDescent="0.3">
      <c r="A37" s="3">
        <v>31</v>
      </c>
      <c r="B37" s="3">
        <v>92.879022002720973</v>
      </c>
      <c r="C37" s="3">
        <v>116.32169720810498</v>
      </c>
      <c r="D37" s="3">
        <v>97.494202028854104</v>
      </c>
      <c r="E37" s="3">
        <v>158.11993237173434</v>
      </c>
      <c r="F37" s="3">
        <v>30.965229698929296</v>
      </c>
      <c r="H37" s="3">
        <f t="shared" si="4"/>
        <v>91.846600236987769</v>
      </c>
      <c r="I37" s="3">
        <f t="shared" si="0"/>
        <v>116.92518999708467</v>
      </c>
      <c r="J37" s="3">
        <f t="shared" si="1"/>
        <v>100.8124629444585</v>
      </c>
      <c r="K37" s="31">
        <f t="shared" si="2"/>
        <v>161.7492907410284</v>
      </c>
      <c r="L37" s="31">
        <f t="shared" si="3"/>
        <v>30.776957024785091</v>
      </c>
      <c r="M37" s="11"/>
    </row>
    <row r="38" spans="1:13" x14ac:dyDescent="0.3">
      <c r="A38" s="3">
        <v>32</v>
      </c>
      <c r="B38" s="3"/>
      <c r="C38" s="3">
        <v>119.90032052313381</v>
      </c>
      <c r="D38" s="3">
        <v>98.570807346434094</v>
      </c>
      <c r="E38" s="3">
        <v>160.62854526871632</v>
      </c>
      <c r="F38" s="3">
        <v>31.489260065932683</v>
      </c>
      <c r="H38" s="3"/>
      <c r="I38" s="3">
        <f t="shared" si="0"/>
        <v>120.01385907612307</v>
      </c>
      <c r="J38" s="3">
        <f t="shared" si="1"/>
        <v>102.84909326773877</v>
      </c>
      <c r="K38" s="31">
        <f t="shared" si="2"/>
        <v>165.53299476203841</v>
      </c>
      <c r="L38" s="31">
        <f t="shared" si="3"/>
        <v>31.382213518115094</v>
      </c>
      <c r="M38" s="11"/>
    </row>
    <row r="39" spans="1:13" x14ac:dyDescent="0.3">
      <c r="A39" s="3">
        <v>33</v>
      </c>
      <c r="B39" s="3"/>
      <c r="C39" s="3">
        <v>123.01031459452791</v>
      </c>
      <c r="D39" s="3">
        <v>99.704076101781453</v>
      </c>
      <c r="E39" s="3">
        <v>163.12820530282701</v>
      </c>
      <c r="F39" s="3">
        <v>31.950942785563829</v>
      </c>
      <c r="H39" s="3"/>
      <c r="I39" s="3">
        <f t="shared" si="0"/>
        <v>122.91919669326808</v>
      </c>
      <c r="J39" s="3">
        <f t="shared" si="1"/>
        <v>104.74265956463259</v>
      </c>
      <c r="K39" s="31">
        <f t="shared" si="2"/>
        <v>169.14589521455088</v>
      </c>
      <c r="L39" s="31">
        <f t="shared" si="3"/>
        <v>31.919586141527798</v>
      </c>
      <c r="M39" s="11"/>
    </row>
    <row r="40" spans="1:13" x14ac:dyDescent="0.3">
      <c r="A40" s="3">
        <v>34</v>
      </c>
      <c r="B40" s="3"/>
      <c r="C40" s="3">
        <v>126.03510334889752</v>
      </c>
      <c r="D40" s="3">
        <v>100.89400829489618</v>
      </c>
      <c r="E40" s="3">
        <v>165.70341930451812</v>
      </c>
      <c r="F40" s="3">
        <v>32.304501635824323</v>
      </c>
      <c r="H40" s="3"/>
      <c r="I40" s="3">
        <f t="shared" si="0"/>
        <v>125.64645166189061</v>
      </c>
      <c r="J40" s="3">
        <f t="shared" si="1"/>
        <v>106.50025710970449</v>
      </c>
      <c r="K40" s="31">
        <f t="shared" si="2"/>
        <v>172.59059782911169</v>
      </c>
      <c r="L40" s="31">
        <f t="shared" si="3"/>
        <v>32.395575550353229</v>
      </c>
      <c r="M40" s="11"/>
    </row>
    <row r="41" spans="1:13" x14ac:dyDescent="0.3">
      <c r="A41" s="3">
        <v>35</v>
      </c>
      <c r="B41" s="3"/>
      <c r="C41" s="3">
        <v>128.33564690855891</v>
      </c>
      <c r="D41" s="3">
        <v>103.10388236782353</v>
      </c>
      <c r="E41" s="3">
        <v>168.40673921688213</v>
      </c>
      <c r="F41" s="3">
        <v>32.687265282709397</v>
      </c>
      <c r="H41" s="3"/>
      <c r="I41" s="3">
        <f t="shared" si="0"/>
        <v>128.20169787676826</v>
      </c>
      <c r="J41" s="3">
        <f t="shared" si="1"/>
        <v>108.12915190188754</v>
      </c>
      <c r="K41" s="31">
        <f t="shared" si="2"/>
        <v>175.87039487072192</v>
      </c>
      <c r="L41" s="31">
        <f t="shared" si="3"/>
        <v>32.816335791820052</v>
      </c>
      <c r="M41" s="11"/>
    </row>
    <row r="42" spans="1:13" x14ac:dyDescent="0.3">
      <c r="A42" s="3">
        <v>36</v>
      </c>
      <c r="B42" s="3"/>
      <c r="C42" s="3">
        <v>130.46577983417131</v>
      </c>
      <c r="D42" s="3">
        <v>104.407141436473</v>
      </c>
      <c r="E42" s="3">
        <v>170.27761749272614</v>
      </c>
      <c r="F42" s="3">
        <v>33.006897182292818</v>
      </c>
      <c r="H42" s="3"/>
      <c r="I42" s="3">
        <f t="shared" si="0"/>
        <v>130.59162968214997</v>
      </c>
      <c r="J42" s="3">
        <f t="shared" si="1"/>
        <v>109.63666031559769</v>
      </c>
      <c r="K42" s="31">
        <f t="shared" si="2"/>
        <v>178.98915142556365</v>
      </c>
      <c r="L42" s="31">
        <f t="shared" si="3"/>
        <v>33.187615391181104</v>
      </c>
      <c r="M42" s="11"/>
    </row>
    <row r="43" spans="1:13" x14ac:dyDescent="0.3">
      <c r="A43" s="3">
        <v>37</v>
      </c>
      <c r="B43" s="3"/>
      <c r="C43" s="3">
        <v>132.51070744275921</v>
      </c>
      <c r="D43" s="3">
        <v>104.97224666590108</v>
      </c>
      <c r="E43" s="3">
        <v>173.64365995424723</v>
      </c>
      <c r="F43" s="3">
        <v>33.124482914244503</v>
      </c>
      <c r="H43" s="3"/>
      <c r="I43" s="3">
        <f t="shared" si="0"/>
        <v>132.82338342818107</v>
      </c>
      <c r="J43" s="3">
        <f t="shared" si="1"/>
        <v>111.03005090334945</v>
      </c>
      <c r="K43" s="31">
        <f t="shared" ref="K43:K63" si="7">$R$7*EXP(-EXP(($R$8*EXP(1)/$R$7)*($R$9-A43)+1))</f>
        <v>181.95120148170389</v>
      </c>
      <c r="L43" s="31">
        <f t="shared" si="3"/>
        <v>33.514726485165617</v>
      </c>
      <c r="M43" s="11"/>
    </row>
    <row r="44" spans="1:13" x14ac:dyDescent="0.3">
      <c r="A44" s="3">
        <v>38</v>
      </c>
      <c r="B44" s="3"/>
      <c r="C44" s="3">
        <v>134.42782707581037</v>
      </c>
      <c r="D44" s="3">
        <v>105.5575342249516</v>
      </c>
      <c r="E44" s="3">
        <v>175.43568179573592</v>
      </c>
      <c r="F44" s="3">
        <v>33.266533734292231</v>
      </c>
      <c r="H44" s="3"/>
      <c r="I44" s="3">
        <f t="shared" si="0"/>
        <v>134.90438385979616</v>
      </c>
      <c r="J44" s="3">
        <f t="shared" si="1"/>
        <v>112.3164657475341</v>
      </c>
      <c r="K44" s="31">
        <f t="shared" si="7"/>
        <v>184.76125378987172</v>
      </c>
      <c r="L44" s="31">
        <f t="shared" si="3"/>
        <v>33.80253484609004</v>
      </c>
      <c r="M44" s="11"/>
    </row>
    <row r="45" spans="1:13" x14ac:dyDescent="0.3">
      <c r="A45" s="3">
        <v>39</v>
      </c>
      <c r="B45" s="3"/>
      <c r="C45" s="3">
        <v>136.43015202588603</v>
      </c>
      <c r="D45" s="3">
        <v>106.24373343211427</v>
      </c>
      <c r="E45" s="3">
        <v>178.81745550011783</v>
      </c>
      <c r="F45" s="3">
        <v>33.525497364710432</v>
      </c>
      <c r="H45" s="3"/>
      <c r="I45" s="3">
        <f t="shared" si="0"/>
        <v>136.84221358643828</v>
      </c>
      <c r="J45" s="3">
        <f t="shared" si="1"/>
        <v>113.50285884063703</v>
      </c>
      <c r="K45" s="31">
        <f t="shared" si="7"/>
        <v>187.42430729695968</v>
      </c>
      <c r="L45" s="31">
        <f t="shared" si="3"/>
        <v>34.055464992991809</v>
      </c>
      <c r="M45" s="11"/>
    </row>
    <row r="46" spans="1:13" x14ac:dyDescent="0.3">
      <c r="A46" s="3">
        <v>40</v>
      </c>
      <c r="B46" s="3"/>
      <c r="C46" s="3">
        <v>138.21946368340045</v>
      </c>
      <c r="D46" s="3">
        <v>106.68774468380776</v>
      </c>
      <c r="E46" s="3">
        <v>182.79841797356946</v>
      </c>
      <c r="F46" s="3">
        <v>33.654979179919529</v>
      </c>
      <c r="H46" s="3"/>
      <c r="I46" s="3">
        <f t="shared" si="0"/>
        <v>138.64450364942402</v>
      </c>
      <c r="J46" s="3">
        <f t="shared" ref="J46:J70" si="8">$Q$7*EXP(-EXP(($Q$8*EXP(1)/$Q$7)*($Q$9-A46)+1))</f>
        <v>114.59594911926298</v>
      </c>
      <c r="K46" s="31">
        <f t="shared" si="7"/>
        <v>189.94557579829936</v>
      </c>
      <c r="L46" s="31">
        <f t="shared" si="3"/>
        <v>34.277515786852142</v>
      </c>
      <c r="M46" s="11"/>
    </row>
    <row r="47" spans="1:13" x14ac:dyDescent="0.3">
      <c r="A47" s="3">
        <v>41</v>
      </c>
      <c r="B47" s="3"/>
      <c r="C47" s="3">
        <v>140.26439129198835</v>
      </c>
      <c r="D47" s="3">
        <v>107.35376156134801</v>
      </c>
      <c r="E47" s="3">
        <v>187.51847414094433</v>
      </c>
      <c r="F47" s="3"/>
      <c r="H47" s="3"/>
      <c r="I47" s="3">
        <f t="shared" si="0"/>
        <v>140.31884309909569</v>
      </c>
      <c r="J47" s="3">
        <f t="shared" si="8"/>
        <v>115.60218596303986</v>
      </c>
      <c r="K47" s="31">
        <f t="shared" si="7"/>
        <v>192.33042134810705</v>
      </c>
      <c r="L47" s="31"/>
      <c r="M47" s="11"/>
    </row>
    <row r="48" spans="1:13" x14ac:dyDescent="0.3">
      <c r="A48" s="3">
        <v>42</v>
      </c>
      <c r="B48" s="3"/>
      <c r="C48" s="3">
        <v>142.26671624206401</v>
      </c>
      <c r="D48" s="3">
        <v>108.03996076851068</v>
      </c>
      <c r="E48" s="3">
        <v>190.12012999416598</v>
      </c>
      <c r="F48" s="3"/>
      <c r="H48" s="3"/>
      <c r="I48" s="3">
        <f t="shared" si="0"/>
        <v>141.87270548425224</v>
      </c>
      <c r="J48" s="3">
        <f t="shared" si="8"/>
        <v>116.52772517594815</v>
      </c>
      <c r="K48" s="31">
        <f t="shared" si="7"/>
        <v>194.58429589433683</v>
      </c>
      <c r="L48" s="31"/>
      <c r="M48" s="11"/>
    </row>
    <row r="49" spans="1:13" x14ac:dyDescent="0.3">
      <c r="A49" s="3">
        <v>43</v>
      </c>
      <c r="B49" s="3"/>
      <c r="C49" s="3">
        <v>143.97082258255392</v>
      </c>
      <c r="D49" s="3">
        <v>108.48397202020418</v>
      </c>
      <c r="E49" s="3">
        <v>191.41649778632205</v>
      </c>
      <c r="F49" s="3"/>
      <c r="H49" s="3"/>
      <c r="I49" s="3">
        <f t="shared" si="0"/>
        <v>143.31339021529885</v>
      </c>
      <c r="J49" s="3">
        <f t="shared" si="8"/>
        <v>117.37841368101752</v>
      </c>
      <c r="K49" s="31">
        <f t="shared" si="7"/>
        <v>196.71269055863851</v>
      </c>
      <c r="L49" s="31"/>
      <c r="M49" s="11"/>
    </row>
    <row r="50" spans="1:13" x14ac:dyDescent="0.3">
      <c r="A50" s="3">
        <v>44</v>
      </c>
      <c r="B50" s="3"/>
      <c r="C50" s="3">
        <v>144.99328638684787</v>
      </c>
      <c r="D50" s="3">
        <v>109.17017122736685</v>
      </c>
      <c r="E50" s="3">
        <v>193.58597167458501</v>
      </c>
      <c r="F50" s="3"/>
      <c r="H50" s="3"/>
      <c r="I50" s="3">
        <f t="shared" si="0"/>
        <v>144.64797686867303</v>
      </c>
      <c r="J50" s="3">
        <f t="shared" si="8"/>
        <v>118.15978136982321</v>
      </c>
      <c r="K50" s="31">
        <f t="shared" si="7"/>
        <v>198.72109195892762</v>
      </c>
      <c r="L50" s="31"/>
      <c r="M50" s="11"/>
    </row>
    <row r="51" spans="1:13" x14ac:dyDescent="0.3">
      <c r="A51" s="3">
        <v>45</v>
      </c>
      <c r="B51" s="35"/>
      <c r="C51" s="35">
        <v>146.14355816667856</v>
      </c>
      <c r="D51" s="35">
        <v>110.86424903373801</v>
      </c>
      <c r="E51" s="35">
        <v>196.49786500494744</v>
      </c>
      <c r="F51" s="3"/>
      <c r="H51" s="3"/>
      <c r="I51" s="3">
        <f t="shared" si="0"/>
        <v>145.88329063642485</v>
      </c>
      <c r="J51" s="3">
        <f t="shared" si="8"/>
        <v>118.87703874914287</v>
      </c>
      <c r="K51" s="31">
        <f t="shared" si="7"/>
        <v>200.61494496663434</v>
      </c>
      <c r="L51" s="31"/>
      <c r="M51" s="11"/>
    </row>
    <row r="52" spans="1:13" x14ac:dyDescent="0.3">
      <c r="A52" s="3">
        <v>46</v>
      </c>
      <c r="B52" s="3"/>
      <c r="C52" s="3">
        <v>147.20862462948475</v>
      </c>
      <c r="D52" s="3">
        <v>112.55832684010916</v>
      </c>
      <c r="E52" s="3">
        <v>199.76927439051985</v>
      </c>
      <c r="F52" s="3"/>
      <c r="H52" s="3"/>
      <c r="I52" s="3">
        <f t="shared" ref="I52" si="9">$P$7*EXP(-EXP(($P$8*EXP(1)/$P$7)*($P$9-A52)+1))</f>
        <v>147.02587727821592</v>
      </c>
      <c r="J52" s="3">
        <f t="shared" si="8"/>
        <v>119.53507921429353</v>
      </c>
      <c r="K52" s="31">
        <f t="shared" si="7"/>
        <v>202.39962129901576</v>
      </c>
      <c r="L52" s="31"/>
    </row>
    <row r="53" spans="1:13" x14ac:dyDescent="0.3">
      <c r="A53" s="3">
        <v>47</v>
      </c>
      <c r="B53" s="3"/>
      <c r="C53" s="3"/>
      <c r="D53" s="3">
        <v>114.0829968658432</v>
      </c>
      <c r="E53" s="3">
        <v>202.16861486641346</v>
      </c>
      <c r="F53" s="3"/>
      <c r="H53" s="3"/>
      <c r="I53" s="3"/>
      <c r="J53" s="3">
        <f t="shared" si="8"/>
        <v>120.13848494968028</v>
      </c>
      <c r="K53" s="31">
        <f t="shared" si="7"/>
        <v>204.08039336561492</v>
      </c>
      <c r="L53" s="31"/>
    </row>
    <row r="54" spans="1:13" x14ac:dyDescent="0.3">
      <c r="A54" s="3">
        <v>48</v>
      </c>
      <c r="B54" s="3"/>
      <c r="C54" s="3"/>
      <c r="D54" s="3">
        <v>116.0594209732762</v>
      </c>
      <c r="E54" s="3">
        <v>204.84992803419527</v>
      </c>
      <c r="F54" s="3"/>
      <c r="H54" s="3"/>
      <c r="I54" s="3"/>
      <c r="J54" s="3">
        <f t="shared" si="8"/>
        <v>120.6915356109303</v>
      </c>
      <c r="K54" s="31">
        <f t="shared" si="7"/>
        <v>205.66241281419204</v>
      </c>
      <c r="L54" s="31"/>
    </row>
    <row r="55" spans="1:13" x14ac:dyDescent="0.3">
      <c r="A55" s="3">
        <v>49</v>
      </c>
      <c r="B55" s="3"/>
      <c r="C55" s="3"/>
      <c r="D55" s="3">
        <v>118.43112990219582</v>
      </c>
      <c r="E55" s="3">
        <v>207.80526911567043</v>
      </c>
      <c r="F55" s="3"/>
      <c r="H55" s="3"/>
      <c r="I55" s="3"/>
      <c r="J55" s="3">
        <f t="shared" si="8"/>
        <v>121.19821907958449</v>
      </c>
      <c r="K55" s="31">
        <f t="shared" si="7"/>
        <v>207.15069325289869</v>
      </c>
      <c r="L55" s="31"/>
    </row>
    <row r="56" spans="1:13" x14ac:dyDescent="0.3">
      <c r="A56" s="3">
        <v>50</v>
      </c>
      <c r="B56" s="3"/>
      <c r="C56" s="3"/>
      <c r="D56" s="3">
        <v>120.63343105047832</v>
      </c>
      <c r="E56" s="3">
        <v>211.65495358752156</v>
      </c>
      <c r="F56" s="3"/>
      <c r="H56" s="3"/>
      <c r="I56" s="3"/>
      <c r="J56" s="3">
        <f t="shared" si="8"/>
        <v>121.66224370125458</v>
      </c>
      <c r="K56" s="31">
        <f t="shared" si="7"/>
        <v>208.55009666021391</v>
      </c>
      <c r="L56" s="31"/>
    </row>
    <row r="57" spans="1:13" x14ac:dyDescent="0.3">
      <c r="A57" s="3">
        <v>51</v>
      </c>
      <c r="B57" s="3"/>
      <c r="C57" s="3"/>
      <c r="D57" s="3">
        <v>121.81739228377691</v>
      </c>
      <c r="E57" s="3">
        <v>214.22324137232485</v>
      </c>
      <c r="F57" s="3"/>
      <c r="H57" s="3"/>
      <c r="I57" s="3"/>
      <c r="J57" s="3">
        <f t="shared" si="8"/>
        <v>122.08705152242831</v>
      </c>
      <c r="K57" s="31">
        <f t="shared" si="7"/>
        <v>209.86532303068699</v>
      </c>
      <c r="L57" s="31"/>
    </row>
    <row r="58" spans="1:13" x14ac:dyDescent="0.3">
      <c r="A58" s="3">
        <v>52</v>
      </c>
      <c r="B58" s="3"/>
      <c r="C58" s="3"/>
      <c r="D58" s="3">
        <v>123.38327649555892</v>
      </c>
      <c r="E58" s="3">
        <v>217.02307433379281</v>
      </c>
      <c r="F58" s="3"/>
      <c r="H58" s="3"/>
      <c r="I58" s="3"/>
      <c r="J58" s="3">
        <f t="shared" si="8"/>
        <v>122.47583213096152</v>
      </c>
      <c r="K58" s="31">
        <f t="shared" si="7"/>
        <v>211.1009028416423</v>
      </c>
      <c r="L58" s="31"/>
    </row>
    <row r="59" spans="1:13" x14ac:dyDescent="0.3">
      <c r="A59" s="3">
        <v>53</v>
      </c>
      <c r="B59" s="3"/>
      <c r="C59" s="3"/>
      <c r="D59" s="3">
        <v>124.45266083531249</v>
      </c>
      <c r="E59" s="3">
        <v>218.69564512554322</v>
      </c>
      <c r="F59" s="3"/>
      <c r="H59" s="3"/>
      <c r="I59" s="3"/>
      <c r="J59" s="3">
        <f t="shared" si="8"/>
        <v>122.83153678210179</v>
      </c>
      <c r="K59" s="31">
        <f t="shared" si="7"/>
        <v>212.261191962776</v>
      </c>
      <c r="L59" s="31"/>
    </row>
    <row r="60" spans="1:13" x14ac:dyDescent="0.3">
      <c r="A60" s="3">
        <v>54</v>
      </c>
      <c r="B60" s="3"/>
      <c r="C60" s="3"/>
      <c r="D60" s="3">
        <v>126.13312194063951</v>
      </c>
      <c r="E60" s="3">
        <v>221.49376108366502</v>
      </c>
      <c r="F60" s="3"/>
      <c r="H60" s="3"/>
      <c r="I60" s="3"/>
      <c r="J60" s="3">
        <f t="shared" si="8"/>
        <v>123.15689255703943</v>
      </c>
      <c r="K60" s="31">
        <f t="shared" si="7"/>
        <v>213.35036866632581</v>
      </c>
      <c r="L60" s="31"/>
    </row>
    <row r="61" spans="1:13" x14ac:dyDescent="0.3">
      <c r="A61" s="3">
        <v>55</v>
      </c>
      <c r="B61" s="3"/>
      <c r="C61" s="3"/>
      <c r="D61" s="3">
        <v>127.2323246711822</v>
      </c>
      <c r="E61" s="3">
        <v>222.93281359999028</v>
      </c>
      <c r="F61" s="3"/>
      <c r="H61" s="3"/>
      <c r="I61" s="3"/>
      <c r="J61" s="3">
        <f t="shared" si="8"/>
        <v>123.45441635583877</v>
      </c>
      <c r="K61" s="31">
        <f t="shared" si="7"/>
        <v>214.37243242972397</v>
      </c>
      <c r="L61" s="31"/>
    </row>
    <row r="62" spans="1:13" x14ac:dyDescent="0.3">
      <c r="A62" s="3">
        <v>56</v>
      </c>
      <c r="B62" s="3"/>
      <c r="C62" s="3"/>
      <c r="D62" s="3">
        <v>128.33152740172488</v>
      </c>
      <c r="E62" s="3">
        <v>224.19347819917729</v>
      </c>
      <c r="F62" s="3"/>
      <c r="H62" s="3"/>
      <c r="I62" s="3"/>
      <c r="J62" s="3">
        <f t="shared" si="8"/>
        <v>123.72642857246376</v>
      </c>
      <c r="K62" s="31">
        <f t="shared" si="7"/>
        <v>215.33120425500923</v>
      </c>
      <c r="L62" s="31"/>
    </row>
    <row r="63" spans="1:13" x14ac:dyDescent="0.3">
      <c r="A63" s="3">
        <v>57</v>
      </c>
      <c r="B63" s="3"/>
      <c r="C63" s="3"/>
      <c r="D63" s="3">
        <v>129.48307311943628</v>
      </c>
      <c r="E63" s="3">
        <v>225.81834539965669</v>
      </c>
      <c r="F63" s="3"/>
      <c r="H63" s="3"/>
      <c r="I63" s="3"/>
      <c r="J63" s="3">
        <f t="shared" si="8"/>
        <v>123.97506633766835</v>
      </c>
      <c r="K63" s="31">
        <f t="shared" si="7"/>
        <v>216.23032825955681</v>
      </c>
      <c r="L63" s="31"/>
    </row>
    <row r="64" spans="1:13" x14ac:dyDescent="0.3">
      <c r="A64" s="3">
        <v>58</v>
      </c>
      <c r="B64" s="3"/>
      <c r="C64" s="3"/>
      <c r="D64" s="3">
        <v>130.68696182431637</v>
      </c>
      <c r="E64" s="3"/>
      <c r="F64" s="3"/>
      <c r="H64" s="3"/>
      <c r="I64" s="3"/>
      <c r="J64" s="3">
        <f t="shared" si="8"/>
        <v>124.20229624686891</v>
      </c>
      <c r="K64" s="31"/>
      <c r="L64" s="31"/>
    </row>
    <row r="65" spans="1:12" x14ac:dyDescent="0.3">
      <c r="A65" s="3">
        <v>59</v>
      </c>
      <c r="B65" s="3"/>
      <c r="C65" s="3"/>
      <c r="D65" s="3">
        <v>131.52444961901557</v>
      </c>
      <c r="E65" s="3"/>
      <c r="F65" s="3"/>
      <c r="H65" s="3"/>
      <c r="I65" s="3"/>
      <c r="J65" s="3">
        <f t="shared" si="8"/>
        <v>124.40992651572597</v>
      </c>
      <c r="K65" s="31"/>
      <c r="L65" s="31"/>
    </row>
    <row r="66" spans="1:12" x14ac:dyDescent="0.3">
      <c r="A66" s="3">
        <v>60</v>
      </c>
      <c r="B66" s="3"/>
      <c r="C66" s="3"/>
      <c r="D66" s="3">
        <v>132.41428040088346</v>
      </c>
      <c r="E66" s="3"/>
      <c r="F66" s="3"/>
      <c r="H66" s="3"/>
      <c r="I66" s="3"/>
      <c r="J66" s="3">
        <f t="shared" si="8"/>
        <v>124.59961852690498</v>
      </c>
      <c r="K66" s="31"/>
      <c r="L66" s="31"/>
    </row>
    <row r="67" spans="1:12" x14ac:dyDescent="0.3">
      <c r="A67" s="3">
        <v>61</v>
      </c>
      <c r="B67" s="3"/>
      <c r="C67" s="3"/>
      <c r="D67" s="3">
        <v>133.46114014425746</v>
      </c>
      <c r="E67" s="3"/>
      <c r="F67" s="3"/>
      <c r="H67" s="3"/>
      <c r="I67" s="3"/>
      <c r="J67" s="3">
        <f t="shared" si="8"/>
        <v>124.77289774812121</v>
      </c>
      <c r="K67" s="31"/>
      <c r="L67" s="31"/>
    </row>
    <row r="68" spans="1:12" x14ac:dyDescent="0.3">
      <c r="A68" s="3">
        <v>62</v>
      </c>
      <c r="B68" s="3"/>
      <c r="C68" s="3"/>
      <c r="D68" s="3">
        <v>134.14159897745054</v>
      </c>
      <c r="E68" s="3"/>
      <c r="F68" s="3"/>
      <c r="H68" s="3"/>
      <c r="I68" s="3"/>
      <c r="J68" s="3">
        <f t="shared" si="8"/>
        <v>124.93116401476337</v>
      </c>
      <c r="K68" s="31"/>
      <c r="L68" s="31"/>
    </row>
    <row r="69" spans="1:12" x14ac:dyDescent="0.3">
      <c r="A69" s="3">
        <v>63</v>
      </c>
      <c r="B69" s="3"/>
      <c r="C69" s="3"/>
      <c r="D69" s="3">
        <v>134.71737183630623</v>
      </c>
      <c r="E69" s="3"/>
      <c r="F69" s="3"/>
      <c r="H69" s="3"/>
      <c r="I69" s="3"/>
      <c r="J69" s="3">
        <f t="shared" si="8"/>
        <v>125.07570118070836</v>
      </c>
      <c r="K69" s="31"/>
      <c r="L69" s="31"/>
    </row>
    <row r="70" spans="1:12" x14ac:dyDescent="0.3">
      <c r="A70" s="3">
        <v>64</v>
      </c>
      <c r="B70" s="3"/>
      <c r="C70" s="3"/>
      <c r="D70" s="3">
        <v>135.34548768233063</v>
      </c>
      <c r="E70" s="3"/>
      <c r="F70" s="3"/>
      <c r="H70" s="3"/>
      <c r="I70" s="3"/>
      <c r="J70" s="3">
        <f t="shared" si="8"/>
        <v>125.20768614887642</v>
      </c>
      <c r="K70" s="31"/>
      <c r="L70" s="31"/>
    </row>
    <row r="71" spans="1:12" x14ac:dyDescent="0.3">
      <c r="A71" s="3">
        <v>65</v>
      </c>
      <c r="B71" s="3"/>
      <c r="C71" s="3"/>
      <c r="D71" s="3"/>
      <c r="E71" s="3"/>
      <c r="F71" s="3"/>
      <c r="H71" s="3"/>
      <c r="I71" s="3"/>
      <c r="J71" s="3"/>
      <c r="K71" s="31"/>
      <c r="L71" s="31"/>
    </row>
    <row r="72" spans="1:12" x14ac:dyDescent="0.3">
      <c r="A72" s="3">
        <v>66</v>
      </c>
      <c r="B72" s="3"/>
      <c r="C72" s="3"/>
      <c r="D72" s="3"/>
      <c r="E72" s="3"/>
      <c r="F72" s="3"/>
      <c r="H72" s="3"/>
      <c r="I72" s="3"/>
      <c r="J72" s="3"/>
      <c r="K72" s="31"/>
      <c r="L72" s="31"/>
    </row>
    <row r="73" spans="1:12" x14ac:dyDescent="0.3">
      <c r="A73" s="3">
        <v>67</v>
      </c>
      <c r="B73" s="3"/>
      <c r="C73" s="3"/>
      <c r="D73" s="3"/>
      <c r="E73" s="3"/>
      <c r="F73" s="3"/>
      <c r="H73" s="3"/>
      <c r="I73" s="3"/>
      <c r="J73" s="3"/>
      <c r="K73" s="31"/>
      <c r="L73" s="31"/>
    </row>
    <row r="74" spans="1:12" x14ac:dyDescent="0.3">
      <c r="A74" s="3">
        <v>68</v>
      </c>
      <c r="B74" s="3"/>
      <c r="C74" s="3"/>
      <c r="D74" s="3"/>
      <c r="E74" s="3"/>
      <c r="F74" s="3"/>
      <c r="H74" s="3"/>
      <c r="I74" s="3"/>
      <c r="J74" s="3"/>
      <c r="K74" s="31"/>
      <c r="L74" s="31"/>
    </row>
    <row r="75" spans="1:12" x14ac:dyDescent="0.3">
      <c r="A75" s="3">
        <v>69</v>
      </c>
      <c r="B75" s="3"/>
      <c r="C75" s="3"/>
      <c r="D75" s="3"/>
      <c r="E75" s="3"/>
      <c r="F75" s="3"/>
      <c r="H75" s="3"/>
      <c r="I75" s="3"/>
      <c r="J75" s="3"/>
      <c r="K75" s="31"/>
      <c r="L75" s="31"/>
    </row>
    <row r="76" spans="1:12" x14ac:dyDescent="0.3">
      <c r="A76" s="3">
        <v>70</v>
      </c>
      <c r="B76" s="3"/>
      <c r="C76" s="3"/>
      <c r="D76" s="3"/>
      <c r="E76" s="3"/>
      <c r="F76" s="3"/>
      <c r="H76" s="3"/>
      <c r="I76" s="3"/>
      <c r="J76" s="3"/>
      <c r="K76" s="31"/>
      <c r="L76" s="31"/>
    </row>
    <row r="77" spans="1:12" x14ac:dyDescent="0.3">
      <c r="A77" s="3">
        <v>71</v>
      </c>
      <c r="B77" s="3"/>
      <c r="C77" s="3"/>
      <c r="D77" s="3"/>
      <c r="E77" s="3"/>
      <c r="F77" s="3"/>
      <c r="H77" s="3"/>
      <c r="I77" s="3"/>
      <c r="J77" s="3"/>
      <c r="K77" s="31"/>
      <c r="L77" s="31"/>
    </row>
    <row r="78" spans="1:12" x14ac:dyDescent="0.3">
      <c r="A78" s="3">
        <v>72</v>
      </c>
      <c r="B78" s="3"/>
      <c r="C78" s="3"/>
      <c r="D78" s="3"/>
      <c r="E78" s="3"/>
      <c r="F78" s="3"/>
      <c r="H78" s="3"/>
      <c r="I78" s="3"/>
      <c r="J78" s="3"/>
      <c r="K78" s="31"/>
      <c r="L78" s="31"/>
    </row>
  </sheetData>
  <mergeCells count="3">
    <mergeCell ref="B4:E4"/>
    <mergeCell ref="H4:K4"/>
    <mergeCell ref="O4:R4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B5C6E-412B-4485-A8FE-A2DE3A267499}">
  <dimension ref="A4:P51"/>
  <sheetViews>
    <sheetView topLeftCell="A17" zoomScale="80" zoomScaleNormal="80" workbookViewId="0">
      <selection activeCell="G5" sqref="G5:J51"/>
    </sheetView>
  </sheetViews>
  <sheetFormatPr baseColWidth="10" defaultRowHeight="14.4" x14ac:dyDescent="0.3"/>
  <cols>
    <col min="7" max="7" width="13.109375" customWidth="1"/>
    <col min="8" max="10" width="12" bestFit="1" customWidth="1"/>
    <col min="13" max="13" width="12" bestFit="1" customWidth="1"/>
  </cols>
  <sheetData>
    <row r="4" spans="1:16" x14ac:dyDescent="0.3">
      <c r="A4" s="35" t="s">
        <v>47</v>
      </c>
      <c r="B4" s="113" t="s">
        <v>5</v>
      </c>
      <c r="C4" s="113"/>
      <c r="D4" s="113"/>
      <c r="E4" s="113"/>
      <c r="G4" s="112" t="s">
        <v>6</v>
      </c>
      <c r="H4" s="112"/>
      <c r="I4" s="112"/>
      <c r="J4" s="112"/>
      <c r="K4" s="36"/>
      <c r="M4" s="112" t="s">
        <v>50</v>
      </c>
      <c r="N4" s="112"/>
      <c r="O4" s="112"/>
      <c r="P4" s="112"/>
    </row>
    <row r="5" spans="1:16" s="55" customFormat="1" x14ac:dyDescent="0.3">
      <c r="A5" s="54" t="s">
        <v>4</v>
      </c>
      <c r="B5" s="3" t="s">
        <v>28</v>
      </c>
      <c r="C5" s="3" t="s">
        <v>57</v>
      </c>
      <c r="D5" s="3" t="s">
        <v>30</v>
      </c>
      <c r="E5" s="3" t="s">
        <v>31</v>
      </c>
      <c r="G5" s="3" t="s">
        <v>28</v>
      </c>
      <c r="H5" s="3" t="s">
        <v>57</v>
      </c>
      <c r="I5" s="3" t="s">
        <v>30</v>
      </c>
      <c r="J5" s="3" t="s">
        <v>31</v>
      </c>
      <c r="K5" s="41"/>
      <c r="M5" s="3" t="s">
        <v>28</v>
      </c>
      <c r="N5" s="3" t="s">
        <v>57</v>
      </c>
      <c r="O5" s="3" t="s">
        <v>30</v>
      </c>
      <c r="P5" s="3" t="s">
        <v>31</v>
      </c>
    </row>
    <row r="6" spans="1:16" x14ac:dyDescent="0.3">
      <c r="A6" s="3">
        <v>0</v>
      </c>
      <c r="B6" s="3">
        <v>0</v>
      </c>
      <c r="C6" s="3">
        <v>0</v>
      </c>
      <c r="D6" s="3">
        <v>0</v>
      </c>
      <c r="E6" s="3">
        <v>0</v>
      </c>
      <c r="G6" s="3">
        <f t="shared" ref="G6:G43" si="0">$M$6*(1-EXP(-$M$7*A6))</f>
        <v>0</v>
      </c>
      <c r="H6" s="3">
        <f t="shared" ref="H6:H51" si="1">$N$6*(1-EXP(-$N$7*A6))</f>
        <v>0</v>
      </c>
      <c r="I6" s="3">
        <f t="shared" ref="I6:I42" si="2">$O$6*(1-EXP(-$O$7*A6))</f>
        <v>0</v>
      </c>
      <c r="J6" s="3">
        <f t="shared" ref="J6:J42" si="3">$P$6*(1-EXP(-$P$7*A6))</f>
        <v>0</v>
      </c>
      <c r="K6" s="11"/>
      <c r="L6" s="54" t="s">
        <v>106</v>
      </c>
      <c r="M6" s="3">
        <v>1405.2372201544579</v>
      </c>
      <c r="N6" s="3">
        <v>876.26931582698353</v>
      </c>
      <c r="O6" s="3">
        <v>30.003059079701121</v>
      </c>
      <c r="P6" s="3">
        <v>11810.367899988814</v>
      </c>
    </row>
    <row r="7" spans="1:16" x14ac:dyDescent="0.3">
      <c r="A7" s="6">
        <v>1</v>
      </c>
      <c r="B7" s="3">
        <v>0</v>
      </c>
      <c r="C7" s="3">
        <v>0</v>
      </c>
      <c r="D7" s="3">
        <v>1.2717620256378441</v>
      </c>
      <c r="E7" s="3">
        <v>6.1078630079155003</v>
      </c>
      <c r="G7" s="3">
        <f t="shared" si="0"/>
        <v>5.2449426525572109</v>
      </c>
      <c r="H7" s="3">
        <f t="shared" si="1"/>
        <v>0.41786232560996528</v>
      </c>
      <c r="I7" s="3">
        <f t="shared" si="2"/>
        <v>1.3131067387934265</v>
      </c>
      <c r="J7" s="3">
        <f t="shared" si="3"/>
        <v>7.6930812143666794</v>
      </c>
      <c r="K7" s="11"/>
      <c r="L7" s="54" t="s">
        <v>107</v>
      </c>
      <c r="M7" s="3">
        <v>3.7394079655032261E-3</v>
      </c>
      <c r="N7" s="3">
        <v>4.7697891703261345E-4</v>
      </c>
      <c r="O7" s="3">
        <v>4.475237696947143E-2</v>
      </c>
      <c r="P7" s="3">
        <v>6.515959487461843E-4</v>
      </c>
    </row>
    <row r="8" spans="1:16" x14ac:dyDescent="0.3">
      <c r="A8" s="3">
        <v>2</v>
      </c>
      <c r="B8" s="3">
        <v>0</v>
      </c>
      <c r="C8" s="3">
        <v>0</v>
      </c>
      <c r="D8" s="3">
        <v>2.2043875111055966</v>
      </c>
      <c r="E8" s="3">
        <v>8.8529699777651629</v>
      </c>
      <c r="G8" s="3">
        <f t="shared" si="0"/>
        <v>10.470308949582495</v>
      </c>
      <c r="H8" s="3">
        <f t="shared" si="1"/>
        <v>0.83552538722665437</v>
      </c>
      <c r="I8" s="3">
        <f t="shared" si="2"/>
        <v>2.5687443607583202</v>
      </c>
      <c r="J8" s="3">
        <f t="shared" si="3"/>
        <v>15.3811512809791</v>
      </c>
      <c r="K8" s="11"/>
      <c r="L8" s="56" t="s">
        <v>2</v>
      </c>
      <c r="M8" s="3">
        <f>SUMPRODUCT((B6:B46-G6:G46)^2)</f>
        <v>3995.3065202340572</v>
      </c>
      <c r="N8" s="3">
        <f>SUMPRODUCT((C6:C51-H6:H51)^2)</f>
        <v>36.502552464734237</v>
      </c>
      <c r="O8" s="3">
        <f>SUMPRODUCT((D6:D42-I6:I42)^2)</f>
        <v>4.9546995032746786</v>
      </c>
      <c r="P8" s="3">
        <f>SUMPRODUCT((E6:E47-J6:J47)^2)</f>
        <v>12506.616174260655</v>
      </c>
    </row>
    <row r="9" spans="1:16" x14ac:dyDescent="0.3">
      <c r="A9" s="3">
        <v>3</v>
      </c>
      <c r="B9" s="3">
        <v>1.9042225660276599</v>
      </c>
      <c r="C9" s="3">
        <v>1.1033249450371619E-2</v>
      </c>
      <c r="D9" s="3">
        <v>3.0522288615308262</v>
      </c>
      <c r="E9" s="3">
        <v>15.029460659926904</v>
      </c>
      <c r="G9" s="3">
        <f t="shared" si="0"/>
        <v>15.676171958356138</v>
      </c>
      <c r="H9" s="3">
        <f t="shared" si="1"/>
        <v>1.2529892798718667</v>
      </c>
      <c r="I9" s="3">
        <f t="shared" si="2"/>
        <v>3.7694280455761784</v>
      </c>
      <c r="J9" s="3">
        <f t="shared" si="3"/>
        <v>23.064213464017254</v>
      </c>
      <c r="K9" s="11"/>
      <c r="L9" s="56" t="s">
        <v>55</v>
      </c>
      <c r="M9" s="3">
        <f>SUMPRODUCT((B6:B46-AVERAGE(B6:B46))^2)</f>
        <v>151994.1716390255</v>
      </c>
      <c r="N9" s="3">
        <f>SUMPRODUCT((C6:C51-AVERAGE(C6:C51))^2)</f>
        <v>1634.4272822270523</v>
      </c>
      <c r="O9" s="3">
        <f>SUMPRODUCT((D6:D42-AVERAGE(D6:D42))^2)</f>
        <v>1882.7953518101415</v>
      </c>
      <c r="P9" s="3">
        <f>SUMPRODUCT((E6:E47-AVERAGE(E6:E47))^2)</f>
        <v>386299.24511330581</v>
      </c>
    </row>
    <row r="10" spans="1:16" x14ac:dyDescent="0.3">
      <c r="A10" s="3">
        <v>4</v>
      </c>
      <c r="B10" s="3">
        <v>5.8486835956563841</v>
      </c>
      <c r="C10" s="3">
        <v>2.2066498900743237E-2</v>
      </c>
      <c r="D10" s="3">
        <v>4.2392067521261474</v>
      </c>
      <c r="E10" s="3">
        <v>18.25496134950026</v>
      </c>
      <c r="G10" s="3">
        <f t="shared" si="0"/>
        <v>20.862604473440477</v>
      </c>
      <c r="H10" s="3">
        <f t="shared" si="1"/>
        <v>1.6702540985225529</v>
      </c>
      <c r="I10" s="3">
        <f t="shared" si="2"/>
        <v>4.9175628941735239</v>
      </c>
      <c r="J10" s="3">
        <f t="shared" si="3"/>
        <v>30.742271025536965</v>
      </c>
      <c r="K10" s="11"/>
      <c r="L10" s="56" t="s">
        <v>3</v>
      </c>
      <c r="M10" s="3">
        <f>1-(M8/M9)</f>
        <v>0.97371408076276367</v>
      </c>
      <c r="N10" s="3">
        <f t="shared" ref="N10:P10" si="4">1-(N8/N9)</f>
        <v>0.97766645670831176</v>
      </c>
      <c r="O10" s="3">
        <f t="shared" si="4"/>
        <v>0.99736843438745948</v>
      </c>
      <c r="P10" s="3">
        <f t="shared" si="4"/>
        <v>0.96762453892294731</v>
      </c>
    </row>
    <row r="11" spans="1:16" x14ac:dyDescent="0.3">
      <c r="A11" s="3">
        <v>5</v>
      </c>
      <c r="B11" s="3">
        <v>11.357327447379259</v>
      </c>
      <c r="C11" s="3">
        <v>7.7232746152601325E-2</v>
      </c>
      <c r="D11" s="3">
        <v>5.2566163726364223</v>
      </c>
      <c r="E11" s="3">
        <v>23.539292266460862</v>
      </c>
      <c r="G11" s="3">
        <f t="shared" si="0"/>
        <v>26.02967901769772</v>
      </c>
      <c r="H11" s="3">
        <f t="shared" si="1"/>
        <v>2.0873199381101348</v>
      </c>
      <c r="I11" s="3">
        <f t="shared" si="2"/>
        <v>6.0154487464024671</v>
      </c>
      <c r="J11" s="3">
        <f t="shared" si="3"/>
        <v>38.415327225464651</v>
      </c>
      <c r="K11" s="11"/>
      <c r="L11" s="56" t="s">
        <v>48</v>
      </c>
      <c r="M11" s="3">
        <f>1-((1-M10)*(40-1)/(40-3-1))</f>
        <v>0.97152358749299395</v>
      </c>
      <c r="N11" s="3">
        <f>1-((1-N10)*(48-1)/(48-3-1))</f>
        <v>0.97614371512024212</v>
      </c>
      <c r="O11" s="3">
        <f>1-((1-O10)*(36-1)/(36-3-1))</f>
        <v>0.99712172511128383</v>
      </c>
      <c r="P11" s="3">
        <f>1-((1-P10)*(41-1)/(41-3-1))</f>
        <v>0.96499950153832137</v>
      </c>
    </row>
    <row r="12" spans="1:16" x14ac:dyDescent="0.3">
      <c r="A12" s="3">
        <v>6</v>
      </c>
      <c r="B12" s="3">
        <v>16.865971299102132</v>
      </c>
      <c r="C12" s="3">
        <v>1.0598260420316739</v>
      </c>
      <c r="D12" s="3">
        <v>5.8518744892913102</v>
      </c>
      <c r="E12" s="3">
        <v>29.098133880406429</v>
      </c>
      <c r="G12" s="3">
        <f t="shared" si="0"/>
        <v>31.177467843303734</v>
      </c>
      <c r="H12" s="3">
        <f t="shared" si="1"/>
        <v>2.5041868935206981</v>
      </c>
      <c r="I12" s="3">
        <f t="shared" si="2"/>
        <v>7.0652847878718434</v>
      </c>
      <c r="J12" s="3">
        <f t="shared" si="3"/>
        <v>46.083385321607793</v>
      </c>
      <c r="K12" s="11"/>
      <c r="L12" s="56" t="s">
        <v>49</v>
      </c>
      <c r="M12" s="3">
        <f>SQRT(AVERAGE((B6:B51-G6:G51)^2))</f>
        <v>14.311496544201603</v>
      </c>
      <c r="N12" s="3">
        <f>SQRT(AVERAGE((C6:C51-H6:H51)^2))</f>
        <v>1.4443608514890243</v>
      </c>
      <c r="O12" s="3">
        <f>SQRT(AVERAGE((D6:D42-I6:I42)^2))</f>
        <v>1.2134102985805333</v>
      </c>
      <c r="P12" s="3">
        <f>SQRT(AVERAGE((E6:E47-J6:J47)^2))</f>
        <v>16.985251441201363</v>
      </c>
    </row>
    <row r="13" spans="1:16" x14ac:dyDescent="0.3">
      <c r="A13" s="3">
        <v>7</v>
      </c>
      <c r="B13" s="3">
        <v>21.422503867811177</v>
      </c>
      <c r="C13" s="3">
        <v>1.9441600083228394</v>
      </c>
      <c r="D13" s="3">
        <v>7.8777117834213204</v>
      </c>
      <c r="E13" s="3">
        <v>34.039326426135823</v>
      </c>
      <c r="G13" s="3">
        <f t="shared" si="0"/>
        <v>36.306042932758665</v>
      </c>
      <c r="H13" s="3">
        <f t="shared" si="1"/>
        <v>2.9208550595952865</v>
      </c>
      <c r="I13" s="3">
        <f t="shared" si="2"/>
        <v>8.0691739551568382</v>
      </c>
      <c r="J13" s="3">
        <f t="shared" si="3"/>
        <v>53.746448569648415</v>
      </c>
      <c r="K13" s="11"/>
      <c r="L13" s="56" t="s">
        <v>70</v>
      </c>
      <c r="M13" s="3">
        <f>M12/AVERAGE(B6:B46)</f>
        <v>0.15653103207523528</v>
      </c>
      <c r="N13" s="3">
        <f>N12/AVERAGE(C6:C51)</f>
        <v>0.15870911060591658</v>
      </c>
      <c r="O13" s="3">
        <f>O12/AVERAGE(D6:D42)</f>
        <v>8.1122253369114619E-2</v>
      </c>
      <c r="P13" s="3">
        <f>P12/AVERAGE(E6:E47)</f>
        <v>0.12709338178066204</v>
      </c>
    </row>
    <row r="14" spans="1:16" x14ac:dyDescent="0.3">
      <c r="A14" s="3">
        <v>8</v>
      </c>
      <c r="B14" s="3">
        <v>25.502980795013304</v>
      </c>
      <c r="C14" s="3">
        <v>2.63197531543819</v>
      </c>
      <c r="D14" s="3">
        <v>9.0782079577205863</v>
      </c>
      <c r="E14" s="3">
        <v>38.568752926387766</v>
      </c>
      <c r="G14" s="3">
        <f t="shared" si="0"/>
        <v>41.415475999893253</v>
      </c>
      <c r="H14" s="3">
        <f t="shared" si="1"/>
        <v>3.3373245311296076</v>
      </c>
      <c r="I14" s="3">
        <f t="shared" si="2"/>
        <v>9.0291271482112734</v>
      </c>
      <c r="J14" s="3">
        <f t="shared" si="3"/>
        <v>61.404520223149596</v>
      </c>
      <c r="K14" s="11"/>
      <c r="L14" s="54" t="s">
        <v>52</v>
      </c>
      <c r="M14" s="3">
        <f>B43</f>
        <v>163.56118547411728</v>
      </c>
      <c r="N14" s="3">
        <f>C51</f>
        <v>17.320045714777045</v>
      </c>
      <c r="O14" s="3">
        <f>D45</f>
        <v>24.744106917550699</v>
      </c>
      <c r="P14" s="3">
        <f>E42</f>
        <v>247.29685105942224</v>
      </c>
    </row>
    <row r="15" spans="1:16" x14ac:dyDescent="0.3">
      <c r="A15" s="3">
        <v>9</v>
      </c>
      <c r="B15" s="3">
        <v>31.215648493096285</v>
      </c>
      <c r="C15" s="3">
        <v>3.1232719633777264</v>
      </c>
      <c r="D15" s="3">
        <v>10.128642110232443</v>
      </c>
      <c r="E15" s="3">
        <v>43.304062449378435</v>
      </c>
      <c r="G15" s="3">
        <f t="shared" si="0"/>
        <v>46.505838490871966</v>
      </c>
      <c r="H15" s="3">
        <f t="shared" si="1"/>
        <v>3.7535954028741321</v>
      </c>
      <c r="I15" s="3">
        <f t="shared" si="2"/>
        <v>9.9470672584204731</v>
      </c>
      <c r="J15" s="3">
        <f t="shared" si="3"/>
        <v>69.057603533555522</v>
      </c>
      <c r="K15" s="11"/>
      <c r="L15" s="54" t="s">
        <v>53</v>
      </c>
      <c r="M15" s="3">
        <f>G43</f>
        <v>181.57518147053094</v>
      </c>
      <c r="N15" s="3">
        <f>H51</f>
        <v>18.607874936969154</v>
      </c>
      <c r="O15" s="3">
        <f>I45</f>
        <v>24.76497056779446</v>
      </c>
      <c r="P15" s="3">
        <f>J42</f>
        <v>273.81708215218913</v>
      </c>
    </row>
    <row r="16" spans="1:16" x14ac:dyDescent="0.3">
      <c r="A16" s="3">
        <v>10</v>
      </c>
      <c r="B16" s="3">
        <v>42.776999786835653</v>
      </c>
      <c r="C16" s="3">
        <v>3.319790622553541</v>
      </c>
      <c r="D16" s="3">
        <v>10.953983230063187</v>
      </c>
      <c r="E16" s="3">
        <v>52.362915449882323</v>
      </c>
      <c r="G16" s="3">
        <f t="shared" si="0"/>
        <v>51.577201585191339</v>
      </c>
      <c r="H16" s="3">
        <f t="shared" si="1"/>
        <v>4.1696677695341897</v>
      </c>
      <c r="I16" s="3">
        <f t="shared" si="2"/>
        <v>10.824833020363297</v>
      </c>
      <c r="J16" s="3">
        <f t="shared" si="3"/>
        <v>76.705701750190102</v>
      </c>
      <c r="K16" s="11"/>
      <c r="L16" s="54" t="s">
        <v>54</v>
      </c>
      <c r="M16" s="34">
        <f>(M14-M15)/M14</f>
        <v>-0.11013613006164154</v>
      </c>
      <c r="N16" s="34">
        <f t="shared" ref="N16:P16" si="5">(N14-N15)/N14</f>
        <v>-7.4354839669583769E-2</v>
      </c>
      <c r="O16" s="34">
        <f t="shared" si="5"/>
        <v>-8.4317653141738639E-4</v>
      </c>
      <c r="P16" s="34">
        <f t="shared" si="5"/>
        <v>-0.10724047224683189</v>
      </c>
    </row>
    <row r="17" spans="1:11" x14ac:dyDescent="0.3">
      <c r="A17" s="3">
        <v>11</v>
      </c>
      <c r="B17" s="3">
        <v>46.993492611611188</v>
      </c>
      <c r="C17" s="3">
        <v>3.8110872704930774</v>
      </c>
      <c r="D17" s="3">
        <v>11.854355360787636</v>
      </c>
      <c r="E17" s="3">
        <v>57.235480321365472</v>
      </c>
      <c r="G17" s="3">
        <f t="shared" si="0"/>
        <v>56.629636196676437</v>
      </c>
      <c r="H17" s="3">
        <f t="shared" si="1"/>
        <v>4.5855417257699704</v>
      </c>
      <c r="I17" s="3">
        <f t="shared" si="2"/>
        <v>11.66418269499891</v>
      </c>
      <c r="J17" s="3">
        <f t="shared" si="3"/>
        <v>84.348818120262308</v>
      </c>
      <c r="K17" s="11"/>
    </row>
    <row r="18" spans="1:11" x14ac:dyDescent="0.3">
      <c r="A18" s="3">
        <v>12</v>
      </c>
      <c r="B18" s="3">
        <v>57.126676980829806</v>
      </c>
      <c r="C18" s="3">
        <v>4.1058652592567988</v>
      </c>
      <c r="D18" s="3">
        <v>12.529634458830973</v>
      </c>
      <c r="E18" s="3">
        <v>66.019822624884398</v>
      </c>
      <c r="G18" s="3">
        <f t="shared" si="0"/>
        <v>61.663212974471186</v>
      </c>
      <c r="H18" s="3">
        <f t="shared" si="1"/>
        <v>5.0012173661964257</v>
      </c>
      <c r="I18" s="3">
        <f t="shared" si="2"/>
        <v>12.466797591656041</v>
      </c>
      <c r="J18" s="3">
        <f t="shared" si="3"/>
        <v>91.986955888867385</v>
      </c>
      <c r="K18" s="11"/>
    </row>
    <row r="19" spans="1:11" x14ac:dyDescent="0.3">
      <c r="A19" s="3">
        <v>13</v>
      </c>
      <c r="B19" s="3">
        <v>63.519424166779807</v>
      </c>
      <c r="C19" s="3">
        <v>4.681116058186519</v>
      </c>
      <c r="D19" s="3">
        <v>13.054851535086902</v>
      </c>
      <c r="E19" s="3">
        <v>72.19631330704614</v>
      </c>
      <c r="G19" s="3">
        <f t="shared" si="0"/>
        <v>66.678002304027231</v>
      </c>
      <c r="H19" s="3">
        <f t="shared" si="1"/>
        <v>5.4166947853834646</v>
      </c>
      <c r="I19" s="3">
        <f t="shared" si="2"/>
        <v>13.234285435879723</v>
      </c>
      <c r="J19" s="3">
        <f t="shared" si="3"/>
        <v>99.620118298983016</v>
      </c>
      <c r="K19" s="11"/>
    </row>
    <row r="20" spans="1:11" x14ac:dyDescent="0.3">
      <c r="A20" s="3">
        <v>14</v>
      </c>
      <c r="B20" s="3">
        <v>75.42081520445268</v>
      </c>
      <c r="C20" s="3">
        <v>5.2563668571162392</v>
      </c>
      <c r="D20" s="3">
        <v>14.079201750921685</v>
      </c>
      <c r="E20" s="3">
        <v>83.838402327247948</v>
      </c>
      <c r="G20" s="3">
        <f t="shared" si="0"/>
        <v>71.674074308087555</v>
      </c>
      <c r="H20" s="3">
        <f t="shared" si="1"/>
        <v>5.8319740778560485</v>
      </c>
      <c r="I20" s="3">
        <f t="shared" si="2"/>
        <v>13.968183589881653</v>
      </c>
      <c r="J20" s="3">
        <f t="shared" si="3"/>
        <v>107.24830859147973</v>
      </c>
      <c r="K20" s="11"/>
    </row>
    <row r="21" spans="1:11" x14ac:dyDescent="0.3">
      <c r="A21" s="3">
        <v>15</v>
      </c>
      <c r="B21" s="3">
        <v>82.833681622203216</v>
      </c>
      <c r="C21" s="3">
        <v>5.7165674962600157</v>
      </c>
      <c r="D21" s="3">
        <v>14.98973527610816</v>
      </c>
      <c r="E21" s="3">
        <v>99.192461759688001</v>
      </c>
      <c r="G21" s="3">
        <f t="shared" si="0"/>
        <v>76.651498847667682</v>
      </c>
      <c r="H21" s="3">
        <f t="shared" si="1"/>
        <v>6.2470553380937091</v>
      </c>
      <c r="I21" s="3">
        <f t="shared" si="2"/>
        <v>14.669962132045068</v>
      </c>
      <c r="J21" s="3">
        <f t="shared" si="3"/>
        <v>114.87153000511043</v>
      </c>
      <c r="K21" s="11"/>
    </row>
    <row r="22" spans="1:11" x14ac:dyDescent="0.3">
      <c r="A22" s="3">
        <v>16</v>
      </c>
      <c r="B22" s="3">
        <v>89.236011015594556</v>
      </c>
      <c r="C22" s="3">
        <v>6.1767681354037922</v>
      </c>
      <c r="D22" s="3">
        <v>15.900268801294635</v>
      </c>
      <c r="E22" s="3">
        <v>112.696313381968</v>
      </c>
      <c r="G22" s="3">
        <f t="shared" si="0"/>
        <v>81.610345523031626</v>
      </c>
      <c r="H22" s="3">
        <f t="shared" si="1"/>
        <v>6.6619386605312254</v>
      </c>
      <c r="I22" s="3">
        <f t="shared" si="2"/>
        <v>15.341026801652772</v>
      </c>
      <c r="J22" s="3">
        <f t="shared" si="3"/>
        <v>122.48978577652358</v>
      </c>
      <c r="K22" s="11"/>
    </row>
    <row r="23" spans="1:11" x14ac:dyDescent="0.3">
      <c r="A23" s="3">
        <v>17</v>
      </c>
      <c r="B23" s="3">
        <v>96.693669429874575</v>
      </c>
      <c r="C23" s="3">
        <v>6.4068684549756805</v>
      </c>
      <c r="D23" s="3">
        <v>16.469352254536179</v>
      </c>
      <c r="E23" s="3">
        <v>124.04987015993589</v>
      </c>
      <c r="G23" s="3">
        <f t="shared" si="0"/>
        <v>86.550683674665819</v>
      </c>
      <c r="H23" s="3">
        <f t="shared" si="1"/>
        <v>7.0766241395583327</v>
      </c>
      <c r="I23" s="3">
        <f t="shared" si="2"/>
        <v>15.982721814736879</v>
      </c>
      <c r="J23" s="3">
        <f t="shared" si="3"/>
        <v>130.10307914025913</v>
      </c>
      <c r="K23" s="11"/>
    </row>
    <row r="24" spans="1:11" x14ac:dyDescent="0.3">
      <c r="A24" s="3">
        <v>18</v>
      </c>
      <c r="B24" s="3">
        <v>104.14866969264962</v>
      </c>
      <c r="C24" s="3">
        <v>6.867069094119457</v>
      </c>
      <c r="D24" s="3">
        <v>16.981527362453573</v>
      </c>
      <c r="E24" s="3">
        <v>135.05937976281385</v>
      </c>
      <c r="G24" s="3">
        <f t="shared" si="0"/>
        <v>91.472582384248469</v>
      </c>
      <c r="H24" s="3">
        <f t="shared" si="1"/>
        <v>7.4911118695194325</v>
      </c>
      <c r="I24" s="3">
        <f t="shared" si="2"/>
        <v>16.596332556690747</v>
      </c>
      <c r="J24" s="3">
        <f t="shared" si="3"/>
        <v>137.71141332874475</v>
      </c>
      <c r="K24" s="11"/>
    </row>
    <row r="25" spans="1:11" x14ac:dyDescent="0.3">
      <c r="A25" s="3">
        <v>19</v>
      </c>
      <c r="B25" s="3">
        <v>108.6473767477725</v>
      </c>
      <c r="C25" s="3">
        <v>7.2122195734772889</v>
      </c>
      <c r="D25" s="3">
        <v>17.436794125046809</v>
      </c>
      <c r="E25" s="3">
        <v>146.32692474700926</v>
      </c>
      <c r="G25" s="3">
        <f t="shared" si="0"/>
        <v>96.376110475615832</v>
      </c>
      <c r="H25" s="3">
        <f t="shared" si="1"/>
        <v>7.9054019447143693</v>
      </c>
      <c r="I25" s="3">
        <f t="shared" si="2"/>
        <v>17.18308815703671</v>
      </c>
      <c r="J25" s="3">
        <f t="shared" si="3"/>
        <v>145.3147915723101</v>
      </c>
      <c r="K25" s="11"/>
    </row>
    <row r="26" spans="1:11" x14ac:dyDescent="0.3">
      <c r="A26" s="3">
        <v>20</v>
      </c>
      <c r="B26" s="3">
        <v>112.50341136644924</v>
      </c>
      <c r="C26" s="3">
        <v>7.3306177537861048</v>
      </c>
      <c r="D26" s="3">
        <v>17.914243574657593</v>
      </c>
      <c r="E26" s="3">
        <v>160.43285892569662</v>
      </c>
      <c r="G26" s="3">
        <f t="shared" si="0"/>
        <v>101.26133651572414</v>
      </c>
      <c r="H26" s="3">
        <f t="shared" si="1"/>
        <v>8.319494459397653</v>
      </c>
      <c r="I26" s="3">
        <f t="shared" si="2"/>
        <v>17.744163951507137</v>
      </c>
      <c r="J26" s="3">
        <f t="shared" si="3"/>
        <v>152.91321709917514</v>
      </c>
      <c r="K26" s="11"/>
    </row>
    <row r="27" spans="1:11" x14ac:dyDescent="0.3">
      <c r="A27" s="3">
        <v>21</v>
      </c>
      <c r="B27" s="3">
        <v>117.77332534530747</v>
      </c>
      <c r="C27" s="3">
        <v>7.4884819941978584</v>
      </c>
      <c r="D27" s="3">
        <v>18.523518972065901</v>
      </c>
      <c r="E27" s="3">
        <v>174.42739971712845</v>
      </c>
      <c r="G27" s="3">
        <f t="shared" si="0"/>
        <v>106.12832881560863</v>
      </c>
      <c r="H27" s="3">
        <f t="shared" si="1"/>
        <v>8.7333895077792327</v>
      </c>
      <c r="I27" s="3">
        <f t="shared" si="2"/>
        <v>18.280683836370613</v>
      </c>
      <c r="J27" s="3">
        <f t="shared" si="3"/>
        <v>160.50669313545922</v>
      </c>
      <c r="K27" s="11"/>
    </row>
    <row r="28" spans="1:11" x14ac:dyDescent="0.3">
      <c r="A28" s="3">
        <v>22</v>
      </c>
      <c r="B28" s="3">
        <v>121.91671900369603</v>
      </c>
      <c r="C28" s="3">
        <v>7.8436765351243052</v>
      </c>
      <c r="D28" s="3">
        <v>19.077405696982545</v>
      </c>
      <c r="E28" s="3">
        <v>189.24046119537991</v>
      </c>
      <c r="G28" s="3">
        <f t="shared" si="0"/>
        <v>110.97715543133877</v>
      </c>
      <c r="H28" s="3">
        <f t="shared" si="1"/>
        <v>9.1470871840237304</v>
      </c>
      <c r="I28" s="3">
        <f t="shared" si="2"/>
        <v>18.793722519719296</v>
      </c>
      <c r="J28" s="3">
        <f t="shared" si="3"/>
        <v>168.09522290517987</v>
      </c>
      <c r="K28" s="11"/>
    </row>
    <row r="29" spans="1:11" x14ac:dyDescent="0.3">
      <c r="A29" s="3">
        <v>23</v>
      </c>
      <c r="B29" s="3">
        <v>126.19377052203261</v>
      </c>
      <c r="C29" s="3">
        <v>10.330038321609429</v>
      </c>
      <c r="D29" s="3">
        <v>19.40973773193253</v>
      </c>
      <c r="E29" s="3">
        <v>201.31036314062186</v>
      </c>
      <c r="G29" s="3">
        <f t="shared" si="0"/>
        <v>115.80788416496972</v>
      </c>
      <c r="H29" s="3">
        <f t="shared" si="1"/>
        <v>9.5605875822511077</v>
      </c>
      <c r="I29" s="3">
        <f t="shared" si="2"/>
        <v>19.284307674226888</v>
      </c>
      <c r="J29" s="3">
        <f t="shared" si="3"/>
        <v>175.67880963025402</v>
      </c>
      <c r="K29" s="11"/>
    </row>
    <row r="30" spans="1:11" x14ac:dyDescent="0.3">
      <c r="A30" s="3">
        <v>24</v>
      </c>
      <c r="B30" s="3">
        <v>130.67399913685472</v>
      </c>
      <c r="C30" s="3">
        <v>11.119359523668198</v>
      </c>
      <c r="D30" s="3">
        <v>19.852847111865845</v>
      </c>
      <c r="E30" s="3">
        <v>213.74601969026506</v>
      </c>
      <c r="G30" s="3">
        <f t="shared" si="0"/>
        <v>120.62058256549061</v>
      </c>
      <c r="H30" s="3">
        <f t="shared" si="1"/>
        <v>9.9738907965363808</v>
      </c>
      <c r="I30" s="3">
        <f t="shared" si="2"/>
        <v>19.753421995689603</v>
      </c>
      <c r="J30" s="3">
        <f t="shared" si="3"/>
        <v>183.25745653050063</v>
      </c>
      <c r="K30" s="11"/>
    </row>
    <row r="31" spans="1:11" x14ac:dyDescent="0.3">
      <c r="A31" s="3">
        <v>25</v>
      </c>
      <c r="B31" s="3">
        <v>134.627142032286</v>
      </c>
      <c r="C31" s="3">
        <v>11.280064508766024</v>
      </c>
      <c r="D31" s="3">
        <v>20.129790474324167</v>
      </c>
      <c r="E31" s="3">
        <v>221.2439890804911</v>
      </c>
      <c r="G31" s="3">
        <f t="shared" si="0"/>
        <v>125.41531792976912</v>
      </c>
      <c r="H31" s="3">
        <f t="shared" si="1"/>
        <v>10.386996920909622</v>
      </c>
      <c r="I31" s="3">
        <f t="shared" si="2"/>
        <v>20.202005171473445</v>
      </c>
      <c r="J31" s="3">
        <f t="shared" si="3"/>
        <v>190.83116682364209</v>
      </c>
      <c r="K31" s="11"/>
    </row>
    <row r="32" spans="1:11" x14ac:dyDescent="0.3">
      <c r="A32" s="3">
        <v>26</v>
      </c>
      <c r="B32" s="3">
        <v>139.37091350680353</v>
      </c>
      <c r="C32" s="3">
        <v>11.422913384408536</v>
      </c>
      <c r="D32" s="3">
        <v>20.462122509274153</v>
      </c>
      <c r="E32" s="3">
        <v>225.1617126863454</v>
      </c>
      <c r="G32" s="3">
        <f t="shared" si="0"/>
        <v>130.19215730349237</v>
      </c>
      <c r="H32" s="3">
        <f t="shared" si="1"/>
        <v>10.799906049356348</v>
      </c>
      <c r="I32" s="3">
        <f t="shared" si="2"/>
        <v>20.630955762810935</v>
      </c>
      <c r="J32" s="3">
        <f t="shared" si="3"/>
        <v>198.39994372530282</v>
      </c>
      <c r="K32" s="11"/>
    </row>
    <row r="33" spans="1:11" x14ac:dyDescent="0.3">
      <c r="A33" s="3">
        <v>27</v>
      </c>
      <c r="B33" s="3">
        <v>143.91037173943423</v>
      </c>
      <c r="C33" s="3">
        <v>11.601474478961677</v>
      </c>
      <c r="D33" s="3">
        <v>20.861819145903191</v>
      </c>
      <c r="E33" s="3">
        <v>229.17737938234606</v>
      </c>
      <c r="G33" s="3">
        <f t="shared" si="0"/>
        <v>134.95116748210444</v>
      </c>
      <c r="H33" s="3">
        <f t="shared" si="1"/>
        <v>11.212618275816835</v>
      </c>
      <c r="I33" s="3">
        <f t="shared" si="2"/>
        <v>21.041133004717668</v>
      </c>
      <c r="J33" s="3">
        <f t="shared" si="3"/>
        <v>205.96379044901323</v>
      </c>
      <c r="K33" s="11"/>
    </row>
    <row r="34" spans="1:11" x14ac:dyDescent="0.3">
      <c r="A34" s="3">
        <v>28</v>
      </c>
      <c r="B34" s="3">
        <v>146.66155854708919</v>
      </c>
      <c r="C34" s="3">
        <v>12.708553265191149</v>
      </c>
      <c r="D34" s="3">
        <v>21.217105045128999</v>
      </c>
      <c r="E34" s="3">
        <v>232.16464363180998</v>
      </c>
      <c r="G34" s="3">
        <f t="shared" si="0"/>
        <v>139.69241501174045</v>
      </c>
      <c r="H34" s="3">
        <f t="shared" si="1"/>
        <v>11.625133694186998</v>
      </c>
      <c r="I34" s="3">
        <f t="shared" si="2"/>
        <v>21.433358527134185</v>
      </c>
      <c r="J34" s="3">
        <f t="shared" si="3"/>
        <v>213.52271020621231</v>
      </c>
      <c r="K34" s="11"/>
    </row>
    <row r="35" spans="1:11" x14ac:dyDescent="0.3">
      <c r="A35" s="3">
        <v>29</v>
      </c>
      <c r="B35" s="3">
        <v>148.58738931244767</v>
      </c>
      <c r="C35" s="3">
        <v>13.083531563752745</v>
      </c>
      <c r="D35" s="3">
        <v>21.483569469548357</v>
      </c>
      <c r="E35" s="3">
        <v>234.66219243054209</v>
      </c>
      <c r="G35" s="3">
        <f t="shared" si="0"/>
        <v>144.41596619015689</v>
      </c>
      <c r="H35" s="3">
        <f t="shared" si="1"/>
        <v>12.037452398317514</v>
      </c>
      <c r="I35" s="3">
        <f t="shared" si="2"/>
        <v>21.808418000740684</v>
      </c>
      <c r="J35" s="3">
        <f t="shared" si="3"/>
        <v>221.07670620624512</v>
      </c>
      <c r="K35" s="11"/>
    </row>
    <row r="36" spans="1:11" x14ac:dyDescent="0.3">
      <c r="A36" s="3">
        <v>30</v>
      </c>
      <c r="B36" s="3">
        <v>150.78833875857163</v>
      </c>
      <c r="C36" s="3">
        <v>13.42371073990995</v>
      </c>
      <c r="D36" s="3">
        <v>21.674322432552</v>
      </c>
      <c r="E36" s="3">
        <v>237.06179813912786</v>
      </c>
      <c r="G36" s="3">
        <f t="shared" si="0"/>
        <v>149.12188706765912</v>
      </c>
      <c r="H36" s="3">
        <f t="shared" si="1"/>
        <v>12.449574482014796</v>
      </c>
      <c r="I36" s="3">
        <f t="shared" si="2"/>
        <v>22.167062710741483</v>
      </c>
      <c r="J36" s="3">
        <f t="shared" si="3"/>
        <v>228.62578165636654</v>
      </c>
      <c r="K36" s="11"/>
    </row>
    <row r="37" spans="1:11" x14ac:dyDescent="0.3">
      <c r="A37" s="3">
        <v>31</v>
      </c>
      <c r="B37" s="3">
        <v>154.28406522808939</v>
      </c>
      <c r="C37" s="3">
        <v>13.9096809915631</v>
      </c>
      <c r="D37" s="3">
        <v>22.284731914163658</v>
      </c>
      <c r="E37" s="3">
        <v>238.67785912654276</v>
      </c>
      <c r="G37" s="3">
        <f t="shared" si="0"/>
        <v>153.81024344802458</v>
      </c>
      <c r="H37" s="3">
        <f t="shared" si="1"/>
        <v>12.861500039040118</v>
      </c>
      <c r="I37" s="3">
        <f t="shared" si="2"/>
        <v>22.510011061771571</v>
      </c>
      <c r="J37" s="3">
        <f t="shared" si="3"/>
        <v>236.1699397617428</v>
      </c>
      <c r="K37" s="11"/>
    </row>
    <row r="38" spans="1:11" x14ac:dyDescent="0.3">
      <c r="A38" s="3">
        <v>32</v>
      </c>
      <c r="B38" s="3">
        <v>156.9730855892569</v>
      </c>
      <c r="C38" s="3">
        <v>14.201263142554989</v>
      </c>
      <c r="D38" s="3">
        <v>22.704388432771673</v>
      </c>
      <c r="E38" s="3">
        <v>241.17540792527487</v>
      </c>
      <c r="G38" s="3">
        <f t="shared" si="0"/>
        <v>158.48110088942286</v>
      </c>
      <c r="H38" s="3">
        <f t="shared" si="1"/>
        <v>13.273229163110289</v>
      </c>
      <c r="I38" s="3">
        <f t="shared" si="2"/>
        <v>22.83795001693974</v>
      </c>
      <c r="J38" s="3">
        <f t="shared" si="3"/>
        <v>243.70918372545259</v>
      </c>
      <c r="K38" s="11"/>
    </row>
    <row r="39" spans="1:11" x14ac:dyDescent="0.3">
      <c r="A39" s="3">
        <v>33</v>
      </c>
      <c r="B39" s="3">
        <v>158.31759576984064</v>
      </c>
      <c r="C39" s="3">
        <v>14.541442318712194</v>
      </c>
      <c r="D39" s="3">
        <v>23.124044951379688</v>
      </c>
      <c r="E39" s="3">
        <v>242.84044045776295</v>
      </c>
      <c r="G39" s="3">
        <f t="shared" si="0"/>
        <v>163.13452470533292</v>
      </c>
      <c r="H39" s="3">
        <f t="shared" si="1"/>
        <v>13.684761947897371</v>
      </c>
      <c r="I39" s="3">
        <f t="shared" si="2"/>
        <v>23.151536473890971</v>
      </c>
      <c r="J39" s="3">
        <f t="shared" si="3"/>
        <v>251.24351674848586</v>
      </c>
      <c r="K39" s="11"/>
    </row>
    <row r="40" spans="1:11" x14ac:dyDescent="0.3">
      <c r="A40" s="3">
        <v>34</v>
      </c>
      <c r="B40" s="3">
        <v>160.46881205877463</v>
      </c>
      <c r="C40" s="3">
        <v>14.8816214948694</v>
      </c>
      <c r="D40" s="3">
        <v>23.505550877386973</v>
      </c>
      <c r="E40" s="3">
        <v>244.26061526488513</v>
      </c>
      <c r="G40" s="3">
        <f t="shared" si="0"/>
        <v>167.77057996545571</v>
      </c>
      <c r="H40" s="3">
        <f t="shared" si="1"/>
        <v>14.096098487028579</v>
      </c>
      <c r="I40" s="3">
        <f t="shared" si="2"/>
        <v>23.45139858064433</v>
      </c>
      <c r="J40" s="3">
        <f t="shared" si="3"/>
        <v>258.77294202975168</v>
      </c>
      <c r="K40" s="11"/>
    </row>
    <row r="41" spans="1:11" x14ac:dyDescent="0.3">
      <c r="A41" s="3">
        <v>35</v>
      </c>
      <c r="B41" s="3">
        <v>162.75447936576703</v>
      </c>
      <c r="C41" s="3">
        <v>15.221800671026605</v>
      </c>
      <c r="D41" s="3">
        <v>23.84890621079353</v>
      </c>
      <c r="E41" s="3">
        <v>246.17050552273912</v>
      </c>
      <c r="G41" s="3">
        <f t="shared" si="0"/>
        <v>172.38933149662464</v>
      </c>
      <c r="H41" s="3">
        <f t="shared" si="1"/>
        <v>14.507238874086859</v>
      </c>
      <c r="I41" s="3">
        <f t="shared" si="2"/>
        <v>23.738136993842293</v>
      </c>
      <c r="J41" s="3">
        <f t="shared" si="3"/>
        <v>266.29746276607295</v>
      </c>
      <c r="K41" s="11"/>
    </row>
    <row r="42" spans="1:11" x14ac:dyDescent="0.3">
      <c r="A42" s="3">
        <v>36</v>
      </c>
      <c r="B42" s="3">
        <v>163.42673445605891</v>
      </c>
      <c r="C42" s="3">
        <v>15.560331200714215</v>
      </c>
      <c r="D42" s="3">
        <v>24.154088269915292</v>
      </c>
      <c r="E42" s="3">
        <v>247.29685105942224</v>
      </c>
      <c r="G42" s="3">
        <f t="shared" si="0"/>
        <v>176.99084388371185</v>
      </c>
      <c r="H42" s="3">
        <f t="shared" si="1"/>
        <v>14.918183202610118</v>
      </c>
      <c r="I42" s="3">
        <f t="shared" si="2"/>
        <v>24.012326081931736</v>
      </c>
      <c r="J42" s="3">
        <f t="shared" si="3"/>
        <v>273.81708215218913</v>
      </c>
      <c r="K42" s="11"/>
    </row>
    <row r="43" spans="1:11" x14ac:dyDescent="0.3">
      <c r="A43" s="3">
        <v>37</v>
      </c>
      <c r="B43" s="3">
        <v>163.56118547411728</v>
      </c>
      <c r="C43" s="3">
        <v>15.823632723804577</v>
      </c>
      <c r="D43" s="3">
        <v>24.357542975996466</v>
      </c>
      <c r="E43" s="3"/>
      <c r="G43" s="3">
        <f t="shared" si="0"/>
        <v>181.57518147053094</v>
      </c>
      <c r="H43" s="3">
        <f t="shared" si="1"/>
        <v>15.328931566091894</v>
      </c>
      <c r="I43" s="3">
        <f t="shared" ref="I43:I45" si="6">$O$6*(1-EXP(-$O$7*A43))</f>
        <v>24.274515075686885</v>
      </c>
      <c r="J43" s="3"/>
      <c r="K43" s="11"/>
    </row>
    <row r="44" spans="1:11" x14ac:dyDescent="0.3">
      <c r="A44" s="3">
        <v>38</v>
      </c>
      <c r="B44" s="3"/>
      <c r="C44" s="3">
        <v>16.086934246894941</v>
      </c>
      <c r="D44" s="3">
        <v>24.560997682077641</v>
      </c>
      <c r="E44" s="3"/>
      <c r="G44" s="3"/>
      <c r="H44" s="3">
        <f t="shared" si="1"/>
        <v>15.73948405798108</v>
      </c>
      <c r="I44" s="3">
        <f t="shared" si="6"/>
        <v>24.525229168378686</v>
      </c>
      <c r="J44" s="3"/>
      <c r="K44" s="11"/>
    </row>
    <row r="45" spans="1:11" x14ac:dyDescent="0.3">
      <c r="A45" s="3">
        <v>39</v>
      </c>
      <c r="B45" s="3"/>
      <c r="C45" s="3">
        <v>16.31262126668668</v>
      </c>
      <c r="D45" s="3">
        <v>24.744106917550699</v>
      </c>
      <c r="E45" s="3"/>
      <c r="G45" s="3"/>
      <c r="H45" s="3">
        <f t="shared" si="1"/>
        <v>16.149840771682104</v>
      </c>
      <c r="I45" s="3">
        <f t="shared" si="6"/>
        <v>24.76497056779446</v>
      </c>
      <c r="J45" s="3"/>
      <c r="K45" s="11"/>
    </row>
    <row r="46" spans="1:11" x14ac:dyDescent="0.3">
      <c r="A46" s="3">
        <v>40</v>
      </c>
      <c r="B46" s="3"/>
      <c r="C46" s="3">
        <v>16.613537293075666</v>
      </c>
      <c r="D46" s="3"/>
      <c r="E46" s="3"/>
      <c r="G46" s="3"/>
      <c r="H46" s="3">
        <f t="shared" si="1"/>
        <v>16.560001800554641</v>
      </c>
      <c r="I46" s="3"/>
      <c r="J46" s="3"/>
      <c r="K46" s="11"/>
    </row>
    <row r="47" spans="1:11" x14ac:dyDescent="0.3">
      <c r="A47" s="3">
        <v>41</v>
      </c>
      <c r="B47" s="3"/>
      <c r="C47" s="3">
        <v>16.770539164564862</v>
      </c>
      <c r="D47" s="3"/>
      <c r="E47" s="3"/>
      <c r="G47" s="3"/>
      <c r="H47" s="3">
        <f t="shared" si="1"/>
        <v>16.969967237914108</v>
      </c>
      <c r="I47" s="3"/>
      <c r="J47" s="3"/>
      <c r="K47" s="11"/>
    </row>
    <row r="48" spans="1:11" x14ac:dyDescent="0.3">
      <c r="A48" s="3">
        <v>42</v>
      </c>
      <c r="B48" s="3"/>
      <c r="C48" s="3">
        <v>17.006041971798656</v>
      </c>
      <c r="D48" s="3"/>
      <c r="E48" s="3"/>
      <c r="G48" s="3"/>
      <c r="H48" s="3">
        <f t="shared" si="1"/>
        <v>17.379737177031167</v>
      </c>
      <c r="I48" s="3"/>
      <c r="J48" s="3"/>
      <c r="K48" s="11"/>
    </row>
    <row r="49" spans="1:11" x14ac:dyDescent="0.3">
      <c r="A49" s="3">
        <v>43</v>
      </c>
      <c r="B49" s="3"/>
      <c r="C49" s="3">
        <v>17.084542907543252</v>
      </c>
      <c r="D49" s="3"/>
      <c r="E49" s="3"/>
      <c r="G49" s="3"/>
      <c r="H49" s="3">
        <f t="shared" si="1"/>
        <v>17.789311711132207</v>
      </c>
      <c r="I49" s="3"/>
      <c r="J49" s="3"/>
      <c r="K49" s="11"/>
    </row>
    <row r="50" spans="1:11" x14ac:dyDescent="0.3">
      <c r="A50" s="3">
        <v>44</v>
      </c>
      <c r="B50" s="3"/>
      <c r="C50" s="3">
        <v>17.241544779032449</v>
      </c>
      <c r="D50" s="3"/>
      <c r="E50" s="3"/>
      <c r="G50" s="3"/>
      <c r="H50" s="3">
        <f t="shared" si="1"/>
        <v>18.198690933399078</v>
      </c>
      <c r="I50" s="3"/>
      <c r="J50" s="3"/>
      <c r="K50" s="11"/>
    </row>
    <row r="51" spans="1:11" x14ac:dyDescent="0.3">
      <c r="A51" s="3">
        <v>45</v>
      </c>
      <c r="B51" s="3"/>
      <c r="C51" s="3">
        <v>17.320045714777045</v>
      </c>
      <c r="D51" s="3"/>
      <c r="E51" s="3"/>
      <c r="G51" s="3"/>
      <c r="H51" s="3">
        <f t="shared" si="1"/>
        <v>18.607874936969154</v>
      </c>
      <c r="I51" s="3"/>
      <c r="J51" s="3"/>
      <c r="K51" s="11"/>
    </row>
  </sheetData>
  <mergeCells count="3">
    <mergeCell ref="B4:E4"/>
    <mergeCell ref="G4:J4"/>
    <mergeCell ref="M4:P4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115B9-C0E4-4D80-A388-FF427C97C7CA}">
  <dimension ref="A4:V78"/>
  <sheetViews>
    <sheetView topLeftCell="A45" zoomScale="80" zoomScaleNormal="80" workbookViewId="0">
      <selection activeCell="I5" sqref="I5:N78"/>
    </sheetView>
  </sheetViews>
  <sheetFormatPr baseColWidth="10" defaultRowHeight="14.4" x14ac:dyDescent="0.3"/>
  <cols>
    <col min="9" max="9" width="13.109375" customWidth="1"/>
    <col min="10" max="12" width="12" bestFit="1" customWidth="1"/>
    <col min="13" max="14" width="12" customWidth="1"/>
    <col min="17" max="17" width="12" bestFit="1" customWidth="1"/>
  </cols>
  <sheetData>
    <row r="4" spans="1:22" x14ac:dyDescent="0.3">
      <c r="A4" s="35" t="s">
        <v>47</v>
      </c>
      <c r="B4" s="113" t="s">
        <v>5</v>
      </c>
      <c r="C4" s="113"/>
      <c r="D4" s="113"/>
      <c r="E4" s="113"/>
      <c r="F4" s="36"/>
      <c r="G4" s="36"/>
      <c r="I4" s="112" t="s">
        <v>6</v>
      </c>
      <c r="J4" s="112"/>
      <c r="K4" s="112"/>
      <c r="L4" s="112"/>
      <c r="M4" s="36"/>
      <c r="N4" s="36"/>
      <c r="O4" s="36"/>
      <c r="Q4" s="112" t="s">
        <v>50</v>
      </c>
      <c r="R4" s="112"/>
      <c r="S4" s="112"/>
      <c r="T4" s="112"/>
    </row>
    <row r="5" spans="1:22" s="55" customFormat="1" x14ac:dyDescent="0.3">
      <c r="A5" s="54" t="s">
        <v>4</v>
      </c>
      <c r="B5" s="54" t="s">
        <v>91</v>
      </c>
      <c r="C5" s="54" t="s">
        <v>92</v>
      </c>
      <c r="D5" s="54" t="s">
        <v>34</v>
      </c>
      <c r="E5" s="54" t="s">
        <v>102</v>
      </c>
      <c r="F5" s="54" t="s">
        <v>36</v>
      </c>
      <c r="G5" s="54" t="s">
        <v>37</v>
      </c>
      <c r="I5" s="54" t="s">
        <v>91</v>
      </c>
      <c r="J5" s="54" t="s">
        <v>92</v>
      </c>
      <c r="K5" s="54" t="s">
        <v>34</v>
      </c>
      <c r="L5" s="54" t="s">
        <v>102</v>
      </c>
      <c r="M5" s="54" t="s">
        <v>36</v>
      </c>
      <c r="N5" s="54" t="s">
        <v>37</v>
      </c>
      <c r="O5" s="41"/>
      <c r="Q5" s="54" t="s">
        <v>91</v>
      </c>
      <c r="R5" s="54" t="s">
        <v>92</v>
      </c>
      <c r="S5" s="54" t="s">
        <v>34</v>
      </c>
      <c r="T5" s="54" t="s">
        <v>102</v>
      </c>
      <c r="U5" s="54" t="s">
        <v>36</v>
      </c>
      <c r="V5" s="54" t="s">
        <v>37</v>
      </c>
    </row>
    <row r="6" spans="1:22" x14ac:dyDescent="0.3">
      <c r="A6" s="3">
        <v>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0</v>
      </c>
      <c r="I6" s="3">
        <f>$Q$6*(1-EXP(-$Q$7*A6))</f>
        <v>0</v>
      </c>
      <c r="J6" s="3">
        <f>$R$6*(1-EXP(-$R$7*A6))</f>
        <v>0</v>
      </c>
      <c r="K6" s="3">
        <f>$S$6*(1-EXP(-$S$7*A6))</f>
        <v>0</v>
      </c>
      <c r="L6" s="3">
        <f>$T$6*(1-EXP(-$T$7*A6))</f>
        <v>0</v>
      </c>
      <c r="M6" s="3">
        <f>$U$6*(1-EXP(-$U$7*A6))</f>
        <v>0</v>
      </c>
      <c r="N6" s="3">
        <f>$V$6*(1-EXP(-$V$7*A6))</f>
        <v>0</v>
      </c>
      <c r="O6" s="11"/>
      <c r="P6" s="54" t="s">
        <v>106</v>
      </c>
      <c r="Q6" s="3">
        <v>267.38298159555205</v>
      </c>
      <c r="R6" s="3">
        <v>174.01103635504194</v>
      </c>
      <c r="S6" s="3">
        <v>634.43990745717485</v>
      </c>
      <c r="T6" s="3">
        <v>737.48961411165021</v>
      </c>
      <c r="U6" s="3">
        <v>30738.76444806212</v>
      </c>
      <c r="V6" s="3">
        <v>1293.9616543220509</v>
      </c>
    </row>
    <row r="7" spans="1:22" x14ac:dyDescent="0.3">
      <c r="A7" s="6">
        <v>1</v>
      </c>
      <c r="B7" s="3">
        <v>0</v>
      </c>
      <c r="C7" s="3">
        <v>0.93890361523125199</v>
      </c>
      <c r="D7" s="3">
        <v>3.0131666060493707</v>
      </c>
      <c r="E7" s="3">
        <v>1.2518518827367182</v>
      </c>
      <c r="F7" s="3">
        <v>0</v>
      </c>
      <c r="G7" s="3">
        <v>0</v>
      </c>
      <c r="I7" s="3">
        <f t="shared" ref="I7:I61" si="0">$Q$6*(1-EXP(-$Q$7*A7))</f>
        <v>3.7291577018733091</v>
      </c>
      <c r="J7" s="3">
        <f t="shared" ref="J7:J66" si="1">$R$6*(1-EXP(-$R$7*A7))</f>
        <v>1.6807416267002768</v>
      </c>
      <c r="K7" s="3">
        <f t="shared" ref="K7:K49" si="2">$S$6*(1-EXP(-$S$7*A7))</f>
        <v>9.3448073299608794</v>
      </c>
      <c r="L7" s="3">
        <f t="shared" ref="L7:L70" si="3">$T$6*(1-EXP(-$T$7*A7))</f>
        <v>2.9000266087380044</v>
      </c>
      <c r="M7" s="3">
        <f t="shared" ref="M7:M70" si="4">$U$6*(1-EXP(-$U$7*A7))</f>
        <v>1.9054253957887386</v>
      </c>
      <c r="N7" s="3">
        <f t="shared" ref="N7:N63" si="5">$V$6*(1-EXP(-$V$7*A7))</f>
        <v>3.0774108574859791</v>
      </c>
      <c r="O7" s="11"/>
      <c r="P7" s="54" t="s">
        <v>107</v>
      </c>
      <c r="Q7" s="3">
        <v>1.4045049101375927E-2</v>
      </c>
      <c r="R7" s="3">
        <v>9.705770983339258E-3</v>
      </c>
      <c r="S7" s="3">
        <v>1.4838775805224587E-2</v>
      </c>
      <c r="T7" s="3">
        <v>3.940046645881861E-3</v>
      </c>
      <c r="U7" s="3">
        <v>6.1989624141213666E-5</v>
      </c>
      <c r="V7" s="3">
        <v>2.3811185913460409E-3</v>
      </c>
    </row>
    <row r="8" spans="1:22" x14ac:dyDescent="0.3">
      <c r="A8" s="3">
        <v>2</v>
      </c>
      <c r="B8" s="3">
        <v>0</v>
      </c>
      <c r="C8" s="3">
        <v>1.0432262391458356</v>
      </c>
      <c r="D8" s="3">
        <v>4.5199261918718445</v>
      </c>
      <c r="E8" s="3">
        <v>1.996632816154325</v>
      </c>
      <c r="F8" s="3">
        <v>0</v>
      </c>
      <c r="G8" s="3">
        <v>0</v>
      </c>
      <c r="I8" s="3">
        <f t="shared" si="0"/>
        <v>7.4063052979333817</v>
      </c>
      <c r="J8" s="3">
        <f t="shared" si="1"/>
        <v>3.3452492691953193</v>
      </c>
      <c r="K8" s="3">
        <f>$S$6*(1-EXP(-$S$7*A8))</f>
        <v>18.551972902195502</v>
      </c>
      <c r="L8" s="3">
        <f t="shared" si="3"/>
        <v>5.78864945778846</v>
      </c>
      <c r="M8" s="3">
        <f t="shared" si="4"/>
        <v>3.8107326786331677</v>
      </c>
      <c r="N8" s="3">
        <f t="shared" si="5"/>
        <v>6.1475027518835939</v>
      </c>
      <c r="O8" s="11"/>
      <c r="P8" s="56" t="s">
        <v>2</v>
      </c>
      <c r="Q8" s="3">
        <f>SUMPRODUCT((B6:B61-I6:I61)^2)</f>
        <v>6946.1541352795703</v>
      </c>
      <c r="R8" s="3">
        <f>SUMPRODUCT((C6:C66-J6:J66)^2)</f>
        <v>882.74071819071571</v>
      </c>
      <c r="S8" s="3">
        <f>SUMPRODUCT((D6:D49-K6:K49)^2)</f>
        <v>24065.587566940449</v>
      </c>
      <c r="T8" s="3">
        <f>SUMPRODUCT((E6:E75-L6:L75)^2)</f>
        <v>2770.5422277230987</v>
      </c>
      <c r="U8" s="3">
        <f>SUMPRODUCT((F6:F78-M6:M78)^2)</f>
        <v>8447.9793140892216</v>
      </c>
      <c r="V8" s="3">
        <f>SUMPRODUCT((G6:G63-N6:N63)^2)</f>
        <v>2398.9070084026312</v>
      </c>
    </row>
    <row r="9" spans="1:22" x14ac:dyDescent="0.3">
      <c r="A9" s="3">
        <v>3</v>
      </c>
      <c r="B9" s="3">
        <v>0.85489623052067143</v>
      </c>
      <c r="C9" s="3">
        <v>1.2518714869750027</v>
      </c>
      <c r="D9" s="3">
        <v>9.1535900448772125</v>
      </c>
      <c r="E9" s="3">
        <v>3.3033795521015517</v>
      </c>
      <c r="F9" s="3">
        <v>0</v>
      </c>
      <c r="G9" s="3">
        <v>0</v>
      </c>
      <c r="I9" s="3">
        <f t="shared" si="0"/>
        <v>11.032168166757078</v>
      </c>
      <c r="J9" s="3">
        <f t="shared" si="1"/>
        <v>4.9936797286489583</v>
      </c>
      <c r="K9" s="3">
        <f t="shared" si="2"/>
        <v>27.623524072945806</v>
      </c>
      <c r="L9" s="3">
        <f t="shared" si="3"/>
        <v>8.6659133900968417</v>
      </c>
      <c r="M9" s="3">
        <f t="shared" si="4"/>
        <v>5.7159218558569167</v>
      </c>
      <c r="N9" s="3">
        <f t="shared" si="5"/>
        <v>9.2102930897800199</v>
      </c>
      <c r="O9" s="11"/>
      <c r="P9" s="56" t="s">
        <v>55</v>
      </c>
      <c r="Q9" s="3">
        <f>SUMPRODUCT((B6:B61-AVERAGE(B6:B61))^2)</f>
        <v>126496.80033256439</v>
      </c>
      <c r="R9" s="3">
        <f>SUMPRODUCT((C6:C66-AVERAGE(C6:C66))^2)</f>
        <v>35936.324722014353</v>
      </c>
      <c r="S9" s="3">
        <f>SUMPRODUCT((D6:D49-AVERAGE(D6:D49))^2)</f>
        <v>433432.58290614677</v>
      </c>
      <c r="T9" s="3">
        <f>SUMPRODUCT((E6:E75-AVERAGE(E6:E75))^2)</f>
        <v>204679.40029456833</v>
      </c>
      <c r="U9" s="3">
        <f>SUMPRODUCT((F6:F78-AVERAGE(F6:F78))^2)</f>
        <v>168488.33008348063</v>
      </c>
      <c r="V9" s="3">
        <f>SUMPRODUCT((G6:G63-AVERAGE(G6:G63))^2)</f>
        <v>146869.48283974806</v>
      </c>
    </row>
    <row r="10" spans="1:22" x14ac:dyDescent="0.3">
      <c r="A10" s="3">
        <v>4</v>
      </c>
      <c r="B10" s="3">
        <v>1.1179412245270319</v>
      </c>
      <c r="C10" s="3">
        <v>1.5648393587187535</v>
      </c>
      <c r="D10" s="3">
        <v>11.266727198534602</v>
      </c>
      <c r="E10" s="3">
        <v>4.7697092477656122</v>
      </c>
      <c r="F10" s="3">
        <v>0</v>
      </c>
      <c r="G10" s="3">
        <v>0.57965083464673983</v>
      </c>
      <c r="I10" s="3">
        <f t="shared" si="0"/>
        <v>14.60746157015512</v>
      </c>
      <c r="J10" s="3">
        <f t="shared" si="1"/>
        <v>6.626188291710517</v>
      </c>
      <c r="K10" s="3">
        <f t="shared" si="2"/>
        <v>36.561458337070086</v>
      </c>
      <c r="L10" s="3">
        <f t="shared" si="3"/>
        <v>11.531863072272843</v>
      </c>
      <c r="M10" s="3">
        <f t="shared" si="4"/>
        <v>7.6209929347802019</v>
      </c>
      <c r="N10" s="3">
        <f t="shared" si="5"/>
        <v>12.265799236364767</v>
      </c>
      <c r="O10" s="11"/>
      <c r="P10" s="56" t="s">
        <v>3</v>
      </c>
      <c r="Q10" s="3">
        <f>1-(Q8/Q9)</f>
        <v>0.94508830170393332</v>
      </c>
      <c r="R10" s="3">
        <f t="shared" ref="R10:V10" si="6">1-(R8/R9)</f>
        <v>0.97543597668879156</v>
      </c>
      <c r="S10" s="3">
        <f t="shared" si="6"/>
        <v>0.94447674559770811</v>
      </c>
      <c r="T10" s="3">
        <f t="shared" si="6"/>
        <v>0.98646399088654835</v>
      </c>
      <c r="U10" s="3">
        <f t="shared" si="6"/>
        <v>0.94986015167992044</v>
      </c>
      <c r="V10" s="3">
        <f t="shared" si="6"/>
        <v>0.98366640256355964</v>
      </c>
    </row>
    <row r="11" spans="1:22" x14ac:dyDescent="0.3">
      <c r="A11" s="3">
        <v>5</v>
      </c>
      <c r="B11" s="3">
        <v>1.4467474670349825</v>
      </c>
      <c r="C11" s="3">
        <v>1.9821298543770878</v>
      </c>
      <c r="D11" s="3">
        <v>14.72010720722289</v>
      </c>
      <c r="E11" s="3">
        <v>5.4386799384141931</v>
      </c>
      <c r="F11" s="3">
        <v>0</v>
      </c>
      <c r="G11" s="3">
        <v>1.6230223370108714</v>
      </c>
      <c r="I11" s="3">
        <f t="shared" si="0"/>
        <v>18.13289079426929</v>
      </c>
      <c r="J11" s="3">
        <f t="shared" si="1"/>
        <v>8.2429287451431996</v>
      </c>
      <c r="K11" s="3">
        <f t="shared" si="2"/>
        <v>45.367743767877919</v>
      </c>
      <c r="L11" s="3">
        <f t="shared" si="3"/>
        <v>14.386542995284037</v>
      </c>
      <c r="M11" s="3">
        <f t="shared" si="4"/>
        <v>9.5259459227232401</v>
      </c>
      <c r="N11" s="3">
        <f t="shared" si="5"/>
        <v>15.314038515528082</v>
      </c>
      <c r="O11" s="11"/>
      <c r="P11" s="56" t="s">
        <v>48</v>
      </c>
      <c r="Q11" s="3">
        <f>1-((1-Q10)*(55-1)/(55-3-1))</f>
        <v>0.94185820180416469</v>
      </c>
      <c r="R11" s="3">
        <f>1-((1-R10)*(60-1)/(60-3-1))</f>
        <v>0.97412004686854825</v>
      </c>
      <c r="S11" s="3">
        <f>1-((1-S10)*(43-1)/(43-3-1))</f>
        <v>0.94020572602830099</v>
      </c>
      <c r="T11" s="3">
        <f>1-((1-T10)*(69-1)/(69-3-1))</f>
        <v>0.98583925200438904</v>
      </c>
      <c r="U11" s="3">
        <f>1-((1-U10)*(72-1)/(72-3-1))</f>
        <v>0.94764809954815221</v>
      </c>
      <c r="V11" s="3">
        <f>1-((1-V10)*(57-1)/(57-3-1))</f>
        <v>0.9827418593124404</v>
      </c>
    </row>
    <row r="12" spans="1:22" x14ac:dyDescent="0.3">
      <c r="A12" s="3">
        <v>6</v>
      </c>
      <c r="B12" s="3">
        <v>4.3402424011049474</v>
      </c>
      <c r="C12" s="3">
        <v>3.0253560935229231</v>
      </c>
      <c r="D12" s="3">
        <v>17.94287405984349</v>
      </c>
      <c r="E12" s="3">
        <v>6.2776006014502901</v>
      </c>
      <c r="F12" s="3">
        <v>2.1532879871534915E-2</v>
      </c>
      <c r="G12" s="3">
        <v>3.7097653417391347</v>
      </c>
      <c r="I12" s="3">
        <f t="shared" si="0"/>
        <v>21.609151288701927</v>
      </c>
      <c r="J12" s="3">
        <f t="shared" si="1"/>
        <v>9.8440533903112186</v>
      </c>
      <c r="K12" s="3">
        <f t="shared" si="2"/>
        <v>54.044319450486988</v>
      </c>
      <c r="L12" s="3">
        <f t="shared" si="3"/>
        <v>17.229997475146277</v>
      </c>
      <c r="M12" s="3">
        <f t="shared" si="4"/>
        <v>11.430780827006249</v>
      </c>
      <c r="N12" s="3">
        <f t="shared" si="5"/>
        <v>18.35502820995849</v>
      </c>
      <c r="O12" s="11"/>
      <c r="P12" s="56" t="s">
        <v>49</v>
      </c>
      <c r="Q12" s="3">
        <f>SQRT(AVERAGE((B6:B61-I6:I61)^2))</f>
        <v>17.268908887596979</v>
      </c>
      <c r="R12" s="3">
        <f>SQRT(AVERAGE((C6:C66-J6:J66)^2))</f>
        <v>6.8186972967882955</v>
      </c>
      <c r="S12" s="3">
        <f>SQRT(AVERAGE((D6:D49-K6:K49)^2))</f>
        <v>36.101445390643498</v>
      </c>
      <c r="T12" s="3">
        <f>SQRT(AVERAGE((E6:E75-L6:L75)^2))</f>
        <v>10.952396873695987</v>
      </c>
      <c r="U12" s="3">
        <f>SQRT(AVERAGE((F6:F78-M6:M78)^2))</f>
        <v>11.409247947134714</v>
      </c>
      <c r="V12" s="3">
        <f>SQRT(AVERAGE((G6:G63-N6:N63)^2))</f>
        <v>14.645262868219355</v>
      </c>
    </row>
    <row r="13" spans="1:22" x14ac:dyDescent="0.3">
      <c r="A13" s="3">
        <v>7</v>
      </c>
      <c r="B13" s="3">
        <v>6.5761248501590117</v>
      </c>
      <c r="C13" s="3">
        <v>5.2161311957291776</v>
      </c>
      <c r="D13" s="3">
        <v>23.170751967636324</v>
      </c>
      <c r="E13" s="3">
        <v>7.9104050970829132</v>
      </c>
      <c r="F13" s="3">
        <v>0.34990929791244235</v>
      </c>
      <c r="G13" s="3">
        <v>6.9558100157608784</v>
      </c>
      <c r="I13" s="3">
        <f t="shared" si="0"/>
        <v>25.036928803704903</v>
      </c>
      <c r="J13" s="3">
        <f t="shared" si="1"/>
        <v>11.429713057527051</v>
      </c>
      <c r="K13" s="3">
        <f t="shared" si="2"/>
        <v>62.593095908796329</v>
      </c>
      <c r="L13" s="3">
        <f t="shared" si="3"/>
        <v>20.062270653611787</v>
      </c>
      <c r="M13" s="3">
        <f t="shared" si="4"/>
        <v>13.335497654949442</v>
      </c>
      <c r="N13" s="3">
        <f t="shared" si="5"/>
        <v>21.388785561241932</v>
      </c>
      <c r="O13" s="11"/>
      <c r="P13" s="56" t="s">
        <v>70</v>
      </c>
      <c r="Q13" s="3">
        <f>Q12/AVERAGE(B6:B61)</f>
        <v>0.21947363802640626</v>
      </c>
      <c r="R13" s="3">
        <f>R12/AVERAGE(C6:C66)</f>
        <v>0.16541821325488107</v>
      </c>
      <c r="S13" s="3">
        <f>S12/AVERAGE(D6:D49)</f>
        <v>0.22514911602939564</v>
      </c>
      <c r="T13" s="3">
        <f>T12/AVERAGE(E6:E75)</f>
        <v>0.12122507632810695</v>
      </c>
      <c r="U13" s="3">
        <f>U12/AVERAGE(F6:F78)</f>
        <v>0.1783050744895279</v>
      </c>
      <c r="V13" s="3">
        <f>V12/AVERAGE(G6:G63)</f>
        <v>0.17659454365122601</v>
      </c>
    </row>
    <row r="14" spans="1:22" x14ac:dyDescent="0.3">
      <c r="A14" s="3">
        <v>8</v>
      </c>
      <c r="B14" s="3">
        <v>10.456038511752828</v>
      </c>
      <c r="C14" s="3">
        <v>7.5112289218500159</v>
      </c>
      <c r="D14" s="3">
        <v>29.060066437106865</v>
      </c>
      <c r="E14" s="3">
        <v>9.3863119935042576</v>
      </c>
      <c r="F14" s="3">
        <v>0.51678911691683793</v>
      </c>
      <c r="G14" s="3">
        <v>14.259410532309801</v>
      </c>
      <c r="I14" s="3">
        <f t="shared" si="0"/>
        <v>28.41689952545536</v>
      </c>
      <c r="J14" s="3">
        <f t="shared" si="1"/>
        <v>13.000057120260003</v>
      </c>
      <c r="K14" s="3">
        <f t="shared" si="2"/>
        <v>71.015955526171126</v>
      </c>
      <c r="L14" s="3">
        <f t="shared" si="3"/>
        <v>22.883406498854409</v>
      </c>
      <c r="M14" s="3">
        <f t="shared" si="4"/>
        <v>15.24009641387304</v>
      </c>
      <c r="N14" s="3">
        <f t="shared" si="5"/>
        <v>24.415327769958569</v>
      </c>
      <c r="O14" s="11"/>
      <c r="P14" s="54" t="s">
        <v>52</v>
      </c>
      <c r="Q14" s="3">
        <f>B61</f>
        <v>135.43368063449361</v>
      </c>
      <c r="R14" s="3">
        <f>C66</f>
        <v>69.9433270718242</v>
      </c>
      <c r="S14" s="3">
        <f>D49</f>
        <v>270.3209326588937</v>
      </c>
      <c r="T14" s="3">
        <f>E75</f>
        <v>170.50279977368561</v>
      </c>
      <c r="U14" s="3">
        <f>F78</f>
        <v>135.60984456709326</v>
      </c>
      <c r="V14" s="3">
        <f>G63</f>
        <v>165.73210272891814</v>
      </c>
    </row>
    <row r="15" spans="1:22" x14ac:dyDescent="0.3">
      <c r="A15" s="3">
        <v>9</v>
      </c>
      <c r="B15" s="3">
        <v>10.587561008756008</v>
      </c>
      <c r="C15" s="3">
        <v>9.0760682805687694</v>
      </c>
      <c r="D15" s="3">
        <v>37.657907333674189</v>
      </c>
      <c r="E15" s="3">
        <v>11.366388011770301</v>
      </c>
      <c r="F15" s="3">
        <v>0.63791156619422185</v>
      </c>
      <c r="G15" s="3">
        <v>20.635569713423937</v>
      </c>
      <c r="I15" s="3">
        <f t="shared" si="0"/>
        <v>31.749730209444621</v>
      </c>
      <c r="J15" s="3">
        <f t="shared" si="1"/>
        <v>14.555233509207646</v>
      </c>
      <c r="K15" s="3">
        <f t="shared" si="2"/>
        <v>79.3147529599309</v>
      </c>
      <c r="L15" s="3">
        <f t="shared" si="3"/>
        <v>25.693448806152212</v>
      </c>
      <c r="M15" s="3">
        <f t="shared" si="4"/>
        <v>17.144577111093842</v>
      </c>
      <c r="N15" s="3">
        <f t="shared" si="5"/>
        <v>27.434671995780921</v>
      </c>
      <c r="O15" s="11"/>
      <c r="P15" s="54" t="s">
        <v>53</v>
      </c>
      <c r="Q15" s="3">
        <f>I61</f>
        <v>143.8875310043758</v>
      </c>
      <c r="R15" s="3">
        <f>J66</f>
        <v>76.810865859854161</v>
      </c>
      <c r="S15" s="3">
        <f>K49</f>
        <v>299.25738904308872</v>
      </c>
      <c r="T15" s="3">
        <f>L75</f>
        <v>175.55315187242252</v>
      </c>
      <c r="U15" s="3">
        <f>M78</f>
        <v>136.88916800470429</v>
      </c>
      <c r="V15" s="3">
        <f>N63</f>
        <v>164.22472186299632</v>
      </c>
    </row>
    <row r="16" spans="1:22" x14ac:dyDescent="0.3">
      <c r="A16" s="3">
        <v>10</v>
      </c>
      <c r="B16" s="3">
        <v>10.784844754260778</v>
      </c>
      <c r="C16" s="3">
        <v>11.788456502347941</v>
      </c>
      <c r="D16" s="3">
        <v>43.802820107752396</v>
      </c>
      <c r="E16" s="3">
        <v>15.486433082325965</v>
      </c>
      <c r="F16" s="3">
        <v>1.009353743978199</v>
      </c>
      <c r="G16" s="3">
        <v>25.968357392173942</v>
      </c>
      <c r="I16" s="3">
        <f t="shared" si="0"/>
        <v>35.036078312006758</v>
      </c>
      <c r="J16" s="3">
        <f t="shared" si="1"/>
        <v>16.095388726231256</v>
      </c>
      <c r="K16" s="3">
        <f t="shared" si="2"/>
        <v>87.491315549732491</v>
      </c>
      <c r="L16" s="3">
        <f t="shared" si="3"/>
        <v>28.492441198567246</v>
      </c>
      <c r="M16" s="3">
        <f t="shared" si="4"/>
        <v>19.048939753932071</v>
      </c>
      <c r="N16" s="3">
        <f t="shared" si="5"/>
        <v>30.446835357570826</v>
      </c>
      <c r="O16" s="11"/>
      <c r="P16" s="54" t="s">
        <v>54</v>
      </c>
      <c r="Q16" s="34">
        <f>(Q14-Q15)/Q14</f>
        <v>-6.242059087722289E-2</v>
      </c>
      <c r="R16" s="34">
        <f t="shared" ref="R16:V16" si="7">(R14-R15)/R14</f>
        <v>-9.8187190623313422E-2</v>
      </c>
      <c r="S16" s="34">
        <f t="shared" si="7"/>
        <v>-0.10704482297976047</v>
      </c>
      <c r="T16" s="34">
        <f t="shared" si="7"/>
        <v>-2.9620347029142156E-2</v>
      </c>
      <c r="U16" s="34">
        <f t="shared" si="7"/>
        <v>-9.433853727175966E-3</v>
      </c>
      <c r="V16" s="34">
        <f t="shared" si="7"/>
        <v>9.0952859530623615E-3</v>
      </c>
    </row>
    <row r="17" spans="1:15" x14ac:dyDescent="0.3">
      <c r="A17" s="3">
        <v>11</v>
      </c>
      <c r="B17" s="3">
        <v>11.245173493771908</v>
      </c>
      <c r="C17" s="3">
        <v>13.353295861066695</v>
      </c>
      <c r="D17" s="3">
        <v>57.83111135114526</v>
      </c>
      <c r="E17" s="3">
        <v>18.510149011581014</v>
      </c>
      <c r="F17" s="3">
        <v>1.0981768734482804</v>
      </c>
      <c r="G17" s="3">
        <v>33.851608743369603</v>
      </c>
      <c r="I17" s="3">
        <f t="shared" si="0"/>
        <v>38.276592120012928</v>
      </c>
      <c r="J17" s="3">
        <f t="shared" si="1"/>
        <v>17.620667858156754</v>
      </c>
      <c r="K17" s="3">
        <f t="shared" si="2"/>
        <v>95.547443719938215</v>
      </c>
      <c r="L17" s="3">
        <f t="shared" si="3"/>
        <v>31.280427127622904</v>
      </c>
      <c r="M17" s="3">
        <f t="shared" si="4"/>
        <v>20.953184349704525</v>
      </c>
      <c r="N17" s="3">
        <f t="shared" si="5"/>
        <v>33.45183493347627</v>
      </c>
      <c r="O17" s="11"/>
    </row>
    <row r="18" spans="1:15" x14ac:dyDescent="0.3">
      <c r="A18" s="3">
        <v>12</v>
      </c>
      <c r="B18" s="3">
        <v>18.018582089435689</v>
      </c>
      <c r="C18" s="3">
        <v>14.083554228468779</v>
      </c>
      <c r="D18" s="3">
        <v>71.22729949041252</v>
      </c>
      <c r="E18" s="3">
        <v>21.469030158433966</v>
      </c>
      <c r="F18" s="3">
        <v>1.3027392322278621</v>
      </c>
      <c r="G18" s="3">
        <v>40.92334892605983</v>
      </c>
      <c r="I18" s="3">
        <f t="shared" si="0"/>
        <v>41.471910878756624</v>
      </c>
      <c r="J18" s="3">
        <f t="shared" si="1"/>
        <v>19.131214590442188</v>
      </c>
      <c r="K18" s="3">
        <f t="shared" si="2"/>
        <v>103.48491137605714</v>
      </c>
      <c r="L18" s="3">
        <f t="shared" si="3"/>
        <v>34.057449873978292</v>
      </c>
      <c r="M18" s="3">
        <f t="shared" si="4"/>
        <v>22.85731090572801</v>
      </c>
      <c r="N18" s="3">
        <f t="shared" si="5"/>
        <v>36.449687761028926</v>
      </c>
      <c r="O18" s="11"/>
    </row>
    <row r="19" spans="1:15" x14ac:dyDescent="0.3">
      <c r="A19" s="3">
        <v>13</v>
      </c>
      <c r="B19" s="3">
        <v>25.186558176109013</v>
      </c>
      <c r="C19" s="3">
        <v>15.126780467614616</v>
      </c>
      <c r="D19" s="3">
        <v>86.549676876281836</v>
      </c>
      <c r="E19" s="3">
        <v>21.685263108946639</v>
      </c>
      <c r="F19" s="3">
        <v>1.6526485301403044</v>
      </c>
      <c r="G19" s="3">
        <v>46.835787439456574</v>
      </c>
      <c r="I19" s="3">
        <f t="shared" si="0"/>
        <v>44.622664918055591</v>
      </c>
      <c r="J19" s="3">
        <f t="shared" si="1"/>
        <v>20.62717122071335</v>
      </c>
      <c r="K19" s="3">
        <f t="shared" si="2"/>
        <v>111.30546629534723</v>
      </c>
      <c r="L19" s="3">
        <f t="shared" si="3"/>
        <v>36.823552548100245</v>
      </c>
      <c r="M19" s="3">
        <f t="shared" si="4"/>
        <v>24.761319429319332</v>
      </c>
      <c r="N19" s="3">
        <f t="shared" si="5"/>
        <v>39.44041083724013</v>
      </c>
      <c r="O19" s="11"/>
    </row>
    <row r="20" spans="1:15" x14ac:dyDescent="0.3">
      <c r="A20" s="3">
        <v>14</v>
      </c>
      <c r="B20" s="3">
        <v>33.340952990306185</v>
      </c>
      <c r="C20" s="3">
        <v>17.317555569820868</v>
      </c>
      <c r="D20" s="3">
        <v>102.58638741535211</v>
      </c>
      <c r="E20" s="3">
        <v>24.470198420176139</v>
      </c>
      <c r="F20" s="3">
        <v>1.9164263085666071</v>
      </c>
      <c r="G20" s="3">
        <v>50.54555278119571</v>
      </c>
      <c r="I20" s="3">
        <f t="shared" si="0"/>
        <v>47.729475776594676</v>
      </c>
      <c r="J20" s="3">
        <f t="shared" si="1"/>
        <v>22.108678672168598</v>
      </c>
      <c r="K20" s="3">
        <f t="shared" si="2"/>
        <v>119.01083051166438</v>
      </c>
      <c r="L20" s="3">
        <f t="shared" si="3"/>
        <v>39.578778090932559</v>
      </c>
      <c r="M20" s="3">
        <f t="shared" si="4"/>
        <v>26.665209927798706</v>
      </c>
      <c r="N20" s="3">
        <f t="shared" si="5"/>
        <v>42.424021118697546</v>
      </c>
      <c r="O20" s="11"/>
    </row>
    <row r="21" spans="1:15" x14ac:dyDescent="0.3">
      <c r="A21" s="3">
        <v>15</v>
      </c>
      <c r="B21" s="3">
        <v>39.127942858446119</v>
      </c>
      <c r="C21" s="3">
        <v>19.612653295941705</v>
      </c>
      <c r="D21" s="3">
        <v>119.4150014147438</v>
      </c>
      <c r="E21" s="3">
        <v>31.118823406247984</v>
      </c>
      <c r="F21" s="3">
        <v>2.1236802773301307</v>
      </c>
      <c r="G21" s="3">
        <v>53.211946620570714</v>
      </c>
      <c r="I21" s="3">
        <f t="shared" si="0"/>
        <v>50.792956324534934</v>
      </c>
      <c r="J21" s="3">
        <f t="shared" si="1"/>
        <v>23.575876506854218</v>
      </c>
      <c r="K21" s="3">
        <f t="shared" si="2"/>
        <v>126.60270069464225</v>
      </c>
      <c r="L21" s="3">
        <f t="shared" si="3"/>
        <v>42.323169274562446</v>
      </c>
      <c r="M21" s="3">
        <f t="shared" si="4"/>
        <v>28.568982408479521</v>
      </c>
      <c r="N21" s="3">
        <f t="shared" si="5"/>
        <v>45.40053552166129</v>
      </c>
      <c r="O21" s="11"/>
    </row>
    <row r="22" spans="1:15" x14ac:dyDescent="0.3">
      <c r="A22" s="3">
        <v>16</v>
      </c>
      <c r="B22" s="3">
        <v>46.752181241251449</v>
      </c>
      <c r="C22" s="3">
        <v>21.177492654660458</v>
      </c>
      <c r="D22" s="3">
        <v>133.24727793918171</v>
      </c>
      <c r="E22" s="3">
        <v>36.483290277095804</v>
      </c>
      <c r="F22" s="3">
        <v>5.7470005504437047</v>
      </c>
      <c r="G22" s="3">
        <v>57.153572296168548</v>
      </c>
      <c r="I22" s="3">
        <f t="shared" si="0"/>
        <v>53.813710884412195</v>
      </c>
      <c r="J22" s="3">
        <f t="shared" si="1"/>
        <v>25.02890293881152</v>
      </c>
      <c r="K22" s="3">
        <f t="shared" si="2"/>
        <v>134.08274852328822</v>
      </c>
      <c r="L22" s="3">
        <f t="shared" si="3"/>
        <v>45.056768702884966</v>
      </c>
      <c r="M22" s="3">
        <f t="shared" si="4"/>
        <v>30.472636878675171</v>
      </c>
      <c r="N22" s="3">
        <f t="shared" si="5"/>
        <v>48.369970922159446</v>
      </c>
      <c r="O22" s="11"/>
    </row>
    <row r="23" spans="1:15" x14ac:dyDescent="0.3">
      <c r="A23" s="3">
        <v>17</v>
      </c>
      <c r="B23" s="3">
        <v>52.967592966364485</v>
      </c>
      <c r="C23" s="3">
        <v>23.88988087643963</v>
      </c>
      <c r="D23" s="3">
        <v>144.48847938859646</v>
      </c>
      <c r="E23" s="3">
        <v>42.56885542487651</v>
      </c>
      <c r="F23" s="3">
        <v>9.786794418168034</v>
      </c>
      <c r="G23" s="3">
        <v>60.051826469402243</v>
      </c>
      <c r="I23" s="3">
        <f t="shared" si="0"/>
        <v>56.792335350350029</v>
      </c>
      <c r="J23" s="3">
        <f t="shared" si="1"/>
        <v>26.467894847096979</v>
      </c>
      <c r="K23" s="3">
        <f t="shared" si="2"/>
        <v>141.45262105407537</v>
      </c>
      <c r="L23" s="3">
        <f t="shared" si="3"/>
        <v>47.779618812263642</v>
      </c>
      <c r="M23" s="3">
        <f t="shared" si="4"/>
        <v>32.376173345702462</v>
      </c>
      <c r="N23" s="3">
        <f t="shared" si="5"/>
        <v>51.332344156084616</v>
      </c>
      <c r="O23" s="11"/>
    </row>
    <row r="24" spans="1:15" x14ac:dyDescent="0.3">
      <c r="A24" s="3">
        <v>18</v>
      </c>
      <c r="B24" s="3">
        <v>60.094598411160767</v>
      </c>
      <c r="C24" s="3">
        <v>25.454720235158383</v>
      </c>
      <c r="D24" s="3">
        <v>155.28560096600745</v>
      </c>
      <c r="E24" s="3">
        <v>47.793935119156025</v>
      </c>
      <c r="F24" s="3">
        <v>13.993177723736666</v>
      </c>
      <c r="G24" s="3">
        <v>62.02263930720116</v>
      </c>
      <c r="I24" s="3">
        <f t="shared" si="0"/>
        <v>59.729417305609495</v>
      </c>
      <c r="J24" s="3">
        <f t="shared" si="1"/>
        <v>27.892987788676628</v>
      </c>
      <c r="K24" s="3">
        <f t="shared" si="2"/>
        <v>148.71394108361372</v>
      </c>
      <c r="L24" s="3">
        <f t="shared" si="3"/>
        <v>50.491761872190153</v>
      </c>
      <c r="M24" s="3">
        <f t="shared" si="4"/>
        <v>34.279591816881606</v>
      </c>
      <c r="N24" s="3">
        <f t="shared" si="5"/>
        <v>54.287672019288173</v>
      </c>
      <c r="O24" s="11"/>
    </row>
    <row r="25" spans="1:15" x14ac:dyDescent="0.3">
      <c r="A25" s="3">
        <v>19</v>
      </c>
      <c r="B25" s="3">
        <v>67.170332374074462</v>
      </c>
      <c r="C25" s="3">
        <v>26.18497860256047</v>
      </c>
      <c r="D25" s="3">
        <v>167.3219083465701</v>
      </c>
      <c r="E25" s="3">
        <v>48.8884389173679</v>
      </c>
      <c r="F25" s="3">
        <v>18.142836186531685</v>
      </c>
      <c r="G25" s="3">
        <v>63.761591811141379</v>
      </c>
      <c r="I25" s="3">
        <f t="shared" si="0"/>
        <v>62.625536138499953</v>
      </c>
      <c r="J25" s="3">
        <f t="shared" si="1"/>
        <v>29.304316011195926</v>
      </c>
      <c r="K25" s="3">
        <f t="shared" si="2"/>
        <v>155.86830750597872</v>
      </c>
      <c r="L25" s="3">
        <f t="shared" si="3"/>
        <v>53.193239985939798</v>
      </c>
      <c r="M25" s="3">
        <f t="shared" si="4"/>
        <v>36.182892299519168</v>
      </c>
      <c r="N25" s="3">
        <f t="shared" si="5"/>
        <v>57.235971267676767</v>
      </c>
      <c r="O25" s="11"/>
    </row>
    <row r="26" spans="1:15" x14ac:dyDescent="0.3">
      <c r="A26" s="3">
        <v>20</v>
      </c>
      <c r="B26" s="3">
        <v>73.469461389839083</v>
      </c>
      <c r="C26" s="3">
        <v>27.228204841706305</v>
      </c>
      <c r="D26" s="3">
        <v>180.10403298801884</v>
      </c>
      <c r="E26" s="3">
        <v>53.287866788756418</v>
      </c>
      <c r="F26" s="3">
        <v>21.960521972303102</v>
      </c>
      <c r="G26" s="3">
        <v>65.268683981222907</v>
      </c>
      <c r="I26" s="3">
        <f t="shared" si="0"/>
        <v>65.481263156672938</v>
      </c>
      <c r="J26" s="3">
        <f t="shared" si="1"/>
        <v>30.702012465626193</v>
      </c>
      <c r="K26" s="3">
        <f t="shared" si="2"/>
        <v>162.91729566477753</v>
      </c>
      <c r="L26" s="3">
        <f t="shared" si="3"/>
        <v>55.884095091225525</v>
      </c>
      <c r="M26" s="3">
        <f t="shared" si="4"/>
        <v>38.086074800931961</v>
      </c>
      <c r="N26" s="3">
        <f t="shared" si="5"/>
        <v>60.17725861730645</v>
      </c>
      <c r="O26" s="11"/>
    </row>
    <row r="27" spans="1:15" x14ac:dyDescent="0.3">
      <c r="A27" s="3">
        <v>21</v>
      </c>
      <c r="B27" s="3">
        <v>79.596011528459471</v>
      </c>
      <c r="C27" s="3">
        <v>29.418979943912561</v>
      </c>
      <c r="D27" s="3">
        <v>192.13192580303371</v>
      </c>
      <c r="E27" s="3">
        <v>60.391540446118192</v>
      </c>
      <c r="F27" s="3">
        <v>25.335577522043049</v>
      </c>
      <c r="G27" s="3">
        <v>67.007636485163133</v>
      </c>
      <c r="I27" s="3">
        <f t="shared" si="0"/>
        <v>68.297161699822112</v>
      </c>
      <c r="J27" s="3">
        <f t="shared" si="1"/>
        <v>32.086208818788968</v>
      </c>
      <c r="K27" s="3">
        <f t="shared" si="2"/>
        <v>169.86245770002881</v>
      </c>
      <c r="L27" s="3">
        <f t="shared" si="3"/>
        <v>58.564368960848633</v>
      </c>
      <c r="M27" s="3">
        <f t="shared" si="4"/>
        <v>39.989139328433367</v>
      </c>
      <c r="N27" s="3">
        <f t="shared" si="5"/>
        <v>63.111550744477611</v>
      </c>
      <c r="O27" s="11"/>
    </row>
    <row r="28" spans="1:15" x14ac:dyDescent="0.3">
      <c r="A28" s="3">
        <v>22</v>
      </c>
      <c r="B28" s="3">
        <v>84.945956719930791</v>
      </c>
      <c r="C28" s="3">
        <v>31.714077670033397</v>
      </c>
      <c r="D28" s="3">
        <v>202.37381532834166</v>
      </c>
      <c r="E28" s="3">
        <v>66.825453600917982</v>
      </c>
      <c r="F28" s="3">
        <v>28.489317953767262</v>
      </c>
      <c r="G28" s="3">
        <v>68.514728655244653</v>
      </c>
      <c r="I28" s="3">
        <f t="shared" si="0"/>
        <v>71.073787250811463</v>
      </c>
      <c r="J28" s="3">
        <f t="shared" si="1"/>
        <v>33.457035465759425</v>
      </c>
      <c r="K28" s="3">
        <f t="shared" si="2"/>
        <v>176.70532288993365</v>
      </c>
      <c r="L28" s="3">
        <f t="shared" si="3"/>
        <v>61.234103203347686</v>
      </c>
      <c r="M28" s="3">
        <f t="shared" si="4"/>
        <v>41.892085889336776</v>
      </c>
      <c r="N28" s="3">
        <f t="shared" si="5"/>
        <v>66.038864285829817</v>
      </c>
      <c r="O28" s="11"/>
    </row>
    <row r="29" spans="1:15" x14ac:dyDescent="0.3">
      <c r="A29" s="3">
        <v>23</v>
      </c>
      <c r="B29" s="3">
        <v>88.656402578531868</v>
      </c>
      <c r="C29" s="3">
        <v>33.278917028752147</v>
      </c>
      <c r="D29" s="3">
        <v>210.77869707444904</v>
      </c>
      <c r="E29" s="3">
        <v>71.447842450229601</v>
      </c>
      <c r="F29" s="3">
        <v>31.145099369956075</v>
      </c>
      <c r="G29" s="3">
        <v>70.48554149304357</v>
      </c>
      <c r="I29" s="3">
        <f t="shared" si="0"/>
        <v>73.81168754525342</v>
      </c>
      <c r="J29" s="3">
        <f t="shared" si="1"/>
        <v>34.814621542149901</v>
      </c>
      <c r="K29" s="3">
        <f t="shared" si="2"/>
        <v>183.44739798761225</v>
      </c>
      <c r="L29" s="3">
        <f t="shared" si="3"/>
        <v>63.89333926364413</v>
      </c>
      <c r="M29" s="3">
        <f t="shared" si="4"/>
        <v>43.794914490955591</v>
      </c>
      <c r="N29" s="3">
        <f t="shared" si="5"/>
        <v>68.959215838435739</v>
      </c>
      <c r="O29" s="11"/>
    </row>
    <row r="30" spans="1:15" x14ac:dyDescent="0.3">
      <c r="A30" s="3">
        <v>24</v>
      </c>
      <c r="B30" s="3">
        <v>92.6257167528493</v>
      </c>
      <c r="C30" s="3">
        <v>35.991305250531319</v>
      </c>
      <c r="D30" s="3">
        <v>218.90928278719662</v>
      </c>
      <c r="E30" s="3">
        <v>74.712626526829737</v>
      </c>
      <c r="F30" s="3">
        <v>33.579565668129149</v>
      </c>
      <c r="G30" s="3">
        <v>72.688214664701178</v>
      </c>
      <c r="I30" s="3">
        <f t="shared" si="0"/>
        <v>76.511402679558969</v>
      </c>
      <c r="J30" s="3">
        <f t="shared" si="1"/>
        <v>36.159094936274862</v>
      </c>
      <c r="K30" s="3">
        <f t="shared" si="2"/>
        <v>190.09016755288124</v>
      </c>
      <c r="L30" s="3">
        <f t="shared" si="3"/>
        <v>66.54211842368565</v>
      </c>
      <c r="M30" s="3">
        <f t="shared" si="4"/>
        <v>45.697625140599776</v>
      </c>
      <c r="N30" s="3">
        <f t="shared" si="5"/>
        <v>71.872621959895554</v>
      </c>
      <c r="O30" s="11"/>
    </row>
    <row r="31" spans="1:15" x14ac:dyDescent="0.3">
      <c r="A31" s="3">
        <v>25</v>
      </c>
      <c r="B31" s="3">
        <v>94.955531594296488</v>
      </c>
      <c r="C31" s="3">
        <v>37.556144609250069</v>
      </c>
      <c r="D31" s="3">
        <v>225.24880001784746</v>
      </c>
      <c r="E31" s="3">
        <v>77.146984806306776</v>
      </c>
      <c r="F31" s="3">
        <v>37.618566571916304</v>
      </c>
      <c r="G31" s="3">
        <v>75.122748170217491</v>
      </c>
      <c r="I31" s="3">
        <f t="shared" si="0"/>
        <v>79.173465217480526</v>
      </c>
      <c r="J31" s="3">
        <f t="shared" si="1"/>
        <v>37.490582301198302</v>
      </c>
      <c r="K31" s="3">
        <f t="shared" si="2"/>
        <v>196.63509427914357</v>
      </c>
      <c r="L31" s="3">
        <f t="shared" si="3"/>
        <v>69.180481803087304</v>
      </c>
      <c r="M31" s="3">
        <f t="shared" si="4"/>
        <v>47.600217845579323</v>
      </c>
      <c r="N31" s="3">
        <f t="shared" si="5"/>
        <v>74.77909916843106</v>
      </c>
      <c r="O31" s="11"/>
    </row>
    <row r="32" spans="1:15" x14ac:dyDescent="0.3">
      <c r="A32" s="3">
        <v>26</v>
      </c>
      <c r="B32" s="3">
        <v>96.958438683367547</v>
      </c>
      <c r="C32" s="3">
        <v>38.286402976652155</v>
      </c>
      <c r="D32" s="3">
        <v>231.95844061073626</v>
      </c>
      <c r="E32" s="3">
        <v>79.611244779779227</v>
      </c>
      <c r="F32" s="3">
        <v>40.495663106120851</v>
      </c>
      <c r="G32" s="3">
        <v>76.861700674157717</v>
      </c>
      <c r="I32" s="3">
        <f t="shared" si="0"/>
        <v>81.798400295169159</v>
      </c>
      <c r="J32" s="3">
        <f t="shared" si="1"/>
        <v>38.809209066664764</v>
      </c>
      <c r="K32" s="3">
        <f t="shared" si="2"/>
        <v>203.08361931546375</v>
      </c>
      <c r="L32" s="3">
        <f t="shared" si="3"/>
        <v>71.808470359769586</v>
      </c>
      <c r="M32" s="3">
        <f t="shared" si="4"/>
        <v>49.502692613211025</v>
      </c>
      <c r="N32" s="3">
        <f t="shared" si="5"/>
        <v>77.678663942978403</v>
      </c>
      <c r="O32" s="11"/>
    </row>
    <row r="33" spans="1:15" x14ac:dyDescent="0.3">
      <c r="A33" s="3">
        <v>27</v>
      </c>
      <c r="B33" s="3">
        <v>98.961345772438605</v>
      </c>
      <c r="C33" s="3">
        <v>39.329629215797993</v>
      </c>
      <c r="D33" s="3">
        <v>237.06490080350522</v>
      </c>
      <c r="E33" s="3">
        <v>82.079892597215007</v>
      </c>
      <c r="F33" s="3">
        <v>43.649403537845068</v>
      </c>
      <c r="G33" s="3">
        <v>79.395155455320307</v>
      </c>
      <c r="I33" s="3">
        <f t="shared" si="0"/>
        <v>84.386725724766237</v>
      </c>
      <c r="J33" s="3">
        <f t="shared" si="1"/>
        <v>40.115099450915274</v>
      </c>
      <c r="K33" s="3">
        <f t="shared" si="2"/>
        <v>209.43716258389927</v>
      </c>
      <c r="L33" s="3">
        <f t="shared" si="3"/>
        <v>74.42612489059438</v>
      </c>
      <c r="M33" s="3">
        <f t="shared" si="4"/>
        <v>51.405049450801457</v>
      </c>
      <c r="N33" s="3">
        <f t="shared" si="5"/>
        <v>80.57133272328241</v>
      </c>
      <c r="O33" s="11"/>
    </row>
    <row r="34" spans="1:15" x14ac:dyDescent="0.3">
      <c r="A34" s="3">
        <v>28</v>
      </c>
      <c r="B34" s="3">
        <v>99.522159757378503</v>
      </c>
      <c r="C34" s="3">
        <v>41.520404318004246</v>
      </c>
      <c r="D34" s="3">
        <v>240.95805938393121</v>
      </c>
      <c r="E34" s="3">
        <v>84.940135011772412</v>
      </c>
      <c r="F34" s="3">
        <v>44.866636686931606</v>
      </c>
      <c r="G34" s="3">
        <v>82.210105212167633</v>
      </c>
      <c r="I34" s="3">
        <f t="shared" si="0"/>
        <v>86.938952096550651</v>
      </c>
      <c r="J34" s="3">
        <f t="shared" si="1"/>
        <v>41.408376472388952</v>
      </c>
      <c r="K34" s="3">
        <f t="shared" si="2"/>
        <v>215.69712309215811</v>
      </c>
      <c r="L34" s="3">
        <f t="shared" si="3"/>
        <v>77.033486031998365</v>
      </c>
      <c r="M34" s="3">
        <f t="shared" si="4"/>
        <v>53.30728836566059</v>
      </c>
      <c r="N34" s="3">
        <f t="shared" si="5"/>
        <v>83.45712190998978</v>
      </c>
      <c r="O34" s="11"/>
    </row>
    <row r="35" spans="1:15" x14ac:dyDescent="0.3">
      <c r="A35" s="3">
        <v>29</v>
      </c>
      <c r="B35" s="3">
        <v>100.033355784099</v>
      </c>
      <c r="C35" s="3">
        <v>43.815502044125083</v>
      </c>
      <c r="D35" s="3">
        <v>245.01591898233156</v>
      </c>
      <c r="E35" s="3">
        <v>86.853550904547618</v>
      </c>
      <c r="F35" s="3">
        <v>46.360513733537815</v>
      </c>
      <c r="G35" s="3">
        <v>84.321317529803125</v>
      </c>
      <c r="I35" s="3">
        <f t="shared" si="0"/>
        <v>89.455582879661236</v>
      </c>
      <c r="J35" s="3">
        <f t="shared" si="1"/>
        <v>42.68916196131174</v>
      </c>
      <c r="K35" s="3">
        <f t="shared" si="2"/>
        <v>221.86487924165053</v>
      </c>
      <c r="L35" s="3">
        <f t="shared" si="3"/>
        <v>79.630594260623681</v>
      </c>
      <c r="M35" s="3">
        <f t="shared" si="4"/>
        <v>55.209409365098402</v>
      </c>
      <c r="N35" s="3">
        <f t="shared" si="5"/>
        <v>86.336047864741161</v>
      </c>
      <c r="O35" s="11"/>
    </row>
    <row r="36" spans="1:15" x14ac:dyDescent="0.3">
      <c r="A36" s="3">
        <v>30</v>
      </c>
      <c r="B36" s="3">
        <v>100.48065230747945</v>
      </c>
      <c r="C36" s="3">
        <v>45.38034140284384</v>
      </c>
      <c r="D36" s="3">
        <v>247.90412458912149</v>
      </c>
      <c r="E36" s="3">
        <v>89.259879636786934</v>
      </c>
      <c r="F36" s="3">
        <v>48.020377118655823</v>
      </c>
      <c r="G36" s="3">
        <v>86.995519798808076</v>
      </c>
      <c r="I36" s="3">
        <f t="shared" si="0"/>
        <v>91.937114521414316</v>
      </c>
      <c r="J36" s="3">
        <f t="shared" si="1"/>
        <v>43.957576571173092</v>
      </c>
      <c r="K36" s="3">
        <f t="shared" si="2"/>
        <v>227.94178913100441</v>
      </c>
      <c r="L36" s="3">
        <f t="shared" si="3"/>
        <v>82.217489893946322</v>
      </c>
      <c r="M36" s="3">
        <f t="shared" si="4"/>
        <v>57.11141245642488</v>
      </c>
      <c r="N36" s="3">
        <f t="shared" si="5"/>
        <v>89.208126910265108</v>
      </c>
      <c r="O36" s="11"/>
    </row>
    <row r="37" spans="1:15" x14ac:dyDescent="0.3">
      <c r="A37" s="3">
        <v>31</v>
      </c>
      <c r="B37" s="3">
        <v>100.60845131415957</v>
      </c>
      <c r="C37" s="3">
        <v>48.7143670969106</v>
      </c>
      <c r="D37" s="3">
        <v>250.07869042171512</v>
      </c>
      <c r="E37" s="3">
        <v>91.776536317640108</v>
      </c>
      <c r="F37" s="3">
        <v>50.487555971364031</v>
      </c>
      <c r="G37" s="3">
        <v>89.528974579970665</v>
      </c>
      <c r="I37" s="3">
        <f t="shared" si="0"/>
        <v>94.384036545236384</v>
      </c>
      <c r="J37" s="3">
        <f t="shared" si="1"/>
        <v>45.213739790091829</v>
      </c>
      <c r="K37" s="3">
        <f t="shared" si="2"/>
        <v>233.92919085510877</v>
      </c>
      <c r="L37" s="3">
        <f t="shared" si="3"/>
        <v>84.794213090902389</v>
      </c>
      <c r="M37" s="3">
        <f t="shared" si="4"/>
        <v>59.013297646950001</v>
      </c>
      <c r="N37" s="3">
        <f t="shared" si="5"/>
        <v>92.073375330469602</v>
      </c>
      <c r="O37" s="11"/>
    </row>
    <row r="38" spans="1:15" x14ac:dyDescent="0.3">
      <c r="A38" s="3">
        <v>32</v>
      </c>
      <c r="B38" s="3">
        <v>101.63084336760056</v>
      </c>
      <c r="C38" s="3">
        <v>50.63784345887219</v>
      </c>
      <c r="D38" s="3">
        <v>251.61220386014872</v>
      </c>
      <c r="E38" s="3">
        <v>93.45922182344782</v>
      </c>
      <c r="F38" s="3">
        <v>52.89990862734539</v>
      </c>
      <c r="G38" s="3">
        <v>91.921681873290893</v>
      </c>
      <c r="I38" s="3">
        <f t="shared" si="0"/>
        <v>96.796831647230533</v>
      </c>
      <c r="J38" s="3">
        <f t="shared" si="1"/>
        <v>46.457769952072418</v>
      </c>
      <c r="K38" s="3">
        <f t="shared" si="2"/>
        <v>239.82840279975389</v>
      </c>
      <c r="L38" s="3">
        <f t="shared" si="3"/>
        <v>87.360803852510756</v>
      </c>
      <c r="M38" s="3">
        <f t="shared" si="4"/>
        <v>60.91506494398373</v>
      </c>
      <c r="N38" s="3">
        <f t="shared" si="5"/>
        <v>94.931809370535319</v>
      </c>
      <c r="O38" s="11"/>
    </row>
    <row r="39" spans="1:15" x14ac:dyDescent="0.3">
      <c r="A39" s="3">
        <v>33</v>
      </c>
      <c r="B39" s="3">
        <v>102.78103442772169</v>
      </c>
      <c r="C39" s="3">
        <v>51.535465761120932</v>
      </c>
      <c r="D39" s="3">
        <v>253.34870694023647</v>
      </c>
      <c r="E39" s="3">
        <v>94.744590983605733</v>
      </c>
      <c r="F39" s="3">
        <v>56.13465423422948</v>
      </c>
      <c r="G39" s="3">
        <v>93.047661776029827</v>
      </c>
      <c r="I39" s="3">
        <f t="shared" si="0"/>
        <v>99.175975791396496</v>
      </c>
      <c r="J39" s="3">
        <f t="shared" si="1"/>
        <v>47.689784248152122</v>
      </c>
      <c r="K39" s="3">
        <f t="shared" si="2"/>
        <v>245.64072393193058</v>
      </c>
      <c r="L39" s="3">
        <f t="shared" si="3"/>
        <v>89.917302022494795</v>
      </c>
      <c r="M39" s="3">
        <f t="shared" si="4"/>
        <v>62.816714354829237</v>
      </c>
      <c r="N39" s="3">
        <f t="shared" si="5"/>
        <v>97.783445237006745</v>
      </c>
      <c r="O39" s="11"/>
    </row>
    <row r="40" spans="1:15" x14ac:dyDescent="0.3">
      <c r="A40" s="3">
        <v>34</v>
      </c>
      <c r="B40" s="3">
        <v>104.12292399786301</v>
      </c>
      <c r="C40" s="3">
        <v>52.817783335761995</v>
      </c>
      <c r="D40" s="3">
        <v>255.25961246827021</v>
      </c>
      <c r="E40" s="3">
        <v>95.777852181006821</v>
      </c>
      <c r="F40" s="3">
        <v>58.327702103303437</v>
      </c>
      <c r="G40" s="3">
        <v>95.632599991549213</v>
      </c>
      <c r="I40" s="3">
        <f t="shared" si="0"/>
        <v>101.5219383035224</v>
      </c>
      <c r="J40" s="3">
        <f t="shared" si="1"/>
        <v>48.90989873744094</v>
      </c>
      <c r="K40" s="3">
        <f t="shared" si="2"/>
        <v>251.36743408585437</v>
      </c>
      <c r="L40" s="3">
        <f t="shared" si="3"/>
        <v>92.463747287900617</v>
      </c>
      <c r="M40" s="3">
        <f t="shared" si="4"/>
        <v>64.718245886793085</v>
      </c>
      <c r="N40" s="3">
        <f t="shared" si="5"/>
        <v>100.62829909788498</v>
      </c>
      <c r="O40" s="11"/>
    </row>
    <row r="41" spans="1:15" x14ac:dyDescent="0.3">
      <c r="A41" s="3">
        <v>35</v>
      </c>
      <c r="B41" s="3">
        <v>106.55110512478539</v>
      </c>
      <c r="C41" s="3">
        <v>53.843637395474843</v>
      </c>
      <c r="D41" s="3">
        <v>257.80748650564851</v>
      </c>
      <c r="E41" s="3">
        <v>97.71558257979747</v>
      </c>
      <c r="F41" s="3">
        <v>62.418446696117982</v>
      </c>
      <c r="G41" s="3">
        <v>97.809390067776064</v>
      </c>
      <c r="I41" s="3">
        <f t="shared" si="0"/>
        <v>103.83518196376701</v>
      </c>
      <c r="J41" s="3">
        <f t="shared" si="1"/>
        <v>50.118228358054502</v>
      </c>
      <c r="K41" s="3">
        <f t="shared" si="2"/>
        <v>257.00979424477651</v>
      </c>
      <c r="L41" s="3">
        <f t="shared" si="3"/>
        <v>95.000179179712873</v>
      </c>
      <c r="M41" s="3">
        <f t="shared" si="4"/>
        <v>66.619659547188661</v>
      </c>
      <c r="N41" s="3">
        <f t="shared" si="5"/>
        <v>103.46638708271868</v>
      </c>
      <c r="O41" s="11"/>
    </row>
    <row r="42" spans="1:15" x14ac:dyDescent="0.3">
      <c r="A42" s="3">
        <v>36</v>
      </c>
      <c r="B42" s="3">
        <v>107.89299469492671</v>
      </c>
      <c r="C42" s="3">
        <v>55.767113757436434</v>
      </c>
      <c r="D42" s="3">
        <v>259.39990777900999</v>
      </c>
      <c r="E42" s="3">
        <v>100.06859023219447</v>
      </c>
      <c r="F42" s="3">
        <v>65.061697048398145</v>
      </c>
      <c r="G42" s="3">
        <v>100.39432828329545</v>
      </c>
      <c r="I42" s="3">
        <f t="shared" si="0"/>
        <v>106.11616309795093</v>
      </c>
      <c r="J42" s="3">
        <f t="shared" si="1"/>
        <v>51.314886937941687</v>
      </c>
      <c r="K42" s="3">
        <f t="shared" si="2"/>
        <v>262.56904681864336</v>
      </c>
      <c r="L42" s="3">
        <f t="shared" si="3"/>
        <v>97.526637073469203</v>
      </c>
      <c r="M42" s="3">
        <f t="shared" si="4"/>
        <v>68.520955343319102</v>
      </c>
      <c r="N42" s="3">
        <f t="shared" si="5"/>
        <v>106.29772528269611</v>
      </c>
      <c r="O42" s="11"/>
    </row>
    <row r="43" spans="1:15" x14ac:dyDescent="0.3">
      <c r="A43" s="3">
        <v>37</v>
      </c>
      <c r="B43" s="3">
        <v>109.49048227842827</v>
      </c>
      <c r="C43" s="3">
        <v>57.43412660446981</v>
      </c>
      <c r="D43" s="3">
        <v>260.99232905237147</v>
      </c>
      <c r="E43" s="3">
        <v>102.08545393424903</v>
      </c>
      <c r="F43" s="3">
        <v>67.453209271889733</v>
      </c>
      <c r="G43" s="3">
        <v>102.97926649881484</v>
      </c>
      <c r="I43" s="3">
        <f t="shared" si="0"/>
        <v>108.36533166757442</v>
      </c>
      <c r="J43" s="3">
        <f t="shared" si="1"/>
        <v>52.499987205607447</v>
      </c>
      <c r="K43" s="3">
        <f t="shared" si="2"/>
        <v>268.04641591766779</v>
      </c>
      <c r="L43" s="3">
        <f t="shared" si="3"/>
        <v>100.04316018987058</v>
      </c>
      <c r="M43" s="3">
        <f t="shared" si="4"/>
        <v>70.422133282491004</v>
      </c>
      <c r="N43" s="3">
        <f t="shared" si="5"/>
        <v>109.12232975073587</v>
      </c>
      <c r="O43" s="11"/>
    </row>
    <row r="44" spans="1:15" x14ac:dyDescent="0.3">
      <c r="A44" s="3">
        <v>38</v>
      </c>
      <c r="B44" s="3">
        <v>111.79086439867052</v>
      </c>
      <c r="C44" s="3">
        <v>58.908791815307033</v>
      </c>
      <c r="D44" s="3">
        <v>262.90323458040524</v>
      </c>
      <c r="E44" s="3">
        <v>104.83062952871219</v>
      </c>
      <c r="F44" s="3">
        <v>70.725804946141366</v>
      </c>
      <c r="G44" s="3">
        <v>105.97235285362676</v>
      </c>
      <c r="I44" s="3">
        <f t="shared" si="0"/>
        <v>110.58313135857981</v>
      </c>
      <c r="J44" s="3">
        <f t="shared" si="1"/>
        <v>53.67364080073218</v>
      </c>
      <c r="K44" s="3">
        <f t="shared" si="2"/>
        <v>273.44310762186899</v>
      </c>
      <c r="L44" s="3">
        <f t="shared" si="3"/>
        <v>102.54978759539091</v>
      </c>
      <c r="M44" s="3">
        <f t="shared" si="4"/>
        <v>72.32319337201092</v>
      </c>
      <c r="N44" s="3">
        <f t="shared" si="5"/>
        <v>111.94021650157815</v>
      </c>
      <c r="O44" s="11"/>
    </row>
    <row r="45" spans="1:15" x14ac:dyDescent="0.3">
      <c r="A45" s="3">
        <v>39</v>
      </c>
      <c r="B45" s="3">
        <v>114.98583956567364</v>
      </c>
      <c r="C45" s="3">
        <v>60.699962016896265</v>
      </c>
      <c r="D45" s="3">
        <v>265.04295517996923</v>
      </c>
      <c r="E45" s="3">
        <v>107.89790797283514</v>
      </c>
      <c r="F45" s="3">
        <v>74.376007813575882</v>
      </c>
      <c r="G45" s="3">
        <v>108.55729106914615</v>
      </c>
      <c r="I45" s="3">
        <f t="shared" si="0"/>
        <v>112.76999966887585</v>
      </c>
      <c r="J45" s="3">
        <f t="shared" si="1"/>
        <v>54.835958284688516</v>
      </c>
      <c r="K45" s="3">
        <f t="shared" si="2"/>
        <v>278.76031024664417</v>
      </c>
      <c r="L45" s="3">
        <f t="shared" si="3"/>
        <v>105.04655820288296</v>
      </c>
      <c r="M45" s="3">
        <f t="shared" si="4"/>
        <v>74.224135619178597</v>
      </c>
      <c r="N45" s="3">
        <f t="shared" si="5"/>
        <v>114.75140151187576</v>
      </c>
      <c r="O45" s="11"/>
    </row>
    <row r="46" spans="1:15" x14ac:dyDescent="0.3">
      <c r="A46" s="3">
        <v>40</v>
      </c>
      <c r="B46" s="3">
        <v>116.19993012913483</v>
      </c>
      <c r="C46" s="3">
        <v>61.416430097531958</v>
      </c>
      <c r="D46" s="3">
        <v>266.3267875397076</v>
      </c>
      <c r="E46" s="3">
        <v>109.20601201518168</v>
      </c>
      <c r="F46" s="3">
        <v>75.949371118504558</v>
      </c>
      <c r="G46" s="3">
        <v>111.14222928466553</v>
      </c>
      <c r="I46" s="3">
        <f t="shared" si="0"/>
        <v>114.92636799464164</v>
      </c>
      <c r="J46" s="3">
        <f t="shared" si="1"/>
        <v>55.987049150956395</v>
      </c>
      <c r="K46" s="3">
        <f t="shared" si="2"/>
        <v>283.99919460442686</v>
      </c>
      <c r="L46" s="3">
        <f t="shared" si="3"/>
        <v>107.53351077218289</v>
      </c>
      <c r="M46" s="3">
        <f t="shared" si="4"/>
        <v>76.12496003130741</v>
      </c>
      <c r="N46" s="3">
        <f t="shared" si="5"/>
        <v>117.555900720284</v>
      </c>
      <c r="O46" s="11"/>
    </row>
    <row r="47" spans="1:15" x14ac:dyDescent="0.3">
      <c r="A47" s="3">
        <v>41</v>
      </c>
      <c r="B47" s="3">
        <v>117.6057192026162</v>
      </c>
      <c r="C47" s="3">
        <v>61.655252791077189</v>
      </c>
      <c r="D47" s="3">
        <v>267.7532679394169</v>
      </c>
      <c r="E47" s="3">
        <v>111.64179195610285</v>
      </c>
      <c r="F47" s="3">
        <v>78.781425067376162</v>
      </c>
      <c r="G47" s="3">
        <v>113.59111812042075</v>
      </c>
      <c r="I47" s="3">
        <f t="shared" si="0"/>
        <v>117.05266171542651</v>
      </c>
      <c r="J47" s="3">
        <f t="shared" si="1"/>
        <v>57.127021835437795</v>
      </c>
      <c r="K47" s="3">
        <f t="shared" si="2"/>
        <v>289.16091426249255</v>
      </c>
      <c r="L47" s="3">
        <f t="shared" si="3"/>
        <v>110.01068391071169</v>
      </c>
      <c r="M47" s="3">
        <f t="shared" si="4"/>
        <v>78.025666615697105</v>
      </c>
      <c r="N47" s="3">
        <f t="shared" si="5"/>
        <v>120.3537300275518</v>
      </c>
      <c r="O47" s="11"/>
    </row>
    <row r="48" spans="1:15" x14ac:dyDescent="0.3">
      <c r="A48" s="3">
        <v>42</v>
      </c>
      <c r="B48" s="3">
        <v>118.50031224937707</v>
      </c>
      <c r="C48" s="3">
        <v>62.610543565258112</v>
      </c>
      <c r="D48" s="3">
        <v>269.60769245903901</v>
      </c>
      <c r="E48" s="3">
        <v>114.57374929239684</v>
      </c>
      <c r="F48" s="3">
        <v>81.298806355262045</v>
      </c>
      <c r="G48" s="3">
        <v>118.48889579193117</v>
      </c>
      <c r="I48" s="3">
        <f t="shared" si="0"/>
        <v>119.14930027806331</v>
      </c>
      <c r="J48" s="3">
        <f t="shared" si="1"/>
        <v>58.255983726671566</v>
      </c>
      <c r="K48" s="3">
        <f t="shared" si="2"/>
        <v>294.24660579696621</v>
      </c>
      <c r="L48" s="3">
        <f t="shared" si="3"/>
        <v>112.47811607407466</v>
      </c>
      <c r="M48" s="3">
        <f t="shared" si="4"/>
        <v>79.92625537965084</v>
      </c>
      <c r="N48" s="3">
        <f t="shared" si="5"/>
        <v>123.14490529661158</v>
      </c>
      <c r="O48" s="11"/>
    </row>
    <row r="49" spans="1:15" x14ac:dyDescent="0.3">
      <c r="A49" s="3">
        <v>43</v>
      </c>
      <c r="B49" s="3">
        <v>119.20320678611776</v>
      </c>
      <c r="C49" s="3">
        <v>63.088188952348574</v>
      </c>
      <c r="D49" s="3">
        <v>270.3209326588937</v>
      </c>
      <c r="E49" s="3">
        <v>115.74653222691444</v>
      </c>
      <c r="F49" s="3">
        <v>82.746300595796427</v>
      </c>
      <c r="G49" s="3">
        <v>122.29827842532816</v>
      </c>
      <c r="I49" s="3">
        <f t="shared" si="0"/>
        <v>121.21669727941136</v>
      </c>
      <c r="J49" s="3">
        <f t="shared" si="1"/>
        <v>59.374041175949813</v>
      </c>
      <c r="K49" s="3">
        <f t="shared" si="2"/>
        <v>299.25738904308872</v>
      </c>
      <c r="L49" s="3">
        <f t="shared" si="3"/>
        <v>114.93584556665809</v>
      </c>
      <c r="M49" s="3">
        <f t="shared" si="4"/>
        <v>81.826726330471772</v>
      </c>
      <c r="N49" s="3">
        <f t="shared" si="5"/>
        <v>125.92944235266927</v>
      </c>
      <c r="O49" s="11"/>
    </row>
    <row r="50" spans="1:15" x14ac:dyDescent="0.3">
      <c r="A50" s="3">
        <v>44</v>
      </c>
      <c r="B50" s="3">
        <v>122.46208145646095</v>
      </c>
      <c r="C50" s="3">
        <v>63.804657032984267</v>
      </c>
      <c r="D50" s="3"/>
      <c r="E50" s="3">
        <v>118.00188402406366</v>
      </c>
      <c r="F50" s="3">
        <v>85.200747351485163</v>
      </c>
      <c r="G50" s="3">
        <v>125.69951291943262</v>
      </c>
      <c r="I50" s="3">
        <f t="shared" si="0"/>
        <v>123.25526054794516</v>
      </c>
      <c r="J50" s="3">
        <f t="shared" si="1"/>
        <v>60.481299507336409</v>
      </c>
      <c r="K50" s="3"/>
      <c r="L50" s="3">
        <f t="shared" si="3"/>
        <v>117.38391054222434</v>
      </c>
      <c r="M50" s="3">
        <f t="shared" si="4"/>
        <v>83.727079475466468</v>
      </c>
      <c r="N50" s="3">
        <f t="shared" si="5"/>
        <v>128.70735698329335</v>
      </c>
      <c r="O50" s="11"/>
    </row>
    <row r="51" spans="1:15" x14ac:dyDescent="0.3">
      <c r="A51" s="3">
        <v>45</v>
      </c>
      <c r="B51" s="3">
        <v>124.50686556334296</v>
      </c>
      <c r="C51" s="3">
        <v>64.401713766847351</v>
      </c>
      <c r="D51" s="3"/>
      <c r="E51" s="3">
        <v>119.98659360555497</v>
      </c>
      <c r="F51" s="3">
        <v>87.151717849596722</v>
      </c>
      <c r="G51" s="3">
        <v>127.7402536158953</v>
      </c>
      <c r="I51" s="3">
        <f t="shared" si="0"/>
        <v>125.2653922242054</v>
      </c>
      <c r="J51" s="3">
        <f t="shared" si="1"/>
        <v>61.577863027588897</v>
      </c>
      <c r="K51" s="3"/>
      <c r="L51" s="3">
        <f t="shared" si="3"/>
        <v>119.82234900450388</v>
      </c>
      <c r="M51" s="3">
        <f t="shared" si="4"/>
        <v>85.627314821931236</v>
      </c>
      <c r="N51" s="3">
        <f t="shared" si="5"/>
        <v>131.47866493850577</v>
      </c>
      <c r="O51" s="11"/>
    </row>
    <row r="52" spans="1:15" x14ac:dyDescent="0.3">
      <c r="A52" s="3">
        <v>46</v>
      </c>
      <c r="B52" s="3">
        <v>126.8072476835852</v>
      </c>
      <c r="C52" s="3">
        <v>65.357004541028275</v>
      </c>
      <c r="D52" s="3"/>
      <c r="E52" s="3">
        <v>122.46748058241911</v>
      </c>
      <c r="F52" s="3">
        <v>89.812324060445548</v>
      </c>
      <c r="G52" s="3">
        <v>129.10074741353708</v>
      </c>
      <c r="I52" s="3">
        <f t="shared" si="0"/>
        <v>127.24748884012797</v>
      </c>
      <c r="J52" s="3">
        <f t="shared" si="1"/>
        <v>62.663835035984327</v>
      </c>
      <c r="K52" s="3"/>
      <c r="L52" s="3">
        <f t="shared" si="3"/>
        <v>122.25119880778524</v>
      </c>
      <c r="M52" s="3">
        <f t="shared" si="4"/>
        <v>87.527432377176083</v>
      </c>
      <c r="N52" s="3">
        <f t="shared" si="5"/>
        <v>134.24338193086987</v>
      </c>
    </row>
    <row r="53" spans="1:15" x14ac:dyDescent="0.3">
      <c r="A53" s="3">
        <v>47</v>
      </c>
      <c r="B53" s="3">
        <v>128.08523775038645</v>
      </c>
      <c r="C53" s="3">
        <v>65.715238581346128</v>
      </c>
      <c r="D53" s="3"/>
      <c r="E53" s="3">
        <v>123.77558462476566</v>
      </c>
      <c r="F53" s="3">
        <v>91.308915054048015</v>
      </c>
      <c r="G53" s="3">
        <v>132.22988314811317</v>
      </c>
      <c r="I53" s="3">
        <f t="shared" si="0"/>
        <v>129.2019413972663</v>
      </c>
      <c r="J53" s="3">
        <f t="shared" si="1"/>
        <v>63.739317834050496</v>
      </c>
      <c r="K53" s="3"/>
      <c r="L53" s="3">
        <f t="shared" si="3"/>
        <v>124.67049765750284</v>
      </c>
      <c r="M53" s="3">
        <f t="shared" si="4"/>
        <v>89.427432148497317</v>
      </c>
      <c r="N53" s="3">
        <f t="shared" si="5"/>
        <v>137.00152363558013</v>
      </c>
    </row>
    <row r="54" spans="1:15" x14ac:dyDescent="0.3">
      <c r="A54" s="3">
        <v>48</v>
      </c>
      <c r="B54" s="3">
        <v>129.49102682386783</v>
      </c>
      <c r="C54" s="3">
        <v>66.670529355527052</v>
      </c>
      <c r="D54" s="3"/>
      <c r="E54" s="3">
        <v>125.76029420625697</v>
      </c>
      <c r="F54" s="3">
        <v>93.138081824006576</v>
      </c>
      <c r="G54" s="3">
        <v>137.55205658268653</v>
      </c>
      <c r="I54" s="3">
        <f t="shared" si="0"/>
        <v>131.12913544392313</v>
      </c>
      <c r="J54" s="3">
        <f t="shared" si="1"/>
        <v>64.804412735202931</v>
      </c>
      <c r="K54" s="3"/>
      <c r="L54" s="3">
        <f t="shared" si="3"/>
        <v>127.08028311082217</v>
      </c>
      <c r="M54" s="3">
        <f t="shared" si="4"/>
        <v>91.327314143198095</v>
      </c>
      <c r="N54" s="3">
        <f t="shared" si="5"/>
        <v>139.75310569055085</v>
      </c>
    </row>
    <row r="55" spans="1:15" x14ac:dyDescent="0.3">
      <c r="A55" s="3">
        <v>49</v>
      </c>
      <c r="B55" s="3">
        <v>130.51341887730882</v>
      </c>
      <c r="C55" s="3">
        <v>67.625820129707975</v>
      </c>
      <c r="D55" s="3"/>
      <c r="E55" s="3">
        <v>127.75530059491555</v>
      </c>
      <c r="F55" s="3">
        <v>97.239849732398511</v>
      </c>
      <c r="G55" s="3">
        <v>146.42234564030881</v>
      </c>
      <c r="I55" s="3">
        <f t="shared" si="0"/>
        <v>133.02945115120622</v>
      </c>
      <c r="J55" s="3">
        <f t="shared" si="1"/>
        <v>65.859220074288899</v>
      </c>
      <c r="L55" s="3">
        <f t="shared" si="3"/>
        <v>129.48059257722289</v>
      </c>
      <c r="M55" s="3">
        <f t="shared" si="4"/>
        <v>93.227078368578148</v>
      </c>
      <c r="N55" s="3">
        <f t="shared" si="5"/>
        <v>142.49814369650531</v>
      </c>
    </row>
    <row r="56" spans="1:15" x14ac:dyDescent="0.3">
      <c r="A56" s="3">
        <v>50</v>
      </c>
      <c r="B56" s="3">
        <v>131.9192079507902</v>
      </c>
      <c r="C56" s="3">
        <v>67.864642823253206</v>
      </c>
      <c r="D56" s="3"/>
      <c r="E56" s="3">
        <v>130.56644596075265</v>
      </c>
      <c r="F56" s="3">
        <v>99.73416805506929</v>
      </c>
      <c r="G56" s="3">
        <v>152.88498481086216</v>
      </c>
      <c r="I56" s="3">
        <f t="shared" si="0"/>
        <v>134.90326338802336</v>
      </c>
      <c r="J56" s="3">
        <f t="shared" si="1"/>
        <v>66.903839217039234</v>
      </c>
      <c r="L56" s="3">
        <f t="shared" si="3"/>
        <v>131.8714633190794</v>
      </c>
      <c r="M56" s="3">
        <f t="shared" si="4"/>
        <v>95.126724831937238</v>
      </c>
      <c r="N56" s="3">
        <f t="shared" si="5"/>
        <v>145.23665321706335</v>
      </c>
    </row>
    <row r="57" spans="1:15" x14ac:dyDescent="0.3">
      <c r="A57" s="3">
        <v>51</v>
      </c>
      <c r="B57" s="3">
        <v>132.55820298419081</v>
      </c>
      <c r="C57" s="3">
        <v>67.864642823253206</v>
      </c>
      <c r="D57" s="3"/>
      <c r="E57" s="3">
        <v>132.33474707797276</v>
      </c>
      <c r="F57" s="3">
        <v>101.68435675774982</v>
      </c>
      <c r="G57" s="3">
        <v>157.06669250945552</v>
      </c>
      <c r="I57" s="3">
        <f t="shared" si="0"/>
        <v>136.75094179503168</v>
      </c>
      <c r="J57" s="3">
        <f t="shared" si="1"/>
        <v>67.938368569428874</v>
      </c>
      <c r="L57" s="3">
        <f t="shared" si="3"/>
        <v>134.25293245223963</v>
      </c>
      <c r="M57" s="3">
        <f t="shared" si="4"/>
        <v>97.026253540575098</v>
      </c>
      <c r="N57" s="3">
        <f t="shared" si="5"/>
        <v>147.96864977883033</v>
      </c>
    </row>
    <row r="58" spans="1:15" x14ac:dyDescent="0.3">
      <c r="A58" s="3">
        <v>52</v>
      </c>
      <c r="B58" s="3">
        <v>133.90009255433213</v>
      </c>
      <c r="C58" s="3">
        <v>67.864642823253206</v>
      </c>
      <c r="D58" s="3"/>
      <c r="E58" s="3">
        <v>135.32725666096064</v>
      </c>
      <c r="F58" s="3">
        <v>104.41462094150258</v>
      </c>
      <c r="G58" s="3">
        <v>159.47434239652443</v>
      </c>
      <c r="I58" s="3">
        <f t="shared" si="0"/>
        <v>138.57285085755535</v>
      </c>
      <c r="J58" s="3">
        <f t="shared" si="1"/>
        <v>68.962905586946988</v>
      </c>
      <c r="L58" s="3">
        <f t="shared" si="3"/>
        <v>136.62503694660106</v>
      </c>
      <c r="M58" s="3">
        <f t="shared" si="4"/>
        <v>98.92566450179487</v>
      </c>
      <c r="N58" s="3">
        <f t="shared" si="5"/>
        <v>150.69414887148471</v>
      </c>
    </row>
    <row r="59" spans="1:15" x14ac:dyDescent="0.3">
      <c r="A59" s="3">
        <v>53</v>
      </c>
      <c r="B59" s="3">
        <v>134.15569056769237</v>
      </c>
      <c r="C59" s="3">
        <v>68.630473862200418</v>
      </c>
      <c r="D59" s="3"/>
      <c r="E59" s="3">
        <v>137.54896832105771</v>
      </c>
      <c r="F59" s="3">
        <v>107.08916544803589</v>
      </c>
      <c r="G59" s="3">
        <v>161.56519624582111</v>
      </c>
      <c r="I59" s="3">
        <f t="shared" si="0"/>
        <v>140.36934997748622</v>
      </c>
      <c r="J59" s="3">
        <f t="shared" si="1"/>
        <v>69.977546783777456</v>
      </c>
      <c r="L59" s="3">
        <f t="shared" si="3"/>
        <v>138.9878136266845</v>
      </c>
      <c r="M59" s="3">
        <f t="shared" si="4"/>
        <v>100.82495772288948</v>
      </c>
      <c r="N59" s="3">
        <f t="shared" si="5"/>
        <v>153.41316594786616</v>
      </c>
    </row>
    <row r="60" spans="1:15" x14ac:dyDescent="0.3">
      <c r="A60" s="3">
        <v>54</v>
      </c>
      <c r="B60" s="3">
        <v>134.79468560109299</v>
      </c>
      <c r="C60" s="3">
        <v>68.630473862200418</v>
      </c>
      <c r="D60" s="3"/>
      <c r="E60" s="3">
        <v>140.90420633834717</v>
      </c>
      <c r="F60" s="3">
        <v>111.10098220783584</v>
      </c>
      <c r="G60" s="3">
        <v>162.70566198180111</v>
      </c>
      <c r="I60" s="3">
        <f t="shared" si="0"/>
        <v>142.14079354418215</v>
      </c>
      <c r="J60" s="3">
        <f t="shared" si="1"/>
        <v>70.982387741890889</v>
      </c>
      <c r="L60" s="3">
        <f t="shared" si="3"/>
        <v>141.34129917220602</v>
      </c>
      <c r="M60" s="3">
        <f t="shared" si="4"/>
        <v>102.72413321116208</v>
      </c>
      <c r="N60" s="3">
        <f t="shared" si="5"/>
        <v>156.12571642406317</v>
      </c>
    </row>
    <row r="61" spans="1:15" x14ac:dyDescent="0.3">
      <c r="A61" s="3">
        <v>55</v>
      </c>
      <c r="B61" s="3">
        <v>135.43368063449361</v>
      </c>
      <c r="C61" s="3">
        <v>68.95868716460636</v>
      </c>
      <c r="D61" s="3"/>
      <c r="E61" s="3">
        <v>143.26194116130731</v>
      </c>
      <c r="F61" s="3">
        <v>113.26061390648675</v>
      </c>
      <c r="G61" s="3">
        <v>164.44425560248536</v>
      </c>
      <c r="I61" s="3">
        <f t="shared" si="0"/>
        <v>143.8875310043758</v>
      </c>
      <c r="J61" s="3">
        <f t="shared" si="1"/>
        <v>71.977523120048645</v>
      </c>
      <c r="L61" s="3">
        <f t="shared" si="3"/>
        <v>143.68553011864608</v>
      </c>
      <c r="M61" s="3">
        <f t="shared" si="4"/>
        <v>104.62319097390558</v>
      </c>
      <c r="N61" s="3">
        <f t="shared" si="5"/>
        <v>158.83181567950015</v>
      </c>
    </row>
    <row r="62" spans="1:15" x14ac:dyDescent="0.3">
      <c r="A62" s="3">
        <v>56</v>
      </c>
      <c r="B62" s="3"/>
      <c r="C62" s="3">
        <v>69.068091598741674</v>
      </c>
      <c r="D62" s="3"/>
      <c r="E62" s="3">
        <v>144.44080857278738</v>
      </c>
      <c r="F62" s="3">
        <v>114.44326936050987</v>
      </c>
      <c r="G62" s="3">
        <v>165.08817916570175</v>
      </c>
      <c r="J62" s="3">
        <f t="shared" si="1"/>
        <v>72.963046662719947</v>
      </c>
      <c r="L62" s="3">
        <f t="shared" si="3"/>
        <v>146.02054285781713</v>
      </c>
      <c r="M62" s="3">
        <f t="shared" si="4"/>
        <v>106.52213101842314</v>
      </c>
      <c r="N62" s="3">
        <f t="shared" si="5"/>
        <v>161.53147905702522</v>
      </c>
    </row>
    <row r="63" spans="1:15" x14ac:dyDescent="0.3">
      <c r="A63" s="3">
        <v>57</v>
      </c>
      <c r="B63" s="3"/>
      <c r="C63" s="3">
        <v>69.9433270718242</v>
      </c>
      <c r="D63" s="3"/>
      <c r="E63" s="3">
        <v>146.52649707002135</v>
      </c>
      <c r="F63" s="3">
        <v>116.44864165211429</v>
      </c>
      <c r="G63" s="3">
        <v>165.73210272891814</v>
      </c>
      <c r="J63" s="3">
        <f t="shared" si="1"/>
        <v>73.939051208912886</v>
      </c>
      <c r="L63" s="3">
        <f t="shared" si="3"/>
        <v>148.34637363842793</v>
      </c>
      <c r="M63" s="3">
        <f t="shared" si="4"/>
        <v>108.42095335201108</v>
      </c>
      <c r="N63" s="3">
        <f t="shared" si="5"/>
        <v>164.22472186299632</v>
      </c>
    </row>
    <row r="64" spans="1:15" x14ac:dyDescent="0.3">
      <c r="A64" s="3">
        <v>58</v>
      </c>
      <c r="B64" s="3"/>
      <c r="C64" s="3">
        <v>69.9433270718242</v>
      </c>
      <c r="D64" s="3"/>
      <c r="E64" s="3">
        <v>149.11093716441997</v>
      </c>
      <c r="F64" s="3">
        <v>118.19691493197456</v>
      </c>
      <c r="G64" s="3"/>
      <c r="J64" s="3">
        <f t="shared" si="1"/>
        <v>74.905628700920076</v>
      </c>
      <c r="L64" s="3">
        <f t="shared" si="3"/>
        <v>150.66305856664692</v>
      </c>
      <c r="M64" s="3">
        <f t="shared" si="4"/>
        <v>110.31965798196232</v>
      </c>
    </row>
    <row r="65" spans="1:13" x14ac:dyDescent="0.3">
      <c r="A65" s="3">
        <v>59</v>
      </c>
      <c r="B65" s="3"/>
      <c r="C65" s="3">
        <v>69.9433270718242</v>
      </c>
      <c r="D65" s="3"/>
      <c r="E65" s="3">
        <v>152.37549307313401</v>
      </c>
      <c r="F65" s="3">
        <v>120.81932485176496</v>
      </c>
      <c r="G65" s="3"/>
      <c r="J65" s="3">
        <f t="shared" si="1"/>
        <v>75.86287019297994</v>
      </c>
      <c r="L65" s="3">
        <f t="shared" si="3"/>
        <v>152.9706336066622</v>
      </c>
      <c r="M65" s="3">
        <f t="shared" si="4"/>
        <v>112.21824491557661</v>
      </c>
    </row>
    <row r="66" spans="1:13" x14ac:dyDescent="0.3">
      <c r="A66" s="3">
        <v>60</v>
      </c>
      <c r="B66" s="3"/>
      <c r="C66" s="3">
        <v>69.9433270718242</v>
      </c>
      <c r="D66" s="3"/>
      <c r="E66" s="3">
        <v>155.00527422182032</v>
      </c>
      <c r="F66" s="3">
        <v>122.05340010813691</v>
      </c>
      <c r="G66" s="3"/>
      <c r="J66" s="3">
        <f t="shared" si="1"/>
        <v>76.810865859854161</v>
      </c>
      <c r="L66" s="3">
        <f t="shared" si="3"/>
        <v>155.26913458124037</v>
      </c>
      <c r="M66" s="3">
        <f t="shared" si="4"/>
        <v>114.11671416015027</v>
      </c>
    </row>
    <row r="67" spans="1:13" x14ac:dyDescent="0.3">
      <c r="A67" s="3">
        <v>61</v>
      </c>
      <c r="B67" s="3"/>
      <c r="C67" s="3"/>
      <c r="D67" s="3"/>
      <c r="E67" s="3">
        <v>158.17914802195898</v>
      </c>
      <c r="F67" s="3">
        <v>123.64741398095069</v>
      </c>
      <c r="G67" s="3"/>
      <c r="L67" s="3">
        <f t="shared" si="3"/>
        <v>157.55859717228205</v>
      </c>
      <c r="M67" s="3">
        <f t="shared" si="4"/>
        <v>116.01506572297278</v>
      </c>
    </row>
    <row r="68" spans="1:13" x14ac:dyDescent="0.3">
      <c r="A68" s="3">
        <v>62</v>
      </c>
      <c r="B68" s="3"/>
      <c r="C68" s="3"/>
      <c r="D68" s="3"/>
      <c r="E68" s="3">
        <v>161.06227743062908</v>
      </c>
      <c r="F68" s="3">
        <v>125.70420607490394</v>
      </c>
      <c r="G68" s="3"/>
      <c r="L68" s="3">
        <f t="shared" si="3"/>
        <v>159.83905692137625</v>
      </c>
      <c r="M68" s="3">
        <f t="shared" si="4"/>
        <v>117.91329961134392</v>
      </c>
    </row>
    <row r="69" spans="1:13" x14ac:dyDescent="0.3">
      <c r="A69" s="3">
        <v>63</v>
      </c>
      <c r="B69" s="3"/>
      <c r="C69" s="3"/>
      <c r="D69" s="3"/>
      <c r="E69" s="3">
        <v>163.46488527118751</v>
      </c>
      <c r="F69" s="3">
        <v>126.52692291248523</v>
      </c>
      <c r="G69" s="3"/>
      <c r="L69" s="3">
        <f t="shared" si="3"/>
        <v>162.11054923035204</v>
      </c>
      <c r="M69" s="3">
        <f t="shared" si="4"/>
        <v>119.81141583255658</v>
      </c>
    </row>
    <row r="70" spans="1:13" x14ac:dyDescent="0.3">
      <c r="A70" s="3">
        <v>64</v>
      </c>
      <c r="B70" s="3"/>
      <c r="C70" s="3"/>
      <c r="D70" s="3"/>
      <c r="E70" s="3">
        <v>165.31304514854014</v>
      </c>
      <c r="F70" s="3">
        <v>127.34963975006653</v>
      </c>
      <c r="G70" s="3"/>
      <c r="L70" s="3">
        <f t="shared" si="3"/>
        <v>164.37310936182797</v>
      </c>
      <c r="M70" s="3">
        <f t="shared" si="4"/>
        <v>121.70941439390708</v>
      </c>
    </row>
    <row r="71" spans="1:13" x14ac:dyDescent="0.3">
      <c r="A71" s="3">
        <v>65</v>
      </c>
      <c r="B71" s="3"/>
      <c r="C71" s="3"/>
      <c r="D71" s="3"/>
      <c r="E71" s="3">
        <v>166.86549944551635</v>
      </c>
      <c r="F71" s="3">
        <v>128.42945559939199</v>
      </c>
      <c r="G71" s="3"/>
      <c r="L71" s="3">
        <f t="shared" ref="L71:L75" si="8">$T$6*(1-EXP(-$T$7*A71))</f>
        <v>166.62677243975949</v>
      </c>
      <c r="M71" s="3">
        <f t="shared" ref="M71:M78" si="9">$U$6*(1-EXP(-$U$7*A71))</f>
        <v>123.60729530268495</v>
      </c>
    </row>
    <row r="72" spans="1:13" x14ac:dyDescent="0.3">
      <c r="A72" s="3">
        <v>66</v>
      </c>
      <c r="B72" s="3"/>
      <c r="C72" s="3"/>
      <c r="D72" s="3"/>
      <c r="E72" s="3">
        <v>168.30706414985141</v>
      </c>
      <c r="F72" s="3">
        <v>129.2521724369733</v>
      </c>
      <c r="G72" s="3"/>
      <c r="L72" s="3">
        <f t="shared" si="8"/>
        <v>168.87157344998448</v>
      </c>
      <c r="M72" s="3">
        <f t="shared" si="9"/>
        <v>125.50505856618308</v>
      </c>
    </row>
    <row r="73" spans="1:13" x14ac:dyDescent="0.3">
      <c r="A73" s="3">
        <v>67</v>
      </c>
      <c r="B73" s="3"/>
      <c r="C73" s="3"/>
      <c r="D73" s="3"/>
      <c r="E73" s="3">
        <v>169.23114408852774</v>
      </c>
      <c r="F73" s="3">
        <v>130.3834080886476</v>
      </c>
      <c r="G73" s="3"/>
      <c r="L73" s="3">
        <f t="shared" si="8"/>
        <v>171.10754724076608</v>
      </c>
      <c r="M73" s="3">
        <f t="shared" si="9"/>
        <v>127.40270419169782</v>
      </c>
    </row>
    <row r="74" spans="1:13" x14ac:dyDescent="0.3">
      <c r="A74" s="3">
        <v>68</v>
      </c>
      <c r="B74" s="3"/>
      <c r="C74" s="3"/>
      <c r="D74" s="3"/>
      <c r="E74" s="3">
        <v>170.00083042428119</v>
      </c>
      <c r="F74" s="3">
        <v>131.64290286503388</v>
      </c>
      <c r="G74" s="3"/>
      <c r="L74" s="3">
        <f t="shared" si="8"/>
        <v>173.33472852333387</v>
      </c>
      <c r="M74" s="3">
        <f t="shared" si="9"/>
        <v>129.30023218652207</v>
      </c>
    </row>
    <row r="75" spans="1:13" x14ac:dyDescent="0.3">
      <c r="A75" s="3">
        <v>69</v>
      </c>
      <c r="B75" s="3"/>
      <c r="C75" s="3"/>
      <c r="D75" s="3"/>
      <c r="E75" s="3">
        <v>170.50279977368561</v>
      </c>
      <c r="F75" s="3">
        <v>133.07414692910919</v>
      </c>
      <c r="G75" s="3"/>
      <c r="L75" s="3">
        <f t="shared" si="8"/>
        <v>175.55315187242252</v>
      </c>
      <c r="M75" s="3">
        <f t="shared" si="9"/>
        <v>131.19764255794195</v>
      </c>
    </row>
    <row r="76" spans="1:13" x14ac:dyDescent="0.3">
      <c r="A76" s="3">
        <v>70</v>
      </c>
      <c r="B76" s="3"/>
      <c r="C76" s="3"/>
      <c r="D76" s="3"/>
      <c r="E76" s="3"/>
      <c r="F76" s="3">
        <v>134.33364170549547</v>
      </c>
      <c r="G76" s="3"/>
      <c r="M76" s="3">
        <f t="shared" si="9"/>
        <v>133.09493531325373</v>
      </c>
    </row>
    <row r="77" spans="1:13" x14ac:dyDescent="0.3">
      <c r="A77" s="3">
        <v>71</v>
      </c>
      <c r="B77" s="3"/>
      <c r="C77" s="3"/>
      <c r="D77" s="3"/>
      <c r="E77" s="3"/>
      <c r="F77" s="3">
        <v>135.53588671931874</v>
      </c>
      <c r="G77" s="3"/>
      <c r="M77" s="3">
        <f t="shared" si="9"/>
        <v>134.99211045974354</v>
      </c>
    </row>
    <row r="78" spans="1:13" x14ac:dyDescent="0.3">
      <c r="A78" s="3">
        <v>72</v>
      </c>
      <c r="B78" s="3"/>
      <c r="C78" s="3"/>
      <c r="D78" s="3"/>
      <c r="E78" s="3"/>
      <c r="F78" s="3">
        <v>135.60984456709326</v>
      </c>
      <c r="G78" s="3"/>
      <c r="M78" s="3">
        <f t="shared" si="9"/>
        <v>136.88916800470429</v>
      </c>
    </row>
  </sheetData>
  <mergeCells count="3">
    <mergeCell ref="B4:E4"/>
    <mergeCell ref="I4:L4"/>
    <mergeCell ref="Q4:T4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83B2B-84BF-4E92-90AE-C6734AE3A567}">
  <dimension ref="A4:P80"/>
  <sheetViews>
    <sheetView topLeftCell="A47" zoomScale="80" zoomScaleNormal="80" workbookViewId="0">
      <selection activeCell="G5" sqref="G5:J80"/>
    </sheetView>
  </sheetViews>
  <sheetFormatPr baseColWidth="10" defaultRowHeight="14.4" x14ac:dyDescent="0.3"/>
  <cols>
    <col min="7" max="7" width="13.109375" customWidth="1"/>
    <col min="8" max="10" width="12" bestFit="1" customWidth="1"/>
    <col min="13" max="13" width="12" bestFit="1" customWidth="1"/>
  </cols>
  <sheetData>
    <row r="4" spans="1:16" x14ac:dyDescent="0.3">
      <c r="A4" s="35" t="s">
        <v>47</v>
      </c>
      <c r="B4" s="113" t="s">
        <v>5</v>
      </c>
      <c r="C4" s="113"/>
      <c r="D4" s="113"/>
      <c r="E4" s="113"/>
      <c r="G4" s="112" t="s">
        <v>6</v>
      </c>
      <c r="H4" s="112"/>
      <c r="I4" s="112"/>
      <c r="J4" s="112"/>
      <c r="K4" s="36"/>
      <c r="M4" s="112" t="s">
        <v>50</v>
      </c>
      <c r="N4" s="112"/>
      <c r="O4" s="112"/>
      <c r="P4" s="112"/>
    </row>
    <row r="5" spans="1:16" s="55" customFormat="1" x14ac:dyDescent="0.3">
      <c r="A5" s="54" t="s">
        <v>4</v>
      </c>
      <c r="B5" s="54" t="s">
        <v>38</v>
      </c>
      <c r="C5" s="54" t="s">
        <v>39</v>
      </c>
      <c r="D5" s="54" t="s">
        <v>40</v>
      </c>
      <c r="E5" s="54" t="s">
        <v>41</v>
      </c>
      <c r="G5" s="54" t="s">
        <v>38</v>
      </c>
      <c r="H5" s="54" t="s">
        <v>39</v>
      </c>
      <c r="I5" s="54" t="s">
        <v>40</v>
      </c>
      <c r="J5" s="54" t="s">
        <v>41</v>
      </c>
      <c r="K5" s="41"/>
      <c r="M5" s="54" t="s">
        <v>38</v>
      </c>
      <c r="N5" s="54" t="s">
        <v>39</v>
      </c>
      <c r="O5" s="54" t="s">
        <v>40</v>
      </c>
      <c r="P5" s="54" t="s">
        <v>41</v>
      </c>
    </row>
    <row r="6" spans="1:16" x14ac:dyDescent="0.3">
      <c r="A6" s="3">
        <v>0</v>
      </c>
      <c r="B6" s="3">
        <v>0</v>
      </c>
      <c r="C6" s="3">
        <v>0</v>
      </c>
      <c r="D6" s="3">
        <v>0</v>
      </c>
      <c r="E6" s="3">
        <v>0</v>
      </c>
      <c r="G6" s="3">
        <f t="shared" ref="G6:G43" si="0">$M$6*(1-EXP(-$M$7*A6))</f>
        <v>0</v>
      </c>
      <c r="H6" s="3">
        <f t="shared" ref="H6:H51" si="1">$N$6*(1-EXP(-$N$7*A6))</f>
        <v>0</v>
      </c>
      <c r="I6" s="3">
        <f t="shared" ref="I6:I42" si="2">$O$6*(1-EXP(-$O$7*A6))</f>
        <v>0</v>
      </c>
      <c r="J6" s="3">
        <f t="shared" ref="J6:J42" si="3">$P$6*(1-EXP(-$P$7*A6))</f>
        <v>0</v>
      </c>
      <c r="K6" s="11"/>
      <c r="L6" s="54" t="s">
        <v>106</v>
      </c>
      <c r="M6" s="3">
        <v>39847.836917284076</v>
      </c>
      <c r="N6" s="3">
        <v>92.393241886806294</v>
      </c>
      <c r="O6" s="3">
        <v>1510.6451345223477</v>
      </c>
      <c r="P6" s="3">
        <v>8408.5483556009021</v>
      </c>
    </row>
    <row r="7" spans="1:16" x14ac:dyDescent="0.3">
      <c r="A7" s="6">
        <v>1</v>
      </c>
      <c r="B7" s="3">
        <v>0.59739286766246502</v>
      </c>
      <c r="C7" s="3">
        <v>0.24133412480307526</v>
      </c>
      <c r="D7" s="3">
        <v>2.5877052046264754E-2</v>
      </c>
      <c r="E7" s="3">
        <v>2.1705377453598325</v>
      </c>
      <c r="G7" s="3">
        <f t="shared" si="0"/>
        <v>1.7144140270976438</v>
      </c>
      <c r="H7" s="3">
        <f t="shared" si="1"/>
        <v>0.88943957997611334</v>
      </c>
      <c r="I7" s="3">
        <f t="shared" si="2"/>
        <v>2.7554919459782061</v>
      </c>
      <c r="J7" s="3">
        <f t="shared" si="3"/>
        <v>3.448515944229753</v>
      </c>
      <c r="K7" s="11"/>
      <c r="L7" s="54" t="s">
        <v>107</v>
      </c>
      <c r="M7" s="3">
        <v>4.3024942914852988E-5</v>
      </c>
      <c r="N7" s="3">
        <v>9.6733095356345937E-3</v>
      </c>
      <c r="O7" s="3">
        <v>1.8257153982627274E-3</v>
      </c>
      <c r="P7" s="3">
        <v>4.1020437117966681E-4</v>
      </c>
    </row>
    <row r="8" spans="1:16" x14ac:dyDescent="0.3">
      <c r="A8" s="3">
        <v>2</v>
      </c>
      <c r="B8" s="3">
        <v>1.1028791402999354</v>
      </c>
      <c r="C8" s="3">
        <v>0.58885526451950354</v>
      </c>
      <c r="D8" s="3">
        <v>8.8721321301479153E-2</v>
      </c>
      <c r="E8" s="3">
        <v>3.5517890378615435</v>
      </c>
      <c r="G8" s="3">
        <f t="shared" si="0"/>
        <v>3.4287542932205048</v>
      </c>
      <c r="H8" s="3">
        <f t="shared" si="1"/>
        <v>1.7703168154530831</v>
      </c>
      <c r="I8" s="3">
        <f t="shared" si="2"/>
        <v>5.5059577374407329</v>
      </c>
      <c r="J8" s="3">
        <f t="shared" si="3"/>
        <v>6.8956175822426919</v>
      </c>
      <c r="K8" s="11"/>
      <c r="L8" s="56" t="s">
        <v>2</v>
      </c>
      <c r="M8" s="3">
        <f>SUMPRODUCT((B6:B80-G6:G80)^2)</f>
        <v>2094.7631517422883</v>
      </c>
      <c r="N8" s="3">
        <f>SUMPRODUCT((C6:C63-H6:H63)^2)</f>
        <v>292.94260953631004</v>
      </c>
      <c r="O8" s="3">
        <f>SUMPRODUCT((D6:D53-I6:I53)^2)</f>
        <v>4670.786681073514</v>
      </c>
      <c r="P8" s="3">
        <f>SUMPRODUCT((E6:E55-J6:J55)^2)</f>
        <v>3158.5046253005266</v>
      </c>
    </row>
    <row r="9" spans="1:16" x14ac:dyDescent="0.3">
      <c r="A9" s="3">
        <v>3</v>
      </c>
      <c r="B9" s="3">
        <v>1.7462253054748977</v>
      </c>
      <c r="C9" s="3">
        <v>0.97498986420442391</v>
      </c>
      <c r="D9" s="3">
        <v>0.17004919916116837</v>
      </c>
      <c r="E9" s="3">
        <v>4.5383971039341944</v>
      </c>
      <c r="G9" s="3">
        <f t="shared" si="0"/>
        <v>5.1430208015361654</v>
      </c>
      <c r="H9" s="3">
        <f t="shared" si="1"/>
        <v>2.6427141333264115</v>
      </c>
      <c r="I9" s="3">
        <f t="shared" si="2"/>
        <v>8.251406542343755</v>
      </c>
      <c r="J9" s="3">
        <f t="shared" si="3"/>
        <v>10.341305494072987</v>
      </c>
      <c r="K9" s="11"/>
      <c r="L9" s="56" t="s">
        <v>55</v>
      </c>
      <c r="M9" s="3">
        <f>SUMPRODUCT((B6:B80-AVERAGE(B6:B80))^2)</f>
        <v>125834.91867238874</v>
      </c>
      <c r="N9" s="3">
        <f>SUMPRODUCT((C6:C63-AVERAGE(C6:C63))^2)</f>
        <v>9128.3027240078663</v>
      </c>
      <c r="O9" s="3">
        <f>SUMPRODUCT((D6:D53-AVERAGE(D6:D53))^2)</f>
        <v>86905.776306600397</v>
      </c>
      <c r="P9" s="3">
        <f>SUMPRODUCT((E6:E55-AVERAGE(E6:E55))^2)</f>
        <v>141972.95947283268</v>
      </c>
    </row>
    <row r="10" spans="1:16" x14ac:dyDescent="0.3">
      <c r="A10" s="3">
        <v>4</v>
      </c>
      <c r="B10" s="3">
        <v>2.366594821893611</v>
      </c>
      <c r="C10" s="3">
        <v>1.2259773539996222</v>
      </c>
      <c r="D10" s="3">
        <v>0.35118856348502159</v>
      </c>
      <c r="E10" s="3">
        <v>5.5250051700068452</v>
      </c>
      <c r="G10" s="3">
        <f t="shared" si="0"/>
        <v>6.8572135552166333</v>
      </c>
      <c r="H10" s="3">
        <f t="shared" si="1"/>
        <v>3.506713166994798</v>
      </c>
      <c r="I10" s="3">
        <f t="shared" si="2"/>
        <v>10.991847511920557</v>
      </c>
      <c r="J10" s="3">
        <f t="shared" si="3"/>
        <v>13.785580259519557</v>
      </c>
      <c r="K10" s="11"/>
      <c r="L10" s="56" t="s">
        <v>3</v>
      </c>
      <c r="M10" s="3">
        <f>1-(M8/M9)</f>
        <v>0.98335308534512578</v>
      </c>
      <c r="N10" s="3">
        <f t="shared" ref="N10:P10" si="4">1-(N8/N9)</f>
        <v>0.96790831566465718</v>
      </c>
      <c r="O10" s="3">
        <f t="shared" si="4"/>
        <v>0.94625458882508395</v>
      </c>
      <c r="P10" s="3">
        <f t="shared" si="4"/>
        <v>0.97775277322506671</v>
      </c>
    </row>
    <row r="11" spans="1:16" x14ac:dyDescent="0.3">
      <c r="A11" s="3">
        <v>5</v>
      </c>
      <c r="B11" s="3">
        <v>3.1018475820935678</v>
      </c>
      <c r="C11" s="3">
        <v>1.6603787786451576</v>
      </c>
      <c r="D11" s="3">
        <v>0.47040783898388416</v>
      </c>
      <c r="E11" s="3">
        <v>7.3666735600091267</v>
      </c>
      <c r="G11" s="3">
        <f t="shared" si="0"/>
        <v>8.5713325574427621</v>
      </c>
      <c r="H11" s="3">
        <f t="shared" si="1"/>
        <v>4.3623947639988501</v>
      </c>
      <c r="I11" s="3">
        <f t="shared" si="2"/>
        <v>13.727289780712223</v>
      </c>
      <c r="J11" s="3">
        <f t="shared" si="3"/>
        <v>17.228442458143274</v>
      </c>
      <c r="K11" s="11"/>
      <c r="L11" s="56" t="s">
        <v>48</v>
      </c>
      <c r="M11" s="3">
        <f>1-((1-M10)*(74-1)/(74-3-1))</f>
        <v>0.98263964614563115</v>
      </c>
      <c r="N11" s="3">
        <f>1-((1-N10)*(57-1)/(57-3-1))</f>
        <v>0.96609180523058114</v>
      </c>
      <c r="O11" s="3">
        <f>1-((1-O10)*(47-1)/(47-3-1))</f>
        <v>0.94250490897567119</v>
      </c>
      <c r="P11" s="3">
        <f>1-((1-P10)*(49-1)/(49-3-1))</f>
        <v>0.97626962477340451</v>
      </c>
    </row>
    <row r="12" spans="1:16" x14ac:dyDescent="0.3">
      <c r="A12" s="3">
        <v>6</v>
      </c>
      <c r="B12" s="3">
        <v>3.9290069373185195</v>
      </c>
      <c r="C12" s="3">
        <v>2.114086933274939</v>
      </c>
      <c r="D12" s="3">
        <v>0.57206768630849569</v>
      </c>
      <c r="E12" s="3">
        <v>10.458045500370099</v>
      </c>
      <c r="G12" s="3">
        <f t="shared" si="0"/>
        <v>10.285377811382137</v>
      </c>
      <c r="H12" s="3">
        <f t="shared" si="1"/>
        <v>5.2098389935862999</v>
      </c>
      <c r="I12" s="3">
        <f t="shared" si="2"/>
        <v>16.457742466597818</v>
      </c>
      <c r="J12" s="3">
        <f t="shared" si="3"/>
        <v>20.669892669264147</v>
      </c>
      <c r="K12" s="11"/>
      <c r="L12" s="56" t="s">
        <v>49</v>
      </c>
      <c r="M12" s="3">
        <f>SQRT(AVERAGE((B6:B80-G6:G80)^2))</f>
        <v>6.356370874063618</v>
      </c>
      <c r="N12" s="3">
        <f>SQRT(AVERAGE((C6:C63-H6:H63)^2))</f>
        <v>3.0957520603113609</v>
      </c>
      <c r="O12" s="3">
        <f>SQRT(AVERAGE((D6:D53-I6:I53)^2))</f>
        <v>15.885674780289323</v>
      </c>
      <c r="P12" s="3">
        <f>SQRT(AVERAGE((E6:E55-J6:J55)^2))</f>
        <v>10.211847168894048</v>
      </c>
    </row>
    <row r="13" spans="1:16" x14ac:dyDescent="0.3">
      <c r="A13" s="3">
        <v>7</v>
      </c>
      <c r="B13" s="3">
        <v>5.0089094288622062</v>
      </c>
      <c r="C13" s="3">
        <v>2.5002215329598592</v>
      </c>
      <c r="D13" s="3">
        <v>1.8228650328286848</v>
      </c>
      <c r="E13" s="3">
        <v>14.075608409303154</v>
      </c>
      <c r="G13" s="3">
        <f t="shared" si="0"/>
        <v>11.999349320206765</v>
      </c>
      <c r="H13" s="3">
        <f t="shared" si="1"/>
        <v>6.0491251542043676</v>
      </c>
      <c r="I13" s="3">
        <f t="shared" si="2"/>
        <v>19.183214670824931</v>
      </c>
      <c r="J13" s="3">
        <f t="shared" si="3"/>
        <v>24.109931471967876</v>
      </c>
      <c r="K13" s="11"/>
      <c r="L13" s="56" t="s">
        <v>70</v>
      </c>
      <c r="M13" s="3">
        <f>M12/AVERAGE(B6:B80)</f>
        <v>0.10384561819634137</v>
      </c>
      <c r="N13" s="3">
        <f>N12/AVERAGE(C6:C63)</f>
        <v>0.14847061923722535</v>
      </c>
      <c r="O13" s="3">
        <f>O12/AVERAGE(D6:D53)</f>
        <v>0.26371408748727121</v>
      </c>
      <c r="P13" s="3">
        <f>P12/AVERAGE(E6:E55)</f>
        <v>0.12479174751427138</v>
      </c>
    </row>
    <row r="14" spans="1:16" x14ac:dyDescent="0.3">
      <c r="A14" s="3">
        <v>8</v>
      </c>
      <c r="B14" s="3">
        <v>6.065835271649644</v>
      </c>
      <c r="C14" s="3">
        <v>2.9249695926132717</v>
      </c>
      <c r="D14" s="3">
        <v>2.6322044923417485</v>
      </c>
      <c r="E14" s="3">
        <v>14.930668733232785</v>
      </c>
      <c r="G14" s="3">
        <f t="shared" si="0"/>
        <v>13.713247087093073</v>
      </c>
      <c r="H14" s="3">
        <f t="shared" si="1"/>
        <v>6.8803317809200051</v>
      </c>
      <c r="I14" s="3">
        <f t="shared" si="2"/>
        <v>21.903715478040347</v>
      </c>
      <c r="J14" s="3">
        <f t="shared" si="3"/>
        <v>27.548559445102111</v>
      </c>
      <c r="K14" s="11"/>
      <c r="L14" s="54" t="s">
        <v>52</v>
      </c>
      <c r="M14" s="3">
        <f>B80</f>
        <v>128.42868483689338</v>
      </c>
      <c r="N14" s="3">
        <f>C63</f>
        <v>36.295306367420672</v>
      </c>
      <c r="O14" s="3">
        <f>D53</f>
        <v>115.40421247387748</v>
      </c>
      <c r="P14" s="3">
        <f>E55</f>
        <v>154.97482499614384</v>
      </c>
    </row>
    <row r="15" spans="1:16" x14ac:dyDescent="0.3">
      <c r="A15" s="3">
        <v>9</v>
      </c>
      <c r="B15" s="3">
        <v>7.2835976557308229</v>
      </c>
      <c r="C15" s="3">
        <v>3.4365979371957911</v>
      </c>
      <c r="D15" s="3">
        <v>3.9075272770289997</v>
      </c>
      <c r="E15" s="3">
        <v>18.877100997523389</v>
      </c>
      <c r="G15" s="3">
        <f t="shared" si="0"/>
        <v>15.427071115208649</v>
      </c>
      <c r="H15" s="3">
        <f t="shared" si="1"/>
        <v>7.7035366527687064</v>
      </c>
      <c r="I15" s="3">
        <f t="shared" si="2"/>
        <v>24.619253956319408</v>
      </c>
      <c r="J15" s="3">
        <f t="shared" si="3"/>
        <v>30.985777167276439</v>
      </c>
      <c r="K15" s="11"/>
      <c r="L15" s="54" t="s">
        <v>53</v>
      </c>
      <c r="M15" s="3">
        <f>G80</f>
        <v>126.66761516299547</v>
      </c>
      <c r="N15" s="3">
        <f>H63</f>
        <v>39.160418199748804</v>
      </c>
      <c r="O15" s="3">
        <f>I53</f>
        <v>124.22057027315367</v>
      </c>
      <c r="P15" s="3">
        <f>J55</f>
        <v>167.32469351545708</v>
      </c>
    </row>
    <row r="16" spans="1:16" x14ac:dyDescent="0.3">
      <c r="A16" s="3">
        <v>10</v>
      </c>
      <c r="B16" s="3">
        <v>8.5243366885682494</v>
      </c>
      <c r="C16" s="3">
        <v>4.6680410914172903</v>
      </c>
      <c r="D16" s="3">
        <v>6.8368557776876804</v>
      </c>
      <c r="E16" s="3">
        <v>20.718769387525672</v>
      </c>
      <c r="G16" s="3">
        <f t="shared" si="0"/>
        <v>17.140821407734347</v>
      </c>
      <c r="H16" s="3">
        <f t="shared" si="1"/>
        <v>8.5188168000325959</v>
      </c>
      <c r="I16" s="3">
        <f t="shared" si="2"/>
        <v>27.329839157197533</v>
      </c>
      <c r="J16" s="3">
        <f t="shared" si="3"/>
        <v>34.421585216863342</v>
      </c>
      <c r="K16" s="11"/>
      <c r="L16" s="54" t="s">
        <v>54</v>
      </c>
      <c r="M16" s="34">
        <f>(M14-M15)/M14</f>
        <v>1.3712432515636952E-2</v>
      </c>
      <c r="N16" s="34">
        <f t="shared" ref="N16:P16" si="5">(N14-N15)/N14</f>
        <v>-7.8938907508435005E-2</v>
      </c>
      <c r="O16" s="34">
        <f t="shared" si="5"/>
        <v>-7.6395459145582156E-2</v>
      </c>
      <c r="P16" s="34">
        <f t="shared" si="5"/>
        <v>-7.9689514213812096E-2</v>
      </c>
    </row>
    <row r="17" spans="1:11" x14ac:dyDescent="0.3">
      <c r="A17" s="3">
        <v>11</v>
      </c>
      <c r="B17" s="3">
        <v>10.109725452749407</v>
      </c>
      <c r="C17" s="3">
        <v>5.0695986417069099</v>
      </c>
      <c r="D17" s="3">
        <v>11.317005249283309</v>
      </c>
      <c r="E17" s="3">
        <v>24.270558425387215</v>
      </c>
      <c r="G17" s="3">
        <f t="shared" si="0"/>
        <v>18.854497967837744</v>
      </c>
      <c r="H17" s="3">
        <f t="shared" si="1"/>
        <v>9.3262485114483997</v>
      </c>
      <c r="I17" s="3">
        <f t="shared" si="2"/>
        <v>30.035480115699258</v>
      </c>
      <c r="J17" s="3">
        <f t="shared" si="3"/>
        <v>37.855984171997243</v>
      </c>
      <c r="K17" s="11"/>
    </row>
    <row r="18" spans="1:11" x14ac:dyDescent="0.3">
      <c r="A18" s="3">
        <v>12</v>
      </c>
      <c r="B18" s="3">
        <v>11.649160919418067</v>
      </c>
      <c r="C18" s="3">
        <v>6.033336762401996</v>
      </c>
      <c r="D18" s="3">
        <v>15.538684559056112</v>
      </c>
      <c r="E18" s="3">
        <v>27.361930365748186</v>
      </c>
      <c r="G18" s="3">
        <f t="shared" si="0"/>
        <v>20.568100798686434</v>
      </c>
      <c r="H18" s="3">
        <f t="shared" si="1"/>
        <v>10.125907341346078</v>
      </c>
      <c r="I18" s="3">
        <f t="shared" si="2"/>
        <v>32.736185850368557</v>
      </c>
      <c r="J18" s="3">
        <f t="shared" si="3"/>
        <v>41.288974610577306</v>
      </c>
      <c r="K18" s="11"/>
    </row>
    <row r="19" spans="1:11" x14ac:dyDescent="0.3">
      <c r="A19" s="3">
        <v>13</v>
      </c>
      <c r="B19" s="3">
        <v>13.303479629867971</v>
      </c>
      <c r="C19" s="3">
        <v>7.3450914266814191</v>
      </c>
      <c r="D19" s="3">
        <v>19.544972067309896</v>
      </c>
      <c r="E19" s="3">
        <v>32.294970696111442</v>
      </c>
      <c r="G19" s="3">
        <f t="shared" si="0"/>
        <v>22.281629903461262</v>
      </c>
      <c r="H19" s="3">
        <f t="shared" si="1"/>
        <v>10.917868116718738</v>
      </c>
      <c r="I19" s="3">
        <f t="shared" si="2"/>
        <v>35.431965363299895</v>
      </c>
      <c r="J19" s="3">
        <f t="shared" si="3"/>
        <v>44.720557110263734</v>
      </c>
      <c r="K19" s="11"/>
    </row>
    <row r="20" spans="1:11" x14ac:dyDescent="0.3">
      <c r="A20" s="3">
        <v>14</v>
      </c>
      <c r="B20" s="3">
        <v>15.003751637830371</v>
      </c>
      <c r="C20" s="3">
        <v>8.8977806211346149</v>
      </c>
      <c r="D20" s="3">
        <v>24.564427028962591</v>
      </c>
      <c r="E20" s="3">
        <v>36.872606078753591</v>
      </c>
      <c r="G20" s="3">
        <f t="shared" si="0"/>
        <v>23.995085285329814</v>
      </c>
      <c r="H20" s="3">
        <f t="shared" si="1"/>
        <v>11.70220494422443</v>
      </c>
      <c r="I20" s="3">
        <f t="shared" si="2"/>
        <v>38.122827640166733</v>
      </c>
      <c r="J20" s="3">
        <f t="shared" si="3"/>
        <v>48.150732248482385</v>
      </c>
      <c r="K20" s="11"/>
    </row>
    <row r="21" spans="1:11" x14ac:dyDescent="0.3">
      <c r="A21" s="3">
        <v>15</v>
      </c>
      <c r="B21" s="3">
        <v>16.681046997036521</v>
      </c>
      <c r="C21" s="3">
        <v>9.8481334901533817</v>
      </c>
      <c r="D21" s="3">
        <v>29.329732372303756</v>
      </c>
      <c r="E21" s="3">
        <v>41.228742975138864</v>
      </c>
      <c r="G21" s="3">
        <f t="shared" si="0"/>
        <v>25.708466947459677</v>
      </c>
      <c r="H21" s="3">
        <f t="shared" si="1"/>
        <v>12.478991217120617</v>
      </c>
      <c r="I21" s="3">
        <f t="shared" si="2"/>
        <v>40.808781650252556</v>
      </c>
      <c r="J21" s="3">
        <f t="shared" si="3"/>
        <v>51.579500602419216</v>
      </c>
      <c r="K21" s="11"/>
    </row>
    <row r="22" spans="1:11" x14ac:dyDescent="0.3">
      <c r="A22" s="3">
        <v>16</v>
      </c>
      <c r="B22" s="3">
        <v>18.220482463705181</v>
      </c>
      <c r="C22" s="3">
        <v>11.045318999546868</v>
      </c>
      <c r="D22" s="3">
        <v>34.267905665118271</v>
      </c>
      <c r="E22" s="3">
        <v>45.653737276708263</v>
      </c>
      <c r="G22" s="3">
        <f t="shared" si="0"/>
        <v>27.421774893031703</v>
      </c>
      <c r="H22" s="3">
        <f t="shared" si="1"/>
        <v>13.248299622131789</v>
      </c>
      <c r="I22" s="3">
        <f t="shared" si="2"/>
        <v>43.489836346480551</v>
      </c>
      <c r="J22" s="3">
        <f t="shared" si="3"/>
        <v>55.006862749024926</v>
      </c>
      <c r="K22" s="11"/>
    </row>
    <row r="23" spans="1:11" x14ac:dyDescent="0.3">
      <c r="A23" s="3">
        <v>17</v>
      </c>
      <c r="B23" s="3">
        <v>19.897777822911333</v>
      </c>
      <c r="C23" s="3">
        <v>11.957460340037144</v>
      </c>
      <c r="D23" s="3">
        <v>38.931735997220869</v>
      </c>
      <c r="E23" s="3">
        <v>49.837368252737512</v>
      </c>
      <c r="G23" s="3">
        <f t="shared" si="0"/>
        <v>29.135009125213472</v>
      </c>
      <c r="H23" s="3">
        <f t="shared" si="1"/>
        <v>14.010202146251133</v>
      </c>
      <c r="I23" s="3">
        <f t="shared" si="2"/>
        <v>46.166000665442787</v>
      </c>
      <c r="J23" s="3">
        <f t="shared" si="3"/>
        <v>58.432819265014963</v>
      </c>
      <c r="K23" s="11"/>
    </row>
    <row r="24" spans="1:11" x14ac:dyDescent="0.3">
      <c r="A24" s="3">
        <v>18</v>
      </c>
      <c r="B24" s="3">
        <v>21.437213289579994</v>
      </c>
      <c r="C24" s="3">
        <v>13.168898057875792</v>
      </c>
      <c r="D24" s="3">
        <v>44.419704227975487</v>
      </c>
      <c r="E24" s="3">
        <v>54.664634763540491</v>
      </c>
      <c r="G24" s="3">
        <f t="shared" si="0"/>
        <v>30.848169647172572</v>
      </c>
      <c r="H24" s="3">
        <f t="shared" si="1"/>
        <v>14.764770083476483</v>
      </c>
      <c r="I24" s="3">
        <f t="shared" si="2"/>
        <v>48.837283527431282</v>
      </c>
      <c r="J24" s="3">
        <f t="shared" si="3"/>
        <v>61.857370726864858</v>
      </c>
      <c r="K24" s="11"/>
    </row>
    <row r="25" spans="1:11" x14ac:dyDescent="0.3">
      <c r="A25" s="3">
        <v>19</v>
      </c>
      <c r="B25" s="3">
        <v>22.861765512467411</v>
      </c>
      <c r="C25" s="3">
        <v>14.323326941933797</v>
      </c>
      <c r="D25" s="3">
        <v>49.679007115781999</v>
      </c>
      <c r="E25" s="3">
        <v>59.527417199122652</v>
      </c>
      <c r="G25" s="3">
        <f t="shared" si="0"/>
        <v>32.561256462085431</v>
      </c>
      <c r="H25" s="3">
        <f t="shared" si="1"/>
        <v>15.512074041481677</v>
      </c>
      <c r="I25" s="3">
        <f t="shared" si="2"/>
        <v>51.503693836466276</v>
      </c>
      <c r="J25" s="3">
        <f t="shared" si="3"/>
        <v>65.280517710817691</v>
      </c>
      <c r="K25" s="11"/>
    </row>
    <row r="26" spans="1:11" x14ac:dyDescent="0.3">
      <c r="A26" s="3">
        <v>20</v>
      </c>
      <c r="B26" s="3">
        <v>22.898528150477407</v>
      </c>
      <c r="C26" s="3">
        <v>15.255060103313435</v>
      </c>
      <c r="D26" s="3">
        <v>54.633422879657701</v>
      </c>
      <c r="E26" s="3">
        <v>64.30777959342376</v>
      </c>
      <c r="G26" s="3">
        <f t="shared" si="0"/>
        <v>34.274269573124059</v>
      </c>
      <c r="H26" s="3">
        <f t="shared" si="1"/>
        <v>16.252183948223497</v>
      </c>
      <c r="I26" s="3">
        <f t="shared" si="2"/>
        <v>54.165240480327327</v>
      </c>
      <c r="J26" s="3">
        <f t="shared" si="3"/>
        <v>68.702260792877539</v>
      </c>
      <c r="K26" s="11"/>
    </row>
    <row r="27" spans="1:11" x14ac:dyDescent="0.3">
      <c r="A27" s="3">
        <v>21</v>
      </c>
      <c r="B27" s="3">
        <v>24.460940265902316</v>
      </c>
      <c r="C27" s="3">
        <v>16.448843216331095</v>
      </c>
      <c r="D27" s="3">
        <v>59.130507957637178</v>
      </c>
      <c r="E27" s="3">
        <v>70.242022565659624</v>
      </c>
      <c r="G27" s="3">
        <f t="shared" si="0"/>
        <v>35.987208983451609</v>
      </c>
      <c r="H27" s="3">
        <f t="shared" si="1"/>
        <v>16.98516905848513</v>
      </c>
      <c r="I27" s="3">
        <f t="shared" si="2"/>
        <v>56.82193233058161</v>
      </c>
      <c r="J27" s="3">
        <f t="shared" si="3"/>
        <v>72.122600548813281</v>
      </c>
      <c r="K27" s="11"/>
    </row>
    <row r="28" spans="1:11" x14ac:dyDescent="0.3">
      <c r="A28" s="3">
        <v>22</v>
      </c>
      <c r="B28" s="3">
        <v>28.272864565363129</v>
      </c>
      <c r="C28" s="3">
        <v>17.6280679987022</v>
      </c>
      <c r="D28" s="3">
        <v>64.161145502495572</v>
      </c>
      <c r="E28" s="3">
        <v>75.269645083803894</v>
      </c>
      <c r="G28" s="3">
        <f t="shared" si="0"/>
        <v>37.700074696248947</v>
      </c>
      <c r="H28" s="3">
        <f t="shared" si="1"/>
        <v>17.711097960356554</v>
      </c>
      <c r="I28" s="3">
        <f t="shared" si="2"/>
        <v>59.473778242614642</v>
      </c>
      <c r="J28" s="3">
        <f t="shared" si="3"/>
        <v>75.541537554156605</v>
      </c>
      <c r="K28" s="11"/>
    </row>
    <row r="29" spans="1:11" x14ac:dyDescent="0.3">
      <c r="A29" s="3">
        <v>23</v>
      </c>
      <c r="B29" s="3">
        <v>31.812508557719596</v>
      </c>
      <c r="C29" s="3">
        <v>18.576637881158636</v>
      </c>
      <c r="D29" s="3">
        <v>68.546497166460995</v>
      </c>
      <c r="E29" s="3">
        <v>79.80274735426184</v>
      </c>
      <c r="G29" s="3">
        <f t="shared" si="0"/>
        <v>39.412866714679218</v>
      </c>
      <c r="H29" s="3">
        <f t="shared" si="1"/>
        <v>18.430038581652607</v>
      </c>
      <c r="I29" s="3">
        <f t="shared" si="2"/>
        <v>62.120787055658745</v>
      </c>
      <c r="J29" s="3">
        <f t="shared" si="3"/>
        <v>78.959072384204944</v>
      </c>
      <c r="K29" s="11"/>
    </row>
    <row r="30" spans="1:11" x14ac:dyDescent="0.3">
      <c r="A30" s="3">
        <v>24</v>
      </c>
      <c r="B30" s="3">
        <v>35.624432857180409</v>
      </c>
      <c r="C30" s="3">
        <v>19.685734974492313</v>
      </c>
      <c r="D30" s="3">
        <v>71.81557749778068</v>
      </c>
      <c r="E30" s="3">
        <v>84.88384646201655</v>
      </c>
      <c r="G30" s="3">
        <f t="shared" si="0"/>
        <v>41.12558504191886</v>
      </c>
      <c r="H30" s="3">
        <f t="shared" si="1"/>
        <v>19.142058196269229</v>
      </c>
      <c r="I30" s="3">
        <f t="shared" si="2"/>
        <v>64.762967592823628</v>
      </c>
      <c r="J30" s="3">
        <f t="shared" si="3"/>
        <v>82.375205614018569</v>
      </c>
      <c r="K30" s="11"/>
    </row>
    <row r="31" spans="1:11" x14ac:dyDescent="0.3">
      <c r="A31" s="3">
        <v>25</v>
      </c>
      <c r="B31" s="3">
        <v>38.917487337070376</v>
      </c>
      <c r="C31" s="3">
        <v>20.634304856948749</v>
      </c>
      <c r="D31" s="3">
        <v>73.091316163661531</v>
      </c>
      <c r="E31" s="3">
        <v>88.899553821371072</v>
      </c>
      <c r="G31" s="3">
        <f t="shared" si="0"/>
        <v>42.838229681131033</v>
      </c>
      <c r="H31" s="3">
        <f t="shared" si="1"/>
        <v>19.847223430478511</v>
      </c>
      <c r="I31" s="3">
        <f t="shared" si="2"/>
        <v>67.400328661124703</v>
      </c>
      <c r="J31" s="3">
        <f t="shared" si="3"/>
        <v>85.789937818420668</v>
      </c>
      <c r="K31" s="11"/>
    </row>
    <row r="32" spans="1:11" x14ac:dyDescent="0.3">
      <c r="A32" s="3">
        <v>26</v>
      </c>
      <c r="B32" s="3">
        <v>42.132135757915343</v>
      </c>
      <c r="C32" s="3">
        <v>21.612061505019227</v>
      </c>
      <c r="D32" s="3">
        <v>77.556401494244511</v>
      </c>
      <c r="E32" s="3">
        <v>95.291904311772157</v>
      </c>
      <c r="G32" s="3">
        <f t="shared" si="0"/>
        <v>44.550800635492173</v>
      </c>
      <c r="H32" s="3">
        <f t="shared" si="1"/>
        <v>20.545600269163181</v>
      </c>
      <c r="I32" s="3">
        <f t="shared" si="2"/>
        <v>70.032879051513277</v>
      </c>
      <c r="J32" s="3">
        <f t="shared" si="3"/>
        <v>89.203269572001943</v>
      </c>
      <c r="K32" s="11"/>
    </row>
    <row r="33" spans="1:11" x14ac:dyDescent="0.3">
      <c r="A33" s="3">
        <v>27</v>
      </c>
      <c r="B33" s="3">
        <v>44.641129647355314</v>
      </c>
      <c r="C33" s="3">
        <v>22.717466437450568</v>
      </c>
      <c r="D33" s="3">
        <v>81.392027533802107</v>
      </c>
      <c r="E33" s="3">
        <v>99.791222841952433</v>
      </c>
      <c r="G33" s="3">
        <f t="shared" si="0"/>
        <v>46.263297908174273</v>
      </c>
      <c r="H33" s="3">
        <f t="shared" si="1"/>
        <v>21.237254061991035</v>
      </c>
      <c r="I33" s="3">
        <f t="shared" si="2"/>
        <v>72.660627538905359</v>
      </c>
      <c r="J33" s="3">
        <f t="shared" si="3"/>
        <v>92.615201449115077</v>
      </c>
      <c r="K33" s="11"/>
    </row>
    <row r="34" spans="1:11" x14ac:dyDescent="0.3">
      <c r="A34" s="3">
        <v>28</v>
      </c>
      <c r="B34" s="3">
        <v>47.542153832020283</v>
      </c>
      <c r="C34" s="3">
        <v>23.489735636820409</v>
      </c>
      <c r="D34" s="3">
        <v>84.366594666520243</v>
      </c>
      <c r="E34" s="3">
        <v>103.79970662338577</v>
      </c>
      <c r="G34" s="3">
        <f t="shared" si="0"/>
        <v>47.975721502340505</v>
      </c>
      <c r="H34" s="3">
        <f t="shared" si="1"/>
        <v>21.922249529529957</v>
      </c>
      <c r="I34" s="3">
        <f t="shared" si="2"/>
        <v>75.283582882211107</v>
      </c>
      <c r="J34" s="3">
        <f t="shared" si="3"/>
        <v>96.025734023877462</v>
      </c>
      <c r="K34" s="11"/>
    </row>
    <row r="35" spans="1:11" x14ac:dyDescent="0.3">
      <c r="A35" s="3">
        <v>29</v>
      </c>
      <c r="B35" s="3">
        <v>49.087462148829289</v>
      </c>
      <c r="C35" s="3">
        <v>24.36014153825009</v>
      </c>
      <c r="D35" s="3">
        <v>87.262883716798427</v>
      </c>
      <c r="E35" s="3">
        <v>107.31735565607217</v>
      </c>
      <c r="G35" s="3">
        <f t="shared" si="0"/>
        <v>49.688071421167287</v>
      </c>
      <c r="H35" s="3">
        <f t="shared" si="1"/>
        <v>22.600650769304032</v>
      </c>
      <c r="I35" s="3">
        <f t="shared" si="2"/>
        <v>77.901753824364079</v>
      </c>
      <c r="J35" s="3">
        <f t="shared" si="3"/>
        <v>99.434867870171303</v>
      </c>
      <c r="K35" s="11"/>
    </row>
    <row r="36" spans="1:11" x14ac:dyDescent="0.3">
      <c r="A36" s="3">
        <v>30</v>
      </c>
      <c r="B36" s="3">
        <v>50.721073798027376</v>
      </c>
      <c r="C36" s="3">
        <v>25.155512448177213</v>
      </c>
      <c r="D36" s="3">
        <v>90.00261660219671</v>
      </c>
      <c r="E36" s="3">
        <v>111.24403364604768</v>
      </c>
      <c r="G36" s="3">
        <f t="shared" si="0"/>
        <v>51.400347667817798</v>
      </c>
      <c r="H36" s="3">
        <f t="shared" si="1"/>
        <v>23.272521261791436</v>
      </c>
      <c r="I36" s="3">
        <f t="shared" si="2"/>
        <v>80.515149092349958</v>
      </c>
      <c r="J36" s="3">
        <f t="shared" si="3"/>
        <v>102.84260356164349</v>
      </c>
      <c r="K36" s="11"/>
    </row>
    <row r="37" spans="1:11" x14ac:dyDescent="0.3">
      <c r="A37" s="3">
        <v>31</v>
      </c>
      <c r="B37" s="3">
        <v>52.310533781030927</v>
      </c>
      <c r="C37" s="3">
        <v>25.980897354705359</v>
      </c>
      <c r="D37" s="3">
        <v>92.350959075395238</v>
      </c>
      <c r="E37" s="3">
        <v>114.48619163301525</v>
      </c>
      <c r="G37" s="3">
        <f t="shared" si="0"/>
        <v>53.112550245468448</v>
      </c>
      <c r="H37" s="3">
        <f t="shared" si="1"/>
        <v>23.937923876364469</v>
      </c>
      <c r="I37" s="3">
        <f t="shared" si="2"/>
        <v>83.12377739723658</v>
      </c>
      <c r="J37" s="3">
        <f t="shared" si="3"/>
        <v>106.24894167170662</v>
      </c>
      <c r="K37" s="11"/>
    </row>
    <row r="38" spans="1:11" x14ac:dyDescent="0.3">
      <c r="A38" s="3">
        <v>32</v>
      </c>
      <c r="B38" s="3">
        <v>53.944145430229014</v>
      </c>
      <c r="C38" s="3">
        <v>26.821289259534016</v>
      </c>
      <c r="D38" s="3">
        <v>94.542745383713864</v>
      </c>
      <c r="E38" s="3">
        <v>117.94940584636697</v>
      </c>
      <c r="G38" s="3">
        <f t="shared" si="0"/>
        <v>54.824679157282404</v>
      </c>
      <c r="H38" s="3">
        <f t="shared" si="1"/>
        <v>24.596920877172526</v>
      </c>
      <c r="I38" s="3">
        <f t="shared" si="2"/>
        <v>85.727647434201771</v>
      </c>
      <c r="J38" s="3">
        <f t="shared" si="3"/>
        <v>109.65388277353523</v>
      </c>
      <c r="K38" s="11"/>
    </row>
    <row r="39" spans="1:11" x14ac:dyDescent="0.3">
      <c r="A39" s="3">
        <v>33</v>
      </c>
      <c r="B39" s="3">
        <v>55.577757079427101</v>
      </c>
      <c r="C39" s="3">
        <v>27.720587488429832</v>
      </c>
      <c r="D39" s="3">
        <v>96.65625360959254</v>
      </c>
      <c r="E39" s="3">
        <v>121.33893465092397</v>
      </c>
      <c r="G39" s="3">
        <f t="shared" si="0"/>
        <v>56.536734406436103</v>
      </c>
      <c r="H39" s="3">
        <f t="shared" si="1"/>
        <v>25.249573928968356</v>
      </c>
      <c r="I39" s="3">
        <f t="shared" si="2"/>
        <v>88.326767882563317</v>
      </c>
      <c r="J39" s="3">
        <f t="shared" si="3"/>
        <v>113.05742744007331</v>
      </c>
      <c r="K39" s="11"/>
    </row>
    <row r="40" spans="1:11" x14ac:dyDescent="0.3">
      <c r="A40" s="3">
        <v>34</v>
      </c>
      <c r="B40" s="3">
        <v>57.167217062430652</v>
      </c>
      <c r="C40" s="3">
        <v>28.440026071546484</v>
      </c>
      <c r="D40" s="3">
        <v>98.300093340831509</v>
      </c>
      <c r="E40" s="3">
        <v>124.36003641150739</v>
      </c>
      <c r="G40" s="3">
        <f t="shared" si="0"/>
        <v>58.248715996092699</v>
      </c>
      <c r="H40" s="3">
        <f t="shared" si="1"/>
        <v>25.895944102878264</v>
      </c>
      <c r="I40" s="3">
        <f t="shared" si="2"/>
        <v>90.921147405807062</v>
      </c>
      <c r="J40" s="3">
        <f t="shared" si="3"/>
        <v>116.45957624402394</v>
      </c>
      <c r="K40" s="11"/>
    </row>
    <row r="41" spans="1:11" x14ac:dyDescent="0.3">
      <c r="A41" s="3">
        <v>35</v>
      </c>
      <c r="B41" s="3">
        <v>58.800828711628739</v>
      </c>
      <c r="C41" s="3">
        <v>29.414265819516952</v>
      </c>
      <c r="D41" s="3">
        <v>100.33097983624818</v>
      </c>
      <c r="E41" s="3">
        <v>128.48641930401158</v>
      </c>
      <c r="G41" s="3">
        <f t="shared" si="0"/>
        <v>59.960623929424195</v>
      </c>
      <c r="H41" s="3">
        <f t="shared" si="1"/>
        <v>26.536091882116757</v>
      </c>
      <c r="I41" s="3">
        <f t="shared" si="2"/>
        <v>93.510794651616862</v>
      </c>
      <c r="J41" s="3">
        <f t="shared" si="3"/>
        <v>119.86032975786154</v>
      </c>
      <c r="K41" s="11"/>
    </row>
    <row r="42" spans="1:11" x14ac:dyDescent="0.3">
      <c r="A42" s="3">
        <v>36</v>
      </c>
      <c r="B42" s="3">
        <v>60.390288694632289</v>
      </c>
      <c r="C42" s="3">
        <v>29.968833060669372</v>
      </c>
      <c r="D42" s="3">
        <v>101.75260038303985</v>
      </c>
      <c r="E42" s="3">
        <v>131.1390940206214</v>
      </c>
      <c r="G42" s="3">
        <f t="shared" si="0"/>
        <v>61.672458209598183</v>
      </c>
      <c r="H42" s="3">
        <f t="shared" si="1"/>
        <v>27.170077167646177</v>
      </c>
      <c r="I42" s="3">
        <f t="shared" si="2"/>
        <v>96.095718251901943</v>
      </c>
      <c r="J42" s="3">
        <f t="shared" si="3"/>
        <v>123.25968855382149</v>
      </c>
      <c r="K42" s="11"/>
    </row>
    <row r="43" spans="1:11" x14ac:dyDescent="0.3">
      <c r="A43" s="3">
        <v>37</v>
      </c>
      <c r="B43" s="3">
        <v>62.001824510733108</v>
      </c>
      <c r="C43" s="3">
        <v>30.478435390377001</v>
      </c>
      <c r="D43" s="3">
        <v>103.17422092983152</v>
      </c>
      <c r="E43" s="3">
        <v>133.57071251084707</v>
      </c>
      <c r="G43" s="3">
        <f t="shared" si="0"/>
        <v>63.384218839782235</v>
      </c>
      <c r="H43" s="3">
        <f t="shared" si="1"/>
        <v>27.797959283781836</v>
      </c>
      <c r="I43" s="3">
        <f t="shared" ref="I43:I53" si="6">$O$6*(1-EXP(-$O$7*A43))</f>
        <v>98.675926822827421</v>
      </c>
      <c r="J43" s="3">
        <f t="shared" ref="J43:J55" si="7">$P$6*(1-EXP(-$P$7*A43))</f>
        <v>126.65765320390584</v>
      </c>
      <c r="K43" s="11"/>
    </row>
    <row r="44" spans="1:11" x14ac:dyDescent="0.3">
      <c r="A44" s="3">
        <v>38</v>
      </c>
      <c r="B44" s="3">
        <v>63.613360326833927</v>
      </c>
      <c r="C44" s="3">
        <v>31.062979239159283</v>
      </c>
      <c r="D44" s="3">
        <v>104.66353769313707</v>
      </c>
      <c r="E44" s="3">
        <v>136.2233872274569</v>
      </c>
      <c r="G44" s="3">
        <f t="shared" ref="G44:G80" si="8">$M$6*(1-EXP(-$M$7*A44))</f>
        <v>65.095905823152791</v>
      </c>
      <c r="H44" s="3">
        <f t="shared" si="1"/>
        <v>28.419796983743279</v>
      </c>
      <c r="I44" s="3">
        <f t="shared" si="6"/>
        <v>101.25142896484132</v>
      </c>
      <c r="J44" s="3">
        <f t="shared" si="7"/>
        <v>130.05422427988228</v>
      </c>
      <c r="K44" s="11"/>
    </row>
    <row r="45" spans="1:11" x14ac:dyDescent="0.3">
      <c r="A45" s="3">
        <v>39</v>
      </c>
      <c r="B45" s="3">
        <v>65.246971976032015</v>
      </c>
      <c r="C45" s="3">
        <v>31.857359341350588</v>
      </c>
      <c r="D45" s="3">
        <v>107.10060148763708</v>
      </c>
      <c r="E45" s="3">
        <v>139.68660144080863</v>
      </c>
      <c r="G45" s="3">
        <f t="shared" si="8"/>
        <v>66.807519162868587</v>
      </c>
      <c r="H45" s="3">
        <f t="shared" si="1"/>
        <v>29.035648455151932</v>
      </c>
      <c r="I45" s="3">
        <f t="shared" si="6"/>
        <v>103.8222332627044</v>
      </c>
      <c r="J45" s="3">
        <f t="shared" si="7"/>
        <v>133.44940235328417</v>
      </c>
      <c r="K45" s="11"/>
    </row>
    <row r="46" spans="1:11" x14ac:dyDescent="0.3">
      <c r="A46" s="3">
        <v>40</v>
      </c>
      <c r="B46" s="3">
        <v>66.968886957619191</v>
      </c>
      <c r="C46" s="3">
        <v>32.142137113834266</v>
      </c>
      <c r="D46" s="3">
        <v>107.91295608580374</v>
      </c>
      <c r="E46" s="3">
        <v>141.16030961670299</v>
      </c>
      <c r="G46" s="3">
        <f t="shared" si="8"/>
        <v>68.519058862106036</v>
      </c>
      <c r="H46" s="3">
        <f t="shared" si="1"/>
        <v>29.645571325476023</v>
      </c>
      <c r="I46" s="3">
        <f t="shared" si="6"/>
        <v>106.38834828551819</v>
      </c>
      <c r="J46" s="3">
        <f t="shared" si="7"/>
        <v>136.84318799540972</v>
      </c>
      <c r="K46" s="11"/>
    </row>
    <row r="47" spans="1:11" x14ac:dyDescent="0.3">
      <c r="A47" s="3">
        <v>41</v>
      </c>
      <c r="B47" s="3">
        <v>68.514195274428189</v>
      </c>
      <c r="C47" s="3">
        <v>32.606774532097106</v>
      </c>
      <c r="D47" s="3">
        <v>109.33457663259541</v>
      </c>
      <c r="E47" s="3">
        <v>143.44455728933923</v>
      </c>
      <c r="G47" s="3">
        <f t="shared" si="8"/>
        <v>70.230524924023896</v>
      </c>
      <c r="H47" s="3">
        <f t="shared" si="1"/>
        <v>30.249622667422912</v>
      </c>
      <c r="I47" s="3">
        <f t="shared" si="6"/>
        <v>108.94978258675414</v>
      </c>
      <c r="J47" s="3">
        <f t="shared" si="7"/>
        <v>140.23558177732269</v>
      </c>
      <c r="K47" s="11"/>
    </row>
    <row r="48" spans="1:11" x14ac:dyDescent="0.3">
      <c r="A48" s="3">
        <v>42</v>
      </c>
      <c r="B48" s="3">
        <v>70.147806923626277</v>
      </c>
      <c r="C48" s="3">
        <v>32.8086749763768</v>
      </c>
      <c r="D48" s="3">
        <v>110.75619717938709</v>
      </c>
      <c r="E48" s="3">
        <v>145.63414906421568</v>
      </c>
      <c r="G48" s="3">
        <f t="shared" si="8"/>
        <v>71.941917351803014</v>
      </c>
      <c r="H48" s="3">
        <f t="shared" si="1"/>
        <v>30.847859004279677</v>
      </c>
      <c r="I48" s="3">
        <f t="shared" si="6"/>
        <v>111.50654470428134</v>
      </c>
      <c r="J48" s="3">
        <f t="shared" si="7"/>
        <v>143.62658426985354</v>
      </c>
      <c r="K48" s="11"/>
    </row>
    <row r="49" spans="1:11" x14ac:dyDescent="0.3">
      <c r="A49" s="3">
        <v>43</v>
      </c>
      <c r="B49" s="3">
        <v>71.693115240435276</v>
      </c>
      <c r="C49" s="3">
        <v>32.916355213325971</v>
      </c>
      <c r="D49" s="3">
        <v>111.50085556103987</v>
      </c>
      <c r="E49" s="3">
        <v>146.76212058460658</v>
      </c>
      <c r="G49" s="3">
        <f t="shared" si="8"/>
        <v>73.653236148602133</v>
      </c>
      <c r="H49" s="3">
        <f t="shared" si="1"/>
        <v>31.440336315202146</v>
      </c>
      <c r="I49" s="3">
        <f t="shared" si="6"/>
        <v>114.05864316039568</v>
      </c>
      <c r="J49" s="3">
        <f t="shared" si="7"/>
        <v>147.01619604359837</v>
      </c>
      <c r="K49" s="11"/>
    </row>
    <row r="50" spans="1:11" x14ac:dyDescent="0.3">
      <c r="A50" s="3">
        <v>44</v>
      </c>
      <c r="B50" s="3">
        <v>73.238423557244275</v>
      </c>
      <c r="C50" s="3">
        <v>33.091335598368374</v>
      </c>
      <c r="D50" s="3">
        <v>112.71938745828987</v>
      </c>
      <c r="E50" s="3">
        <v>148.61995602995628</v>
      </c>
      <c r="G50" s="3">
        <f t="shared" si="8"/>
        <v>75.364481317588812</v>
      </c>
      <c r="H50" s="3">
        <f t="shared" si="1"/>
        <v>32.027110040453074</v>
      </c>
      <c r="I50" s="3">
        <f t="shared" si="6"/>
        <v>116.60608646184745</v>
      </c>
      <c r="J50" s="3">
        <f t="shared" si="7"/>
        <v>150.40441766891806</v>
      </c>
      <c r="K50" s="11"/>
    </row>
    <row r="51" spans="1:11" x14ac:dyDescent="0.3">
      <c r="A51" s="3">
        <v>45</v>
      </c>
      <c r="B51" s="3">
        <v>74.827883540247825</v>
      </c>
      <c r="C51" s="3">
        <v>33.219205879745516</v>
      </c>
      <c r="D51" s="3">
        <v>113.73483070599821</v>
      </c>
      <c r="E51" s="3">
        <v>150.01333261396857</v>
      </c>
      <c r="G51" s="3">
        <f t="shared" si="8"/>
        <v>77.075652861935083</v>
      </c>
      <c r="H51" s="3">
        <f t="shared" si="1"/>
        <v>32.608235086589922</v>
      </c>
      <c r="I51" s="3">
        <f t="shared" si="6"/>
        <v>119.1488830998707</v>
      </c>
      <c r="J51" s="3">
        <f t="shared" si="7"/>
        <v>153.79124971594288</v>
      </c>
      <c r="K51" s="11"/>
    </row>
    <row r="52" spans="1:11" x14ac:dyDescent="0.3">
      <c r="A52" s="3">
        <v>46</v>
      </c>
      <c r="B52">
        <v>76.461495189445913</v>
      </c>
      <c r="C52">
        <v>33.407646294406568</v>
      </c>
      <c r="D52">
        <v>114.7709986998543</v>
      </c>
      <c r="E52">
        <v>151.73846552750757</v>
      </c>
      <c r="G52" s="3">
        <f t="shared" si="8"/>
        <v>78.786750784808504</v>
      </c>
      <c r="H52" s="3">
        <f t="shared" ref="H52:H63" si="9">$N$6*(1-EXP(-$N$7*A52))</f>
        <v>33.183765831602635</v>
      </c>
      <c r="I52" s="3">
        <f t="shared" si="6"/>
        <v>121.68704155021105</v>
      </c>
      <c r="J52" s="3">
        <f t="shared" si="7"/>
        <v>157.1766927545651</v>
      </c>
    </row>
    <row r="53" spans="1:11" x14ac:dyDescent="0.3">
      <c r="A53" s="3">
        <v>47</v>
      </c>
      <c r="B53">
        <v>78.050955172449463</v>
      </c>
      <c r="C53">
        <v>33.51532653135574</v>
      </c>
      <c r="D53">
        <v>115.40421247387748</v>
      </c>
      <c r="E53">
        <v>152.86643704789847</v>
      </c>
      <c r="G53" s="3">
        <f t="shared" si="8"/>
        <v>80.497775089376688</v>
      </c>
      <c r="H53" s="3">
        <f t="shared" si="9"/>
        <v>33.75375613000201</v>
      </c>
      <c r="I53" s="3">
        <f t="shared" si="6"/>
        <v>124.22057027315367</v>
      </c>
      <c r="J53" s="3">
        <f t="shared" si="7"/>
        <v>160.56074735444537</v>
      </c>
    </row>
    <row r="54" spans="1:11" x14ac:dyDescent="0.3">
      <c r="A54" s="3">
        <v>48</v>
      </c>
      <c r="B54">
        <v>79.640415155453013</v>
      </c>
      <c r="C54">
        <v>33.703766946016792</v>
      </c>
      <c r="E54">
        <v>154.32616489781608</v>
      </c>
      <c r="G54" s="3">
        <f t="shared" si="8"/>
        <v>82.208725778802773</v>
      </c>
      <c r="H54" s="3">
        <f t="shared" si="9"/>
        <v>34.318259317859038</v>
      </c>
      <c r="J54" s="3">
        <f t="shared" si="7"/>
        <v>163.94341408501199</v>
      </c>
    </row>
    <row r="55" spans="1:11" x14ac:dyDescent="0.3">
      <c r="A55" s="3">
        <v>49</v>
      </c>
      <c r="B55">
        <v>81.185723472262012</v>
      </c>
      <c r="C55">
        <v>34.134487893813478</v>
      </c>
      <c r="E55">
        <v>154.97482499614384</v>
      </c>
      <c r="G55" s="3">
        <f t="shared" si="8"/>
        <v>83.919602856254343</v>
      </c>
      <c r="H55" s="3">
        <f t="shared" si="9"/>
        <v>34.877328217795771</v>
      </c>
      <c r="J55" s="3">
        <f t="shared" si="7"/>
        <v>167.32469351545708</v>
      </c>
    </row>
    <row r="56" spans="1:11" x14ac:dyDescent="0.3">
      <c r="A56" s="3">
        <v>50</v>
      </c>
      <c r="B56">
        <v>82.819335121460099</v>
      </c>
      <c r="C56">
        <v>34.28254821961859</v>
      </c>
      <c r="G56" s="3">
        <f t="shared" si="8"/>
        <v>85.630406324907838</v>
      </c>
      <c r="H56" s="3">
        <f t="shared" si="9"/>
        <v>35.4310151439281</v>
      </c>
    </row>
    <row r="57" spans="1:11" x14ac:dyDescent="0.3">
      <c r="A57" s="3">
        <v>51</v>
      </c>
      <c r="B57">
        <v>84.541250103047275</v>
      </c>
      <c r="C57">
        <v>34.54149956027149</v>
      </c>
      <c r="G57" s="3">
        <f t="shared" si="8"/>
        <v>87.34113618791757</v>
      </c>
      <c r="H57" s="3">
        <f t="shared" si="9"/>
        <v>35.979371906761038</v>
      </c>
    </row>
    <row r="58" spans="1:11" x14ac:dyDescent="0.3">
      <c r="A58" s="3">
        <v>52</v>
      </c>
      <c r="B58">
        <v>86.086558419856274</v>
      </c>
      <c r="C58">
        <v>34.871073993829725</v>
      </c>
      <c r="G58" s="3">
        <f t="shared" si="8"/>
        <v>89.051792448455544</v>
      </c>
      <c r="H58" s="3">
        <f t="shared" si="9"/>
        <v>36.522449818036755</v>
      </c>
    </row>
    <row r="59" spans="1:11" x14ac:dyDescent="0.3">
      <c r="A59" s="3">
        <v>53</v>
      </c>
      <c r="B59">
        <v>87.764321735248913</v>
      </c>
      <c r="C59">
        <v>35.130025334482625</v>
      </c>
      <c r="G59" s="3">
        <f t="shared" si="8"/>
        <v>90.76237510969375</v>
      </c>
      <c r="H59" s="3">
        <f t="shared" si="9"/>
        <v>37.060299695536031</v>
      </c>
    </row>
    <row r="60" spans="1:11" x14ac:dyDescent="0.3">
      <c r="A60" s="3">
        <v>54</v>
      </c>
      <c r="B60">
        <v>89.397933384447001</v>
      </c>
      <c r="C60">
        <v>35.577304922883087</v>
      </c>
      <c r="G60" s="3">
        <f t="shared" si="8"/>
        <v>92.472884174790948</v>
      </c>
      <c r="H60" s="3">
        <f t="shared" si="9"/>
        <v>37.592971867833448</v>
      </c>
    </row>
    <row r="61" spans="1:11" x14ac:dyDescent="0.3">
      <c r="A61" s="3">
        <v>55</v>
      </c>
      <c r="B61">
        <v>92.218305320371854</v>
      </c>
      <c r="C61">
        <v>35.777403686114873</v>
      </c>
      <c r="G61" s="3">
        <f t="shared" si="8"/>
        <v>94.183319646914697</v>
      </c>
      <c r="H61" s="3">
        <f t="shared" si="9"/>
        <v>38.120516179006849</v>
      </c>
    </row>
    <row r="62" spans="1:11" x14ac:dyDescent="0.3">
      <c r="A62" s="3">
        <v>56</v>
      </c>
      <c r="B62">
        <v>95.119259311608857</v>
      </c>
      <c r="C62">
        <v>36.001043480315104</v>
      </c>
      <c r="G62" s="3">
        <f t="shared" si="8"/>
        <v>95.893681529237028</v>
      </c>
      <c r="H62" s="3">
        <f t="shared" si="9"/>
        <v>38.642981993301412</v>
      </c>
    </row>
    <row r="63" spans="1:11" x14ac:dyDescent="0.3">
      <c r="A63" s="3">
        <v>57</v>
      </c>
      <c r="B63">
        <v>97.939631247533711</v>
      </c>
      <c r="C63">
        <v>36.295306367420672</v>
      </c>
      <c r="G63" s="3">
        <f t="shared" si="8"/>
        <v>97.603969824916661</v>
      </c>
      <c r="H63" s="3">
        <f t="shared" si="9"/>
        <v>39.160418199748804</v>
      </c>
    </row>
    <row r="64" spans="1:11" x14ac:dyDescent="0.3">
      <c r="A64" s="3">
        <v>58</v>
      </c>
      <c r="B64">
        <v>100.51825701752216</v>
      </c>
      <c r="G64" s="3">
        <f t="shared" si="8"/>
        <v>99.314184537125612</v>
      </c>
    </row>
    <row r="65" spans="1:7" x14ac:dyDescent="0.3">
      <c r="A65" s="3">
        <v>59</v>
      </c>
      <c r="B65">
        <v>103.4997930640713</v>
      </c>
      <c r="G65" s="3">
        <f t="shared" si="8"/>
        <v>101.0243256690226</v>
      </c>
    </row>
    <row r="66" spans="1:7" x14ac:dyDescent="0.3">
      <c r="A66" s="3">
        <v>60</v>
      </c>
      <c r="B66">
        <v>106.15900088937188</v>
      </c>
      <c r="G66" s="3">
        <f t="shared" si="8"/>
        <v>102.73439322378408</v>
      </c>
    </row>
    <row r="67" spans="1:7" x14ac:dyDescent="0.3">
      <c r="A67" s="3">
        <v>61</v>
      </c>
      <c r="B67">
        <v>108.41529843811178</v>
      </c>
      <c r="G67" s="3">
        <f t="shared" si="8"/>
        <v>104.44438720456435</v>
      </c>
    </row>
    <row r="68" spans="1:7" x14ac:dyDescent="0.3">
      <c r="A68" s="3">
        <v>62</v>
      </c>
      <c r="B68">
        <v>111.1753976172178</v>
      </c>
      <c r="G68" s="3">
        <f t="shared" si="8"/>
        <v>106.15430761453541</v>
      </c>
    </row>
    <row r="69" spans="1:7" x14ac:dyDescent="0.3">
      <c r="A69" s="3">
        <v>63</v>
      </c>
      <c r="B69">
        <v>113.34404697222968</v>
      </c>
      <c r="G69" s="3">
        <f t="shared" si="8"/>
        <v>107.86415445686042</v>
      </c>
    </row>
    <row r="70" spans="1:7" x14ac:dyDescent="0.3">
      <c r="A70" s="3">
        <v>64</v>
      </c>
      <c r="B70">
        <v>115.11839644451211</v>
      </c>
      <c r="G70" s="3">
        <f t="shared" si="8"/>
        <v>109.57392773470698</v>
      </c>
    </row>
    <row r="71" spans="1:7" x14ac:dyDescent="0.3">
      <c r="A71" s="3">
        <v>65</v>
      </c>
      <c r="B71">
        <v>116.99132088747692</v>
      </c>
      <c r="G71" s="3">
        <f t="shared" si="8"/>
        <v>111.28362745123823</v>
      </c>
    </row>
    <row r="72" spans="1:7" x14ac:dyDescent="0.3">
      <c r="A72" s="3">
        <v>66</v>
      </c>
      <c r="B72">
        <v>119.06139527180643</v>
      </c>
      <c r="G72" s="3">
        <f t="shared" si="8"/>
        <v>112.99325360961734</v>
      </c>
    </row>
    <row r="73" spans="1:7" x14ac:dyDescent="0.3">
      <c r="A73" s="3">
        <v>67</v>
      </c>
      <c r="B73">
        <v>121.0328946854536</v>
      </c>
      <c r="G73" s="3">
        <f t="shared" si="8"/>
        <v>114.70280621301632</v>
      </c>
    </row>
    <row r="74" spans="1:7" x14ac:dyDescent="0.3">
      <c r="A74" s="3">
        <v>68</v>
      </c>
      <c r="B74">
        <v>122.51151924568897</v>
      </c>
      <c r="G74" s="3">
        <f t="shared" si="8"/>
        <v>116.41228526458947</v>
      </c>
    </row>
    <row r="75" spans="1:7" x14ac:dyDescent="0.3">
      <c r="A75" s="3">
        <v>69</v>
      </c>
      <c r="B75">
        <v>124.18729374728906</v>
      </c>
      <c r="G75" s="3">
        <f t="shared" si="8"/>
        <v>118.12169076750438</v>
      </c>
    </row>
    <row r="76" spans="1:7" x14ac:dyDescent="0.3">
      <c r="A76" s="3">
        <v>70</v>
      </c>
      <c r="B76">
        <v>126.06021819025386</v>
      </c>
      <c r="G76" s="3">
        <f t="shared" si="8"/>
        <v>119.83102272493305</v>
      </c>
    </row>
    <row r="77" spans="1:7" x14ac:dyDescent="0.3">
      <c r="A77" s="3">
        <v>71</v>
      </c>
      <c r="B77">
        <v>127.63741772117159</v>
      </c>
      <c r="G77" s="3">
        <f t="shared" si="8"/>
        <v>121.54028114002979</v>
      </c>
    </row>
    <row r="78" spans="1:7" x14ac:dyDescent="0.3">
      <c r="A78" s="3">
        <v>72</v>
      </c>
      <c r="B78">
        <v>127.86156873449629</v>
      </c>
      <c r="G78" s="3">
        <f t="shared" si="8"/>
        <v>123.2494660159622</v>
      </c>
    </row>
    <row r="79" spans="1:7" x14ac:dyDescent="0.3">
      <c r="A79" s="3">
        <v>73</v>
      </c>
      <c r="B79">
        <v>128.06330464648852</v>
      </c>
      <c r="G79" s="3">
        <f t="shared" si="8"/>
        <v>124.95857735589784</v>
      </c>
    </row>
    <row r="80" spans="1:7" x14ac:dyDescent="0.3">
      <c r="A80" s="3">
        <v>74</v>
      </c>
      <c r="B80">
        <v>128.42868483689338</v>
      </c>
      <c r="G80" s="3">
        <f t="shared" si="8"/>
        <v>126.66761516299547</v>
      </c>
    </row>
  </sheetData>
  <mergeCells count="3">
    <mergeCell ref="B4:E4"/>
    <mergeCell ref="G4:J4"/>
    <mergeCell ref="M4:P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28</vt:i4>
      </vt:variant>
      <vt:variant>
        <vt:lpstr>Graphiques</vt:lpstr>
      </vt:variant>
      <vt:variant>
        <vt:i4>4</vt:i4>
      </vt:variant>
    </vt:vector>
  </HeadingPairs>
  <TitlesOfParts>
    <vt:vector size="32" baseType="lpstr">
      <vt:lpstr>BMP test compil</vt:lpstr>
      <vt:lpstr>BMP test cumul</vt:lpstr>
      <vt:lpstr>Modified Gompertz_mono</vt:lpstr>
      <vt:lpstr>Modified Gompertz_co</vt:lpstr>
      <vt:lpstr>Modified Gompertz_tri</vt:lpstr>
      <vt:lpstr>Modified Gompertz_quadri</vt:lpstr>
      <vt:lpstr>First-order mono</vt:lpstr>
      <vt:lpstr>First-order co</vt:lpstr>
      <vt:lpstr>First-order tri</vt:lpstr>
      <vt:lpstr>First-order quadri</vt:lpstr>
      <vt:lpstr>Modified Richard mono</vt:lpstr>
      <vt:lpstr>Modified Richard co</vt:lpstr>
      <vt:lpstr>Modified Richard tri</vt:lpstr>
      <vt:lpstr>Modified Richard quadri</vt:lpstr>
      <vt:lpstr>Modified Logistic model</vt:lpstr>
      <vt:lpstr>Modified Logistic_mono</vt:lpstr>
      <vt:lpstr>Modified Logistic_co</vt:lpstr>
      <vt:lpstr>Modified Logistic_tri</vt:lpstr>
      <vt:lpstr>Modified Logistic_quadri</vt:lpstr>
      <vt:lpstr>Model comparison</vt:lpstr>
      <vt:lpstr>Model comparison_Gompertz</vt:lpstr>
      <vt:lpstr>Feuil1 (2)</vt:lpstr>
      <vt:lpstr>Model comparison (2)</vt:lpstr>
      <vt:lpstr>Model comparison (3)</vt:lpstr>
      <vt:lpstr>Feuil1</vt:lpstr>
      <vt:lpstr>Feuil2</vt:lpstr>
      <vt:lpstr>Feuil3</vt:lpstr>
      <vt:lpstr>Feuil4</vt:lpstr>
      <vt:lpstr>Monodigestion_cumul</vt:lpstr>
      <vt:lpstr>Codigestion_cumul</vt:lpstr>
      <vt:lpstr>Tridigestion_cumul</vt:lpstr>
      <vt:lpstr>Quadridigestion_cumul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2024-09-11T13:42:27Z</dcterms:created>
  <dcterms:modified xsi:type="dcterms:W3CDTF">2024-10-21T13:03:52Z</dcterms:modified>
</cp:coreProperties>
</file>