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tabRatio="891" activeTab="9"/>
  </bookViews>
  <sheets>
    <sheet name="test section" sheetId="1" r:id="rId1"/>
    <sheet name="202" sheetId="3" r:id="rId2"/>
    <sheet name="204" sheetId="4" r:id="rId3"/>
    <sheet name="206" sheetId="5" r:id="rId4"/>
    <sheet name="208" sheetId="6" r:id="rId5"/>
    <sheet name="steam" sheetId="7" r:id="rId6"/>
    <sheet name="heat structure" sheetId="9" r:id="rId7"/>
    <sheet name="214" sheetId="20" r:id="rId8"/>
    <sheet name="207FL" sheetId="10" r:id="rId9"/>
    <sheet name="209FL" sheetId="11" r:id="rId10"/>
    <sheet name="01-56V" sheetId="12" r:id="rId11"/>
    <sheet name="1101FL" sheetId="13" r:id="rId12"/>
    <sheet name="hs" sheetId="14" r:id="rId13"/>
    <sheet name="Sheet2" sheetId="15" r:id="rId14"/>
    <sheet name="FL203" sheetId="16" r:id="rId15"/>
    <sheet name="FL205" sheetId="17" r:id="rId16"/>
    <sheet name="FL217" sheetId="18" r:id="rId17"/>
    <sheet name="FL210" sheetId="19" r:id="rId18"/>
  </sheets>
  <calcPr calcId="145621"/>
</workbook>
</file>

<file path=xl/calcChain.xml><?xml version="1.0" encoding="utf-8"?>
<calcChain xmlns="http://schemas.openxmlformats.org/spreadsheetml/2006/main">
  <c r="B6" i="11" l="1"/>
  <c r="B1" i="3"/>
  <c r="B7" i="18"/>
  <c r="C14" i="18"/>
  <c r="C15" i="18"/>
  <c r="C16" i="18"/>
  <c r="C17" i="18"/>
  <c r="C13" i="18"/>
  <c r="B3" i="20"/>
  <c r="B8" i="20" s="1"/>
  <c r="B1" i="20"/>
  <c r="E1" i="20" s="1"/>
  <c r="B8" i="6"/>
  <c r="B7" i="6"/>
  <c r="J4" i="6" s="1"/>
  <c r="B6" i="6"/>
  <c r="B9" i="6" s="1"/>
  <c r="B10" i="6" s="1"/>
  <c r="I3" i="6"/>
  <c r="B7" i="5"/>
  <c r="J4" i="5" s="1"/>
  <c r="I3" i="5"/>
  <c r="B1" i="5"/>
  <c r="B3" i="5" s="1"/>
  <c r="I3" i="4"/>
  <c r="I4" i="4" s="1"/>
  <c r="B3" i="4"/>
  <c r="B8" i="4" s="1"/>
  <c r="B1" i="4"/>
  <c r="J4" i="4" s="1"/>
  <c r="B8" i="3"/>
  <c r="B9" i="3" s="1"/>
  <c r="B10" i="3" s="1"/>
  <c r="B6" i="3"/>
  <c r="J4" i="3"/>
  <c r="I4" i="3"/>
  <c r="B7" i="3"/>
  <c r="B6" i="20" l="1"/>
  <c r="B9" i="20" s="1"/>
  <c r="B7" i="20"/>
  <c r="I4" i="6"/>
  <c r="B6" i="5"/>
  <c r="B8" i="5"/>
  <c r="I4" i="5"/>
  <c r="B6" i="4"/>
  <c r="B9" i="4" s="1"/>
  <c r="B7" i="4"/>
  <c r="B9" i="5" l="1"/>
  <c r="B10" i="5" s="1"/>
  <c r="B4" i="19" l="1"/>
  <c r="B1" i="19"/>
  <c r="B2" i="11"/>
  <c r="B2" i="18"/>
  <c r="B3" i="18" s="1"/>
  <c r="B4" i="18" s="1"/>
  <c r="B1" i="18"/>
  <c r="B2" i="10"/>
  <c r="B4" i="17"/>
  <c r="B1" i="17"/>
  <c r="B4" i="16"/>
  <c r="B1" i="16"/>
  <c r="B2" i="13" l="1"/>
  <c r="B1" i="15" l="1"/>
  <c r="B2" i="14"/>
  <c r="B1" i="14"/>
  <c r="B6" i="13"/>
  <c r="B3" i="12"/>
  <c r="B7" i="10" l="1"/>
  <c r="B3" i="13"/>
  <c r="B4" i="13" s="1"/>
  <c r="B1" i="13"/>
  <c r="B2" i="12"/>
  <c r="B1" i="12"/>
  <c r="F2" i="12"/>
  <c r="F1" i="12"/>
  <c r="E6" i="12"/>
  <c r="E5" i="12"/>
  <c r="E4" i="12"/>
  <c r="E3" i="12"/>
  <c r="E2" i="12"/>
  <c r="E1" i="12"/>
  <c r="B1" i="11"/>
  <c r="B3" i="11" s="1"/>
  <c r="B4" i="11" s="1"/>
  <c r="B3" i="10"/>
  <c r="B4" i="10" s="1"/>
  <c r="B1" i="10"/>
  <c r="F7" i="12" l="1"/>
  <c r="F3" i="12"/>
  <c r="F4" i="12" s="1"/>
  <c r="F5" i="12" s="1"/>
  <c r="F6" i="12" s="1"/>
  <c r="B13" i="7" l="1"/>
  <c r="B1" i="7"/>
  <c r="B2" i="7" s="1"/>
  <c r="B1" i="9" l="1"/>
</calcChain>
</file>

<file path=xl/sharedStrings.xml><?xml version="1.0" encoding="utf-8"?>
<sst xmlns="http://schemas.openxmlformats.org/spreadsheetml/2006/main" count="105" uniqueCount="48">
  <si>
    <t>total</t>
  </si>
  <si>
    <t>length</t>
  </si>
  <si>
    <t>wide</t>
  </si>
  <si>
    <t>thickness</t>
  </si>
  <si>
    <t>lenth</t>
  </si>
  <si>
    <t>volume</t>
  </si>
  <si>
    <t>area</t>
  </si>
  <si>
    <t>long</t>
  </si>
  <si>
    <t>per</t>
  </si>
  <si>
    <t>Dh</t>
  </si>
  <si>
    <t>heat transfer are</t>
  </si>
  <si>
    <t>D</t>
    <phoneticPr fontId="1" type="noConversion"/>
  </si>
  <si>
    <t>A</t>
    <phoneticPr fontId="1" type="noConversion"/>
  </si>
  <si>
    <t>Initial temperature</t>
    <phoneticPr fontId="1" type="noConversion"/>
  </si>
  <si>
    <t>initial pressure</t>
    <phoneticPr fontId="1" type="noConversion"/>
  </si>
  <si>
    <t>mass flow rate</t>
    <phoneticPr fontId="1" type="noConversion"/>
  </si>
  <si>
    <t>desity</t>
    <phoneticPr fontId="1" type="noConversion"/>
  </si>
  <si>
    <t>velocity</t>
    <phoneticPr fontId="1" type="noConversion"/>
  </si>
  <si>
    <t>R</t>
    <phoneticPr fontId="1" type="noConversion"/>
  </si>
  <si>
    <t>VOLUME</t>
    <phoneticPr fontId="1" type="noConversion"/>
  </si>
  <si>
    <t>ELEVATION</t>
    <phoneticPr fontId="1" type="noConversion"/>
  </si>
  <si>
    <t>length</t>
    <phoneticPr fontId="1" type="noConversion"/>
  </si>
  <si>
    <t>LENGTH</t>
    <phoneticPr fontId="1" type="noConversion"/>
  </si>
  <si>
    <t>length</t>
    <phoneticPr fontId="1" type="noConversion"/>
  </si>
  <si>
    <t>length</t>
    <phoneticPr fontId="1" type="noConversion"/>
  </si>
  <si>
    <t>area</t>
    <phoneticPr fontId="1" type="noConversion"/>
  </si>
  <si>
    <t>length</t>
    <phoneticPr fontId="1" type="noConversion"/>
  </si>
  <si>
    <t>area</t>
    <phoneticPr fontId="1" type="noConversion"/>
  </si>
  <si>
    <t>per</t>
    <phoneticPr fontId="1" type="noConversion"/>
  </si>
  <si>
    <t>Dh</t>
    <phoneticPr fontId="1" type="noConversion"/>
  </si>
  <si>
    <t>length</t>
    <phoneticPr fontId="1" type="noConversion"/>
  </si>
  <si>
    <t>area</t>
    <phoneticPr fontId="1" type="noConversion"/>
  </si>
  <si>
    <t>per</t>
    <phoneticPr fontId="1" type="noConversion"/>
  </si>
  <si>
    <t>Dh</t>
    <phoneticPr fontId="1" type="noConversion"/>
  </si>
  <si>
    <t>CV_VAT</t>
    <phoneticPr fontId="1" type="noConversion"/>
  </si>
  <si>
    <t>table row index</t>
    <phoneticPr fontId="1" type="noConversion"/>
  </si>
  <si>
    <t>altitude</t>
    <phoneticPr fontId="1" type="noConversion"/>
  </si>
  <si>
    <t>volume</t>
    <phoneticPr fontId="1" type="noConversion"/>
  </si>
  <si>
    <t>sub-volume</t>
    <phoneticPr fontId="1" type="noConversion"/>
  </si>
  <si>
    <t>CV_VAT</t>
    <phoneticPr fontId="1" type="noConversion"/>
  </si>
  <si>
    <t>table row index</t>
    <phoneticPr fontId="1" type="noConversion"/>
  </si>
  <si>
    <t>altitude</t>
    <phoneticPr fontId="1" type="noConversion"/>
  </si>
  <si>
    <t>volume</t>
    <phoneticPr fontId="1" type="noConversion"/>
  </si>
  <si>
    <t>CV_VAT</t>
    <phoneticPr fontId="1" type="noConversion"/>
  </si>
  <si>
    <t>table row index</t>
    <phoneticPr fontId="1" type="noConversion"/>
  </si>
  <si>
    <t>altitude</t>
    <phoneticPr fontId="1" type="noConversion"/>
  </si>
  <si>
    <t>volume</t>
    <phoneticPr fontId="1" type="noConversion"/>
  </si>
  <si>
    <t>sub-volume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</si>
</sst>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80" formatCode="0.00000E+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 applyAlignment="1">
      <alignment horizontal="center" vertical="center"/>
    </xf>
    <xf numFmtId="11" fontId="0" fillId="0" borderId="0" xfId="0" applyNumberFormat="1"/>
    <xf numFmtId="18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B2">
        <v>2.4384000000000001</v>
      </c>
      <c r="C2">
        <v>1.4</v>
      </c>
      <c r="D2">
        <v>0.30480000000000002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6" sqref="B6"/>
    </sheetView>
  </sheetViews>
  <sheetFormatPr defaultRowHeight="13.5" x14ac:dyDescent="0.15"/>
  <sheetData>
    <row r="1" spans="1:2" x14ac:dyDescent="0.15">
      <c r="A1" t="s">
        <v>6</v>
      </c>
      <c r="B1">
        <f>0.91*0.3048/6</f>
        <v>4.6227999999999998E-2</v>
      </c>
    </row>
    <row r="2" spans="1:2" x14ac:dyDescent="0.15">
      <c r="A2" t="s">
        <v>8</v>
      </c>
      <c r="B2">
        <f>0.91*2/6</f>
        <v>0.30333333333333334</v>
      </c>
    </row>
    <row r="3" spans="1:2" x14ac:dyDescent="0.15">
      <c r="A3" t="s">
        <v>9</v>
      </c>
      <c r="B3">
        <f>4*B1/B2</f>
        <v>0.60959999999999992</v>
      </c>
    </row>
    <row r="4" spans="1:2" x14ac:dyDescent="0.15">
      <c r="A4" t="s">
        <v>18</v>
      </c>
      <c r="B4">
        <f>B3/2</f>
        <v>0.30479999999999996</v>
      </c>
    </row>
    <row r="6" spans="1:2" x14ac:dyDescent="0.15">
      <c r="A6" t="s">
        <v>22</v>
      </c>
      <c r="B6">
        <f>0.91/6/2+(2.4384-0.91)/2/2</f>
        <v>0.4579333333333333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4" sqref="A4"/>
    </sheetView>
  </sheetViews>
  <sheetFormatPr defaultRowHeight="13.5" x14ac:dyDescent="0.15"/>
  <sheetData>
    <row r="1" spans="1:6" x14ac:dyDescent="0.15">
      <c r="A1" t="s">
        <v>19</v>
      </c>
      <c r="B1">
        <f>0.91*0.91*0.3048</f>
        <v>0.25240488000000005</v>
      </c>
      <c r="D1" t="s">
        <v>20</v>
      </c>
      <c r="E1">
        <f>1.5284</f>
        <v>1.5284</v>
      </c>
      <c r="F1">
        <f>0</f>
        <v>0</v>
      </c>
    </row>
    <row r="2" spans="1:6" x14ac:dyDescent="0.15">
      <c r="B2">
        <f>B1/6</f>
        <v>4.2067480000000011E-2</v>
      </c>
      <c r="E2">
        <f>(E7-E1)/6+E1</f>
        <v>1.6800666666666666</v>
      </c>
      <c r="F2">
        <f>B1/36</f>
        <v>7.0112466666666685E-3</v>
      </c>
    </row>
    <row r="3" spans="1:6" x14ac:dyDescent="0.15">
      <c r="B3">
        <f>B1/36</f>
        <v>7.0112466666666685E-3</v>
      </c>
      <c r="E3">
        <f>(E7-E1)/6+E2</f>
        <v>1.8317333333333332</v>
      </c>
      <c r="F3">
        <f>B1/36+F2</f>
        <v>1.4022493333333337E-2</v>
      </c>
    </row>
    <row r="4" spans="1:6" x14ac:dyDescent="0.15">
      <c r="E4">
        <f>(E7-E1)/6+E3</f>
        <v>1.9833999999999998</v>
      </c>
      <c r="F4">
        <f>B1/36+F3</f>
        <v>2.1033740000000006E-2</v>
      </c>
    </row>
    <row r="5" spans="1:6" x14ac:dyDescent="0.15">
      <c r="E5">
        <f>(E7-E1)/6+E4</f>
        <v>2.1350666666666664</v>
      </c>
      <c r="F5">
        <f>B1/36+F4</f>
        <v>2.8044986666666674E-2</v>
      </c>
    </row>
    <row r="6" spans="1:6" x14ac:dyDescent="0.15">
      <c r="E6">
        <f>(E7-E1)/6+E5</f>
        <v>2.2867333333333333</v>
      </c>
      <c r="F6">
        <f>B1/36+F5</f>
        <v>3.5056233333333339E-2</v>
      </c>
    </row>
    <row r="7" spans="1:6" x14ac:dyDescent="0.15">
      <c r="E7">
        <v>2.4384000000000001</v>
      </c>
      <c r="F7">
        <f>B1/36+F6</f>
        <v>4.2067480000000004E-2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"/>
    </sheetView>
  </sheetViews>
  <sheetFormatPr defaultRowHeight="13.5" x14ac:dyDescent="0.15"/>
  <sheetData>
    <row r="1" spans="1:2" x14ac:dyDescent="0.15">
      <c r="A1" t="s">
        <v>6</v>
      </c>
      <c r="B1">
        <f>0.91*0.3048/6</f>
        <v>4.6227999999999998E-2</v>
      </c>
    </row>
    <row r="2" spans="1:2" x14ac:dyDescent="0.15">
      <c r="A2" t="s">
        <v>8</v>
      </c>
      <c r="B2">
        <f>(0.91/6+0.3048)*2</f>
        <v>0.91293333333333337</v>
      </c>
    </row>
    <row r="3" spans="1:2" x14ac:dyDescent="0.15">
      <c r="A3" t="s">
        <v>9</v>
      </c>
      <c r="B3">
        <f>4*B1/B2</f>
        <v>0.20254710092011097</v>
      </c>
    </row>
    <row r="4" spans="1:2" x14ac:dyDescent="0.15">
      <c r="A4" t="s">
        <v>18</v>
      </c>
      <c r="B4">
        <f>B3/2</f>
        <v>0.10127355046005548</v>
      </c>
    </row>
    <row r="6" spans="1:2" x14ac:dyDescent="0.15">
      <c r="A6" t="s">
        <v>23</v>
      </c>
      <c r="B6">
        <f>0.91/6</f>
        <v>0.15166666666666667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3.5" x14ac:dyDescent="0.15"/>
  <sheetData>
    <row r="1" spans="1:2" x14ac:dyDescent="0.15">
      <c r="A1" t="s">
        <v>24</v>
      </c>
      <c r="B1">
        <f>0.91/6</f>
        <v>0.15166666666666667</v>
      </c>
    </row>
    <row r="2" spans="1:2" x14ac:dyDescent="0.15">
      <c r="A2" t="s">
        <v>25</v>
      </c>
      <c r="B2">
        <f>0.91*0.3048/6</f>
        <v>4.6227999999999998E-2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I12" sqref="I12"/>
    </sheetView>
  </sheetViews>
  <sheetFormatPr defaultRowHeight="13.5" x14ac:dyDescent="0.15"/>
  <cols>
    <col min="1" max="1" width="12.5" customWidth="1"/>
    <col min="2" max="2" width="11" customWidth="1"/>
  </cols>
  <sheetData>
    <row r="1" spans="1:2" x14ac:dyDescent="0.15">
      <c r="A1" s="2">
        <v>2.4384000000000001</v>
      </c>
      <c r="B1" s="2">
        <f>A1-A2</f>
        <v>0.15167000000000019</v>
      </c>
    </row>
    <row r="2" spans="1:2" x14ac:dyDescent="0.15">
      <c r="A2" s="2">
        <v>2.2867299999999999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5" sqref="B25"/>
    </sheetView>
  </sheetViews>
  <sheetFormatPr defaultRowHeight="13.5" x14ac:dyDescent="0.15"/>
  <sheetData>
    <row r="1" spans="1:2" x14ac:dyDescent="0.15">
      <c r="A1" t="s">
        <v>26</v>
      </c>
      <c r="B1">
        <f>((2.4384-0.91)-0.195)/2+0.195/2</f>
        <v>0.76419999999999999</v>
      </c>
    </row>
    <row r="2" spans="1:2" x14ac:dyDescent="0.15">
      <c r="A2" t="s">
        <v>27</v>
      </c>
      <c r="B2">
        <v>0.14935199999999998</v>
      </c>
    </row>
    <row r="3" spans="1:2" x14ac:dyDescent="0.15">
      <c r="A3" t="s">
        <v>28</v>
      </c>
      <c r="B3">
        <v>1.2847999999999997</v>
      </c>
    </row>
    <row r="4" spans="1:2" x14ac:dyDescent="0.15">
      <c r="A4" t="s">
        <v>29</v>
      </c>
      <c r="B4">
        <f>4*B2/B3</f>
        <v>0.46498132004981324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3.5" x14ac:dyDescent="0.15"/>
  <sheetData>
    <row r="1" spans="1:2" x14ac:dyDescent="0.15">
      <c r="A1" t="s">
        <v>30</v>
      </c>
      <c r="B1">
        <f>(0.91/2+0.195/2)</f>
        <v>0.55249999999999999</v>
      </c>
    </row>
    <row r="2" spans="1:2" x14ac:dyDescent="0.15">
      <c r="A2" t="s">
        <v>31</v>
      </c>
      <c r="B2">
        <v>0.14935199999999998</v>
      </c>
    </row>
    <row r="3" spans="1:2" x14ac:dyDescent="0.15">
      <c r="A3" t="s">
        <v>32</v>
      </c>
      <c r="B3">
        <v>1.2847999999999997</v>
      </c>
    </row>
    <row r="4" spans="1:2" x14ac:dyDescent="0.15">
      <c r="A4" t="s">
        <v>33</v>
      </c>
      <c r="B4">
        <f>4*B2/B3</f>
        <v>0.46498132004981324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8" sqref="B8"/>
    </sheetView>
  </sheetViews>
  <sheetFormatPr defaultRowHeight="13.5" x14ac:dyDescent="0.15"/>
  <cols>
    <col min="1" max="1" width="9.5" bestFit="1" customWidth="1"/>
    <col min="3" max="3" width="13.875" bestFit="1" customWidth="1"/>
  </cols>
  <sheetData>
    <row r="1" spans="1:3" x14ac:dyDescent="0.15">
      <c r="A1" t="s">
        <v>6</v>
      </c>
      <c r="B1">
        <f>0.91*0.3048/6</f>
        <v>4.6227999999999998E-2</v>
      </c>
    </row>
    <row r="2" spans="1:3" x14ac:dyDescent="0.15">
      <c r="A2" t="s">
        <v>8</v>
      </c>
      <c r="B2">
        <f>0.91/6*2</f>
        <v>0.30333333333333334</v>
      </c>
    </row>
    <row r="3" spans="1:3" x14ac:dyDescent="0.15">
      <c r="A3" t="s">
        <v>9</v>
      </c>
      <c r="B3">
        <f>4*B1/B2</f>
        <v>0.60959999999999992</v>
      </c>
    </row>
    <row r="4" spans="1:3" x14ac:dyDescent="0.15">
      <c r="A4" t="s">
        <v>18</v>
      </c>
      <c r="B4">
        <f>B3/2</f>
        <v>0.30479999999999996</v>
      </c>
    </row>
    <row r="7" spans="1:3" x14ac:dyDescent="0.15">
      <c r="A7" t="s">
        <v>21</v>
      </c>
      <c r="B7">
        <f>0.91/6/2*2</f>
        <v>0.15166666666666667</v>
      </c>
    </row>
    <row r="13" spans="1:3" x14ac:dyDescent="0.15">
      <c r="A13" s="2">
        <v>2.1350699999999998</v>
      </c>
      <c r="B13" s="2">
        <v>2.2867299999999999</v>
      </c>
      <c r="C13" s="3">
        <f>AVERAGE(A13,B13)</f>
        <v>2.2108999999999996</v>
      </c>
    </row>
    <row r="14" spans="1:3" x14ac:dyDescent="0.15">
      <c r="A14" s="2">
        <v>1.9834000000000001</v>
      </c>
      <c r="B14" s="2">
        <v>2.1350699999999998</v>
      </c>
      <c r="C14" s="3">
        <f t="shared" ref="C14:C17" si="0">AVERAGE(A14,B14)</f>
        <v>2.0592350000000001</v>
      </c>
    </row>
    <row r="15" spans="1:3" x14ac:dyDescent="0.15">
      <c r="A15" s="2">
        <v>1.8317300000000001</v>
      </c>
      <c r="B15" s="2">
        <v>1.9834000000000001</v>
      </c>
      <c r="C15" s="3">
        <f t="shared" si="0"/>
        <v>1.907565</v>
      </c>
    </row>
    <row r="16" spans="1:3" x14ac:dyDescent="0.15">
      <c r="A16" s="2">
        <v>1.68007</v>
      </c>
      <c r="B16" s="2">
        <v>1.8317300000000001</v>
      </c>
      <c r="C16" s="3">
        <f t="shared" si="0"/>
        <v>1.7559</v>
      </c>
    </row>
    <row r="17" spans="1:3" x14ac:dyDescent="0.15">
      <c r="A17" s="2">
        <v>1.5284</v>
      </c>
      <c r="B17" s="2">
        <v>1.68007</v>
      </c>
      <c r="C17" s="3">
        <f t="shared" si="0"/>
        <v>1.6042350000000001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G22" sqref="G22"/>
    </sheetView>
  </sheetViews>
  <sheetFormatPr defaultRowHeight="13.5" x14ac:dyDescent="0.15"/>
  <sheetData>
    <row r="1" spans="1:2" x14ac:dyDescent="0.15">
      <c r="A1" t="s">
        <v>26</v>
      </c>
      <c r="B1">
        <f>((2.4384-0.91)-0.195)/2+0.195/2</f>
        <v>0.76419999999999999</v>
      </c>
    </row>
    <row r="2" spans="1:2" x14ac:dyDescent="0.15">
      <c r="A2" t="s">
        <v>27</v>
      </c>
      <c r="B2">
        <v>0.277368</v>
      </c>
    </row>
    <row r="3" spans="1:2" x14ac:dyDescent="0.15">
      <c r="A3" t="s">
        <v>28</v>
      </c>
      <c r="B3">
        <v>2.1248</v>
      </c>
    </row>
    <row r="4" spans="1:2" x14ac:dyDescent="0.15">
      <c r="A4" t="s">
        <v>29</v>
      </c>
      <c r="B4">
        <f>4*B2/B3</f>
        <v>0.52215361445783137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2" sqref="B2"/>
    </sheetView>
  </sheetViews>
  <sheetFormatPr defaultRowHeight="13.5" x14ac:dyDescent="0.15"/>
  <cols>
    <col min="3" max="3" width="10.375" customWidth="1"/>
  </cols>
  <sheetData>
    <row r="1" spans="1:10" x14ac:dyDescent="0.15">
      <c r="A1" t="s">
        <v>4</v>
      </c>
      <c r="B1">
        <f>(2.4384-0.91)/2</f>
        <v>0.76419999999999999</v>
      </c>
      <c r="G1" t="s">
        <v>34</v>
      </c>
    </row>
    <row r="2" spans="1:10" x14ac:dyDescent="0.15">
      <c r="A2" t="s">
        <v>3</v>
      </c>
      <c r="B2">
        <v>0.30480000000000002</v>
      </c>
      <c r="H2" t="s">
        <v>35</v>
      </c>
      <c r="I2" t="s">
        <v>36</v>
      </c>
      <c r="J2" t="s">
        <v>37</v>
      </c>
    </row>
    <row r="3" spans="1:10" x14ac:dyDescent="0.15">
      <c r="A3" t="s">
        <v>2</v>
      </c>
      <c r="B3">
        <v>1.4</v>
      </c>
      <c r="H3">
        <v>1</v>
      </c>
      <c r="I3">
        <v>0</v>
      </c>
      <c r="J3">
        <v>0</v>
      </c>
    </row>
    <row r="4" spans="1:10" x14ac:dyDescent="0.15">
      <c r="H4">
        <v>2</v>
      </c>
      <c r="I4">
        <f>B1</f>
        <v>0.76419999999999999</v>
      </c>
      <c r="J4">
        <f>B1*B2*B3</f>
        <v>0.32609942399999997</v>
      </c>
    </row>
    <row r="5" spans="1:10" x14ac:dyDescent="0.15">
      <c r="A5" t="s">
        <v>38</v>
      </c>
      <c r="B5">
        <v>3</v>
      </c>
    </row>
    <row r="6" spans="1:10" x14ac:dyDescent="0.15">
      <c r="A6" t="s">
        <v>6</v>
      </c>
      <c r="B6">
        <f>B2*B3</f>
        <v>0.42671999999999999</v>
      </c>
    </row>
    <row r="7" spans="1:10" x14ac:dyDescent="0.15">
      <c r="A7" t="s">
        <v>7</v>
      </c>
      <c r="B7">
        <f>B1/3</f>
        <v>0.25473333333333331</v>
      </c>
    </row>
    <row r="8" spans="1:10" x14ac:dyDescent="0.15">
      <c r="A8" t="s">
        <v>8</v>
      </c>
      <c r="B8">
        <f>2*(B2+B3)</f>
        <v>3.4095999999999997</v>
      </c>
    </row>
    <row r="9" spans="1:10" x14ac:dyDescent="0.15">
      <c r="A9" t="s">
        <v>9</v>
      </c>
      <c r="B9">
        <f>4*B6/B8</f>
        <v>0.5006100422336931</v>
      </c>
    </row>
    <row r="10" spans="1:10" x14ac:dyDescent="0.15">
      <c r="B10">
        <f>B9/2</f>
        <v>0.25030502111684655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D29" sqref="D29"/>
    </sheetView>
  </sheetViews>
  <sheetFormatPr defaultRowHeight="13.5" x14ac:dyDescent="0.15"/>
  <sheetData>
    <row r="1" spans="1:10" x14ac:dyDescent="0.15">
      <c r="A1" t="s">
        <v>4</v>
      </c>
      <c r="B1">
        <f>(2.4384-0.91)/2</f>
        <v>0.76419999999999999</v>
      </c>
      <c r="G1" t="s">
        <v>39</v>
      </c>
    </row>
    <row r="2" spans="1:10" x14ac:dyDescent="0.15">
      <c r="A2" t="s">
        <v>3</v>
      </c>
      <c r="B2">
        <v>0.30480000000000002</v>
      </c>
      <c r="H2" t="s">
        <v>40</v>
      </c>
      <c r="I2" t="s">
        <v>41</v>
      </c>
      <c r="J2" t="s">
        <v>42</v>
      </c>
    </row>
    <row r="3" spans="1:10" x14ac:dyDescent="0.15">
      <c r="A3" t="s">
        <v>2</v>
      </c>
      <c r="B3">
        <f>(1.4-0.91)</f>
        <v>0.48999999999999988</v>
      </c>
      <c r="H3">
        <v>1</v>
      </c>
      <c r="I3">
        <f>1.3334</f>
        <v>1.3333999999999999</v>
      </c>
      <c r="J3">
        <v>0</v>
      </c>
    </row>
    <row r="4" spans="1:10" x14ac:dyDescent="0.15">
      <c r="H4">
        <v>2</v>
      </c>
      <c r="I4">
        <f>0.195+I3</f>
        <v>1.5284</v>
      </c>
      <c r="J4">
        <f>B1*B2*B3</f>
        <v>0.11413479839999997</v>
      </c>
    </row>
    <row r="5" spans="1:10" x14ac:dyDescent="0.15">
      <c r="A5" t="s">
        <v>38</v>
      </c>
      <c r="B5">
        <v>1</v>
      </c>
    </row>
    <row r="6" spans="1:10" x14ac:dyDescent="0.15">
      <c r="A6" t="s">
        <v>6</v>
      </c>
      <c r="B6">
        <f>B2*B3</f>
        <v>0.14935199999999998</v>
      </c>
    </row>
    <row r="7" spans="1:10" x14ac:dyDescent="0.15">
      <c r="A7" t="s">
        <v>7</v>
      </c>
      <c r="B7">
        <f>B1/B5</f>
        <v>0.76419999999999999</v>
      </c>
    </row>
    <row r="8" spans="1:10" x14ac:dyDescent="0.15">
      <c r="A8" t="s">
        <v>8</v>
      </c>
      <c r="B8">
        <f>B2+B3+B3</f>
        <v>1.2847999999999997</v>
      </c>
    </row>
    <row r="9" spans="1:10" x14ac:dyDescent="0.15">
      <c r="A9" t="s">
        <v>9</v>
      </c>
      <c r="B9">
        <f>4*B6/B8</f>
        <v>0.46498132004981324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sqref="A1:L15"/>
    </sheetView>
  </sheetViews>
  <sheetFormatPr defaultRowHeight="13.5" x14ac:dyDescent="0.15"/>
  <sheetData>
    <row r="1" spans="1:10" x14ac:dyDescent="0.15">
      <c r="A1" t="s">
        <v>4</v>
      </c>
      <c r="B1">
        <f>0.91</f>
        <v>0.91</v>
      </c>
      <c r="G1" t="s">
        <v>43</v>
      </c>
    </row>
    <row r="2" spans="1:10" x14ac:dyDescent="0.15">
      <c r="A2" t="s">
        <v>3</v>
      </c>
      <c r="B2">
        <v>0.30480000000000002</v>
      </c>
      <c r="H2" t="s">
        <v>44</v>
      </c>
      <c r="I2" t="s">
        <v>45</v>
      </c>
      <c r="J2" t="s">
        <v>46</v>
      </c>
    </row>
    <row r="3" spans="1:10" x14ac:dyDescent="0.15">
      <c r="A3" t="s">
        <v>2</v>
      </c>
      <c r="B3">
        <f>1.4-B1</f>
        <v>0.48999999999999988</v>
      </c>
      <c r="H3">
        <v>1</v>
      </c>
      <c r="I3">
        <f>1.5284</f>
        <v>1.5284</v>
      </c>
      <c r="J3">
        <v>0</v>
      </c>
    </row>
    <row r="4" spans="1:10" x14ac:dyDescent="0.15">
      <c r="H4">
        <v>2</v>
      </c>
      <c r="I4">
        <f>B7+I3</f>
        <v>2.4384000000000001</v>
      </c>
      <c r="J4">
        <f>B7*B2*B3</f>
        <v>0.13591031999999997</v>
      </c>
    </row>
    <row r="5" spans="1:10" x14ac:dyDescent="0.15">
      <c r="A5" t="s">
        <v>47</v>
      </c>
      <c r="B5">
        <v>1</v>
      </c>
    </row>
    <row r="6" spans="1:10" x14ac:dyDescent="0.15">
      <c r="A6" t="s">
        <v>6</v>
      </c>
      <c r="B6">
        <f>B2*B3</f>
        <v>0.14935199999999998</v>
      </c>
    </row>
    <row r="7" spans="1:10" x14ac:dyDescent="0.15">
      <c r="A7" t="s">
        <v>7</v>
      </c>
      <c r="B7">
        <f>B1/B5</f>
        <v>0.91</v>
      </c>
    </row>
    <row r="8" spans="1:10" x14ac:dyDescent="0.15">
      <c r="A8" t="s">
        <v>8</v>
      </c>
      <c r="B8">
        <f>B2+B3+B3</f>
        <v>1.2847999999999997</v>
      </c>
    </row>
    <row r="9" spans="1:10" x14ac:dyDescent="0.15">
      <c r="A9" t="s">
        <v>9</v>
      </c>
      <c r="B9">
        <f>4*B6/B8</f>
        <v>0.46498132004981324</v>
      </c>
    </row>
    <row r="10" spans="1:10" x14ac:dyDescent="0.15">
      <c r="B10">
        <f>B9/2</f>
        <v>0.23249066002490662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H21" sqref="H21"/>
    </sheetView>
  </sheetViews>
  <sheetFormatPr defaultRowHeight="13.5" x14ac:dyDescent="0.15"/>
  <sheetData>
    <row r="1" spans="1:10" x14ac:dyDescent="0.15">
      <c r="A1" t="s">
        <v>4</v>
      </c>
      <c r="B1">
        <v>0.91</v>
      </c>
      <c r="G1" t="s">
        <v>39</v>
      </c>
    </row>
    <row r="2" spans="1:10" x14ac:dyDescent="0.15">
      <c r="A2" t="s">
        <v>3</v>
      </c>
      <c r="B2">
        <v>0.30480000000000002</v>
      </c>
      <c r="H2" t="s">
        <v>40</v>
      </c>
      <c r="I2" t="s">
        <v>41</v>
      </c>
      <c r="J2" t="s">
        <v>42</v>
      </c>
    </row>
    <row r="3" spans="1:10" x14ac:dyDescent="0.15">
      <c r="A3" t="s">
        <v>2</v>
      </c>
      <c r="B3">
        <v>0.91</v>
      </c>
      <c r="H3">
        <v>1</v>
      </c>
      <c r="I3">
        <f>1.5284</f>
        <v>1.5284</v>
      </c>
      <c r="J3">
        <v>0</v>
      </c>
    </row>
    <row r="4" spans="1:10" x14ac:dyDescent="0.15">
      <c r="H4">
        <v>2</v>
      </c>
      <c r="I4">
        <f>B7+I3</f>
        <v>2.4384000000000001</v>
      </c>
      <c r="J4">
        <f>B7*B2*B3</f>
        <v>0.25240488</v>
      </c>
    </row>
    <row r="5" spans="1:10" x14ac:dyDescent="0.15">
      <c r="A5" t="s">
        <v>5</v>
      </c>
      <c r="B5">
        <v>1</v>
      </c>
    </row>
    <row r="6" spans="1:10" x14ac:dyDescent="0.15">
      <c r="A6" t="s">
        <v>6</v>
      </c>
      <c r="B6">
        <f>B2*B3</f>
        <v>0.277368</v>
      </c>
    </row>
    <row r="7" spans="1:10" x14ac:dyDescent="0.15">
      <c r="A7" t="s">
        <v>7</v>
      </c>
      <c r="B7">
        <f>B1/B5</f>
        <v>0.91</v>
      </c>
    </row>
    <row r="8" spans="1:10" x14ac:dyDescent="0.15">
      <c r="A8" t="s">
        <v>8</v>
      </c>
      <c r="B8">
        <f>B2+B3+B3</f>
        <v>2.1248</v>
      </c>
    </row>
    <row r="9" spans="1:10" x14ac:dyDescent="0.15">
      <c r="A9" t="s">
        <v>9</v>
      </c>
      <c r="B9">
        <f>4*B6/B8</f>
        <v>0.52215361445783137</v>
      </c>
    </row>
    <row r="10" spans="1:10" x14ac:dyDescent="0.15">
      <c r="B10">
        <f>B9/2</f>
        <v>0.26107680722891569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4" sqref="B14"/>
    </sheetView>
  </sheetViews>
  <sheetFormatPr defaultRowHeight="13.5" x14ac:dyDescent="0.15"/>
  <cols>
    <col min="1" max="1" width="13.875" customWidth="1"/>
    <col min="2" max="2" width="9.5" bestFit="1" customWidth="1"/>
  </cols>
  <sheetData>
    <row r="1" spans="1:2" x14ac:dyDescent="0.15">
      <c r="A1" t="s">
        <v>11</v>
      </c>
      <c r="B1">
        <f>2.54/100</f>
        <v>2.5399999999999999E-2</v>
      </c>
    </row>
    <row r="2" spans="1:2" x14ac:dyDescent="0.15">
      <c r="A2" t="s">
        <v>12</v>
      </c>
      <c r="B2">
        <f>B1^2*3.14/4</f>
        <v>5.0645059999999997E-4</v>
      </c>
    </row>
    <row r="5" spans="1:2" x14ac:dyDescent="0.15">
      <c r="A5" t="s">
        <v>13</v>
      </c>
      <c r="B5" s="1">
        <v>398.28</v>
      </c>
    </row>
    <row r="6" spans="1:2" x14ac:dyDescent="0.15">
      <c r="A6" t="s">
        <v>14</v>
      </c>
      <c r="B6" s="2">
        <v>172369</v>
      </c>
    </row>
    <row r="8" spans="1:2" x14ac:dyDescent="0.15">
      <c r="A8" t="s">
        <v>15</v>
      </c>
      <c r="B8">
        <v>2.7E-2</v>
      </c>
    </row>
    <row r="11" spans="1:2" x14ac:dyDescent="0.15">
      <c r="A11" t="s">
        <v>16</v>
      </c>
      <c r="B11">
        <v>0.95609999999999995</v>
      </c>
    </row>
    <row r="13" spans="1:2" x14ac:dyDescent="0.15">
      <c r="A13" t="s">
        <v>17</v>
      </c>
      <c r="B13">
        <f>B8/B11/B2</f>
        <v>55.760075865751595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D17" sqref="D17"/>
    </sheetView>
  </sheetViews>
  <sheetFormatPr defaultRowHeight="13.5" x14ac:dyDescent="0.15"/>
  <cols>
    <col min="1" max="1" width="18.75" customWidth="1"/>
  </cols>
  <sheetData>
    <row r="1" spans="1:2" x14ac:dyDescent="0.15">
      <c r="A1" t="s">
        <v>10</v>
      </c>
      <c r="B1">
        <f>0.9*0.3048</f>
        <v>0.27432000000000001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1" sqref="E1"/>
    </sheetView>
  </sheetViews>
  <sheetFormatPr defaultRowHeight="13.5" x14ac:dyDescent="0.15"/>
  <sheetData>
    <row r="1" spans="1:5" x14ac:dyDescent="0.15">
      <c r="A1" t="s">
        <v>4</v>
      </c>
      <c r="B1">
        <f>(2.4384-0.91)/2</f>
        <v>0.76419999999999999</v>
      </c>
      <c r="D1" t="s">
        <v>42</v>
      </c>
      <c r="E1">
        <f>B1*B2*B3</f>
        <v>0.21196462560000001</v>
      </c>
    </row>
    <row r="2" spans="1:5" x14ac:dyDescent="0.15">
      <c r="A2" t="s">
        <v>3</v>
      </c>
      <c r="B2">
        <v>0.30480000000000002</v>
      </c>
    </row>
    <row r="3" spans="1:5" x14ac:dyDescent="0.15">
      <c r="A3" t="s">
        <v>2</v>
      </c>
      <c r="B3">
        <f>0.91</f>
        <v>0.91</v>
      </c>
    </row>
    <row r="5" spans="1:5" x14ac:dyDescent="0.15">
      <c r="A5" t="s">
        <v>38</v>
      </c>
      <c r="B5">
        <v>1</v>
      </c>
    </row>
    <row r="6" spans="1:5" x14ac:dyDescent="0.15">
      <c r="A6" t="s">
        <v>6</v>
      </c>
      <c r="B6">
        <f>B2*B3</f>
        <v>0.277368</v>
      </c>
    </row>
    <row r="7" spans="1:5" x14ac:dyDescent="0.15">
      <c r="A7" t="s">
        <v>7</v>
      </c>
      <c r="B7">
        <f>B1/B5</f>
        <v>0.76419999999999999</v>
      </c>
    </row>
    <row r="8" spans="1:5" x14ac:dyDescent="0.15">
      <c r="A8" t="s">
        <v>8</v>
      </c>
      <c r="B8">
        <f>B2+B3+B3</f>
        <v>2.1248</v>
      </c>
    </row>
    <row r="9" spans="1:5" x14ac:dyDescent="0.15">
      <c r="A9" t="s">
        <v>9</v>
      </c>
      <c r="B9">
        <f>4*B6/B8</f>
        <v>0.52215361445783137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3.5" x14ac:dyDescent="0.15"/>
  <sheetData>
    <row r="1" spans="1:2" x14ac:dyDescent="0.15">
      <c r="A1" t="s">
        <v>6</v>
      </c>
      <c r="B1">
        <f>0.91*0.3048/6</f>
        <v>4.6227999999999998E-2</v>
      </c>
    </row>
    <row r="2" spans="1:2" x14ac:dyDescent="0.15">
      <c r="A2" t="s">
        <v>8</v>
      </c>
      <c r="B2">
        <f>0.91/6*2+0.3048</f>
        <v>0.60813333333333341</v>
      </c>
    </row>
    <row r="3" spans="1:2" x14ac:dyDescent="0.15">
      <c r="A3" t="s">
        <v>9</v>
      </c>
      <c r="B3">
        <f>4*B1/B2</f>
        <v>0.30406489804867348</v>
      </c>
    </row>
    <row r="4" spans="1:2" x14ac:dyDescent="0.15">
      <c r="A4" t="s">
        <v>18</v>
      </c>
      <c r="B4">
        <f>B3/2</f>
        <v>0.15203244902433674</v>
      </c>
    </row>
    <row r="7" spans="1:2" x14ac:dyDescent="0.15">
      <c r="A7" t="s">
        <v>21</v>
      </c>
      <c r="B7">
        <f>(1.4-0.91)/2+0.91/6/2</f>
        <v>0.3208333333333333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test section</vt:lpstr>
      <vt:lpstr>202</vt:lpstr>
      <vt:lpstr>204</vt:lpstr>
      <vt:lpstr>206</vt:lpstr>
      <vt:lpstr>208</vt:lpstr>
      <vt:lpstr>steam</vt:lpstr>
      <vt:lpstr>heat structure</vt:lpstr>
      <vt:lpstr>214</vt:lpstr>
      <vt:lpstr>207FL</vt:lpstr>
      <vt:lpstr>209FL</vt:lpstr>
      <vt:lpstr>01-56V</vt:lpstr>
      <vt:lpstr>1101FL</vt:lpstr>
      <vt:lpstr>hs</vt:lpstr>
      <vt:lpstr>Sheet2</vt:lpstr>
      <vt:lpstr>FL203</vt:lpstr>
      <vt:lpstr>FL205</vt:lpstr>
      <vt:lpstr>FL217</vt:lpstr>
      <vt:lpstr>FL210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2014-08-19T16:42:50Z</dcterms:modified>
</cp:coreProperties>
</file>