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空冷塔" sheetId="1" r:id="rId1"/>
    <sheet name="乏燃料池" sheetId="2" r:id="rId2"/>
  </sheets>
  <calcPr calcId="152511" concurrentCalc="0"/>
</workbook>
</file>

<file path=xl/calcChain.xml><?xml version="1.0" encoding="utf-8"?>
<calcChain xmlns="http://schemas.openxmlformats.org/spreadsheetml/2006/main">
  <c r="K27" i="2" l="1"/>
  <c r="L14" i="2"/>
  <c r="P8" i="2"/>
  <c r="P6" i="2"/>
  <c r="P5" i="2"/>
  <c r="P4" i="2"/>
  <c r="P3" i="2"/>
  <c r="L21" i="2"/>
  <c r="L20" i="2"/>
  <c r="L19" i="2"/>
  <c r="L18" i="2"/>
  <c r="L17" i="2"/>
  <c r="L16" i="2"/>
  <c r="L6" i="2"/>
  <c r="L12" i="2"/>
  <c r="L13" i="2"/>
  <c r="L11" i="2"/>
  <c r="L10" i="2"/>
  <c r="L9" i="2"/>
  <c r="L7" i="2"/>
  <c r="L5" i="2"/>
  <c r="L4" i="2"/>
  <c r="L3" i="2"/>
  <c r="B8" i="2"/>
  <c r="J13" i="2"/>
  <c r="J12" i="2"/>
  <c r="J11" i="2"/>
  <c r="J10" i="2"/>
  <c r="J9" i="2"/>
  <c r="J8" i="2"/>
  <c r="J7" i="2"/>
  <c r="J6" i="2"/>
  <c r="J5" i="2"/>
  <c r="J4" i="2"/>
  <c r="J3" i="2"/>
  <c r="H13" i="2"/>
  <c r="H12" i="2"/>
  <c r="H11" i="2"/>
  <c r="H10" i="2"/>
  <c r="H9" i="2"/>
  <c r="H7" i="2"/>
  <c r="E4" i="2"/>
  <c r="B14" i="2"/>
  <c r="B13" i="2"/>
  <c r="H5" i="2"/>
  <c r="H4" i="2"/>
  <c r="H3" i="2"/>
  <c r="B7" i="2"/>
  <c r="B6" i="2"/>
  <c r="W3" i="2"/>
  <c r="B16" i="1"/>
  <c r="B13" i="1"/>
  <c r="H6" i="2"/>
</calcChain>
</file>

<file path=xl/sharedStrings.xml><?xml version="1.0" encoding="utf-8"?>
<sst xmlns="http://schemas.openxmlformats.org/spreadsheetml/2006/main" count="100" uniqueCount="96">
  <si>
    <t>型号</t>
    <phoneticPr fontId="1" type="noConversion"/>
  </si>
  <si>
    <t>GP</t>
    <phoneticPr fontId="1" type="noConversion"/>
  </si>
  <si>
    <t>鼓风式水平管束</t>
    <phoneticPr fontId="1" type="noConversion"/>
  </si>
  <si>
    <t>空冷塔长（m)</t>
    <phoneticPr fontId="1" type="noConversion"/>
  </si>
  <si>
    <t>空冷塔宽（m)</t>
    <phoneticPr fontId="1" type="noConversion"/>
  </si>
  <si>
    <t>换热管长度（m)</t>
    <phoneticPr fontId="1" type="noConversion"/>
  </si>
  <si>
    <t>换热管外径(m)</t>
    <phoneticPr fontId="1" type="noConversion"/>
  </si>
  <si>
    <t>换热管内径(m)</t>
    <phoneticPr fontId="1" type="noConversion"/>
  </si>
  <si>
    <t>翅片外径(m)</t>
    <phoneticPr fontId="1" type="noConversion"/>
  </si>
  <si>
    <t>翅片厚度，m</t>
  </si>
  <si>
    <t>翅片间距，m</t>
  </si>
  <si>
    <r>
      <t>管间横向间距</t>
    </r>
    <r>
      <rPr>
        <sz val="12"/>
        <rFont val="Times New Roman"/>
        <family val="1"/>
      </rPr>
      <t>Sd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</si>
  <si>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r>
      <t>管间高度间距</t>
    </r>
    <r>
      <rPr>
        <sz val="12"/>
        <rFont val="Times New Roman"/>
        <family val="1"/>
      </rPr>
      <t>Sh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</si>
  <si>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t>管排数</t>
    <phoneticPr fontId="1" type="noConversion"/>
  </si>
  <si>
    <t>每排管根数</t>
    <phoneticPr fontId="1" type="noConversion"/>
  </si>
  <si>
    <t>乏燃料池</t>
    <phoneticPr fontId="1" type="noConversion"/>
  </si>
  <si>
    <t>压力,Pa</t>
    <phoneticPr fontId="1" type="noConversion"/>
  </si>
  <si>
    <t>0.108+0.012</t>
    <phoneticPr fontId="1" type="noConversion"/>
  </si>
  <si>
    <t>贮存格架数目</t>
    <phoneticPr fontId="1" type="noConversion"/>
  </si>
  <si>
    <t>？</t>
    <phoneticPr fontId="1" type="noConversion"/>
  </si>
  <si>
    <t>每个贮存格架中格架单元数目</t>
    <phoneticPr fontId="1" type="noConversion"/>
  </si>
  <si>
    <t>？</t>
    <phoneticPr fontId="1" type="noConversion"/>
  </si>
  <si>
    <t>L1，m</t>
    <phoneticPr fontId="1" type="noConversion"/>
  </si>
  <si>
    <t>L6,m</t>
    <phoneticPr fontId="1" type="noConversion"/>
  </si>
  <si>
    <t>L2，m</t>
    <phoneticPr fontId="1" type="noConversion"/>
  </si>
  <si>
    <t>L5，m</t>
    <phoneticPr fontId="1" type="noConversion"/>
  </si>
  <si>
    <t>乏燃料池向四周扩展,m</t>
    <phoneticPr fontId="1" type="noConversion"/>
  </si>
  <si>
    <t>堆芯燃料组件总数Ncore</t>
    <phoneticPr fontId="1" type="noConversion"/>
  </si>
  <si>
    <t>原乏燃料池总长Lpool，m</t>
    <phoneticPr fontId="1" type="noConversion"/>
  </si>
  <si>
    <t>原乏燃料池总宽Wpool，m</t>
    <phoneticPr fontId="1" type="noConversion"/>
  </si>
  <si>
    <t>原乏燃料池总高Hpool,m</t>
    <phoneticPr fontId="1" type="noConversion"/>
  </si>
  <si>
    <t>现乏燃料池总长Lpool',m</t>
    <phoneticPr fontId="1" type="noConversion"/>
  </si>
  <si>
    <t>现乏燃料池总宽Wpool',m</t>
    <phoneticPr fontId="1" type="noConversion"/>
  </si>
  <si>
    <t>现乏燃料池总高Hpool'，m</t>
    <phoneticPr fontId="1" type="noConversion"/>
  </si>
  <si>
    <t>贮存格架总长度Lrack,m</t>
    <phoneticPr fontId="1" type="noConversion"/>
  </si>
  <si>
    <t>贮存格架总宽度Wrack,m</t>
    <phoneticPr fontId="1" type="noConversion"/>
  </si>
  <si>
    <t>贮存格架总高度(包括基础板）Hrack,m</t>
    <phoneticPr fontId="1" type="noConversion"/>
  </si>
  <si>
    <t>长度方向贮存格架与池壁间距Lgap,m</t>
    <phoneticPr fontId="1" type="noConversion"/>
  </si>
  <si>
    <t>宽度方向贮存格架与池壁间距Wgap,m</t>
    <phoneticPr fontId="1" type="noConversion"/>
  </si>
  <si>
    <t>贮存格架与池底间距Hgap,m</t>
    <phoneticPr fontId="1" type="noConversion"/>
  </si>
  <si>
    <t>活性区高度Hact,m</t>
    <phoneticPr fontId="1" type="noConversion"/>
  </si>
  <si>
    <t>格架单元内横截面积Acell，m^2</t>
    <phoneticPr fontId="1" type="noConversion"/>
  </si>
  <si>
    <t>I区格架单元横截面积Acell1,m^2</t>
    <phoneticPr fontId="1" type="noConversion"/>
  </si>
  <si>
    <t>II区格架单元横截面积Acell2，m^2</t>
    <phoneticPr fontId="1" type="noConversion"/>
  </si>
  <si>
    <t>棒束横截面积Arods，m^2</t>
    <phoneticPr fontId="1" type="noConversion"/>
  </si>
  <si>
    <t>导向管和仪表管横截面积Agits,m^2</t>
    <phoneticPr fontId="1" type="noConversion"/>
  </si>
  <si>
    <t>实际格架流通面积Afree，m^2</t>
    <phoneticPr fontId="1" type="noConversion"/>
  </si>
  <si>
    <t>格架边孔流通面积Ansh,m^2</t>
    <phoneticPr fontId="1" type="noConversion"/>
  </si>
  <si>
    <t>I类贮存格架单元中心距Pcell1,m</t>
    <phoneticPr fontId="1" type="noConversion"/>
  </si>
  <si>
    <t>II类贮存格架单元中心距Pcell2,m</t>
    <phoneticPr fontId="1" type="noConversion"/>
  </si>
  <si>
    <t>堆芯燃料组件总数,Ncore</t>
    <phoneticPr fontId="1" type="noConversion"/>
  </si>
  <si>
    <t>L9,m</t>
    <phoneticPr fontId="1" type="noConversion"/>
  </si>
  <si>
    <t>x0,m</t>
    <phoneticPr fontId="1" type="noConversion"/>
  </si>
  <si>
    <t>x1,m</t>
    <phoneticPr fontId="1" type="noConversion"/>
  </si>
  <si>
    <t>x2,m</t>
    <phoneticPr fontId="1" type="noConversion"/>
  </si>
  <si>
    <t>x6,m</t>
    <phoneticPr fontId="1" type="noConversion"/>
  </si>
  <si>
    <t>x9,m</t>
    <phoneticPr fontId="1" type="noConversion"/>
  </si>
  <si>
    <t>x12,m</t>
    <phoneticPr fontId="1" type="noConversion"/>
  </si>
  <si>
    <t>W1,m</t>
    <phoneticPr fontId="1" type="noConversion"/>
  </si>
  <si>
    <t>W6,m</t>
    <phoneticPr fontId="1" type="noConversion"/>
  </si>
  <si>
    <t>W2,m</t>
    <phoneticPr fontId="1" type="noConversion"/>
  </si>
  <si>
    <t>W7,m</t>
    <phoneticPr fontId="1" type="noConversion"/>
  </si>
  <si>
    <t>W4,m</t>
    <phoneticPr fontId="1" type="noConversion"/>
  </si>
  <si>
    <t>y0,m</t>
    <phoneticPr fontId="1" type="noConversion"/>
  </si>
  <si>
    <t>y1,m</t>
    <phoneticPr fontId="1" type="noConversion"/>
  </si>
  <si>
    <t>y2,m</t>
    <phoneticPr fontId="1" type="noConversion"/>
  </si>
  <si>
    <t>y4,m</t>
    <phoneticPr fontId="1" type="noConversion"/>
  </si>
  <si>
    <t>y7,m</t>
    <phoneticPr fontId="1" type="noConversion"/>
  </si>
  <si>
    <t>y10,m</t>
    <phoneticPr fontId="1" type="noConversion"/>
  </si>
  <si>
    <t>长度(坐标）</t>
    <phoneticPr fontId="1" type="noConversion"/>
  </si>
  <si>
    <t>H0,m</t>
    <phoneticPr fontId="1" type="noConversion"/>
  </si>
  <si>
    <t>乏燃料水池向高度方向延伸，m</t>
    <phoneticPr fontId="1" type="noConversion"/>
  </si>
  <si>
    <t>H1,m</t>
    <phoneticPr fontId="1" type="noConversion"/>
  </si>
  <si>
    <t>H2,m</t>
    <phoneticPr fontId="1" type="noConversion"/>
  </si>
  <si>
    <t>H3,m</t>
    <phoneticPr fontId="1" type="noConversion"/>
  </si>
  <si>
    <t>H4,m</t>
    <phoneticPr fontId="1" type="noConversion"/>
  </si>
  <si>
    <t>Z1,m</t>
    <phoneticPr fontId="1" type="noConversion"/>
  </si>
  <si>
    <t>Z7,m</t>
    <phoneticPr fontId="1" type="noConversion"/>
  </si>
  <si>
    <t>Z2,m</t>
    <phoneticPr fontId="1" type="noConversion"/>
  </si>
  <si>
    <t>Z3,m</t>
    <phoneticPr fontId="1" type="noConversion"/>
  </si>
  <si>
    <t>Z4,m</t>
    <phoneticPr fontId="1" type="noConversion"/>
  </si>
  <si>
    <t>z5,m</t>
    <phoneticPr fontId="1" type="noConversion"/>
  </si>
  <si>
    <t>z6,m</t>
    <phoneticPr fontId="1" type="noConversion"/>
  </si>
  <si>
    <t>Z1',m</t>
    <phoneticPr fontId="1" type="noConversion"/>
  </si>
  <si>
    <t>Z7',m</t>
    <phoneticPr fontId="1" type="noConversion"/>
  </si>
  <si>
    <t>Z2',m</t>
    <phoneticPr fontId="1" type="noConversion"/>
  </si>
  <si>
    <t>Z3',m</t>
    <phoneticPr fontId="1" type="noConversion"/>
  </si>
  <si>
    <t>Z4',m</t>
    <phoneticPr fontId="1" type="noConversion"/>
  </si>
  <si>
    <t>z5',m</t>
    <phoneticPr fontId="1" type="noConversion"/>
  </si>
  <si>
    <t>z6',m</t>
    <phoneticPr fontId="1" type="noConversion"/>
  </si>
  <si>
    <t>贮存格架总面积，m^2</t>
    <phoneticPr fontId="1" type="noConversion"/>
  </si>
  <si>
    <t>贮存格架单元内部尺寸,m</t>
    <phoneticPr fontId="1" type="noConversion"/>
  </si>
  <si>
    <t>贮存格架单元面积,m^2</t>
    <phoneticPr fontId="1" type="noConversion"/>
  </si>
  <si>
    <t>贮存格架单元数目</t>
    <phoneticPr fontId="1" type="noConversion"/>
  </si>
  <si>
    <t>贮存格架数目</t>
    <phoneticPr fontId="1" type="noConversion"/>
  </si>
  <si>
    <t>每个贮存格架中贮存单元数目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</si>
</sst>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2"/>
      <color indexed="14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>
      <selection activeCell="M1" sqref="M1:S26"/>
    </sheetView>
  </sheetViews>
  <sheetFormatPr defaultRowHeight="13.5" x14ac:dyDescent="0.15"/>
  <cols>
    <col min="1" max="1" width="17.875" customWidth="1"/>
    <col min="5" max="5" width="9" customWidth="1"/>
    <col min="6" max="6" width="0.875" customWidth="1"/>
    <col min="7" max="12" width="9" hidden="1" customWidth="1"/>
    <col min="13" max="13" width="26" customWidth="1"/>
    <col min="14" max="14" width="9.5" bestFit="1" customWidth="1"/>
  </cols>
  <sheetData>
    <row r="3" spans="1:3" x14ac:dyDescent="0.15">
      <c r="A3" t="s">
        <v>0</v>
      </c>
      <c r="B3" t="s">
        <v>1</v>
      </c>
      <c r="C3" t="s">
        <v>2</v>
      </c>
    </row>
    <row r="4" spans="1:3" x14ac:dyDescent="0.15">
      <c r="A4" s="1" t="s">
        <v>3</v>
      </c>
      <c r="B4" s="1">
        <v>20</v>
      </c>
    </row>
    <row r="5" spans="1:3" x14ac:dyDescent="0.15">
      <c r="A5" s="1" t="s">
        <v>4</v>
      </c>
      <c r="B5" s="1">
        <v>16</v>
      </c>
    </row>
    <row r="6" spans="1:3" x14ac:dyDescent="0.15">
      <c r="A6" s="1" t="s">
        <v>5</v>
      </c>
      <c r="B6" s="1">
        <v>20</v>
      </c>
    </row>
    <row r="7" spans="1:3" x14ac:dyDescent="0.15">
      <c r="A7" t="s">
        <v>6</v>
      </c>
      <c r="B7">
        <v>2.5000000000000001E-2</v>
      </c>
    </row>
    <row r="8" spans="1:3" x14ac:dyDescent="0.15">
      <c r="A8" t="s">
        <v>7</v>
      </c>
      <c r="B8">
        <v>0.02</v>
      </c>
    </row>
    <row r="9" spans="1:3" x14ac:dyDescent="0.15">
      <c r="A9" t="s">
        <v>8</v>
      </c>
      <c r="B9">
        <v>0.05</v>
      </c>
    </row>
    <row r="10" spans="1:3" x14ac:dyDescent="0.15">
      <c r="A10" t="s">
        <v>9</v>
      </c>
      <c r="B10">
        <v>5.0000000000000001E-4</v>
      </c>
    </row>
    <row r="11" spans="1:3" x14ac:dyDescent="0.15">
      <c r="A11" t="s">
        <v>10</v>
      </c>
      <c r="B11">
        <v>2.3E-3</v>
      </c>
    </row>
    <row r="12" spans="1:3" ht="15.75" x14ac:dyDescent="0.25">
      <c r="A12" t="s">
        <v>11</v>
      </c>
      <c r="B12">
        <v>5.3999999999999999E-2</v>
      </c>
    </row>
    <row r="13" spans="1:3" ht="15.75" x14ac:dyDescent="0.25">
      <c r="A13" t="s">
        <v>12</v>
      </c>
      <c r="B13">
        <f>B12/2*3^0.5</f>
        <v>4.6765371804359683E-2</v>
      </c>
    </row>
    <row r="15" spans="1:3" x14ac:dyDescent="0.15">
      <c r="A15" t="s">
        <v>13</v>
      </c>
      <c r="B15">
        <v>4</v>
      </c>
    </row>
    <row r="16" spans="1:3" x14ac:dyDescent="0.15">
      <c r="A16" t="s">
        <v>14</v>
      </c>
      <c r="B16">
        <f>INT(B5/B12)</f>
        <v>296</v>
      </c>
    </row>
    <row r="19" spans="1:2" ht="14.25" x14ac:dyDescent="0.15">
      <c r="B19" s="3"/>
    </row>
    <row r="20" spans="1:2" x14ac:dyDescent="0.15">
      <c r="A20" s="2"/>
    </row>
    <row r="21" spans="1:2" x14ac:dyDescent="0.15">
      <c r="A21" s="2"/>
    </row>
    <row r="22" spans="1:2" x14ac:dyDescent="0.15">
      <c r="A22" s="2"/>
    </row>
    <row r="26" spans="1:2" x14ac:dyDescent="0.15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D35" sqref="D35"/>
    </sheetView>
  </sheetViews>
  <sheetFormatPr defaultRowHeight="13.5" x14ac:dyDescent="0.15"/>
  <cols>
    <col min="1" max="1" width="32.625" customWidth="1"/>
    <col min="3" max="3" width="5.125" customWidth="1"/>
    <col min="4" max="4" width="33.625" customWidth="1"/>
    <col min="5" max="5" width="6.75" customWidth="1"/>
    <col min="6" max="6" width="3.875" customWidth="1"/>
    <col min="7" max="7" width="10" customWidth="1"/>
    <col min="8" max="8" width="10.875" customWidth="1"/>
    <col min="9" max="9" width="22" customWidth="1"/>
    <col min="15" max="15" width="23.375" customWidth="1"/>
    <col min="18" max="18" width="22.375" customWidth="1"/>
  </cols>
  <sheetData>
    <row r="1" spans="1:23" x14ac:dyDescent="0.15">
      <c r="A1" t="s">
        <v>15</v>
      </c>
    </row>
    <row r="2" spans="1:23" x14ac:dyDescent="0.15">
      <c r="G2" t="s">
        <v>69</v>
      </c>
      <c r="I2" t="s">
        <v>69</v>
      </c>
      <c r="K2" t="s">
        <v>69</v>
      </c>
    </row>
    <row r="3" spans="1:23" x14ac:dyDescent="0.15">
      <c r="A3" t="s">
        <v>28</v>
      </c>
      <c r="B3">
        <v>12.7</v>
      </c>
      <c r="D3" t="s">
        <v>26</v>
      </c>
      <c r="E3">
        <v>1</v>
      </c>
      <c r="G3" t="s">
        <v>22</v>
      </c>
      <c r="H3">
        <f>B6</f>
        <v>14.7</v>
      </c>
      <c r="I3" t="s">
        <v>58</v>
      </c>
      <c r="J3">
        <f>B7</f>
        <v>8.4</v>
      </c>
      <c r="K3" t="s">
        <v>70</v>
      </c>
      <c r="L3">
        <f>B8</f>
        <v>15.08</v>
      </c>
      <c r="O3" t="s">
        <v>90</v>
      </c>
      <c r="P3">
        <f>B10*B11</f>
        <v>74.044650000000004</v>
      </c>
      <c r="W3">
        <f>17*17</f>
        <v>289</v>
      </c>
    </row>
    <row r="4" spans="1:23" x14ac:dyDescent="0.15">
      <c r="A4" t="s">
        <v>29</v>
      </c>
      <c r="B4">
        <v>6.4</v>
      </c>
      <c r="D4" t="s">
        <v>50</v>
      </c>
      <c r="E4">
        <f>B17</f>
        <v>193</v>
      </c>
      <c r="G4" t="s">
        <v>23</v>
      </c>
      <c r="H4">
        <f>B10</f>
        <v>12.31</v>
      </c>
      <c r="I4" t="s">
        <v>59</v>
      </c>
      <c r="J4">
        <f>B11</f>
        <v>6.0149999999999997</v>
      </c>
      <c r="K4" t="s">
        <v>72</v>
      </c>
      <c r="L4">
        <f>(108-12)/1000</f>
        <v>9.6000000000000002E-2</v>
      </c>
      <c r="O4" t="s">
        <v>91</v>
      </c>
      <c r="P4">
        <f>224/1000</f>
        <v>0.224</v>
      </c>
    </row>
    <row r="5" spans="1:23" x14ac:dyDescent="0.15">
      <c r="A5" t="s">
        <v>30</v>
      </c>
      <c r="B5">
        <v>13.08</v>
      </c>
      <c r="D5" t="s">
        <v>48</v>
      </c>
      <c r="E5">
        <v>0.27800000000000002</v>
      </c>
      <c r="G5" t="s">
        <v>24</v>
      </c>
      <c r="H5">
        <f>(H3-H4)/2</f>
        <v>1.1949999999999994</v>
      </c>
      <c r="I5" t="s">
        <v>60</v>
      </c>
      <c r="J5">
        <f>(J3-J4)/2</f>
        <v>1.1925000000000003</v>
      </c>
      <c r="K5" t="s">
        <v>73</v>
      </c>
      <c r="L5">
        <f>B12</f>
        <v>5.085</v>
      </c>
      <c r="O5" t="s">
        <v>92</v>
      </c>
      <c r="P5">
        <f>P4*P4</f>
        <v>5.0176000000000005E-2</v>
      </c>
    </row>
    <row r="6" spans="1:23" x14ac:dyDescent="0.15">
      <c r="A6" t="s">
        <v>31</v>
      </c>
      <c r="B6">
        <f>B3+E3*2</f>
        <v>14.7</v>
      </c>
      <c r="D6" t="s">
        <v>49</v>
      </c>
      <c r="E6">
        <v>0.246</v>
      </c>
      <c r="G6" t="s">
        <v>25</v>
      </c>
      <c r="H6">
        <f>H5</f>
        <v>1.1949999999999994</v>
      </c>
      <c r="I6" t="s">
        <v>62</v>
      </c>
      <c r="J6">
        <f>J5</f>
        <v>1.1925000000000003</v>
      </c>
      <c r="K6" t="s">
        <v>74</v>
      </c>
      <c r="L6">
        <f>(B12-B16)/2</f>
        <v>0.40899999999999981</v>
      </c>
      <c r="O6" t="s">
        <v>93</v>
      </c>
      <c r="P6">
        <f>P3/P5</f>
        <v>1475.6985411352041</v>
      </c>
    </row>
    <row r="7" spans="1:23" x14ac:dyDescent="0.15">
      <c r="A7" t="s">
        <v>32</v>
      </c>
      <c r="B7">
        <f>B4+E3*2</f>
        <v>8.4</v>
      </c>
      <c r="D7" t="s">
        <v>71</v>
      </c>
      <c r="E7">
        <v>2</v>
      </c>
      <c r="G7" t="s">
        <v>51</v>
      </c>
      <c r="H7">
        <f>SQRT(E4)*E5</f>
        <v>3.8620994290670461</v>
      </c>
      <c r="I7" t="s">
        <v>61</v>
      </c>
      <c r="J7">
        <f>H7</f>
        <v>3.8620994290670461</v>
      </c>
      <c r="K7" t="s">
        <v>75</v>
      </c>
      <c r="L7">
        <f>B16</f>
        <v>4.2670000000000003</v>
      </c>
      <c r="O7" t="s">
        <v>94</v>
      </c>
      <c r="P7">
        <v>8</v>
      </c>
    </row>
    <row r="8" spans="1:23" x14ac:dyDescent="0.15">
      <c r="A8" t="s">
        <v>33</v>
      </c>
      <c r="B8">
        <f>B5+E7</f>
        <v>15.08</v>
      </c>
      <c r="G8" t="s">
        <v>52</v>
      </c>
      <c r="H8">
        <v>0</v>
      </c>
      <c r="I8" t="s">
        <v>63</v>
      </c>
      <c r="J8">
        <f>0</f>
        <v>0</v>
      </c>
      <c r="K8" t="s">
        <v>76</v>
      </c>
      <c r="L8">
        <v>0</v>
      </c>
      <c r="O8" t="s">
        <v>95</v>
      </c>
      <c r="P8">
        <f>P6/P7</f>
        <v>184.46231764190051</v>
      </c>
    </row>
    <row r="9" spans="1:23" x14ac:dyDescent="0.15">
      <c r="A9" t="s">
        <v>16</v>
      </c>
      <c r="B9" s="4">
        <v>101300</v>
      </c>
      <c r="G9" t="s">
        <v>53</v>
      </c>
      <c r="H9">
        <f>H3</f>
        <v>14.7</v>
      </c>
      <c r="I9" t="s">
        <v>64</v>
      </c>
      <c r="J9">
        <f>J3</f>
        <v>8.4</v>
      </c>
      <c r="K9" t="s">
        <v>77</v>
      </c>
      <c r="L9">
        <f>L3</f>
        <v>15.08</v>
      </c>
    </row>
    <row r="10" spans="1:23" x14ac:dyDescent="0.15">
      <c r="A10" t="s">
        <v>34</v>
      </c>
      <c r="B10">
        <v>12.31</v>
      </c>
      <c r="G10" t="s">
        <v>54</v>
      </c>
      <c r="H10">
        <f>H5</f>
        <v>1.1949999999999994</v>
      </c>
      <c r="I10" t="s">
        <v>65</v>
      </c>
      <c r="J10">
        <f>J5</f>
        <v>1.1925000000000003</v>
      </c>
      <c r="K10" t="s">
        <v>78</v>
      </c>
      <c r="L10">
        <f>L4</f>
        <v>9.6000000000000002E-2</v>
      </c>
    </row>
    <row r="11" spans="1:23" x14ac:dyDescent="0.15">
      <c r="A11" t="s">
        <v>35</v>
      </c>
      <c r="B11">
        <v>6.0149999999999997</v>
      </c>
      <c r="G11" t="s">
        <v>55</v>
      </c>
      <c r="H11">
        <f>H9-H6</f>
        <v>13.504999999999999</v>
      </c>
      <c r="I11" t="s">
        <v>66</v>
      </c>
      <c r="J11">
        <f>J3-J6</f>
        <v>7.2074999999999996</v>
      </c>
      <c r="K11" t="s">
        <v>79</v>
      </c>
      <c r="L11">
        <f>L4+L6</f>
        <v>0.50499999999999978</v>
      </c>
    </row>
    <row r="12" spans="1:23" x14ac:dyDescent="0.15">
      <c r="A12" t="s">
        <v>36</v>
      </c>
      <c r="B12">
        <v>5.085</v>
      </c>
      <c r="G12" t="s">
        <v>56</v>
      </c>
      <c r="H12">
        <f>H10+(H4-H7)/2</f>
        <v>5.4189502854664768</v>
      </c>
      <c r="I12" t="s">
        <v>67</v>
      </c>
      <c r="J12">
        <f>J10+(J4-J7)/2</f>
        <v>2.2689502854664774</v>
      </c>
      <c r="K12" t="s">
        <v>80</v>
      </c>
      <c r="L12">
        <f>L4+L6+L7</f>
        <v>4.7720000000000002</v>
      </c>
    </row>
    <row r="13" spans="1:23" x14ac:dyDescent="0.15">
      <c r="A13" t="s">
        <v>37</v>
      </c>
      <c r="B13">
        <f>(B6-B10)/2</f>
        <v>1.1949999999999994</v>
      </c>
      <c r="G13" t="s">
        <v>57</v>
      </c>
      <c r="H13">
        <f>H12+H7</f>
        <v>9.2810497145335233</v>
      </c>
      <c r="I13" t="s">
        <v>68</v>
      </c>
      <c r="J13">
        <f>J12+J7</f>
        <v>6.131049714533523</v>
      </c>
      <c r="K13" t="s">
        <v>81</v>
      </c>
      <c r="L13">
        <f>L4+L5</f>
        <v>5.181</v>
      </c>
    </row>
    <row r="14" spans="1:23" x14ac:dyDescent="0.15">
      <c r="A14" t="s">
        <v>38</v>
      </c>
      <c r="B14">
        <f>(B7-B11)/2</f>
        <v>1.1925000000000003</v>
      </c>
      <c r="K14" t="s">
        <v>82</v>
      </c>
      <c r="L14">
        <f>L9-4*0.0254</f>
        <v>14.978400000000001</v>
      </c>
    </row>
    <row r="15" spans="1:23" x14ac:dyDescent="0.15">
      <c r="A15" t="s">
        <v>39</v>
      </c>
      <c r="B15" t="s">
        <v>17</v>
      </c>
      <c r="K15" t="s">
        <v>83</v>
      </c>
      <c r="L15">
        <v>0</v>
      </c>
    </row>
    <row r="16" spans="1:23" x14ac:dyDescent="0.15">
      <c r="A16" t="s">
        <v>40</v>
      </c>
      <c r="B16">
        <v>4.2670000000000003</v>
      </c>
      <c r="K16" t="s">
        <v>84</v>
      </c>
      <c r="L16">
        <f>L9-2*0.0254</f>
        <v>15.029199999999999</v>
      </c>
    </row>
    <row r="17" spans="1:12" x14ac:dyDescent="0.15">
      <c r="A17" t="s">
        <v>27</v>
      </c>
      <c r="B17">
        <v>193</v>
      </c>
      <c r="K17" t="s">
        <v>85</v>
      </c>
      <c r="L17">
        <f>L10-0.0254*2</f>
        <v>4.5200000000000004E-2</v>
      </c>
    </row>
    <row r="18" spans="1:12" x14ac:dyDescent="0.15">
      <c r="A18" s="5" t="s">
        <v>18</v>
      </c>
      <c r="B18" s="6" t="s">
        <v>19</v>
      </c>
      <c r="K18" t="s">
        <v>86</v>
      </c>
      <c r="L18">
        <f>L11-2*0.0254</f>
        <v>0.45419999999999977</v>
      </c>
    </row>
    <row r="19" spans="1:12" x14ac:dyDescent="0.15">
      <c r="A19" s="6" t="s">
        <v>20</v>
      </c>
      <c r="B19" s="6" t="s">
        <v>21</v>
      </c>
      <c r="K19" t="s">
        <v>87</v>
      </c>
      <c r="L19">
        <f>L12-2*0.0254</f>
        <v>4.7212000000000005</v>
      </c>
    </row>
    <row r="20" spans="1:12" x14ac:dyDescent="0.15">
      <c r="A20" t="s">
        <v>41</v>
      </c>
      <c r="B20">
        <v>0.05</v>
      </c>
      <c r="K20" t="s">
        <v>88</v>
      </c>
      <c r="L20">
        <f>L13-2*0.0254</f>
        <v>5.1302000000000003</v>
      </c>
    </row>
    <row r="21" spans="1:12" x14ac:dyDescent="0.15">
      <c r="A21" t="s">
        <v>42</v>
      </c>
      <c r="B21">
        <v>7.7299999999999994E-2</v>
      </c>
      <c r="K21" t="s">
        <v>89</v>
      </c>
      <c r="L21">
        <f>L14-2*0.0254</f>
        <v>14.9276</v>
      </c>
    </row>
    <row r="22" spans="1:12" x14ac:dyDescent="0.15">
      <c r="A22" t="s">
        <v>43</v>
      </c>
      <c r="B22">
        <v>6.0499999999999998E-2</v>
      </c>
    </row>
    <row r="23" spans="1:12" x14ac:dyDescent="0.15">
      <c r="A23" t="s">
        <v>44</v>
      </c>
      <c r="B23">
        <v>1.8700000000000001E-2</v>
      </c>
    </row>
    <row r="24" spans="1:12" x14ac:dyDescent="0.15">
      <c r="A24" t="s">
        <v>45</v>
      </c>
      <c r="B24">
        <v>2.8999999999999998E-3</v>
      </c>
    </row>
    <row r="25" spans="1:12" x14ac:dyDescent="0.15">
      <c r="A25" t="s">
        <v>46</v>
      </c>
      <c r="B25">
        <v>2.8299999999999999E-2</v>
      </c>
    </row>
    <row r="26" spans="1:12" x14ac:dyDescent="0.15">
      <c r="A26" t="s">
        <v>47</v>
      </c>
      <c r="B26">
        <v>2.5000000000000001E-3</v>
      </c>
    </row>
    <row r="27" spans="1:12" x14ac:dyDescent="0.15">
      <c r="A27" t="s">
        <v>48</v>
      </c>
      <c r="B27">
        <v>0.27800000000000002</v>
      </c>
      <c r="K27">
        <f>(J4-J7)/2</f>
        <v>1.0764502854664768</v>
      </c>
    </row>
    <row r="28" spans="1:12" x14ac:dyDescent="0.15">
      <c r="A28" t="s">
        <v>49</v>
      </c>
      <c r="B28">
        <v>0.246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空冷塔</vt:lpstr>
      <vt:lpstr>乏燃料池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2014-10-24T13:53:39Z</dcterms:modified>
</cp:coreProperties>
</file>