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income_and_bills\"/>
    </mc:Choice>
  </mc:AlternateContent>
  <xr:revisionPtr revIDLastSave="0" documentId="13_ncr:1_{7C1F26C1-7401-49DD-817B-B0DE6979FF7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_2c_AHC" sheetId="16" r:id="rId1"/>
    <sheet name="UK Net ave" sheetId="15" r:id="rId2"/>
    <sheet name="UK Net low inc halve energy use" sheetId="11" r:id="rId3"/>
    <sheet name="earnings_energy_comparison" sheetId="5" r:id="rId4"/>
    <sheet name="energy calculations" sheetId="14" r:id="rId5"/>
    <sheet name="UK Net low income weekly energy" sheetId="10" r:id="rId6"/>
    <sheet name="median weekly pay agg by year" sheetId="4" r:id="rId7"/>
    <sheet name="weeklypay_data" sheetId="1" r:id="rId8"/>
    <sheet name="Notes and references" sheetId="7" r:id="rId9"/>
    <sheet name="Sheet2" sheetId="6" r:id="rId10"/>
    <sheet name="gasTable 2.3.1 Average annual d" sheetId="12" r:id="rId11"/>
    <sheet name="elect" sheetId="13" r:id="rId12"/>
    <sheet name="Sheet1" sheetId="9" r:id="rId13"/>
  </sheets>
  <externalReferences>
    <externalReference r:id="rId14"/>
    <externalReference r:id="rId15"/>
    <externalReference r:id="rId16"/>
  </externalReferences>
  <definedNames>
    <definedName name="a">!#REF!</definedName>
    <definedName name="CHAW">[1]edit_series9!#REF!,[1]edit_series9!$E$1:$E$65536</definedName>
    <definedName name="csd">!#REF!</definedName>
    <definedName name="fdsf">!#REF!</definedName>
    <definedName name="ggfg">!#REF!</definedName>
    <definedName name="LNMM">[1]edit_series9!$I$1:$I$65536</definedName>
    <definedName name="MGSY">[1]edit_series9!#REF!,[1]edit_series9!$G$1:$G$65536</definedName>
    <definedName name="MGSZ">[1]edit_series9!#REF!,[1]edit_series9!$H$1:$H$65536</definedName>
    <definedName name="othertab">!#REF!</definedName>
    <definedName name="out3_3asian50">!#REF!</definedName>
    <definedName name="out3_3asian60">!#REF!</definedName>
    <definedName name="out3_3asian70">!#REF!</definedName>
    <definedName name="out3_3asiantot">!#REF!</definedName>
    <definedName name="out3_3disind">!#REF!</definedName>
    <definedName name="out3_3disindcl">!#REF!</definedName>
    <definedName name="out3_3eth50">!#REF!</definedName>
    <definedName name="out3_3eth60">!#REF!</definedName>
    <definedName name="out3_3eth70">!#REF!</definedName>
    <definedName name="out3_3ethtot">!#REF!</definedName>
    <definedName name="out3_3marital_hi">!#REF!</definedName>
    <definedName name="out3_3marital_lo">!#REF!</definedName>
    <definedName name="out3_4acc">!#REF!</definedName>
    <definedName name="out3_4country50">!#REF!</definedName>
    <definedName name="out3_4country60">!#REF!</definedName>
    <definedName name="out3_4country70">!#REF!</definedName>
    <definedName name="out3_4countrytot">!#REF!</definedName>
    <definedName name="out3_4disab">!#REF!</definedName>
    <definedName name="out3_4disben">!#REF!</definedName>
    <definedName name="out3_4diskid">!#REF!</definedName>
    <definedName name="out3_4lon50">!#REF!</definedName>
    <definedName name="out3_4lon60">!#REF!</definedName>
    <definedName name="out3_4lon70">!#REF!</definedName>
    <definedName name="out3_4lontot">!#REF!</definedName>
    <definedName name="out3_4reg50">!#REF!</definedName>
    <definedName name="out3_4reg60">!#REF!</definedName>
    <definedName name="out3_4reg70">!#REF!</definedName>
    <definedName name="out3_4regtot">!#REF!</definedName>
    <definedName name="out3_4save">!#REF!</definedName>
    <definedName name="out3_4ten">!#REF!</definedName>
    <definedName name="out3_4tentot">!#REF!</definedName>
    <definedName name="out6_11tot">!#REF!</definedName>
    <definedName name="outabscompdetch">!#REF!</definedName>
    <definedName name="outabscompdetpn">!#REF!</definedName>
    <definedName name="outabscompdetwa">!#REF!</definedName>
    <definedName name="outabscompsumch">!#REF!</definedName>
    <definedName name="outabscompsumpn">!#REF!</definedName>
    <definedName name="outabscompsumwa">!#REF!</definedName>
    <definedName name="outabsnumsdetch">!#REF!</definedName>
    <definedName name="outabsnumsdetpn">!#REF!</definedName>
    <definedName name="outabsnumsdetwa">!#REF!</definedName>
    <definedName name="outabsnumssumch">!#REF!</definedName>
    <definedName name="outabsnumssumpn">!#REF!</definedName>
    <definedName name="outabsnumssumwa">!#REF!</definedName>
    <definedName name="outchild">!#REF!</definedName>
    <definedName name="outconcompdetch">!#REF!</definedName>
    <definedName name="outconcompdetpn">!#REF!</definedName>
    <definedName name="outconcompdetwa">!#REF!</definedName>
    <definedName name="outconcompsumch">!#REF!</definedName>
    <definedName name="outconcompsumpn">!#REF!</definedName>
    <definedName name="outconcompsumwa">!#REF!</definedName>
    <definedName name="outconnumsdetch">!#REF!</definedName>
    <definedName name="outconnumsdetpn">!#REF!</definedName>
    <definedName name="outconnumsdetwa">!#REF!</definedName>
    <definedName name="outconnumssumch">!#REF!</definedName>
    <definedName name="outconnumssumpn">!#REF!</definedName>
    <definedName name="outconnumssumwa">!#REF!</definedName>
    <definedName name="outcopy2">!#REF!</definedName>
    <definedName name="outtotal">!#REF!</definedName>
    <definedName name="v">!#REF!</definedName>
    <definedName name="x.3">!#REF!</definedName>
    <definedName name="YBHA">[1]edit_series9!#REF!,[1]edit_series9!$B$1:$B$65536</definedName>
    <definedName name="ZCMG">[1]edit_series9!#REF!,[1]edit_series9!$D$1:$D$65536</definedName>
  </definedNames>
  <calcPr calcId="191029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5" l="1"/>
  <c r="L16" i="5"/>
  <c r="O16" i="5" s="1"/>
  <c r="F16" i="5"/>
  <c r="U16" i="5" s="1"/>
  <c r="E16" i="5"/>
  <c r="C4" i="5"/>
  <c r="D4" i="5" s="1"/>
  <c r="E51" i="16"/>
  <c r="AE11" i="5"/>
  <c r="AE12" i="5" s="1"/>
  <c r="AE14" i="5" s="1"/>
  <c r="AE17" i="5" s="1"/>
  <c r="AG18" i="5" s="1"/>
  <c r="C116" i="16"/>
  <c r="E62" i="16"/>
  <c r="E43" i="16"/>
  <c r="H29" i="14"/>
  <c r="D29" i="14"/>
  <c r="H28" i="14"/>
  <c r="D28" i="14"/>
  <c r="H24" i="14"/>
  <c r="D24" i="14"/>
  <c r="H23" i="14"/>
  <c r="D23" i="14"/>
  <c r="H20" i="14"/>
  <c r="D20" i="14"/>
  <c r="H19" i="14"/>
  <c r="D19" i="14"/>
  <c r="D15" i="14"/>
  <c r="D14" i="14"/>
  <c r="D16" i="14" s="1"/>
  <c r="D11" i="14"/>
  <c r="D10" i="14"/>
  <c r="D7" i="14"/>
  <c r="D6" i="14"/>
  <c r="D8" i="14" s="1"/>
  <c r="D3" i="14"/>
  <c r="D2" i="14"/>
  <c r="V16" i="5" l="1"/>
  <c r="P16" i="5"/>
  <c r="R16" i="5"/>
  <c r="S16" i="5" s="1"/>
  <c r="C16" i="5"/>
  <c r="D16" i="5" s="1"/>
  <c r="G16" i="5"/>
  <c r="H16" i="5"/>
  <c r="I16" i="5" s="1"/>
  <c r="D30" i="14"/>
  <c r="D21" i="14"/>
  <c r="I21" i="14" s="1"/>
  <c r="J21" i="14" s="1"/>
  <c r="D25" i="14"/>
  <c r="I25" i="14" s="1"/>
  <c r="J25" i="14" s="1"/>
  <c r="D12" i="14"/>
  <c r="H21" i="14"/>
  <c r="H25" i="14"/>
  <c r="H30" i="14"/>
  <c r="D4" i="14"/>
  <c r="I30" i="14"/>
  <c r="J30" i="14" s="1"/>
  <c r="M21" i="13"/>
  <c r="L21" i="13"/>
  <c r="K21" i="13"/>
  <c r="J21" i="13"/>
  <c r="I21" i="13"/>
  <c r="H21" i="13"/>
  <c r="G21" i="13"/>
  <c r="F21" i="13"/>
  <c r="E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M16" i="13"/>
  <c r="J16" i="13"/>
  <c r="G16" i="13"/>
  <c r="D16" i="13"/>
  <c r="M15" i="13"/>
  <c r="J15" i="13"/>
  <c r="G15" i="13"/>
  <c r="D15" i="13"/>
  <c r="M14" i="13"/>
  <c r="J14" i="13"/>
  <c r="G14" i="13"/>
  <c r="D14" i="13"/>
  <c r="M13" i="13"/>
  <c r="J13" i="13"/>
  <c r="G13" i="13"/>
  <c r="D13" i="13"/>
  <c r="M12" i="13"/>
  <c r="J12" i="13"/>
  <c r="G12" i="13"/>
  <c r="D12" i="13"/>
  <c r="M11" i="13"/>
  <c r="J11" i="13"/>
  <c r="G11" i="13"/>
  <c r="D11" i="13"/>
  <c r="M10" i="13"/>
  <c r="J10" i="13"/>
  <c r="G10" i="13"/>
  <c r="D10" i="13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J20" i="12"/>
  <c r="G20" i="12"/>
  <c r="D20" i="12"/>
  <c r="M19" i="12"/>
  <c r="J19" i="12"/>
  <c r="G19" i="12"/>
  <c r="D19" i="12"/>
  <c r="M18" i="12"/>
  <c r="J18" i="12"/>
  <c r="G18" i="12"/>
  <c r="D18" i="12"/>
  <c r="M17" i="12"/>
  <c r="J17" i="12"/>
  <c r="G17" i="12"/>
  <c r="D17" i="12"/>
  <c r="M16" i="12"/>
  <c r="J16" i="12"/>
  <c r="G16" i="12"/>
  <c r="D16" i="12"/>
  <c r="M15" i="12"/>
  <c r="J15" i="12"/>
  <c r="G15" i="12"/>
  <c r="D15" i="12"/>
  <c r="M14" i="12"/>
  <c r="J14" i="12"/>
  <c r="G14" i="12"/>
  <c r="D14" i="12"/>
  <c r="Q16" i="5" l="1"/>
  <c r="J31" i="14"/>
  <c r="U13" i="5"/>
  <c r="U12" i="5"/>
  <c r="U11" i="5"/>
  <c r="U10" i="5"/>
  <c r="U9" i="5"/>
  <c r="U8" i="5"/>
  <c r="U7" i="5"/>
  <c r="U6" i="5"/>
  <c r="U5" i="5"/>
  <c r="U4" i="5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F14" i="5"/>
  <c r="G14" i="5" s="1"/>
  <c r="G13" i="5"/>
  <c r="G12" i="5"/>
  <c r="G11" i="5"/>
  <c r="G10" i="5"/>
  <c r="G9" i="5"/>
  <c r="G8" i="5"/>
  <c r="G7" i="5"/>
  <c r="G6" i="5"/>
  <c r="G5" i="5"/>
  <c r="J9" i="6"/>
  <c r="I9" i="6"/>
  <c r="H9" i="6"/>
  <c r="G9" i="6"/>
  <c r="F9" i="6"/>
  <c r="E9" i="6"/>
  <c r="N9" i="6"/>
  <c r="M9" i="6"/>
  <c r="L9" i="6"/>
  <c r="K9" i="6"/>
  <c r="O17" i="5"/>
  <c r="B25" i="5"/>
  <c r="L15" i="5"/>
  <c r="L14" i="5"/>
  <c r="L13" i="5"/>
  <c r="L12" i="5"/>
  <c r="L11" i="5"/>
  <c r="L10" i="5"/>
  <c r="L9" i="5"/>
  <c r="L8" i="5"/>
  <c r="L7" i="5"/>
  <c r="L6" i="5"/>
  <c r="L5" i="5"/>
  <c r="L4" i="5"/>
  <c r="R17" i="5" l="1"/>
  <c r="U14" i="5"/>
  <c r="C14" i="5"/>
  <c r="D14" i="5" s="1"/>
  <c r="F15" i="5"/>
  <c r="N15" i="5"/>
  <c r="N14" i="5"/>
  <c r="N13" i="5"/>
  <c r="N12" i="5"/>
  <c r="N11" i="5"/>
  <c r="N10" i="5"/>
  <c r="N9" i="5"/>
  <c r="N8" i="5"/>
  <c r="N7" i="5"/>
  <c r="N6" i="5"/>
  <c r="N5" i="5"/>
  <c r="N4" i="5"/>
  <c r="C15" i="5" l="1"/>
  <c r="D15" i="5" s="1"/>
  <c r="U15" i="5"/>
  <c r="G15" i="5"/>
  <c r="F17" i="5"/>
  <c r="U17" i="5" s="1"/>
  <c r="V17" i="5" s="1"/>
  <c r="M15" i="5"/>
  <c r="O15" i="5" s="1"/>
  <c r="M14" i="5"/>
  <c r="O14" i="5" s="1"/>
  <c r="M13" i="5"/>
  <c r="O13" i="5" s="1"/>
  <c r="M12" i="5"/>
  <c r="O12" i="5" s="1"/>
  <c r="M11" i="5"/>
  <c r="O11" i="5" s="1"/>
  <c r="M10" i="5"/>
  <c r="O10" i="5" s="1"/>
  <c r="M9" i="5"/>
  <c r="O9" i="5" s="1"/>
  <c r="M8" i="5"/>
  <c r="O8" i="5" s="1"/>
  <c r="M7" i="5"/>
  <c r="O7" i="5" s="1"/>
  <c r="M6" i="5"/>
  <c r="O6" i="5" s="1"/>
  <c r="M5" i="5"/>
  <c r="O5" i="5" s="1"/>
  <c r="M4" i="5"/>
  <c r="O4" i="5" s="1"/>
  <c r="E4" i="5"/>
  <c r="H4" i="5" s="1"/>
  <c r="E5" i="5"/>
  <c r="H5" i="5" s="1"/>
  <c r="E6" i="5"/>
  <c r="H6" i="5" s="1"/>
  <c r="E7" i="5"/>
  <c r="H7" i="5" s="1"/>
  <c r="E8" i="5"/>
  <c r="H8" i="5" s="1"/>
  <c r="E9" i="5"/>
  <c r="H9" i="5" s="1"/>
  <c r="E10" i="5"/>
  <c r="H10" i="5" s="1"/>
  <c r="E11" i="5"/>
  <c r="H11" i="5" s="1"/>
  <c r="I11" i="5" s="1"/>
  <c r="E12" i="5"/>
  <c r="H12" i="5" s="1"/>
  <c r="E13" i="5"/>
  <c r="H13" i="5" s="1"/>
  <c r="E14" i="5"/>
  <c r="H14" i="5" s="1"/>
  <c r="E15" i="5"/>
  <c r="H15" i="5" s="1"/>
  <c r="I15" i="5" s="1"/>
  <c r="E17" i="5"/>
  <c r="I7" i="5" l="1"/>
  <c r="I14" i="5"/>
  <c r="I10" i="5"/>
  <c r="I6" i="5"/>
  <c r="R13" i="5"/>
  <c r="S13" i="5" s="1"/>
  <c r="V13" i="5"/>
  <c r="R4" i="5"/>
  <c r="S4" i="5" s="1"/>
  <c r="V4" i="5"/>
  <c r="R8" i="5"/>
  <c r="S8" i="5" s="1"/>
  <c r="V8" i="5"/>
  <c r="R5" i="5"/>
  <c r="S5" i="5" s="1"/>
  <c r="V5" i="5"/>
  <c r="R9" i="5"/>
  <c r="S9" i="5" s="1"/>
  <c r="V9" i="5"/>
  <c r="R6" i="5"/>
  <c r="S6" i="5" s="1"/>
  <c r="V6" i="5"/>
  <c r="R10" i="5"/>
  <c r="S10" i="5" s="1"/>
  <c r="V10" i="5"/>
  <c r="R14" i="5"/>
  <c r="S14" i="5" s="1"/>
  <c r="V14" i="5"/>
  <c r="R12" i="5"/>
  <c r="S12" i="5" s="1"/>
  <c r="V12" i="5"/>
  <c r="R7" i="5"/>
  <c r="S7" i="5" s="1"/>
  <c r="V7" i="5"/>
  <c r="R11" i="5"/>
  <c r="S11" i="5" s="1"/>
  <c r="V11" i="5"/>
  <c r="R15" i="5"/>
  <c r="S15" i="5" s="1"/>
  <c r="V15" i="5"/>
  <c r="G17" i="5"/>
  <c r="C17" i="5"/>
  <c r="D17" i="5" s="1"/>
  <c r="O20" i="5" s="1"/>
  <c r="I13" i="5"/>
  <c r="I9" i="5"/>
  <c r="I5" i="5"/>
  <c r="H17" i="5"/>
  <c r="S17" i="5" s="1"/>
  <c r="Q6" i="5"/>
  <c r="I12" i="5"/>
  <c r="I8" i="5"/>
  <c r="Q7" i="5"/>
  <c r="Q4" i="5"/>
  <c r="Q8" i="5"/>
  <c r="Q12" i="5"/>
  <c r="Q5" i="5"/>
  <c r="Q9" i="5"/>
  <c r="Q13" i="5"/>
  <c r="Q10" i="5"/>
  <c r="Q14" i="5"/>
  <c r="Q11" i="5"/>
  <c r="Q15" i="5"/>
  <c r="P6" i="5"/>
  <c r="P9" i="5"/>
  <c r="P10" i="5"/>
  <c r="P14" i="5"/>
  <c r="E25" i="5"/>
  <c r="P17" i="5"/>
  <c r="P5" i="5"/>
  <c r="P7" i="5"/>
  <c r="P11" i="5"/>
  <c r="P15" i="5"/>
  <c r="P13" i="5"/>
  <c r="P4" i="5"/>
  <c r="P8" i="5"/>
  <c r="P12" i="5"/>
  <c r="Q17" i="5" l="1"/>
  <c r="I17" i="5"/>
</calcChain>
</file>

<file path=xl/sharedStrings.xml><?xml version="1.0" encoding="utf-8"?>
<sst xmlns="http://schemas.openxmlformats.org/spreadsheetml/2006/main" count="649" uniqueCount="287">
  <si>
    <t/>
  </si>
  <si>
    <t xml:space="preserve">Figure 1: Average weekly earnings for total pay was £598 and regular pay was £556 in February 2022, showing a steady increase over time (except for early on in the coronavirus pandemic)	</t>
  </si>
  <si>
    <t xml:space="preserve">Average weekly earnings in Great Britain, seasonally adjusted, January 2000 to February 2022	</t>
  </si>
  <si>
    <t>Notes</t>
  </si>
  <si>
    <t>Unit</t>
  </si>
  <si>
    <t>£</t>
  </si>
  <si>
    <t>Regular pay</t>
  </si>
  <si>
    <t>Grand Total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</si>
  <si>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</si>
  <si>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</si>
  <si>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</si>
  <si>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</si>
  <si>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</si>
  <si>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</si>
  <si>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</si>
  <si>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</si>
  <si>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</si>
  <si>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</si>
  <si>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</si>
  <si>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</si>
  <si>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</si>
  <si>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</si>
  <si>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</si>
  <si>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weekly pay</t>
  </si>
  <si>
    <t>Average of weekly pay</t>
  </si>
  <si>
    <t>weekly energy as % low income</t>
  </si>
  <si>
    <t xml:space="preserve">Notes: </t>
  </si>
  <si>
    <t>All bills are calculated using an annual consumption of 13,600 kWh.  Figures are inclusive of VAT.</t>
  </si>
  <si>
    <t>annual:</t>
  </si>
  <si>
    <t>2016-17</t>
  </si>
  <si>
    <t>2017-18</t>
  </si>
  <si>
    <t>2018-19</t>
  </si>
  <si>
    <t>2019-20</t>
  </si>
  <si>
    <t>£ per week</t>
  </si>
  <si>
    <t>Council tax, domestic rates</t>
  </si>
  <si>
    <t xml:space="preserve">Water charges </t>
  </si>
  <si>
    <t>net rent</t>
  </si>
  <si>
    <t>Datasets</t>
  </si>
  <si>
    <t>weekly average earnings</t>
  </si>
  <si>
    <t>website</t>
  </si>
  <si>
    <t>file</t>
  </si>
  <si>
    <t>contents</t>
  </si>
  <si>
    <t>caveats</t>
  </si>
  <si>
    <t>https://www.ons.gov.uk/employmentandlabourmarket/peopleinwork/employmentandemployeetypes/bulletins/averageweeklyearningsingreatbritain/april2022</t>
  </si>
  <si>
    <t>https://github.com/Fuel-Poverty-Project-CD/DataSets/blob/main/familyspendingworkbook5housing.xlsx</t>
  </si>
  <si>
    <t>housing expenditure</t>
  </si>
  <si>
    <t>council tax and water costs and average rent</t>
  </si>
  <si>
    <t>https://www.ons.gov.uk/peoplepopulationandcommunity/personalandhouseholdfinances/expenditure/datasets/familyspendingworkbook5expenditureonhousing</t>
  </si>
  <si>
    <t>https://github.com/Fuel-Poverty-Project-CD/DataSets/blob/178a2593d046630371b882055f525e12ec5eda3f/Time_series_household_income.xlsx</t>
  </si>
  <si>
    <t xml:space="preserve">time series data </t>
  </si>
  <si>
    <t>comment</t>
  </si>
  <si>
    <t>used this one</t>
  </si>
  <si>
    <t>https://github.com/Fuel-Poverty-Project-CD/DataSets/blob/178a2593d046630371b882055f525e12ec5eda3f/ONS__Average_weekly_earnings_for_total_pay.xlsx</t>
  </si>
  <si>
    <t>average weekly earnings</t>
  </si>
  <si>
    <t>average gas bill</t>
  </si>
  <si>
    <t>average electricity bill</t>
  </si>
  <si>
    <t>https://github.com/Fuel-Poverty-Project-CD/DataSets/blob/178a2593d046630371b882055f525e12ec5eda3f/UK_domestic_electricity.xlsx</t>
  </si>
  <si>
    <t>https://github.com/Fuel-Poverty-Project-CD/DataSets/blob/178a2593d046630371b882055f525e12ec5eda3f/UK_domestic_gas_bills.xlsx</t>
  </si>
  <si>
    <t xml:space="preserve">used this </t>
  </si>
  <si>
    <t>used this</t>
  </si>
  <si>
    <t>https://www.gov.uk/government/statistical-data-sets/annual-domestic-energy-price-statistics</t>
  </si>
  <si>
    <t>use the "cash" table (rather than "real")</t>
  </si>
  <si>
    <t>average gas bills in UK over time</t>
  </si>
  <si>
    <t>average elec bills in UK over time</t>
  </si>
  <si>
    <t>* need to find recent values for this - assumed 2019 levels but they will have risen</t>
  </si>
  <si>
    <t xml:space="preserve">* used the energy cap of April 2022 </t>
  </si>
  <si>
    <t>these screenshots are from https://assets.publishing.service.gov.uk/government/uploads/system/uploads/attachment_data/file/1064828/quarterly-energy-prices-march-2022.pdf</t>
  </si>
  <si>
    <t>=FUEL POVERTY</t>
  </si>
  <si>
    <t>weekly average earnings 2</t>
  </si>
  <si>
    <t>See Notes and references tab for details</t>
  </si>
  <si>
    <t xml:space="preserve">https://assets.publishing.service.gov.uk/government/uploads/system/uploads/attachment_data/file/1064828/quarterly-energy-prices-march-2022.pdf </t>
  </si>
  <si>
    <t>used this for energy cap</t>
  </si>
  <si>
    <t>energy prices</t>
  </si>
  <si>
    <t>energy cap. Lots of useful summaries of prepaid vs dd meters etc</t>
  </si>
  <si>
    <t>total weekly energy (£)</t>
  </si>
  <si>
    <t>yearly change in net low income (%)</t>
  </si>
  <si>
    <t>yearly change in housing costs (%)</t>
  </si>
  <si>
    <t>assume 1% increase per year</t>
  </si>
  <si>
    <t>housing costs (£)</t>
  </si>
  <si>
    <t>halved energy % of (£low income - £housing)</t>
  </si>
  <si>
    <t>AHC</t>
  </si>
  <si>
    <t>https://www.ons.gov.uk/file?uri=%2fpeoplepopulationandcommunity%2fpersonalandhouseholdfinances%2fincomeandwealth%2fdatasets%2ftheeffectsoftaxesandbenefitsonhouseholdincomefinancialyearending2014%2ffinancialyearending2020/etbtablesrevised1.xlsx</t>
  </si>
  <si>
    <t>https://www.ons.gov.uk/peoplepopulationandcommunity/personalandhouseholdfinances/incomeandwealth/datasets/theeffectsoftaxesandbenefitsonhouseholdincomefinancialyearending2014</t>
  </si>
  <si>
    <t>did not use this one - only to 2020</t>
  </si>
  <si>
    <t>60% AHC - this would then reduce housing costs by 60% too….</t>
  </si>
  <si>
    <t>Low income : 60% of average weekly earnings</t>
  </si>
  <si>
    <t>average net weekly  income after housing costs (£)[=average weekly earnings - housing costs]</t>
  </si>
  <si>
    <t>low net weekly income after housing costs (£) [=60% average weekly pay - housing costs]</t>
  </si>
  <si>
    <t>weekly energy as % low net weekly  earnings(£low income - £housing)</t>
  </si>
  <si>
    <t>Table 2.3.1 Average annual domestic gas bills in cash terms by home and non-home supplier based on consumption of 13,600kWh/year, Great Britain</t>
  </si>
  <si>
    <t>Figures in cash terms</t>
  </si>
  <si>
    <t xml:space="preserve">Bills up to (and including) 2006 relate to total bill received in the year, i.e. covering consumption from Q4 of the previous year to Q3 of the named year. </t>
  </si>
  <si>
    <t xml:space="preserve">Home supplier denotes British Gas Trading. </t>
  </si>
  <si>
    <t>Non-home suppliers are all other suppliers.</t>
  </si>
  <si>
    <t xml:space="preserve">Bills from 2007 on are subject to a change in methodology.  Bills relate to the calendar year, i. e. covering consumption from Q1 to Q4 of the named year. The assumed gas consumption pattern has also been altered </t>
  </si>
  <si>
    <t>to more accurately reflect real consumption patterns. More information can be found in the methodology note at:</t>
  </si>
  <si>
    <t>Further information on methodolgy can be found here</t>
  </si>
  <si>
    <t>In the table r indicates revised data. An r in the date column indicates all data in the row has been revised.</t>
  </si>
  <si>
    <t>In the table p indicates provisional data. A p in the date column indicates all data in the row is provisional.</t>
  </si>
  <si>
    <t>Source: Department of Business, Energy and Industrial Strategy (BEIS)</t>
  </si>
  <si>
    <t>Year</t>
  </si>
  <si>
    <t>Standard credit: Home suppliers (pounds)</t>
  </si>
  <si>
    <t>Standard credit: Non-home suppliers (pounds)</t>
  </si>
  <si>
    <t>Standard credit: All consumers (pounds)</t>
  </si>
  <si>
    <t>Direct debit: Home suppliers (pounds)</t>
  </si>
  <si>
    <t>Direct debit: Non-home suppliers (pounds)</t>
  </si>
  <si>
    <t>Direct debit: All consumers (pounds)</t>
  </si>
  <si>
    <t>Prepayment: Home suppliers (pounds)</t>
  </si>
  <si>
    <t>Prepayment: Non-home suppliers (pounds)</t>
  </si>
  <si>
    <t>Prepayment: All consumers (pounds)</t>
  </si>
  <si>
    <t>Overall: Home suppliers (pounds)</t>
  </si>
  <si>
    <t>Overall: Non-home suppliers (pounds)</t>
  </si>
  <si>
    <t>Overall: UK (pounds)</t>
  </si>
  <si>
    <t>..</t>
  </si>
  <si>
    <t>Table 2.2.1 Average annual domestic Standard Electricity bills in cash terms by home and non-home supplier based on consumption of 3,600kWh/year, United Kingdom</t>
  </si>
  <si>
    <t>Home supplier denotes the former public electricity suppliers within their own distribution areas. Non-home suppliers are new entrant suppliers and the former electricity suppliers outside of their own areas.</t>
  </si>
  <si>
    <t>These bills are calculated assuming an annual consumption of 3,600 kWh. Previously these figures were presented based on 3,800 kWh. Figures are inclusive of VAT.</t>
  </si>
  <si>
    <t>In the table p indicates provisional data. A p in the year column indicates all data in the row is provisional.</t>
  </si>
  <si>
    <t>average usage elect kWh</t>
  </si>
  <si>
    <t>Southern Scotland</t>
  </si>
  <si>
    <t>direct debit</t>
  </si>
  <si>
    <t>prepay</t>
  </si>
  <si>
    <t>prepayment before 1 Apr</t>
  </si>
  <si>
    <t>prepayment post 1 Apr</t>
  </si>
  <si>
    <t>Electricity</t>
  </si>
  <si>
    <t>Gas</t>
  </si>
  <si>
    <t>avg annual consumption kWh</t>
  </si>
  <si>
    <t>total energy</t>
  </si>
  <si>
    <t>tot + Vat</t>
  </si>
  <si>
    <t>direct debit beofre 1 Apr</t>
  </si>
  <si>
    <t>Unit charge</t>
  </si>
  <si>
    <t>Standing charge</t>
  </si>
  <si>
    <t>direct debit post 1 Apr</t>
  </si>
  <si>
    <t>halve energy consumption</t>
  </si>
  <si>
    <t>% of full consumption</t>
  </si>
  <si>
    <t>https://www.ofgem.gov.uk/information-consumers/energy-advice-households/check-if-energy-price-cap-affects-you</t>
  </si>
  <si>
    <t>reduce energy by half (£)(56% bill to reflect standing charges)</t>
  </si>
  <si>
    <t>fuel poverty threshold</t>
  </si>
  <si>
    <t>vat:</t>
  </si>
  <si>
    <t>average electricity (DD) annual incl VAT (£)</t>
  </si>
  <si>
    <t>average gas (DD) annual incl VAT(£)</t>
  </si>
  <si>
    <t>total annual energy bill (£)</t>
  </si>
  <si>
    <t>average electricity (DD) weekly (£)</t>
  </si>
  <si>
    <t>average gas(DD) weekly (£)</t>
  </si>
  <si>
    <t>2069.55 = 1971+ VAT</t>
  </si>
  <si>
    <t>Back to Contents</t>
  </si>
  <si>
    <t>1,3,5,7,9</t>
  </si>
  <si>
    <t>2,4,6,8,10</t>
  </si>
  <si>
    <t>Stats</t>
  </si>
  <si>
    <t>AHC Chart</t>
  </si>
  <si>
    <t xml:space="preserve">-£110 - -£100 </t>
  </si>
  <si>
    <t>Median</t>
  </si>
  <si>
    <t xml:space="preserve">-£100 - -£90 </t>
  </si>
  <si>
    <t>60% of Median</t>
  </si>
  <si>
    <t xml:space="preserve">-£90 - -£80 </t>
  </si>
  <si>
    <t>Mean</t>
  </si>
  <si>
    <t xml:space="preserve">-£80 - -£70 </t>
  </si>
  <si>
    <t xml:space="preserve">-£70 - -£60 </t>
  </si>
  <si>
    <t xml:space="preserve">-£60 - -£50 </t>
  </si>
  <si>
    <t xml:space="preserve">-£50 - -£40 </t>
  </si>
  <si>
    <t xml:space="preserve">-£40 - -£30 </t>
  </si>
  <si>
    <t xml:space="preserve">-£30 - -£20 </t>
  </si>
  <si>
    <t xml:space="preserve">-£20 - -£10 </t>
  </si>
  <si>
    <t xml:space="preserve">-£10 -&lt; £0 </t>
  </si>
  <si>
    <t xml:space="preserve">£0 -&lt; £10 </t>
  </si>
  <si>
    <t xml:space="preserve">£10 -&lt; £20 </t>
  </si>
  <si>
    <t xml:space="preserve">£20 -&lt; £30 </t>
  </si>
  <si>
    <t xml:space="preserve">£30 -&lt; £40 </t>
  </si>
  <si>
    <t xml:space="preserve">£40 -&lt; £50 </t>
  </si>
  <si>
    <t xml:space="preserve">£50 -&lt; £60 </t>
  </si>
  <si>
    <t xml:space="preserve">£60 -&lt; £70 </t>
  </si>
  <si>
    <t xml:space="preserve">£70 -&lt; £80 </t>
  </si>
  <si>
    <t xml:space="preserve">£80 -&lt; £90 </t>
  </si>
  <si>
    <t xml:space="preserve">£90 -&lt; £100 </t>
  </si>
  <si>
    <t xml:space="preserve">£100 -&lt; £110 </t>
  </si>
  <si>
    <t xml:space="preserve">£110 -&lt; £120 </t>
  </si>
  <si>
    <t xml:space="preserve">£120 -&lt; £130 </t>
  </si>
  <si>
    <t xml:space="preserve">£130 -&lt; £140 </t>
  </si>
  <si>
    <t xml:space="preserve">£140 -&lt; £150 </t>
  </si>
  <si>
    <t xml:space="preserve">£150 -&lt; £160 </t>
  </si>
  <si>
    <t xml:space="preserve">£160 -&lt; £170 </t>
  </si>
  <si>
    <t xml:space="preserve">£170 -&lt; £180 </t>
  </si>
  <si>
    <t xml:space="preserve">£180 -&lt; £190 </t>
  </si>
  <si>
    <t xml:space="preserve">£190 -&lt; £200 </t>
  </si>
  <si>
    <t xml:space="preserve">£200 -&lt; £210 </t>
  </si>
  <si>
    <t xml:space="preserve">£210 -&lt; £220 </t>
  </si>
  <si>
    <t xml:space="preserve">£220 -&lt; £230 </t>
  </si>
  <si>
    <t xml:space="preserve">£230 -&lt; £240 </t>
  </si>
  <si>
    <t xml:space="preserve">£240 -&lt; £250 </t>
  </si>
  <si>
    <t xml:space="preserve">£250 -&lt; £260 </t>
  </si>
  <si>
    <t xml:space="preserve">£260 -&lt; £270 </t>
  </si>
  <si>
    <t xml:space="preserve">£270 -&lt; £280 </t>
  </si>
  <si>
    <t xml:space="preserve">£280 -&lt; £290 </t>
  </si>
  <si>
    <t>60% median</t>
  </si>
  <si>
    <t xml:space="preserve">£290 -&lt; £300 </t>
  </si>
  <si>
    <t xml:space="preserve">£300 -&lt; £310 </t>
  </si>
  <si>
    <t xml:space="preserve">£310 -&lt; £320 </t>
  </si>
  <si>
    <t xml:space="preserve">£320 -&lt; £330 </t>
  </si>
  <si>
    <t xml:space="preserve">£330 -&lt; £340 </t>
  </si>
  <si>
    <t xml:space="preserve">£340 -&lt; £350 </t>
  </si>
  <si>
    <t xml:space="preserve">£350 -&lt; £360 </t>
  </si>
  <si>
    <t xml:space="preserve">£360 -&lt; £370 </t>
  </si>
  <si>
    <t xml:space="preserve">£370 -&lt; £380 </t>
  </si>
  <si>
    <t xml:space="preserve">£380 -&lt; £390 </t>
  </si>
  <si>
    <t xml:space="preserve">£390 -&lt; £400 </t>
  </si>
  <si>
    <t xml:space="preserve">£400 -&lt; £410 </t>
  </si>
  <si>
    <t xml:space="preserve">£410 -&lt; £420 </t>
  </si>
  <si>
    <t xml:space="preserve">£420 -&lt; £430 </t>
  </si>
  <si>
    <t xml:space="preserve">£430 -&lt; £440 </t>
  </si>
  <si>
    <t xml:space="preserve">£440 -&lt; £450 </t>
  </si>
  <si>
    <t xml:space="preserve">£450 -&lt; £460 </t>
  </si>
  <si>
    <t xml:space="preserve">£460 -&lt; £470 </t>
  </si>
  <si>
    <t xml:space="preserve">£470 -&lt; £480 </t>
  </si>
  <si>
    <t>median</t>
  </si>
  <si>
    <t xml:space="preserve">£480 -&lt; £490 </t>
  </si>
  <si>
    <t xml:space="preserve">£490 -&lt; £500 </t>
  </si>
  <si>
    <t xml:space="preserve">£500 -&lt; £510 </t>
  </si>
  <si>
    <t xml:space="preserve">£510 -&lt; £520 </t>
  </si>
  <si>
    <t xml:space="preserve">£520 -&lt; £530 </t>
  </si>
  <si>
    <t xml:space="preserve">£530 -&lt; £540 </t>
  </si>
  <si>
    <t xml:space="preserve">£540 -&lt; £550 </t>
  </si>
  <si>
    <t xml:space="preserve">£550 -&lt; £560 </t>
  </si>
  <si>
    <t xml:space="preserve">£560 -&lt; £570 </t>
  </si>
  <si>
    <t xml:space="preserve">£570 -&lt; £580 </t>
  </si>
  <si>
    <t xml:space="preserve">£580 -&lt; £590 </t>
  </si>
  <si>
    <t xml:space="preserve">£590 -&lt; £600 </t>
  </si>
  <si>
    <t xml:space="preserve">£600 -&lt; £610 </t>
  </si>
  <si>
    <t xml:space="preserve">£610 -&lt; £620 </t>
  </si>
  <si>
    <t xml:space="preserve">£620 -&lt; £630 </t>
  </si>
  <si>
    <t xml:space="preserve">£630 -&lt; £640 </t>
  </si>
  <si>
    <t xml:space="preserve">£640 -&lt; £650 </t>
  </si>
  <si>
    <t xml:space="preserve">£650 -&lt; £660 </t>
  </si>
  <si>
    <t xml:space="preserve">£660 -&lt; £670 </t>
  </si>
  <si>
    <t xml:space="preserve">£670 -&lt; £680 </t>
  </si>
  <si>
    <t xml:space="preserve">£680 -&lt; £690 </t>
  </si>
  <si>
    <t xml:space="preserve">£690 -&lt; £700 </t>
  </si>
  <si>
    <t xml:space="preserve">£700 -&lt; £710 </t>
  </si>
  <si>
    <t xml:space="preserve">£710 -&lt; £720 </t>
  </si>
  <si>
    <t xml:space="preserve">£720 -&lt; £730 </t>
  </si>
  <si>
    <t xml:space="preserve">£730 -&lt; £740 </t>
  </si>
  <si>
    <t xml:space="preserve">£740 -&lt; £750 </t>
  </si>
  <si>
    <t xml:space="preserve">£750 -&lt; £760 </t>
  </si>
  <si>
    <t xml:space="preserve">£760 -&lt; £770 </t>
  </si>
  <si>
    <t xml:space="preserve">£770 -&lt; £780 </t>
  </si>
  <si>
    <t xml:space="preserve">£780 -&lt; £790 </t>
  </si>
  <si>
    <t xml:space="preserve">£790 -&lt; £800 </t>
  </si>
  <si>
    <t xml:space="preserve">£800 -&lt; £810 </t>
  </si>
  <si>
    <t xml:space="preserve">£810 -&lt; £820 </t>
  </si>
  <si>
    <t xml:space="preserve">£820 -&lt; £830 </t>
  </si>
  <si>
    <t xml:space="preserve">£830 -&lt; £840 </t>
  </si>
  <si>
    <t xml:space="preserve">£840 -&lt; £850 </t>
  </si>
  <si>
    <t xml:space="preserve">£850 -&lt; £860 </t>
  </si>
  <si>
    <t xml:space="preserve">£860 -&lt; £870 </t>
  </si>
  <si>
    <t xml:space="preserve">£870 -&lt; £880 </t>
  </si>
  <si>
    <t xml:space="preserve">£880 -&lt; £890 </t>
  </si>
  <si>
    <t xml:space="preserve">£890 -&lt; £900 </t>
  </si>
  <si>
    <t xml:space="preserve">£900 -&lt; £910 </t>
  </si>
  <si>
    <t xml:space="preserve">£910 -&lt; £920 </t>
  </si>
  <si>
    <t xml:space="preserve">£920 -&lt; £930 </t>
  </si>
  <si>
    <t xml:space="preserve">£930 -&lt; £940 </t>
  </si>
  <si>
    <t xml:space="preserve">£940 -&lt; £950 </t>
  </si>
  <si>
    <t xml:space="preserve">£950 -&lt; £960 </t>
  </si>
  <si>
    <t xml:space="preserve">£960 -&lt; £970 </t>
  </si>
  <si>
    <t xml:space="preserve">£970 -&lt; £980 </t>
  </si>
  <si>
    <t xml:space="preserve">£980 -&lt; £990 </t>
  </si>
  <si>
    <t xml:space="preserve">£990 -&lt; £1000 </t>
  </si>
  <si>
    <t xml:space="preserve">1000+ </t>
  </si>
  <si>
    <t>from 2020-21</t>
  </si>
  <si>
    <t>https://www.gov.uk/government/statistics/households-below-average-income-for-financial-years-ending-1995-to-2021</t>
  </si>
  <si>
    <t>Income distribution</t>
  </si>
  <si>
    <t>used for understanding UK income distribution</t>
  </si>
  <si>
    <t>total pop</t>
  </si>
  <si>
    <t>After Household Costs</t>
  </si>
  <si>
    <t>energy cap Apr 222</t>
  </si>
  <si>
    <t>incl VAT</t>
  </si>
  <si>
    <t>weekly</t>
  </si>
  <si>
    <t>so fuel poverty weekly max is</t>
  </si>
  <si>
    <t>fuel poverty/median %</t>
  </si>
  <si>
    <t>lookup on AHC chart</t>
  </si>
  <si>
    <t>76% median</t>
  </si>
  <si>
    <t>x million people</t>
  </si>
  <si>
    <t xml:space="preserve">from </t>
  </si>
  <si>
    <t xml:space="preserve">assume 2022 median is </t>
  </si>
  <si>
    <t>(76.5% median)</t>
  </si>
  <si>
    <t>average weekly earnings - housing costs</t>
  </si>
  <si>
    <t>2022_oct</t>
  </si>
  <si>
    <t>2022_apr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</si>
</sst>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"/>
    <numFmt numFmtId="165" formatCode="0.0&quot;0&quot;"/>
    <numFmt numFmtId="166" formatCode="General_)"/>
    <numFmt numFmtId="167" formatCode="0\ \ \ "/>
    <numFmt numFmtId="168" formatCode="0\ "/>
    <numFmt numFmtId="169" formatCode="0.0%"/>
    <numFmt numFmtId="170" formatCode="\ \ 0\[\r\]"/>
    <numFmt numFmtId="171" formatCode="0\[\r\]"/>
    <numFmt numFmtId="172" formatCode="0.00000"/>
    <numFmt numFmtId="173" formatCode="0.000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10"/>
      <color theme="10"/>
      <name val="Courier"/>
      <family val="3"/>
    </font>
    <font>
      <u/>
      <sz val="10"/>
      <color indexed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0"/>
      <color theme="4"/>
      <name val="Arial"/>
      <family val="2"/>
    </font>
    <font>
      <sz val="10"/>
      <name val="Courier"/>
    </font>
    <font>
      <sz val="10"/>
      <name val="MS Sans Serif"/>
      <family val="2"/>
    </font>
    <font>
      <u/>
      <sz val="10"/>
      <color indexed="12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2"/>
      <color theme="3"/>
      <name val="Arial"/>
      <family val="2"/>
    </font>
    <font>
      <sz val="10"/>
      <color theme="3"/>
      <name val="MS Sans Serif"/>
      <family val="2"/>
    </font>
    <font>
      <b/>
      <sz val="9"/>
      <color theme="3"/>
      <name val="Arial"/>
      <family val="2"/>
    </font>
    <font>
      <sz val="10"/>
      <color theme="3"/>
      <name val="Arial"/>
      <family val="2"/>
    </font>
    <font>
      <sz val="9"/>
      <color theme="3"/>
      <name val="Arial"/>
      <family val="2"/>
    </font>
    <font>
      <sz val="9"/>
      <color rgb="FF000000"/>
      <name val="Arial"/>
      <family val="2"/>
    </font>
    <font>
      <sz val="11"/>
      <color rgb="FF4A4A4A"/>
      <name val="Arial"/>
      <family val="2"/>
    </font>
    <font>
      <b/>
      <sz val="10"/>
      <color rgb="FF4A4A4A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166" fontId="11" fillId="0" borderId="0"/>
    <xf numFmtId="40" fontId="11" fillId="0" borderId="0" applyFont="0" applyFill="0" applyBorder="0" applyAlignment="0" applyProtection="0"/>
    <xf numFmtId="40" fontId="11" fillId="0" borderId="0" applyFont="0" applyFill="0" applyAlignment="0" applyProtection="0"/>
    <xf numFmtId="43" fontId="7" fillId="0" borderId="0" applyFont="0" applyFill="0" applyBorder="0" applyAlignment="0" applyProtection="0"/>
    <xf numFmtId="166" fontId="11" fillId="0" borderId="0"/>
    <xf numFmtId="0" fontId="12" fillId="0" borderId="0" applyNumberFormat="0" applyFill="0" applyBorder="0" applyAlignment="0" applyProtection="0"/>
    <xf numFmtId="0" fontId="7" fillId="0" borderId="0"/>
    <xf numFmtId="166" fontId="13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2" fillId="0" borderId="0"/>
    <xf numFmtId="166" fontId="19" fillId="0" borderId="0"/>
    <xf numFmtId="40" fontId="2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10" applyNumberFormat="0" applyFill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ont="0" applyBorder="0" applyProtection="0"/>
  </cellStyleXfs>
  <cellXfs count="166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0" fillId="3" borderId="0" xfId="0" applyFill="1"/>
    <xf numFmtId="0" fontId="7" fillId="0" borderId="0" xfId="3"/>
    <xf numFmtId="0" fontId="9" fillId="4" borderId="0" xfId="3" applyFont="1" applyFill="1" applyAlignment="1">
      <alignment vertical="center"/>
    </xf>
    <xf numFmtId="165" fontId="9" fillId="4" borderId="7" xfId="3" applyNumberFormat="1" applyFont="1" applyFill="1" applyBorder="1" applyAlignment="1">
      <alignment horizontal="right"/>
    </xf>
    <xf numFmtId="165" fontId="9" fillId="4" borderId="0" xfId="3" applyNumberFormat="1" applyFont="1" applyFill="1" applyAlignment="1">
      <alignment horizontal="right"/>
    </xf>
    <xf numFmtId="0" fontId="10" fillId="4" borderId="0" xfId="3" applyFont="1" applyFill="1"/>
    <xf numFmtId="0" fontId="10" fillId="4" borderId="7" xfId="3" applyFont="1" applyFill="1" applyBorder="1"/>
    <xf numFmtId="1" fontId="10" fillId="4" borderId="7" xfId="3" applyNumberFormat="1" applyFont="1" applyFill="1" applyBorder="1" applyAlignment="1">
      <alignment horizontal="right"/>
    </xf>
    <xf numFmtId="2" fontId="9" fillId="4" borderId="0" xfId="3" applyNumberFormat="1" applyFont="1" applyFill="1" applyAlignment="1">
      <alignment horizontal="right" vertical="center" wrapText="1"/>
    </xf>
    <xf numFmtId="2" fontId="9" fillId="4" borderId="7" xfId="3" applyNumberFormat="1" applyFont="1" applyFill="1" applyBorder="1" applyAlignment="1">
      <alignment horizontal="right" wrapText="1"/>
    </xf>
    <xf numFmtId="2" fontId="10" fillId="4" borderId="0" xfId="3" applyNumberFormat="1" applyFont="1" applyFill="1" applyAlignment="1">
      <alignment horizontal="right"/>
    </xf>
    <xf numFmtId="165" fontId="10" fillId="4" borderId="0" xfId="3" applyNumberFormat="1" applyFont="1" applyFill="1" applyAlignment="1">
      <alignment horizontal="right"/>
    </xf>
    <xf numFmtId="0" fontId="9" fillId="4" borderId="0" xfId="3" applyFont="1" applyFill="1" applyAlignment="1">
      <alignment horizontal="left" vertical="center"/>
    </xf>
    <xf numFmtId="165" fontId="9" fillId="4" borderId="0" xfId="3" applyNumberFormat="1" applyFont="1" applyFill="1"/>
    <xf numFmtId="2" fontId="9" fillId="4" borderId="0" xfId="3" applyNumberFormat="1" applyFont="1" applyFill="1" applyAlignment="1">
      <alignment horizontal="left" vertical="center"/>
    </xf>
    <xf numFmtId="165" fontId="9" fillId="4" borderId="7" xfId="3" applyNumberFormat="1" applyFont="1" applyFill="1" applyBorder="1"/>
    <xf numFmtId="0" fontId="0" fillId="0" borderId="0" xfId="0" applyAlignment="1">
      <alignment wrapText="1"/>
    </xf>
    <xf numFmtId="0" fontId="4" fillId="0" borderId="0" xfId="2" applyAlignment="1">
      <alignment wrapText="1"/>
    </xf>
    <xf numFmtId="0" fontId="7" fillId="0" borderId="0" xfId="0" applyFont="1" applyFill="1" applyBorder="1"/>
    <xf numFmtId="0" fontId="0" fillId="6" borderId="0" xfId="0" applyFill="1"/>
    <xf numFmtId="0" fontId="15" fillId="0" borderId="0" xfId="0" quotePrefix="1" applyFont="1"/>
    <xf numFmtId="0" fontId="5" fillId="0" borderId="0" xfId="0" applyFont="1"/>
    <xf numFmtId="0" fontId="17" fillId="0" borderId="0" xfId="0" applyFont="1"/>
    <xf numFmtId="0" fontId="5" fillId="0" borderId="8" xfId="0" applyFont="1" applyBorder="1" applyAlignment="1">
      <alignment wrapText="1"/>
    </xf>
    <xf numFmtId="0" fontId="5" fillId="2" borderId="8" xfId="0" applyFont="1" applyFill="1" applyBorder="1" applyAlignment="1">
      <alignment horizontal="right" wrapText="1"/>
    </xf>
    <xf numFmtId="0" fontId="0" fillId="0" borderId="8" xfId="0" applyBorder="1"/>
    <xf numFmtId="2" fontId="0" fillId="0" borderId="8" xfId="0" applyNumberFormat="1" applyBorder="1"/>
    <xf numFmtId="1" fontId="6" fillId="2" borderId="8" xfId="0" applyNumberFormat="1" applyFont="1" applyFill="1" applyBorder="1" applyAlignment="1">
      <alignment horizontal="right" vertical="center"/>
    </xf>
    <xf numFmtId="1" fontId="0" fillId="0" borderId="8" xfId="0" applyNumberFormat="1" applyBorder="1"/>
    <xf numFmtId="164" fontId="0" fillId="0" borderId="8" xfId="0" applyNumberFormat="1" applyBorder="1"/>
    <xf numFmtId="2" fontId="0" fillId="5" borderId="8" xfId="0" applyNumberFormat="1" applyFill="1" applyBorder="1"/>
    <xf numFmtId="0" fontId="0" fillId="3" borderId="8" xfId="0" applyFill="1" applyBorder="1"/>
    <xf numFmtId="2" fontId="0" fillId="3" borderId="8" xfId="0" applyNumberFormat="1" applyFill="1" applyBorder="1"/>
    <xf numFmtId="164" fontId="0" fillId="3" borderId="8" xfId="1" applyNumberFormat="1" applyFont="1" applyFill="1" applyBorder="1"/>
    <xf numFmtId="0" fontId="7" fillId="0" borderId="0" xfId="3" applyAlignment="1">
      <alignment horizontal="right"/>
    </xf>
    <xf numFmtId="2" fontId="9" fillId="4" borderId="0" xfId="3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2" fontId="0" fillId="0" borderId="11" xfId="0" applyNumberFormat="1" applyBorder="1"/>
    <xf numFmtId="0" fontId="22" fillId="0" borderId="0" xfId="21" applyFill="1" applyBorder="1" applyAlignment="1">
      <alignment vertical="top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5" fillId="0" borderId="0" xfId="13" quotePrefix="1" applyFont="1" applyFill="1" applyAlignment="1" applyProtection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8" fillId="0" borderId="0" xfId="0" applyFont="1" applyAlignment="1">
      <alignment horizontal="left" readingOrder="1"/>
    </xf>
    <xf numFmtId="0" fontId="8" fillId="0" borderId="0" xfId="0" applyFont="1"/>
    <xf numFmtId="0" fontId="24" fillId="0" borderId="0" xfId="0" applyFont="1" applyAlignment="1">
      <alignment wrapText="1"/>
    </xf>
    <xf numFmtId="0" fontId="6" fillId="0" borderId="0" xfId="0" applyFont="1" applyAlignment="1">
      <alignment vertical="center"/>
    </xf>
    <xf numFmtId="167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 applyAlignment="1">
      <alignment horizontal="right" vertical="center"/>
    </xf>
    <xf numFmtId="169" fontId="6" fillId="0" borderId="0" xfId="1" applyNumberFormat="1" applyFont="1" applyFill="1" applyBorder="1" applyAlignment="1">
      <alignment vertical="center"/>
    </xf>
    <xf numFmtId="170" fontId="6" fillId="0" borderId="0" xfId="0" applyNumberFormat="1" applyFont="1" applyAlignment="1">
      <alignment horizontal="right" vertical="center"/>
    </xf>
    <xf numFmtId="0" fontId="22" fillId="0" borderId="0" xfId="2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21" applyFont="1" applyFill="1" applyBorder="1" applyAlignment="1">
      <alignment vertical="center"/>
    </xf>
    <xf numFmtId="0" fontId="25" fillId="0" borderId="0" xfId="13" quotePrefix="1" applyFont="1" applyFill="1" applyAlignment="1" applyProtection="1">
      <alignment vertical="center"/>
    </xf>
    <xf numFmtId="0" fontId="28" fillId="0" borderId="0" xfId="13" applyFont="1" applyFill="1" applyAlignment="1" applyProtection="1">
      <alignment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 readingOrder="1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" fontId="6" fillId="0" borderId="0" xfId="0" applyNumberFormat="1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0" fontId="23" fillId="0" borderId="0" xfId="22" applyFont="1"/>
    <xf numFmtId="0" fontId="1" fillId="0" borderId="0" xfId="22" applyAlignment="1">
      <alignment horizontal="center"/>
    </xf>
    <xf numFmtId="0" fontId="1" fillId="0" borderId="0" xfId="22"/>
    <xf numFmtId="0" fontId="31" fillId="0" borderId="0" xfId="22" applyFont="1" applyAlignment="1">
      <alignment horizontal="left" vertical="center" wrapText="1"/>
    </xf>
    <xf numFmtId="0" fontId="1" fillId="0" borderId="12" xfId="22" applyBorder="1"/>
    <xf numFmtId="0" fontId="23" fillId="0" borderId="12" xfId="22" applyFont="1" applyBorder="1"/>
    <xf numFmtId="0" fontId="1" fillId="0" borderId="0" xfId="22" applyAlignment="1">
      <alignment wrapText="1"/>
    </xf>
    <xf numFmtId="0" fontId="32" fillId="0" borderId="12" xfId="22" applyFont="1" applyBorder="1" applyAlignment="1">
      <alignment horizontal="left" wrapText="1"/>
    </xf>
    <xf numFmtId="0" fontId="33" fillId="0" borderId="12" xfId="22" applyFont="1" applyBorder="1"/>
    <xf numFmtId="0" fontId="23" fillId="0" borderId="12" xfId="22" applyFont="1" applyBorder="1" applyAlignment="1">
      <alignment wrapText="1"/>
    </xf>
    <xf numFmtId="0" fontId="31" fillId="0" borderId="12" xfId="22" applyFont="1" applyBorder="1" applyAlignment="1">
      <alignment horizontal="left" vertical="center" wrapText="1"/>
    </xf>
    <xf numFmtId="0" fontId="31" fillId="4" borderId="12" xfId="22" applyFont="1" applyFill="1" applyBorder="1" applyAlignment="1">
      <alignment horizontal="left" vertical="top" wrapText="1" indent="1"/>
    </xf>
    <xf numFmtId="0" fontId="1" fillId="9" borderId="12" xfId="22" applyFill="1" applyBorder="1"/>
    <xf numFmtId="0" fontId="1" fillId="6" borderId="12" xfId="22" applyFill="1" applyBorder="1"/>
    <xf numFmtId="0" fontId="1" fillId="0" borderId="12" xfId="22" applyBorder="1" applyAlignment="1">
      <alignment wrapText="1"/>
    </xf>
    <xf numFmtId="164" fontId="1" fillId="0" borderId="12" xfId="22" applyNumberFormat="1" applyBorder="1"/>
    <xf numFmtId="0" fontId="34" fillId="0" borderId="0" xfId="23"/>
    <xf numFmtId="0" fontId="23" fillId="0" borderId="12" xfId="22" applyFont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5" fillId="10" borderId="8" xfId="0" applyFont="1" applyFill="1" applyBorder="1" applyAlignment="1">
      <alignment wrapText="1"/>
    </xf>
    <xf numFmtId="2" fontId="0" fillId="10" borderId="8" xfId="0" applyNumberFormat="1" applyFill="1" applyBorder="1"/>
    <xf numFmtId="0" fontId="5" fillId="11" borderId="8" xfId="0" applyFont="1" applyFill="1" applyBorder="1" applyAlignment="1">
      <alignment horizontal="right" wrapText="1"/>
    </xf>
    <xf numFmtId="164" fontId="0" fillId="10" borderId="8" xfId="0" applyNumberFormat="1" applyFill="1" applyBorder="1"/>
    <xf numFmtId="0" fontId="0" fillId="10" borderId="8" xfId="0" applyFill="1" applyBorder="1"/>
    <xf numFmtId="0" fontId="5" fillId="11" borderId="9" xfId="0" applyFont="1" applyFill="1" applyBorder="1" applyAlignment="1">
      <alignment horizontal="right" wrapText="1"/>
    </xf>
    <xf numFmtId="164" fontId="0" fillId="10" borderId="0" xfId="0" applyNumberFormat="1" applyFill="1" applyBorder="1"/>
    <xf numFmtId="2" fontId="7" fillId="10" borderId="0" xfId="0" applyNumberFormat="1" applyFont="1" applyFill="1"/>
    <xf numFmtId="0" fontId="0" fillId="10" borderId="0" xfId="0" applyFill="1"/>
    <xf numFmtId="164" fontId="35" fillId="5" borderId="8" xfId="0" applyNumberFormat="1" applyFont="1" applyFill="1" applyBorder="1"/>
    <xf numFmtId="164" fontId="35" fillId="10" borderId="8" xfId="0" applyNumberFormat="1" applyFont="1" applyFill="1" applyBorder="1"/>
    <xf numFmtId="0" fontId="3" fillId="0" borderId="0" xfId="0" applyFont="1"/>
    <xf numFmtId="0" fontId="36" fillId="12" borderId="0" xfId="24" applyFill="1" applyAlignment="1">
      <alignment horizontal="left" vertical="center"/>
    </xf>
    <xf numFmtId="0" fontId="0" fillId="0" borderId="0" xfId="25" applyFont="1"/>
    <xf numFmtId="0" fontId="0" fillId="13" borderId="0" xfId="25" applyFont="1" applyFill="1"/>
    <xf numFmtId="0" fontId="38" fillId="0" borderId="0" xfId="25" applyFont="1"/>
    <xf numFmtId="0" fontId="39" fillId="0" borderId="0" xfId="25" applyFont="1"/>
    <xf numFmtId="0" fontId="38" fillId="0" borderId="0" xfId="25" applyFont="1" applyAlignment="1">
      <alignment horizontal="left" indent="1"/>
    </xf>
    <xf numFmtId="1" fontId="0" fillId="0" borderId="0" xfId="25" applyNumberFormat="1" applyFont="1"/>
    <xf numFmtId="172" fontId="0" fillId="12" borderId="0" xfId="25" applyNumberFormat="1" applyFont="1" applyFill="1"/>
    <xf numFmtId="0" fontId="0" fillId="0" borderId="0" xfId="25" quotePrefix="1" applyFont="1"/>
    <xf numFmtId="173" fontId="0" fillId="0" borderId="0" xfId="25" applyNumberFormat="1" applyFont="1"/>
    <xf numFmtId="164" fontId="0" fillId="13" borderId="0" xfId="25" applyNumberFormat="1" applyFont="1" applyFill="1"/>
    <xf numFmtId="0" fontId="3" fillId="0" borderId="0" xfId="25" applyFont="1"/>
    <xf numFmtId="0" fontId="1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22" applyAlignment="1">
      <alignment horizontal="center"/>
    </xf>
    <xf numFmtId="0" fontId="23" fillId="0" borderId="13" xfId="22" applyFont="1" applyBorder="1" applyAlignment="1">
      <alignment horizontal="center"/>
    </xf>
    <xf numFmtId="0" fontId="23" fillId="0" borderId="0" xfId="22" applyFont="1" applyAlignment="1">
      <alignment horizontal="center"/>
    </xf>
    <xf numFmtId="0" fontId="23" fillId="0" borderId="14" xfId="22" applyFont="1" applyBorder="1" applyAlignment="1">
      <alignment horizontal="center"/>
    </xf>
    <xf numFmtId="0" fontId="23" fillId="0" borderId="15" xfId="22" applyFont="1" applyBorder="1" applyAlignment="1">
      <alignment horizontal="center"/>
    </xf>
    <xf numFmtId="0" fontId="23" fillId="0" borderId="16" xfId="22" applyFont="1" applyBorder="1" applyAlignment="1">
      <alignment horizontal="center"/>
    </xf>
    <xf numFmtId="0" fontId="23" fillId="0" borderId="17" xfId="22" applyFont="1" applyBorder="1" applyAlignment="1">
      <alignment horizontal="center"/>
    </xf>
    <xf numFmtId="0" fontId="7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18" fillId="0" borderId="0" xfId="0" applyFont="1" applyAlignment="1">
      <alignment horizontal="center" vertical="top"/>
    </xf>
    <xf numFmtId="0" fontId="16" fillId="0" borderId="0" xfId="0" applyFont="1" applyAlignment="1">
      <alignment horizontal="center"/>
    </xf>
    <xf numFmtId="0" fontId="5" fillId="11" borderId="0" xfId="0" applyFont="1" applyFill="1" applyBorder="1" applyAlignment="1">
      <alignment horizontal="right" wrapText="1"/>
    </xf>
    <xf numFmtId="0" fontId="0" fillId="14" borderId="0" xfId="0" applyFill="1"/>
    <xf numFmtId="2" fontId="0" fillId="14" borderId="8" xfId="0" applyNumberFormat="1" applyFill="1" applyBorder="1"/>
    <xf numFmtId="164" fontId="0" fillId="0" borderId="0" xfId="0" applyNumberFormat="1"/>
  </cellXfs>
  <cellStyles count="26">
    <cellStyle name="Comma 2" xfId="5" xr:uid="{B467CDA0-A7BF-4B08-800B-579DA99E11DA}"/>
    <cellStyle name="Comma 2 2" xfId="7" xr:uid="{9E700CE8-6387-4340-AA69-7E38B6E7D253}"/>
    <cellStyle name="Comma 3" xfId="6" xr:uid="{429F34C0-4ABA-450D-B237-DD076028F6B8}"/>
    <cellStyle name="Comma 4" xfId="18" xr:uid="{48C6FF62-08B0-4B09-B344-6B57D8CCF41F}"/>
    <cellStyle name="Heading 1" xfId="21" builtinId="16"/>
    <cellStyle name="Hyperlink" xfId="2" builtinId="8"/>
    <cellStyle name="Hyperlink 2" xfId="11" xr:uid="{95DD4ABF-9460-49CF-ACC0-B11A080B012C}"/>
    <cellStyle name="Hyperlink 2 2" xfId="13" xr:uid="{DFDDE22A-C837-468C-B82A-C05EF49639D4}"/>
    <cellStyle name="Hyperlink 2 3" xfId="19" xr:uid="{E3FF6716-4905-4AA4-B446-6B1DDD325D39}"/>
    <cellStyle name="Hyperlink 3" xfId="9" xr:uid="{4DAEB9A9-5FE3-4CF3-822A-AA9AC9AF7519}"/>
    <cellStyle name="Hyperlink 3 2" xfId="20" xr:uid="{B2703EB4-8A7C-475A-AC00-B942951E8BD3}"/>
    <cellStyle name="Hyperlink 4" xfId="23" xr:uid="{E0843BED-C7CE-4B9E-996C-E69B0DB43DF5}"/>
    <cellStyle name="Hyperlink 5" xfId="24" xr:uid="{FE1188A2-04E4-43EB-8F61-C454E745D243}"/>
    <cellStyle name="Normal" xfId="0" builtinId="0"/>
    <cellStyle name="Normal 2" xfId="4" xr:uid="{3D217E33-5A58-48FB-B2BE-502D54124BE6}"/>
    <cellStyle name="Normal 2 2" xfId="10" xr:uid="{AA9462EA-BC5D-4A12-AF7D-0D0B8CEB3C90}"/>
    <cellStyle name="Normal 3" xfId="8" xr:uid="{8E670899-A795-4B98-8059-4A763E0A9FFD}"/>
    <cellStyle name="Normal 36 2" xfId="25" xr:uid="{AB4D7EF1-73C2-4C57-A62B-B58436D58A5F}"/>
    <cellStyle name="Normal 4" xfId="12" xr:uid="{6A0321AE-C030-40E6-9B34-CC6CE6A3B58A}"/>
    <cellStyle name="Normal 4 2" xfId="14" xr:uid="{05FB6B7E-3426-42B4-98FE-3E1738FC1A6B}"/>
    <cellStyle name="Normal 4 2 2" xfId="16" xr:uid="{497BD55E-D4D0-4879-BB21-DE64C7C89341}"/>
    <cellStyle name="Normal 4 3" xfId="15" xr:uid="{20FE852C-6128-401B-9BF8-AE3075A33D8A}"/>
    <cellStyle name="Normal 5" xfId="3" xr:uid="{B9D4CB12-6DC4-40FA-8282-A9AC77E53222}"/>
    <cellStyle name="Normal 6" xfId="17" xr:uid="{D4697D8B-2634-4195-AAE0-EE065D6CBBE4}"/>
    <cellStyle name="Normal 7" xfId="22" xr:uid="{3A17DCC4-FD0F-4D1A-9E9F-C30F6F2C62A2}"/>
    <cellStyle name="Percent" xfId="1" builtinId="5"/>
  </cellStyles>
  <dxfs count="32">
    <dxf>
      <font>
        <color rgb="FFFF000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7" formatCode="0\ \ 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theme" Target="theme/theme1.xml"/><Relationship Id="rId3" Type="http://schemas.openxmlformats.org/officeDocument/2006/relationships/chartsheet" Target="chart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/>
              <a:t>UK,</a:t>
            </a:r>
            <a:r>
              <a:rPr lang="en-GB" sz="1600" baseline="0"/>
              <a:t> 2021, After Housing Costs Weekly Earnings, distribution</a:t>
            </a:r>
            <a:endParaRPr lang="en-GB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570265581045794E-2"/>
          <c:y val="0.14762712639034387"/>
          <c:w val="0.91481831773940392"/>
          <c:h val="0.71048269717482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13184"/>
            </a:solidFill>
            <a:ln>
              <a:noFill/>
            </a:ln>
          </c:spPr>
          <c:invertIfNegative val="0"/>
          <c:cat>
            <c:numRef>
              <c:f>'1_2c_AHC'!$B$5:$B$116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'1_2c_AHC'!$C$5:$C$115</c:f>
              <c:numCache>
                <c:formatCode>General</c:formatCode>
                <c:ptCount val="111"/>
                <c:pt idx="0">
                  <c:v>2.2896E-2</c:v>
                </c:pt>
                <c:pt idx="1">
                  <c:v>4.0649999999999999E-2</c:v>
                </c:pt>
                <c:pt idx="2">
                  <c:v>6.4560999999999993E-2</c:v>
                </c:pt>
                <c:pt idx="3">
                  <c:v>7.3838000000000001E-2</c:v>
                </c:pt>
                <c:pt idx="4">
                  <c:v>7.8714999999999993E-2</c:v>
                </c:pt>
                <c:pt idx="5">
                  <c:v>6.3911999999999997E-2</c:v>
                </c:pt>
                <c:pt idx="6">
                  <c:v>0.111142</c:v>
                </c:pt>
                <c:pt idx="7">
                  <c:v>9.4159000000000007E-2</c:v>
                </c:pt>
                <c:pt idx="8">
                  <c:v>0.215563</c:v>
                </c:pt>
                <c:pt idx="9">
                  <c:v>0.14630299999999999</c:v>
                </c:pt>
                <c:pt idx="10">
                  <c:v>7.7427999999999997E-2</c:v>
                </c:pt>
                <c:pt idx="11">
                  <c:v>5.3580000000000003E-2</c:v>
                </c:pt>
                <c:pt idx="12">
                  <c:v>0.16750000000000001</c:v>
                </c:pt>
                <c:pt idx="13">
                  <c:v>0.10294</c:v>
                </c:pt>
                <c:pt idx="14">
                  <c:v>0.185143</c:v>
                </c:pt>
                <c:pt idx="15">
                  <c:v>0.149424</c:v>
                </c:pt>
                <c:pt idx="16">
                  <c:v>0.18914</c:v>
                </c:pt>
                <c:pt idx="17">
                  <c:v>0.120034</c:v>
                </c:pt>
                <c:pt idx="18">
                  <c:v>0.241395</c:v>
                </c:pt>
                <c:pt idx="19">
                  <c:v>0.13836399999999999</c:v>
                </c:pt>
                <c:pt idx="20">
                  <c:v>0.190554</c:v>
                </c:pt>
                <c:pt idx="21">
                  <c:v>0.346024</c:v>
                </c:pt>
                <c:pt idx="22">
                  <c:v>0.187385</c:v>
                </c:pt>
                <c:pt idx="23">
                  <c:v>0.384384</c:v>
                </c:pt>
                <c:pt idx="24">
                  <c:v>0.208014</c:v>
                </c:pt>
                <c:pt idx="25">
                  <c:v>0.42886400000000002</c:v>
                </c:pt>
                <c:pt idx="26">
                  <c:v>0.34242099999999998</c:v>
                </c:pt>
                <c:pt idx="27">
                  <c:v>0.39610099999999998</c:v>
                </c:pt>
                <c:pt idx="28">
                  <c:v>0.71738900000000005</c:v>
                </c:pt>
                <c:pt idx="29">
                  <c:v>0.73721599999999998</c:v>
                </c:pt>
                <c:pt idx="38">
                  <c:v>0.91801999999999995</c:v>
                </c:pt>
                <c:pt idx="39">
                  <c:v>1.3928339999999999</c:v>
                </c:pt>
                <c:pt idx="40">
                  <c:v>1.120161</c:v>
                </c:pt>
                <c:pt idx="41">
                  <c:v>0.94087900000000002</c:v>
                </c:pt>
                <c:pt idx="42">
                  <c:v>1.2103299999999999</c:v>
                </c:pt>
                <c:pt idx="43">
                  <c:v>1.0301419999999999</c:v>
                </c:pt>
                <c:pt idx="50">
                  <c:v>0.98760800000000004</c:v>
                </c:pt>
                <c:pt idx="51">
                  <c:v>0.92108599999999996</c:v>
                </c:pt>
                <c:pt idx="52">
                  <c:v>1.0647709999999999</c:v>
                </c:pt>
                <c:pt idx="53">
                  <c:v>0.95053200000000004</c:v>
                </c:pt>
                <c:pt idx="54">
                  <c:v>1.018321</c:v>
                </c:pt>
                <c:pt idx="55">
                  <c:v>1.072657</c:v>
                </c:pt>
                <c:pt idx="56">
                  <c:v>0.91941899999999999</c:v>
                </c:pt>
                <c:pt idx="65">
                  <c:v>0.75072799999999995</c:v>
                </c:pt>
                <c:pt idx="66">
                  <c:v>0.73019900000000004</c:v>
                </c:pt>
                <c:pt idx="67">
                  <c:v>0.84138500000000005</c:v>
                </c:pt>
                <c:pt idx="68">
                  <c:v>0.81167</c:v>
                </c:pt>
                <c:pt idx="69">
                  <c:v>0.55454899999999996</c:v>
                </c:pt>
                <c:pt idx="70">
                  <c:v>0.49091000000000001</c:v>
                </c:pt>
                <c:pt idx="71">
                  <c:v>0.69109600000000004</c:v>
                </c:pt>
                <c:pt idx="72">
                  <c:v>0.78918600000000005</c:v>
                </c:pt>
                <c:pt idx="73">
                  <c:v>0.52272700000000005</c:v>
                </c:pt>
                <c:pt idx="87">
                  <c:v>0.48206300000000002</c:v>
                </c:pt>
                <c:pt idx="88">
                  <c:v>0.36301699999999998</c:v>
                </c:pt>
                <c:pt idx="89">
                  <c:v>0.43118299999999998</c:v>
                </c:pt>
                <c:pt idx="90">
                  <c:v>0.25594</c:v>
                </c:pt>
                <c:pt idx="91">
                  <c:v>0.254052</c:v>
                </c:pt>
                <c:pt idx="92">
                  <c:v>0.27311400000000002</c:v>
                </c:pt>
                <c:pt idx="93">
                  <c:v>0.49168899999999999</c:v>
                </c:pt>
                <c:pt idx="94">
                  <c:v>0.33576400000000001</c:v>
                </c:pt>
                <c:pt idx="95">
                  <c:v>0.28806500000000002</c:v>
                </c:pt>
                <c:pt idx="96">
                  <c:v>0.37444300000000003</c:v>
                </c:pt>
                <c:pt idx="97">
                  <c:v>0.27768500000000002</c:v>
                </c:pt>
                <c:pt idx="98">
                  <c:v>0.36141400000000001</c:v>
                </c:pt>
                <c:pt idx="99">
                  <c:v>0.26321</c:v>
                </c:pt>
                <c:pt idx="100">
                  <c:v>0.310137</c:v>
                </c:pt>
                <c:pt idx="101">
                  <c:v>0.25812099999999999</c:v>
                </c:pt>
                <c:pt idx="102">
                  <c:v>0.23921500000000001</c:v>
                </c:pt>
                <c:pt idx="103">
                  <c:v>0.36630200000000002</c:v>
                </c:pt>
                <c:pt idx="104">
                  <c:v>0.208702</c:v>
                </c:pt>
                <c:pt idx="105">
                  <c:v>0.185415</c:v>
                </c:pt>
                <c:pt idx="106">
                  <c:v>0.29867899999999997</c:v>
                </c:pt>
                <c:pt idx="107">
                  <c:v>0.24940399999999999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6-469E-8DF8-CEDEFACAEE0D}"/>
            </c:ext>
          </c:extLst>
        </c:ser>
        <c:ser>
          <c:idx val="1"/>
          <c:order val="1"/>
          <c:spPr>
            <a:solidFill>
              <a:srgbClr val="00C0B5"/>
            </a:solidFill>
            <a:ln>
              <a:noFill/>
            </a:ln>
          </c:spPr>
          <c:invertIfNegative val="0"/>
          <c:cat>
            <c:numRef>
              <c:f>'1_2c_AHC'!$B$5:$B$116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'1_2c_AHC'!$D$5:$D$115</c:f>
              <c:numCache>
                <c:formatCode>General</c:formatCode>
                <c:ptCount val="111"/>
                <c:pt idx="30">
                  <c:v>0.77976299999999998</c:v>
                </c:pt>
                <c:pt idx="31">
                  <c:v>0.77177200000000001</c:v>
                </c:pt>
                <c:pt idx="32">
                  <c:v>0.90641099999999997</c:v>
                </c:pt>
                <c:pt idx="33">
                  <c:v>0.69573499999999999</c:v>
                </c:pt>
                <c:pt idx="34">
                  <c:v>0.81852199999999997</c:v>
                </c:pt>
                <c:pt idx="35">
                  <c:v>0.70446500000000001</c:v>
                </c:pt>
                <c:pt idx="36">
                  <c:v>0.951936</c:v>
                </c:pt>
                <c:pt idx="37">
                  <c:v>0.942272</c:v>
                </c:pt>
                <c:pt idx="44">
                  <c:v>1.2522629999999999</c:v>
                </c:pt>
                <c:pt idx="45">
                  <c:v>0.87908699999999995</c:v>
                </c:pt>
                <c:pt idx="46">
                  <c:v>1.3000050000000001</c:v>
                </c:pt>
                <c:pt idx="47">
                  <c:v>1.0218750000000001</c:v>
                </c:pt>
                <c:pt idx="48">
                  <c:v>0.90750399999999998</c:v>
                </c:pt>
                <c:pt idx="49">
                  <c:v>0.845445</c:v>
                </c:pt>
                <c:pt idx="57">
                  <c:v>0.97889000000000004</c:v>
                </c:pt>
                <c:pt idx="58">
                  <c:v>0.74287599999999998</c:v>
                </c:pt>
                <c:pt idx="59">
                  <c:v>0.89373400000000003</c:v>
                </c:pt>
                <c:pt idx="60">
                  <c:v>0.75683199999999995</c:v>
                </c:pt>
                <c:pt idx="61">
                  <c:v>0.97649799999999998</c:v>
                </c:pt>
                <c:pt idx="62">
                  <c:v>1.020044</c:v>
                </c:pt>
                <c:pt idx="63">
                  <c:v>0.84299999999999997</c:v>
                </c:pt>
                <c:pt idx="64">
                  <c:v>0.79160799999999998</c:v>
                </c:pt>
                <c:pt idx="74">
                  <c:v>0.42475000000000002</c:v>
                </c:pt>
                <c:pt idx="75">
                  <c:v>0.81139600000000001</c:v>
                </c:pt>
                <c:pt idx="76">
                  <c:v>0.55731799999999998</c:v>
                </c:pt>
                <c:pt idx="77">
                  <c:v>0.52345699999999995</c:v>
                </c:pt>
                <c:pt idx="78">
                  <c:v>0.57365999999999995</c:v>
                </c:pt>
                <c:pt idx="79">
                  <c:v>0.64682799999999996</c:v>
                </c:pt>
                <c:pt idx="80">
                  <c:v>0.40777000000000002</c:v>
                </c:pt>
                <c:pt idx="81">
                  <c:v>0.55034499999999997</c:v>
                </c:pt>
                <c:pt idx="82">
                  <c:v>0.53997899999999999</c:v>
                </c:pt>
                <c:pt idx="83">
                  <c:v>0.41749999999999998</c:v>
                </c:pt>
                <c:pt idx="84">
                  <c:v>0.38316299999999998</c:v>
                </c:pt>
                <c:pt idx="85">
                  <c:v>0.469445</c:v>
                </c:pt>
                <c:pt idx="86">
                  <c:v>0.42545699999999997</c:v>
                </c:pt>
                <c:pt idx="108">
                  <c:v>0.21704300000000001</c:v>
                </c:pt>
                <c:pt idx="109">
                  <c:v>0.13481499999999999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6-469E-8DF8-CEDEFACA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2866896"/>
        <c:axId val="562871160"/>
      </c:barChart>
      <c:valAx>
        <c:axId val="562871160"/>
        <c:scaling>
          <c:orientation val="minMax"/>
          <c:max val="1.6"/>
        </c:scaling>
        <c:delete val="0"/>
        <c:axPos val="l"/>
        <c:majorGridlines>
          <c:spPr>
            <a:ln w="3172" cap="flat">
              <a:solidFill>
                <a:srgbClr val="000000"/>
              </a:solidFill>
              <a:custDash>
                <a:ds d="100000" sp="100000"/>
              </a:custDash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Number of individuals (millions)</a:t>
                </a:r>
              </a:p>
            </c:rich>
          </c:tx>
          <c:layout>
            <c:manualLayout>
              <c:xMode val="edge"/>
              <c:yMode val="edge"/>
              <c:x val="5.5096806192794267E-3"/>
              <c:y val="0.28992293753697107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66896"/>
        <c:crosses val="autoZero"/>
        <c:crossBetween val="between"/>
        <c:majorUnit val="0.2"/>
      </c:valAx>
      <c:catAx>
        <c:axId val="5628668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Equivalised net household weekly income (in £10 per week bands)</a:t>
                </a:r>
              </a:p>
            </c:rich>
          </c:tx>
          <c:layout>
            <c:manualLayout>
              <c:xMode val="edge"/>
              <c:yMode val="edge"/>
              <c:x val="0.28374687319114217"/>
              <c:y val="0.9224818078361666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71160"/>
        <c:crosses val="autoZero"/>
        <c:auto val="1"/>
        <c:lblAlgn val="ctr"/>
        <c:lblOffset val="100"/>
        <c:tickLblSkip val="10"/>
        <c:tickMarkSkip val="5"/>
        <c:noMultiLvlLbl val="0"/>
      </c:cat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225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average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6897514218091"/>
          <c:y val="0.118407424777232"/>
          <c:w val="0.61933336308926834"/>
          <c:h val="0.7651748267424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earnings_energy_comparison!$U$3</c:f>
              <c:strCache>
                <c:ptCount val="1"/>
                <c:pt idx="0">
                  <c:v>average net weekly  income after housing costs (£)[=average weekly earnings - housing costs]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earnings_energy_comparison!$U$4:$U$17</c:f>
              <c:numCache>
                <c:formatCode>0.00</c:formatCode>
                <c:ptCount val="14"/>
                <c:pt idx="0">
                  <c:v>394.01666666666671</c:v>
                </c:pt>
                <c:pt idx="1">
                  <c:v>402.68333333333334</c:v>
                </c:pt>
                <c:pt idx="2">
                  <c:v>404.4</c:v>
                </c:pt>
                <c:pt idx="3">
                  <c:v>406.08333333333331</c:v>
                </c:pt>
                <c:pt idx="4">
                  <c:v>411.45</c:v>
                </c:pt>
                <c:pt idx="5">
                  <c:v>422.7833333333333</c:v>
                </c:pt>
                <c:pt idx="6">
                  <c:v>430.98333333333329</c:v>
                </c:pt>
                <c:pt idx="7">
                  <c:v>437.63333333333333</c:v>
                </c:pt>
                <c:pt idx="8">
                  <c:v>449.85</c:v>
                </c:pt>
                <c:pt idx="9">
                  <c:v>463.2</c:v>
                </c:pt>
                <c:pt idx="10">
                  <c:v>471.95699999999999</c:v>
                </c:pt>
                <c:pt idx="11">
                  <c:v>503.20657</c:v>
                </c:pt>
                <c:pt idx="12">
                  <c:v>521.20657000000006</c:v>
                </c:pt>
                <c:pt idx="13">
                  <c:v>520.44863570000007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48-4264-A430-1A4D1156F307}"/>
            </c:ext>
          </c:extLst>
        </c:ser>
        <c:ser>
          <c:idx val="3"/>
          <c:order val="3"/>
          <c:tx>
            <c:strRef>
              <c:f>earnings_energy_comparison!$O$3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earnings_energy_comparison!$O$4:$O$17</c:f>
              <c:numCache>
                <c:formatCode>0.00</c:formatCode>
                <c:ptCount val="14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  <c:pt idx="13">
                  <c:v>51.894230769230766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earnings_energy_comparison!$V$3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earnings_energy_comparison!$V$4:$V$17</c:f>
              <c:numCache>
                <c:formatCode>General</c:formatCode>
                <c:ptCount val="14"/>
                <c:pt idx="0">
                  <c:v>4.5600437481743255</c:v>
                </c:pt>
                <c:pt idx="1">
                  <c:v>4.8731871742107016</c:v>
                </c:pt>
                <c:pt idx="2">
                  <c:v>5.2635013688480381</c:v>
                </c:pt>
                <c:pt idx="3">
                  <c:v>5.5626494325197395</c:v>
                </c:pt>
                <c:pt idx="4">
                  <c:v>5.623308287698257</c:v>
                </c:pt>
                <c:pt idx="5">
                  <c:v>5.2555761884562147</c:v>
                </c:pt>
                <c:pt idx="6">
                  <c:v>4.8937427793597346</c:v>
                </c:pt>
                <c:pt idx="7">
                  <c:v>4.9955362917435888</c:v>
                </c:pt>
                <c:pt idx="8">
                  <c:v>5.1632565922970031</c:v>
                </c:pt>
                <c:pt idx="9">
                  <c:v>5.2850897082548629</c:v>
                </c:pt>
                <c:pt idx="10">
                  <c:v>5.0103761244763501</c:v>
                </c:pt>
                <c:pt idx="11">
                  <c:v>4.9833641928207779</c:v>
                </c:pt>
                <c:pt idx="12">
                  <c:v>7.6359433576477098</c:v>
                </c:pt>
                <c:pt idx="13">
                  <c:v>9.9710571244813337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48-4264-A430-1A4D1156F307}"/>
            </c:ext>
          </c:extLst>
        </c:ser>
        <c:ser>
          <c:idx val="2"/>
          <c:order val="2"/>
          <c:tx>
            <c:strRef>
              <c:f>earnings_energy_comparison!$T$3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earnings_energy_comparison!$T$4:$T$17</c:f>
              <c:numCache>
                <c:formatCode>0.0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65728"/>
        <c:axId val="1412770320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141277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bill as % (income - housing)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5728"/>
        <c:crosses val="max"/>
        <c:crossBetween val="between"/>
      </c:valAx>
      <c:catAx>
        <c:axId val="141276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770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573400817221274"/>
          <c:y val="0.28944519866051227"/>
          <c:w val="0.15923016787691713"/>
          <c:h val="0.50182937164202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low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7480932846548"/>
          <c:y val="0.13721620220669908"/>
          <c:w val="0.62616205999761332"/>
          <c:h val="0.75059132105406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earnings_energy_comparison!$H$3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earnings_energy_comparison!$H$4:$H$17</c:f>
              <c:numCache>
                <c:formatCode>0.00</c:formatCode>
                <c:ptCount val="14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282.40656999999999</c:v>
                </c:pt>
                <c:pt idx="13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8-4AE3-9FE3-F45FC873DE11}"/>
            </c:ext>
          </c:extLst>
        </c:ser>
        <c:ser>
          <c:idx val="2"/>
          <c:order val="2"/>
          <c:tx>
            <c:strRef>
              <c:f>earnings_energy_comparison!$O$3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earnings_energy_comparison!$O$4:$O$17</c:f>
              <c:numCache>
                <c:formatCode>0.00</c:formatCode>
                <c:ptCount val="14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  <c:pt idx="13">
                  <c:v>51.894230769230766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8-4AE3-9FE3-F45FC873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earnings_energy_comparison!$Q$3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4A-44BF-B44D-908FEA80CD3F}"/>
              </c:ext>
            </c:extLst>
          </c:dPt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earnings_energy_comparison!$Q$4:$Q$17</c:f>
              <c:numCache>
                <c:formatCode>0.0</c:formatCode>
                <c:ptCount val="14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14.092816063570499</c:v>
                </c:pt>
                <c:pt idx="13">
                  <c:v>18.425166747303638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8-4AE3-9FE3-F45FC873DE11}"/>
            </c:ext>
          </c:extLst>
        </c:ser>
        <c:ser>
          <c:idx val="3"/>
          <c:order val="3"/>
          <c:tx>
            <c:strRef>
              <c:f>earnings_energy_comparison!$S$3</c:f>
              <c:strCache>
                <c:ptCount val="1"/>
                <c:pt idx="0">
                  <c:v>halved energy % of (£low income - £housing)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earnings_energy_comparison!$S$4:$S$17</c:f>
              <c:numCache>
                <c:formatCode>0.0</c:formatCode>
                <c:ptCount val="14"/>
                <c:pt idx="0">
                  <c:v>4.652812083262428</c:v>
                </c:pt>
                <c:pt idx="1">
                  <c:v>4.9758510434698264</c:v>
                </c:pt>
                <c:pt idx="2">
                  <c:v>5.413231489531344</c:v>
                </c:pt>
                <c:pt idx="3">
                  <c:v>5.7538483751855312</c:v>
                </c:pt>
                <c:pt idx="4">
                  <c:v>5.806308353955326</c:v>
                </c:pt>
                <c:pt idx="5">
                  <c:v>5.4111903063447517</c:v>
                </c:pt>
                <c:pt idx="6">
                  <c:v>5.0571958137172262</c:v>
                </c:pt>
                <c:pt idx="7">
                  <c:v>5.194227371744998</c:v>
                </c:pt>
                <c:pt idx="8">
                  <c:v>5.3759328278780414</c:v>
                </c:pt>
                <c:pt idx="9">
                  <c:v>5.5234084996117874</c:v>
                </c:pt>
                <c:pt idx="10">
                  <c:v>5.2308329114522278</c:v>
                </c:pt>
                <c:pt idx="11">
                  <c:v>5.1703112241242595</c:v>
                </c:pt>
                <c:pt idx="12">
                  <c:v>7.8919769955994807</c:v>
                </c:pt>
                <c:pt idx="13">
                  <c:v>10.318093378490039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4-40F2-A457-9290A90C69DC}"/>
            </c:ext>
          </c:extLst>
        </c:ser>
        <c:ser>
          <c:idx val="4"/>
          <c:order val="4"/>
          <c:tx>
            <c:strRef>
              <c:f>earnings_energy_comparison!$T$3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earnings_energy_comparison!$T$4:$T$17</c:f>
              <c:numCache>
                <c:formatCode>0.0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A-44BF-B44D-908FEA80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2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714649537794463"/>
          <c:y val="0.27481614954870459"/>
          <c:w val="0.14275238624854594"/>
          <c:h val="0.72518385045129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UK net low income and weekly energy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03982751129"/>
          <c:y val="8.7059462325178111E-2"/>
          <c:w val="0.79675433202999768"/>
          <c:h val="0.8049776342695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earnings_energy_comparison!$H$3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earnings_energy_comparison!$H$4:$H$17</c:f>
              <c:numCache>
                <c:formatCode>0.00</c:formatCode>
                <c:ptCount val="14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282.40656999999999</c:v>
                </c:pt>
                <c:pt idx="13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F18-9F3B-F55DBDE68C63}"/>
            </c:ext>
          </c:extLst>
        </c:ser>
        <c:ser>
          <c:idx val="2"/>
          <c:order val="2"/>
          <c:tx>
            <c:strRef>
              <c:f>earnings_energy_comparison!$O$3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earnings_energy_comparison!$O$4:$O$17</c:f>
              <c:numCache>
                <c:formatCode>0.00</c:formatCode>
                <c:ptCount val="14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  <c:pt idx="13">
                  <c:v>51.894230769230766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cked"/>
        <c:varyColors val="0"/>
        <c:ser>
          <c:idx val="1"/>
          <c:order val="1"/>
          <c:tx>
            <c:strRef>
              <c:f>earnings_energy_comparison!$Q$3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earnings_energy_comparison!$Q$4:$Q$17</c:f>
              <c:numCache>
                <c:formatCode>0.0</c:formatCode>
                <c:ptCount val="14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14.092816063570499</c:v>
                </c:pt>
                <c:pt idx="13">
                  <c:v>18.425166747303638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15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[energy_vs_income_backup.xlsx]median weekly pay agg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Weekly Pay,</a:t>
            </a:r>
            <a:r>
              <a:rPr lang="en-US" baseline="0"/>
              <a:t> UK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weekly pay agg by year'!$B$3:$B$4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weekly pay agg by year'!$A$5:$A$28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'median weekly pay agg by year'!$B$5:$B$28</c:f>
              <c:numCache>
                <c:formatCode>0.00</c:formatCode>
                <c:ptCount val="23"/>
                <c:pt idx="0">
                  <c:v>313.25</c:v>
                </c:pt>
                <c:pt idx="1">
                  <c:v>329.58333333333331</c:v>
                </c:pt>
                <c:pt idx="2">
                  <c:v>340</c:v>
                </c:pt>
                <c:pt idx="3">
                  <c:v>351</c:v>
                </c:pt>
                <c:pt idx="4">
                  <c:v>366.08333333333331</c:v>
                </c:pt>
                <c:pt idx="5">
                  <c:v>383</c:v>
                </c:pt>
                <c:pt idx="6">
                  <c:v>400.83333333333331</c:v>
                </c:pt>
                <c:pt idx="7">
                  <c:v>420.58333333333331</c:v>
                </c:pt>
                <c:pt idx="8">
                  <c:v>435.5</c:v>
                </c:pt>
                <c:pt idx="9">
                  <c:v>435</c:v>
                </c:pt>
                <c:pt idx="10">
                  <c:v>444.41666666666669</c:v>
                </c:pt>
                <c:pt idx="11">
                  <c:v>454.58333333333331</c:v>
                </c:pt>
                <c:pt idx="12">
                  <c:v>460.5</c:v>
                </c:pt>
                <c:pt idx="13">
                  <c:v>465.58333333333331</c:v>
                </c:pt>
                <c:pt idx="14">
                  <c:v>470.75</c:v>
                </c:pt>
                <c:pt idx="15">
                  <c:v>482.08333333333331</c:v>
                </c:pt>
                <c:pt idx="16">
                  <c:v>493.58333333333331</c:v>
                </c:pt>
                <c:pt idx="17">
                  <c:v>504.83333333333331</c:v>
                </c:pt>
                <c:pt idx="18">
                  <c:v>519.75</c:v>
                </c:pt>
                <c:pt idx="19">
                  <c:v>537.5</c:v>
                </c:pt>
                <c:pt idx="20">
                  <c:v>547</c:v>
                </c:pt>
                <c:pt idx="21">
                  <c:v>579</c:v>
                </c:pt>
                <c:pt idx="2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50-918D-EACBBEF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786456"/>
        <c:axId val="897786784"/>
      </c:barChart>
      <c:catAx>
        <c:axId val="897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784"/>
        <c:crosses val="autoZero"/>
        <c:auto val="1"/>
        <c:lblAlgn val="ctr"/>
        <c:lblOffset val="100"/>
        <c:noMultiLvlLbl val="0"/>
      </c:catAx>
      <c:valAx>
        <c:axId val="897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weeklypay_data!$C$7</c:f>
              <c:strCache>
                <c:ptCount val="1"/>
                <c:pt idx="0">
                  <c:v>weekly pay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weeklypay_data!$A$8:$A$273</c:f>
              <c:strCache>
                <c:ptCount val="26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  <c:pt idx="217">
                  <c:v>Feb</c:v>
                </c:pt>
                <c:pt idx="218">
                  <c:v>Mar</c:v>
                </c:pt>
                <c:pt idx="219">
                  <c:v>Apr</c:v>
                </c:pt>
                <c:pt idx="220">
                  <c:v>May</c:v>
                </c:pt>
                <c:pt idx="221">
                  <c:v>Jun</c:v>
                </c:pt>
                <c:pt idx="222">
                  <c:v>Jul</c:v>
                </c:pt>
                <c:pt idx="223">
                  <c:v>Aug</c:v>
                </c:pt>
                <c:pt idx="224">
                  <c:v>Sep</c:v>
                </c:pt>
                <c:pt idx="225">
                  <c:v>Oct</c:v>
                </c:pt>
                <c:pt idx="226">
                  <c:v>Nov</c:v>
                </c:pt>
                <c:pt idx="227">
                  <c:v>Dec</c:v>
                </c:pt>
                <c:pt idx="228">
                  <c:v>Jan</c:v>
                </c:pt>
                <c:pt idx="229">
                  <c:v>Feb</c:v>
                </c:pt>
                <c:pt idx="230">
                  <c:v>Mar</c:v>
                </c:pt>
                <c:pt idx="231">
                  <c:v>Apr</c:v>
                </c:pt>
                <c:pt idx="232">
                  <c:v>May</c:v>
                </c:pt>
                <c:pt idx="233">
                  <c:v>Jun</c:v>
                </c:pt>
                <c:pt idx="234">
                  <c:v>Jul</c:v>
                </c:pt>
                <c:pt idx="235">
                  <c:v>Aug</c:v>
                </c:pt>
                <c:pt idx="236">
                  <c:v>Sep</c:v>
                </c:pt>
                <c:pt idx="237">
                  <c:v>Oct</c:v>
                </c:pt>
                <c:pt idx="238">
                  <c:v>Nov</c:v>
                </c:pt>
                <c:pt idx="239">
                  <c:v>Dec</c:v>
                </c:pt>
                <c:pt idx="240">
                  <c:v>Jan</c:v>
                </c:pt>
                <c:pt idx="241">
                  <c:v>Feb</c:v>
                </c:pt>
                <c:pt idx="242">
                  <c:v>Mar</c:v>
                </c:pt>
                <c:pt idx="243">
                  <c:v>Apr</c:v>
                </c:pt>
                <c:pt idx="244">
                  <c:v>May</c:v>
                </c:pt>
                <c:pt idx="245">
                  <c:v>Jun</c:v>
                </c:pt>
                <c:pt idx="246">
                  <c:v>Jul</c:v>
                </c:pt>
                <c:pt idx="247">
                  <c:v>Aug</c:v>
                </c:pt>
                <c:pt idx="248">
                  <c:v>Sep</c:v>
                </c:pt>
                <c:pt idx="249">
                  <c:v>Oct</c:v>
                </c:pt>
                <c:pt idx="250">
                  <c:v>Nov</c:v>
                </c:pt>
                <c:pt idx="251">
                  <c:v>Dec</c:v>
                </c:pt>
                <c:pt idx="252">
                  <c:v>Jan</c:v>
                </c:pt>
                <c:pt idx="253">
                  <c:v>Feb</c:v>
                </c:pt>
                <c:pt idx="254">
                  <c:v>Mar</c:v>
                </c:pt>
                <c:pt idx="255">
                  <c:v>Apr</c:v>
                </c:pt>
                <c:pt idx="256">
                  <c:v>May</c:v>
                </c:pt>
                <c:pt idx="257">
                  <c:v>Jun</c:v>
                </c:pt>
                <c:pt idx="258">
                  <c:v>Jul</c:v>
                </c:pt>
                <c:pt idx="259">
                  <c:v>Aug</c:v>
                </c:pt>
                <c:pt idx="260">
                  <c:v>Sep</c:v>
                </c:pt>
                <c:pt idx="261">
                  <c:v>Oct</c:v>
                </c:pt>
                <c:pt idx="262">
                  <c:v>Nov</c:v>
                </c:pt>
                <c:pt idx="263">
                  <c:v>Dec</c:v>
                </c:pt>
                <c:pt idx="264">
                  <c:v>Jan</c:v>
                </c:pt>
                <c:pt idx="265">
                  <c:v>Feb</c:v>
                </c:pt>
              </c:strCache>
            </c:strRef>
          </c:xVal>
          <c:yVal>
            <c:numRef>
              <c:f>weeklypay_data!$C$8:$C$273</c:f>
              <c:numCache>
                <c:formatCode>General</c:formatCode>
                <c:ptCount val="266"/>
                <c:pt idx="0">
                  <c:v>307</c:v>
                </c:pt>
                <c:pt idx="1">
                  <c:v>300</c:v>
                </c:pt>
                <c:pt idx="2">
                  <c:v>310</c:v>
                </c:pt>
                <c:pt idx="3">
                  <c:v>310</c:v>
                </c:pt>
                <c:pt idx="4">
                  <c:v>312</c:v>
                </c:pt>
                <c:pt idx="5">
                  <c:v>311</c:v>
                </c:pt>
                <c:pt idx="6">
                  <c:v>314</c:v>
                </c:pt>
                <c:pt idx="7">
                  <c:v>315</c:v>
                </c:pt>
                <c:pt idx="8">
                  <c:v>317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329</c:v>
                </c:pt>
                <c:pt idx="18">
                  <c:v>329</c:v>
                </c:pt>
                <c:pt idx="19">
                  <c:v>331</c:v>
                </c:pt>
                <c:pt idx="20">
                  <c:v>332</c:v>
                </c:pt>
                <c:pt idx="21">
                  <c:v>333</c:v>
                </c:pt>
                <c:pt idx="22">
                  <c:v>334</c:v>
                </c:pt>
                <c:pt idx="23">
                  <c:v>336</c:v>
                </c:pt>
                <c:pt idx="24">
                  <c:v>336</c:v>
                </c:pt>
                <c:pt idx="25">
                  <c:v>335</c:v>
                </c:pt>
                <c:pt idx="26">
                  <c:v>335</c:v>
                </c:pt>
                <c:pt idx="27">
                  <c:v>338</c:v>
                </c:pt>
                <c:pt idx="28">
                  <c:v>340</c:v>
                </c:pt>
                <c:pt idx="29">
                  <c:v>341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344</c:v>
                </c:pt>
                <c:pt idx="36">
                  <c:v>345</c:v>
                </c:pt>
                <c:pt idx="37">
                  <c:v>343</c:v>
                </c:pt>
                <c:pt idx="38">
                  <c:v>348</c:v>
                </c:pt>
                <c:pt idx="39">
                  <c:v>349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353</c:v>
                </c:pt>
                <c:pt idx="44">
                  <c:v>354</c:v>
                </c:pt>
                <c:pt idx="45">
                  <c:v>356</c:v>
                </c:pt>
                <c:pt idx="46">
                  <c:v>356</c:v>
                </c:pt>
                <c:pt idx="47">
                  <c:v>358</c:v>
                </c:pt>
                <c:pt idx="48">
                  <c:v>359</c:v>
                </c:pt>
                <c:pt idx="49">
                  <c:v>354</c:v>
                </c:pt>
                <c:pt idx="50">
                  <c:v>361</c:v>
                </c:pt>
                <c:pt idx="51">
                  <c:v>364</c:v>
                </c:pt>
                <c:pt idx="52">
                  <c:v>364</c:v>
                </c:pt>
                <c:pt idx="53">
                  <c:v>365</c:v>
                </c:pt>
                <c:pt idx="54">
                  <c:v>367</c:v>
                </c:pt>
                <c:pt idx="55">
                  <c:v>368</c:v>
                </c:pt>
                <c:pt idx="56">
                  <c:v>371</c:v>
                </c:pt>
                <c:pt idx="57">
                  <c:v>373</c:v>
                </c:pt>
                <c:pt idx="58">
                  <c:v>373</c:v>
                </c:pt>
                <c:pt idx="59">
                  <c:v>374</c:v>
                </c:pt>
                <c:pt idx="60">
                  <c:v>377</c:v>
                </c:pt>
                <c:pt idx="61">
                  <c:v>374</c:v>
                </c:pt>
                <c:pt idx="62">
                  <c:v>377</c:v>
                </c:pt>
                <c:pt idx="63">
                  <c:v>378</c:v>
                </c:pt>
                <c:pt idx="64">
                  <c:v>381</c:v>
                </c:pt>
                <c:pt idx="65">
                  <c:v>381</c:v>
                </c:pt>
                <c:pt idx="66">
                  <c:v>384</c:v>
                </c:pt>
                <c:pt idx="67">
                  <c:v>387</c:v>
                </c:pt>
                <c:pt idx="68">
                  <c:v>388</c:v>
                </c:pt>
                <c:pt idx="69">
                  <c:v>388</c:v>
                </c:pt>
                <c:pt idx="70">
                  <c:v>390</c:v>
                </c:pt>
                <c:pt idx="71">
                  <c:v>391</c:v>
                </c:pt>
                <c:pt idx="72">
                  <c:v>393</c:v>
                </c:pt>
                <c:pt idx="73">
                  <c:v>397</c:v>
                </c:pt>
                <c:pt idx="74">
                  <c:v>398</c:v>
                </c:pt>
                <c:pt idx="75">
                  <c:v>396</c:v>
                </c:pt>
                <c:pt idx="76">
                  <c:v>398</c:v>
                </c:pt>
                <c:pt idx="77">
                  <c:v>402</c:v>
                </c:pt>
                <c:pt idx="78">
                  <c:v>401</c:v>
                </c:pt>
                <c:pt idx="79">
                  <c:v>401</c:v>
                </c:pt>
                <c:pt idx="80">
                  <c:v>401</c:v>
                </c:pt>
                <c:pt idx="81">
                  <c:v>404</c:v>
                </c:pt>
                <c:pt idx="82">
                  <c:v>406</c:v>
                </c:pt>
                <c:pt idx="83">
                  <c:v>413</c:v>
                </c:pt>
                <c:pt idx="84">
                  <c:v>421</c:v>
                </c:pt>
                <c:pt idx="85">
                  <c:v>426</c:v>
                </c:pt>
                <c:pt idx="86">
                  <c:v>417</c:v>
                </c:pt>
                <c:pt idx="87">
                  <c:v>413</c:v>
                </c:pt>
                <c:pt idx="88">
                  <c:v>416</c:v>
                </c:pt>
                <c:pt idx="89">
                  <c:v>419</c:v>
                </c:pt>
                <c:pt idx="90">
                  <c:v>420</c:v>
                </c:pt>
                <c:pt idx="91">
                  <c:v>421</c:v>
                </c:pt>
                <c:pt idx="92">
                  <c:v>423</c:v>
                </c:pt>
                <c:pt idx="93">
                  <c:v>421</c:v>
                </c:pt>
                <c:pt idx="94">
                  <c:v>425</c:v>
                </c:pt>
                <c:pt idx="95">
                  <c:v>425</c:v>
                </c:pt>
                <c:pt idx="96">
                  <c:v>439</c:v>
                </c:pt>
                <c:pt idx="97">
                  <c:v>445</c:v>
                </c:pt>
                <c:pt idx="98">
                  <c:v>440</c:v>
                </c:pt>
                <c:pt idx="99">
                  <c:v>430</c:v>
                </c:pt>
                <c:pt idx="100">
                  <c:v>433</c:v>
                </c:pt>
                <c:pt idx="101">
                  <c:v>432</c:v>
                </c:pt>
                <c:pt idx="102">
                  <c:v>434</c:v>
                </c:pt>
                <c:pt idx="103">
                  <c:v>434</c:v>
                </c:pt>
                <c:pt idx="104">
                  <c:v>434</c:v>
                </c:pt>
                <c:pt idx="105">
                  <c:v>435</c:v>
                </c:pt>
                <c:pt idx="106">
                  <c:v>434</c:v>
                </c:pt>
                <c:pt idx="107">
                  <c:v>436</c:v>
                </c:pt>
                <c:pt idx="108">
                  <c:v>434</c:v>
                </c:pt>
                <c:pt idx="109">
                  <c:v>419</c:v>
                </c:pt>
                <c:pt idx="110">
                  <c:v>435</c:v>
                </c:pt>
                <c:pt idx="111">
                  <c:v>437</c:v>
                </c:pt>
                <c:pt idx="112">
                  <c:v>436</c:v>
                </c:pt>
                <c:pt idx="113">
                  <c:v>436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440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444</c:v>
                </c:pt>
                <c:pt idx="125">
                  <c:v>444</c:v>
                </c:pt>
                <c:pt idx="126">
                  <c:v>443</c:v>
                </c:pt>
                <c:pt idx="127">
                  <c:v>445</c:v>
                </c:pt>
                <c:pt idx="128">
                  <c:v>447</c:v>
                </c:pt>
                <c:pt idx="129">
                  <c:v>447</c:v>
                </c:pt>
                <c:pt idx="130">
                  <c:v>448</c:v>
                </c:pt>
                <c:pt idx="131">
                  <c:v>449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452</c:v>
                </c:pt>
                <c:pt idx="136">
                  <c:v>453</c:v>
                </c:pt>
                <c:pt idx="137">
                  <c:v>457</c:v>
                </c:pt>
                <c:pt idx="138">
                  <c:v>456</c:v>
                </c:pt>
                <c:pt idx="139">
                  <c:v>454</c:v>
                </c:pt>
                <c:pt idx="140">
                  <c:v>454</c:v>
                </c:pt>
                <c:pt idx="141">
                  <c:v>456</c:v>
                </c:pt>
                <c:pt idx="142">
                  <c:v>457</c:v>
                </c:pt>
                <c:pt idx="143">
                  <c:v>457</c:v>
                </c:pt>
                <c:pt idx="144">
                  <c:v>455</c:v>
                </c:pt>
                <c:pt idx="145">
                  <c:v>457</c:v>
                </c:pt>
                <c:pt idx="146">
                  <c:v>457</c:v>
                </c:pt>
                <c:pt idx="147">
                  <c:v>460</c:v>
                </c:pt>
                <c:pt idx="148">
                  <c:v>460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462</c:v>
                </c:pt>
                <c:pt idx="153">
                  <c:v>462</c:v>
                </c:pt>
                <c:pt idx="154">
                  <c:v>463</c:v>
                </c:pt>
                <c:pt idx="155">
                  <c:v>461</c:v>
                </c:pt>
                <c:pt idx="156">
                  <c:v>461</c:v>
                </c:pt>
                <c:pt idx="157">
                  <c:v>462</c:v>
                </c:pt>
                <c:pt idx="158">
                  <c:v>456</c:v>
                </c:pt>
                <c:pt idx="159">
                  <c:v>475</c:v>
                </c:pt>
                <c:pt idx="160">
                  <c:v>468</c:v>
                </c:pt>
                <c:pt idx="161">
                  <c:v>467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468</c:v>
                </c:pt>
                <c:pt idx="168">
                  <c:v>469</c:v>
                </c:pt>
                <c:pt idx="169">
                  <c:v>472</c:v>
                </c:pt>
                <c:pt idx="170">
                  <c:v>461</c:v>
                </c:pt>
                <c:pt idx="171">
                  <c:v>469</c:v>
                </c:pt>
                <c:pt idx="172">
                  <c:v>469</c:v>
                </c:pt>
                <c:pt idx="173">
                  <c:v>470</c:v>
                </c:pt>
                <c:pt idx="174">
                  <c:v>468</c:v>
                </c:pt>
                <c:pt idx="175">
                  <c:v>470</c:v>
                </c:pt>
                <c:pt idx="176">
                  <c:v>473</c:v>
                </c:pt>
                <c:pt idx="177">
                  <c:v>475</c:v>
                </c:pt>
                <c:pt idx="178">
                  <c:v>475</c:v>
                </c:pt>
                <c:pt idx="179">
                  <c:v>478</c:v>
                </c:pt>
                <c:pt idx="180">
                  <c:v>476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481</c:v>
                </c:pt>
                <c:pt idx="186">
                  <c:v>484</c:v>
                </c:pt>
                <c:pt idx="187">
                  <c:v>484</c:v>
                </c:pt>
                <c:pt idx="188">
                  <c:v>483</c:v>
                </c:pt>
                <c:pt idx="189">
                  <c:v>484</c:v>
                </c:pt>
                <c:pt idx="190">
                  <c:v>484</c:v>
                </c:pt>
                <c:pt idx="191">
                  <c:v>487</c:v>
                </c:pt>
                <c:pt idx="192">
                  <c:v>489</c:v>
                </c:pt>
                <c:pt idx="193">
                  <c:v>486</c:v>
                </c:pt>
                <c:pt idx="194">
                  <c:v>492</c:v>
                </c:pt>
                <c:pt idx="195">
                  <c:v>493</c:v>
                </c:pt>
                <c:pt idx="196">
                  <c:v>493</c:v>
                </c:pt>
                <c:pt idx="197">
                  <c:v>493</c:v>
                </c:pt>
                <c:pt idx="198">
                  <c:v>496</c:v>
                </c:pt>
                <c:pt idx="199">
                  <c:v>495</c:v>
                </c:pt>
                <c:pt idx="200">
                  <c:v>495</c:v>
                </c:pt>
                <c:pt idx="201">
                  <c:v>497</c:v>
                </c:pt>
                <c:pt idx="202">
                  <c:v>498</c:v>
                </c:pt>
                <c:pt idx="203">
                  <c:v>496</c:v>
                </c:pt>
                <c:pt idx="204">
                  <c:v>497</c:v>
                </c:pt>
                <c:pt idx="205">
                  <c:v>499</c:v>
                </c:pt>
                <c:pt idx="206">
                  <c:v>502</c:v>
                </c:pt>
                <c:pt idx="207">
                  <c:v>502</c:v>
                </c:pt>
                <c:pt idx="208">
                  <c:v>503</c:v>
                </c:pt>
                <c:pt idx="209">
                  <c:v>507</c:v>
                </c:pt>
                <c:pt idx="210">
                  <c:v>504</c:v>
                </c:pt>
                <c:pt idx="211">
                  <c:v>507</c:v>
                </c:pt>
                <c:pt idx="212">
                  <c:v>509</c:v>
                </c:pt>
                <c:pt idx="213">
                  <c:v>508</c:v>
                </c:pt>
                <c:pt idx="214">
                  <c:v>509</c:v>
                </c:pt>
                <c:pt idx="215">
                  <c:v>511</c:v>
                </c:pt>
                <c:pt idx="216">
                  <c:v>510</c:v>
                </c:pt>
                <c:pt idx="217">
                  <c:v>513</c:v>
                </c:pt>
                <c:pt idx="218">
                  <c:v>519</c:v>
                </c:pt>
                <c:pt idx="219">
                  <c:v>513</c:v>
                </c:pt>
                <c:pt idx="220">
                  <c:v>515</c:v>
                </c:pt>
                <c:pt idx="221">
                  <c:v>518</c:v>
                </c:pt>
                <c:pt idx="222">
                  <c:v>520</c:v>
                </c:pt>
                <c:pt idx="223">
                  <c:v>523</c:v>
                </c:pt>
                <c:pt idx="224">
                  <c:v>524</c:v>
                </c:pt>
                <c:pt idx="225">
                  <c:v>530</c:v>
                </c:pt>
                <c:pt idx="226">
                  <c:v>525</c:v>
                </c:pt>
                <c:pt idx="227">
                  <c:v>527</c:v>
                </c:pt>
                <c:pt idx="228">
                  <c:v>529</c:v>
                </c:pt>
                <c:pt idx="229">
                  <c:v>531</c:v>
                </c:pt>
                <c:pt idx="230">
                  <c:v>533</c:v>
                </c:pt>
                <c:pt idx="231">
                  <c:v>533</c:v>
                </c:pt>
                <c:pt idx="232">
                  <c:v>535</c:v>
                </c:pt>
                <c:pt idx="233">
                  <c:v>538</c:v>
                </c:pt>
                <c:pt idx="234">
                  <c:v>541</c:v>
                </c:pt>
                <c:pt idx="235">
                  <c:v>540</c:v>
                </c:pt>
                <c:pt idx="236">
                  <c:v>546</c:v>
                </c:pt>
                <c:pt idx="237">
                  <c:v>542</c:v>
                </c:pt>
                <c:pt idx="238">
                  <c:v>542</c:v>
                </c:pt>
                <c:pt idx="239">
                  <c:v>540</c:v>
                </c:pt>
                <c:pt idx="240">
                  <c:v>545</c:v>
                </c:pt>
                <c:pt idx="241">
                  <c:v>546</c:v>
                </c:pt>
                <c:pt idx="242">
                  <c:v>542</c:v>
                </c:pt>
                <c:pt idx="243">
                  <c:v>527</c:v>
                </c:pt>
                <c:pt idx="244">
                  <c:v>528</c:v>
                </c:pt>
                <c:pt idx="245">
                  <c:v>530</c:v>
                </c:pt>
                <c:pt idx="246">
                  <c:v>540</c:v>
                </c:pt>
                <c:pt idx="247">
                  <c:v>550</c:v>
                </c:pt>
                <c:pt idx="248">
                  <c:v>557</c:v>
                </c:pt>
                <c:pt idx="249">
                  <c:v>562</c:v>
                </c:pt>
                <c:pt idx="250">
                  <c:v>570</c:v>
                </c:pt>
                <c:pt idx="251">
                  <c:v>567</c:v>
                </c:pt>
                <c:pt idx="252">
                  <c:v>568</c:v>
                </c:pt>
                <c:pt idx="253">
                  <c:v>567</c:v>
                </c:pt>
                <c:pt idx="254">
                  <c:v>568</c:v>
                </c:pt>
                <c:pt idx="255">
                  <c:v>572</c:v>
                </c:pt>
                <c:pt idx="256">
                  <c:v>575</c:v>
                </c:pt>
                <c:pt idx="257">
                  <c:v>577</c:v>
                </c:pt>
                <c:pt idx="258">
                  <c:v>579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590</c:v>
                </c:pt>
                <c:pt idx="263">
                  <c:v>600</c:v>
                </c:pt>
                <c:pt idx="264">
                  <c:v>596</c:v>
                </c:pt>
                <c:pt idx="26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0-4B8C-BEF9-058DCFB5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1688"/>
        <c:axId val="1095446768"/>
      </c:scatterChart>
      <c:valAx>
        <c:axId val="1095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6768"/>
        <c:crosses val="autoZero"/>
        <c:crossBetween val="midCat"/>
      </c:valAx>
      <c:valAx>
        <c:axId val="1095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B58D30-9A5B-4F42-8C29-143034167B4A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C2505-C116-4530-9D62-3DE57303632E}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59B096-C4C2-441B-9256-F676EBAAA08E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352266</xdr:colOff>
      <xdr:row>3</xdr:row>
      <xdr:rowOff>0</xdr:rowOff>
    </xdr:from>
    <xdr:ext cx="13298298" cy="6148389"/>
    <xdr:grpSp>
      <xdr:nvGrpSpPr>
        <xdr:cNvPr id="2" name="Chart 2" descr="The X axis shows the Equivalised net household income, in £10 per week bands, and the Y axis is the number of individuals in millions.&#10;For 2018/19:&#10;Mean income was £555 per week.&#10;Median income was £447 per week.&#10;60 per cent of Median income was £268 per week.&#10;There are 5.5 million individuals with an income above £1,000 per week." title="Income Distribution AHC - Equivalised net household income and deciles in 2018/19">
          <a:extLst>
            <a:ext uri="{FF2B5EF4-FFF2-40B4-BE49-F238E27FC236}">
              <a16:creationId xmlns:a16="http://schemas.microsoft.com/office/drawing/2014/main" id="{B8AD6BFF-CA3B-47AA-B6F4-56340FA010BC}"/>
            </a:ext>
          </a:extLst>
        </xdr:cNvPr>
        <xdr:cNvGrpSpPr/>
      </xdr:nvGrpSpPr>
      <xdr:grpSpPr>
        <a:xfrm>
          <a:off x="4030887" y="525517"/>
          <a:ext cx="13298298" cy="6148389"/>
          <a:chOff x="4028916" y="361950"/>
          <a:chExt cx="13298298" cy="614838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9B9D530-700C-4353-AD1F-A147275CA309}"/>
              </a:ext>
            </a:extLst>
          </xdr:cNvPr>
          <xdr:cNvGraphicFramePr/>
        </xdr:nvGraphicFramePr>
        <xdr:xfrm>
          <a:off x="5705889" y="361950"/>
          <a:ext cx="11439107" cy="61483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 Box 1">
            <a:extLst>
              <a:ext uri="{FF2B5EF4-FFF2-40B4-BE49-F238E27FC236}">
                <a16:creationId xmlns:a16="http://schemas.microsoft.com/office/drawing/2014/main" id="{D2535624-1C97-45D4-B7D2-61E99A457309}"/>
              </a:ext>
            </a:extLst>
          </xdr:cNvPr>
          <xdr:cNvSpPr txBox="1"/>
        </xdr:nvSpPr>
        <xdr:spPr>
          <a:xfrm>
            <a:off x="9268044" y="807527"/>
            <a:ext cx="2063681" cy="30415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5" name="Text Box 3">
            <a:extLst>
              <a:ext uri="{FF2B5EF4-FFF2-40B4-BE49-F238E27FC236}">
                <a16:creationId xmlns:a16="http://schemas.microsoft.com/office/drawing/2014/main" id="{163F49AE-BD80-4866-AF52-180B23E28819}"/>
              </a:ext>
            </a:extLst>
          </xdr:cNvPr>
          <xdr:cNvSpPr txBox="1"/>
        </xdr:nvSpPr>
        <xdr:spPr>
          <a:xfrm>
            <a:off x="10623331" y="1282509"/>
            <a:ext cx="2841726" cy="32986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Median income</a:t>
            </a:r>
          </a:p>
        </xdr:txBody>
      </xdr:sp>
      <xdr:sp macro="" textlink="">
        <xdr:nvSpPr>
          <xdr:cNvPr id="6" name="Text Box 4">
            <a:extLst>
              <a:ext uri="{FF2B5EF4-FFF2-40B4-BE49-F238E27FC236}">
                <a16:creationId xmlns:a16="http://schemas.microsoft.com/office/drawing/2014/main" id="{FCBBFEAD-CC35-443C-9EF8-677083A533E7}"/>
              </a:ext>
            </a:extLst>
          </xdr:cNvPr>
          <xdr:cNvSpPr txBox="1"/>
        </xdr:nvSpPr>
        <xdr:spPr>
          <a:xfrm>
            <a:off x="8511817" y="5171895"/>
            <a:ext cx="352208" cy="36773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37707AD3-8FF9-4938-8419-DAFB2DFDE7BD}"/>
              </a:ext>
            </a:extLst>
          </xdr:cNvPr>
          <xdr:cNvSpPr txBox="1"/>
        </xdr:nvSpPr>
        <xdr:spPr>
          <a:xfrm>
            <a:off x="9463652" y="5150745"/>
            <a:ext cx="460546" cy="36767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8" name="Text Box 6">
            <a:extLst>
              <a:ext uri="{FF2B5EF4-FFF2-40B4-BE49-F238E27FC236}">
                <a16:creationId xmlns:a16="http://schemas.microsoft.com/office/drawing/2014/main" id="{3F7BD271-3634-47F9-B517-2EF1B6236E3E}"/>
              </a:ext>
            </a:extLst>
          </xdr:cNvPr>
          <xdr:cNvSpPr txBox="1"/>
        </xdr:nvSpPr>
        <xdr:spPr>
          <a:xfrm>
            <a:off x="10137218" y="5156524"/>
            <a:ext cx="489414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9" name="Text Box 7">
            <a:extLst>
              <a:ext uri="{FF2B5EF4-FFF2-40B4-BE49-F238E27FC236}">
                <a16:creationId xmlns:a16="http://schemas.microsoft.com/office/drawing/2014/main" id="{B4C2A167-D93B-4DCF-8931-E0B659FF93AE}"/>
              </a:ext>
            </a:extLst>
          </xdr:cNvPr>
          <xdr:cNvSpPr txBox="1"/>
        </xdr:nvSpPr>
        <xdr:spPr>
          <a:xfrm>
            <a:off x="10701247" y="5156706"/>
            <a:ext cx="412494" cy="3540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10" name="Text Box 8">
            <a:extLst>
              <a:ext uri="{FF2B5EF4-FFF2-40B4-BE49-F238E27FC236}">
                <a16:creationId xmlns:a16="http://schemas.microsoft.com/office/drawing/2014/main" id="{E0085D65-8431-4F6B-A197-D68D37C76933}"/>
              </a:ext>
            </a:extLst>
          </xdr:cNvPr>
          <xdr:cNvSpPr txBox="1"/>
        </xdr:nvSpPr>
        <xdr:spPr>
          <a:xfrm>
            <a:off x="10984034" y="5171776"/>
            <a:ext cx="634995" cy="354147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11" name="Text Box 9">
            <a:extLst>
              <a:ext uri="{FF2B5EF4-FFF2-40B4-BE49-F238E27FC236}">
                <a16:creationId xmlns:a16="http://schemas.microsoft.com/office/drawing/2014/main" id="{83E0500E-82C8-4F1E-AEED-68B7F2FAB9EC}"/>
              </a:ext>
            </a:extLst>
          </xdr:cNvPr>
          <xdr:cNvSpPr txBox="1"/>
        </xdr:nvSpPr>
        <xdr:spPr>
          <a:xfrm>
            <a:off x="11561615" y="5174903"/>
            <a:ext cx="715335" cy="35715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12" name="Text Box 10">
            <a:extLst>
              <a:ext uri="{FF2B5EF4-FFF2-40B4-BE49-F238E27FC236}">
                <a16:creationId xmlns:a16="http://schemas.microsoft.com/office/drawing/2014/main" id="{1DB91E1B-9565-4F88-A24E-58A65A82E948}"/>
              </a:ext>
            </a:extLst>
          </xdr:cNvPr>
          <xdr:cNvSpPr txBox="1"/>
        </xdr:nvSpPr>
        <xdr:spPr>
          <a:xfrm>
            <a:off x="12206194" y="5182282"/>
            <a:ext cx="1279135" cy="36177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13" name="Text Box 11">
            <a:extLst>
              <a:ext uri="{FF2B5EF4-FFF2-40B4-BE49-F238E27FC236}">
                <a16:creationId xmlns:a16="http://schemas.microsoft.com/office/drawing/2014/main" id="{E6FC65BA-2541-4A61-835A-B27B4E7D3447}"/>
              </a:ext>
            </a:extLst>
          </xdr:cNvPr>
          <xdr:cNvSpPr txBox="1"/>
        </xdr:nvSpPr>
        <xdr:spPr>
          <a:xfrm>
            <a:off x="13154061" y="5171895"/>
            <a:ext cx="1366205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14" name="Text Box 12">
            <a:extLst>
              <a:ext uri="{FF2B5EF4-FFF2-40B4-BE49-F238E27FC236}">
                <a16:creationId xmlns:a16="http://schemas.microsoft.com/office/drawing/2014/main" id="{6CF02B43-1D30-4398-B75D-129C7238DDBA}"/>
              </a:ext>
            </a:extLst>
          </xdr:cNvPr>
          <xdr:cNvSpPr txBox="1"/>
        </xdr:nvSpPr>
        <xdr:spPr>
          <a:xfrm>
            <a:off x="14766947" y="5162716"/>
            <a:ext cx="1411275" cy="35863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9</a:t>
            </a:r>
          </a:p>
        </xdr:txBody>
      </xdr:sp>
      <xdr:sp macro="" textlink="">
        <xdr:nvSpPr>
          <xdr:cNvPr id="15" name="Text Box 13">
            <a:extLst>
              <a:ext uri="{FF2B5EF4-FFF2-40B4-BE49-F238E27FC236}">
                <a16:creationId xmlns:a16="http://schemas.microsoft.com/office/drawing/2014/main" id="{A23596E6-DFCB-4302-86EC-2CAF1D376BED}"/>
              </a:ext>
            </a:extLst>
          </xdr:cNvPr>
          <xdr:cNvSpPr txBox="1"/>
        </xdr:nvSpPr>
        <xdr:spPr>
          <a:xfrm>
            <a:off x="16040142" y="5169828"/>
            <a:ext cx="1287072" cy="37683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10</a:t>
            </a:r>
          </a:p>
        </xdr:txBody>
      </xdr:sp>
      <xdr:sp macro="" textlink="">
        <xdr:nvSpPr>
          <xdr:cNvPr id="16" name="Text Box 14">
            <a:extLst>
              <a:ext uri="{FF2B5EF4-FFF2-40B4-BE49-F238E27FC236}">
                <a16:creationId xmlns:a16="http://schemas.microsoft.com/office/drawing/2014/main" id="{F46525C3-3056-4370-858B-8D52DC1A36F1}"/>
              </a:ext>
            </a:extLst>
          </xdr:cNvPr>
          <xdr:cNvSpPr txBox="1"/>
        </xdr:nvSpPr>
        <xdr:spPr>
          <a:xfrm>
            <a:off x="12631535" y="1417117"/>
            <a:ext cx="2587816" cy="311782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Mean income</a:t>
            </a:r>
          </a:p>
        </xdr:txBody>
      </xdr:sp>
      <xdr:sp macro="" textlink="">
        <xdr:nvSpPr>
          <xdr:cNvPr id="20" name="Text Box 1">
            <a:extLst>
              <a:ext uri="{FF2B5EF4-FFF2-40B4-BE49-F238E27FC236}">
                <a16:creationId xmlns:a16="http://schemas.microsoft.com/office/drawing/2014/main" id="{2888387B-C82A-4546-8C67-DEC67F276270}"/>
              </a:ext>
            </a:extLst>
          </xdr:cNvPr>
          <xdr:cNvSpPr txBox="1"/>
        </xdr:nvSpPr>
        <xdr:spPr>
          <a:xfrm>
            <a:off x="9268044" y="807527"/>
            <a:ext cx="2063681" cy="30415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21" name="Text Box 2">
            <a:extLst>
              <a:ext uri="{FF2B5EF4-FFF2-40B4-BE49-F238E27FC236}">
                <a16:creationId xmlns:a16="http://schemas.microsoft.com/office/drawing/2014/main" id="{24861B54-5C5A-4CDD-B0BD-6D7FDA1A0E34}"/>
              </a:ext>
            </a:extLst>
          </xdr:cNvPr>
          <xdr:cNvSpPr txBox="1"/>
        </xdr:nvSpPr>
        <xdr:spPr>
          <a:xfrm>
            <a:off x="6882502" y="1291163"/>
            <a:ext cx="3524225" cy="302684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5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60 per cent of median</a:t>
            </a:r>
          </a:p>
        </xdr:txBody>
      </xdr:sp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295C44B-FE7A-4CD7-85B6-9380E8282E83}"/>
              </a:ext>
            </a:extLst>
          </xdr:cNvPr>
          <xdr:cNvSpPr txBox="1"/>
        </xdr:nvSpPr>
        <xdr:spPr>
          <a:xfrm>
            <a:off x="8511817" y="5171895"/>
            <a:ext cx="352208" cy="36773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23" name="Text Box 5">
            <a:extLst>
              <a:ext uri="{FF2B5EF4-FFF2-40B4-BE49-F238E27FC236}">
                <a16:creationId xmlns:a16="http://schemas.microsoft.com/office/drawing/2014/main" id="{D219ABB4-7D77-4511-8BD8-376FF9CC63F3}"/>
              </a:ext>
            </a:extLst>
          </xdr:cNvPr>
          <xdr:cNvSpPr txBox="1"/>
        </xdr:nvSpPr>
        <xdr:spPr>
          <a:xfrm>
            <a:off x="9463652" y="5150745"/>
            <a:ext cx="460546" cy="36767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24" name="Text Box 6">
            <a:extLst>
              <a:ext uri="{FF2B5EF4-FFF2-40B4-BE49-F238E27FC236}">
                <a16:creationId xmlns:a16="http://schemas.microsoft.com/office/drawing/2014/main" id="{E62B7564-AE9E-40E0-BFBE-E55EAF62DA0D}"/>
              </a:ext>
            </a:extLst>
          </xdr:cNvPr>
          <xdr:cNvSpPr txBox="1"/>
        </xdr:nvSpPr>
        <xdr:spPr>
          <a:xfrm>
            <a:off x="10137218" y="5156524"/>
            <a:ext cx="489414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25" name="Text Box 7">
            <a:extLst>
              <a:ext uri="{FF2B5EF4-FFF2-40B4-BE49-F238E27FC236}">
                <a16:creationId xmlns:a16="http://schemas.microsoft.com/office/drawing/2014/main" id="{19F83AA8-DBAE-4ADD-824A-AE61568ABDBE}"/>
              </a:ext>
            </a:extLst>
          </xdr:cNvPr>
          <xdr:cNvSpPr txBox="1"/>
        </xdr:nvSpPr>
        <xdr:spPr>
          <a:xfrm>
            <a:off x="10701247" y="5156706"/>
            <a:ext cx="412494" cy="3540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26" name="Text Box 8">
            <a:extLst>
              <a:ext uri="{FF2B5EF4-FFF2-40B4-BE49-F238E27FC236}">
                <a16:creationId xmlns:a16="http://schemas.microsoft.com/office/drawing/2014/main" id="{8D8B8D22-BF1E-40F4-A27A-8720D077B5AA}"/>
              </a:ext>
            </a:extLst>
          </xdr:cNvPr>
          <xdr:cNvSpPr txBox="1"/>
        </xdr:nvSpPr>
        <xdr:spPr>
          <a:xfrm>
            <a:off x="10984034" y="5171776"/>
            <a:ext cx="634995" cy="354147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27" name="Text Box 9">
            <a:extLst>
              <a:ext uri="{FF2B5EF4-FFF2-40B4-BE49-F238E27FC236}">
                <a16:creationId xmlns:a16="http://schemas.microsoft.com/office/drawing/2014/main" id="{F1684532-A355-4CEF-AC09-E2AF8C2CAD27}"/>
              </a:ext>
            </a:extLst>
          </xdr:cNvPr>
          <xdr:cNvSpPr txBox="1"/>
        </xdr:nvSpPr>
        <xdr:spPr>
          <a:xfrm>
            <a:off x="11561615" y="5174903"/>
            <a:ext cx="715335" cy="35715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28" name="Text Box 10">
            <a:extLst>
              <a:ext uri="{FF2B5EF4-FFF2-40B4-BE49-F238E27FC236}">
                <a16:creationId xmlns:a16="http://schemas.microsoft.com/office/drawing/2014/main" id="{C708FE02-C7E5-4799-8CFC-5A7D7E29901C}"/>
              </a:ext>
            </a:extLst>
          </xdr:cNvPr>
          <xdr:cNvSpPr txBox="1"/>
        </xdr:nvSpPr>
        <xdr:spPr>
          <a:xfrm>
            <a:off x="12206194" y="5182282"/>
            <a:ext cx="1279135" cy="36177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29" name="Text Box 11">
            <a:extLst>
              <a:ext uri="{FF2B5EF4-FFF2-40B4-BE49-F238E27FC236}">
                <a16:creationId xmlns:a16="http://schemas.microsoft.com/office/drawing/2014/main" id="{0978B1E0-E638-45E0-9C79-059F7AC97E40}"/>
              </a:ext>
            </a:extLst>
          </xdr:cNvPr>
          <xdr:cNvSpPr txBox="1"/>
        </xdr:nvSpPr>
        <xdr:spPr>
          <a:xfrm>
            <a:off x="13154061" y="5171895"/>
            <a:ext cx="1366205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31" name="Line 15">
            <a:extLst>
              <a:ext uri="{FF2B5EF4-FFF2-40B4-BE49-F238E27FC236}">
                <a16:creationId xmlns:a16="http://schemas.microsoft.com/office/drawing/2014/main" id="{C028C38A-5FBB-4C4F-9D20-96F0CE1E92DE}"/>
              </a:ext>
            </a:extLst>
          </xdr:cNvPr>
          <xdr:cNvSpPr/>
        </xdr:nvSpPr>
        <xdr:spPr>
          <a:xfrm flipH="1" flipV="1">
            <a:off x="9201149" y="1579493"/>
            <a:ext cx="737153" cy="1524000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2" name="Line 16">
            <a:extLst>
              <a:ext uri="{FF2B5EF4-FFF2-40B4-BE49-F238E27FC236}">
                <a16:creationId xmlns:a16="http://schemas.microsoft.com/office/drawing/2014/main" id="{8DC5462E-7DB4-4A77-8154-37594AB07E7B}"/>
              </a:ext>
            </a:extLst>
          </xdr:cNvPr>
          <xdr:cNvSpPr/>
        </xdr:nvSpPr>
        <xdr:spPr>
          <a:xfrm flipV="1">
            <a:off x="12779236" y="1644752"/>
            <a:ext cx="476184" cy="1814894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3" name="Line 17">
            <a:extLst>
              <a:ext uri="{FF2B5EF4-FFF2-40B4-BE49-F238E27FC236}">
                <a16:creationId xmlns:a16="http://schemas.microsoft.com/office/drawing/2014/main" id="{F1C7328E-1BD9-43A7-97BC-2FED333370AC}"/>
              </a:ext>
            </a:extLst>
          </xdr:cNvPr>
          <xdr:cNvSpPr/>
        </xdr:nvSpPr>
        <xdr:spPr>
          <a:xfrm flipV="1">
            <a:off x="11652802" y="1612623"/>
            <a:ext cx="248480" cy="1499151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5" name="Text Box 19">
            <a:extLst>
              <a:ext uri="{FF2B5EF4-FFF2-40B4-BE49-F238E27FC236}">
                <a16:creationId xmlns:a16="http://schemas.microsoft.com/office/drawing/2014/main" id="{1406CFFC-24DF-4F82-8C51-49F0A48FF7CB}"/>
              </a:ext>
            </a:extLst>
          </xdr:cNvPr>
          <xdr:cNvSpPr txBox="1"/>
        </xdr:nvSpPr>
        <xdr:spPr>
          <a:xfrm>
            <a:off x="4028916" y="2677482"/>
            <a:ext cx="2093774" cy="130450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27432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0.3 million individuals with income</a:t>
            </a:r>
          </a:p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below -£100 per week</a:t>
            </a:r>
          </a:p>
        </xdr:txBody>
      </xdr:sp>
    </xdr:grp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142875</xdr:rowOff>
    </xdr:from>
    <xdr:to>
      <xdr:col>15</xdr:col>
      <xdr:colOff>509587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41FF5-E10C-4806-9A5E-BA2AA1C0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123825</xdr:rowOff>
    </xdr:from>
    <xdr:to>
      <xdr:col>12</xdr:col>
      <xdr:colOff>314325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D83D9-3FA3-4ECE-9119-D97F07FD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B3D39-1A43-41E7-A069-13C22434F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0.4536</cdr:x>
      <cdr:y>0.12126</cdr:y>
    </cdr:from>
    <cdr:to>
      <cdr:x>0.64892</cdr:x>
      <cdr:y>0.23824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4221199" y="736888"/>
          <a:ext cx="1817633" cy="71088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0D356-2524-468C-9CEA-940CD577D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0.20891</cdr:x>
      <cdr:y>0.16303</cdr:y>
    </cdr:from>
    <cdr:to>
      <cdr:x>0.40424</cdr:x>
      <cdr:y>0.28001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1944146" y="990721"/>
          <a:ext cx="1817668" cy="71089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  <cdr:relSizeAnchor xmlns:cdr="http://schemas.openxmlformats.org/drawingml/2006/chartDrawing">
    <cdr:from>
      <cdr:x>0.52644</cdr:x>
      <cdr:y>0.69018</cdr:y>
    </cdr:from>
    <cdr:to>
      <cdr:x>0.70326</cdr:x>
      <cdr:y>0.79095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7720A87-F400-4951-87B6-DF44FD663F4B}"/>
            </a:ext>
          </a:extLst>
        </cdr:cNvPr>
        <cdr:cNvSpPr/>
      </cdr:nvSpPr>
      <cdr:spPr>
        <a:xfrm xmlns:a="http://schemas.openxmlformats.org/drawingml/2006/main">
          <a:off x="4899000" y="4194164"/>
          <a:ext cx="1645474" cy="6123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if energy usage was halved (by</a:t>
          </a:r>
          <a:r>
            <a:rPr lang="en-US" baseline="0"/>
            <a:t> improving home energy efficiency) </a:t>
          </a: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176310</xdr:colOff>
      <xdr:row>21</xdr:row>
      <xdr:rowOff>86501</xdr:rowOff>
    </xdr:from>
    <xdr:to>
      <xdr:col>33</xdr:col>
      <xdr:colOff>70633</xdr:colOff>
      <xdr:row>38</xdr:row>
      <xdr:rowOff>2480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0959-70B5-4931-9B3C-C65BC08E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8682" y="3886782"/>
          <a:ext cx="7242181" cy="317765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29</xdr:row>
      <xdr:rowOff>0</xdr:rowOff>
    </xdr:from>
    <xdr:to>
      <xdr:col>13</xdr:col>
      <xdr:colOff>11874</xdr:colOff>
      <xdr:row>53</xdr:row>
      <xdr:rowOff>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29748-AB68-4DDC-9C2F-C64223AC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6505575"/>
          <a:ext cx="7238095" cy="38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304800</xdr:colOff>
      <xdr:row>39</xdr:row>
      <xdr:rowOff>38100</xdr:rowOff>
    </xdr:from>
    <xdr:to>
      <xdr:col>30</xdr:col>
      <xdr:colOff>342132</xdr:colOff>
      <xdr:row>51</xdr:row>
      <xdr:rowOff>47381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235990-3523-405B-9413-04AB452E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8162925"/>
          <a:ext cx="6133333" cy="19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13</xdr:col>
      <xdr:colOff>858</xdr:colOff>
      <xdr:row>26</xdr:row>
      <xdr:rowOff>21216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D6AF0E-2F64-4425-8EFC-F530C4365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1714500"/>
          <a:ext cx="6106383" cy="4517016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29</xdr:row>
      <xdr:rowOff>38100</xdr:rowOff>
    </xdr:from>
    <xdr:to>
      <xdr:col>15</xdr:col>
      <xdr:colOff>204048</xdr:colOff>
      <xdr:row>43</xdr:row>
      <xdr:rowOff>149507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C8CBC2-09F6-45BA-97C7-2DE69E4E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9225" y="7162800"/>
          <a:ext cx="7185873" cy="315940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173934</xdr:rowOff>
    </xdr:from>
    <xdr:to>
      <xdr:col>7</xdr:col>
      <xdr:colOff>4299</xdr:colOff>
      <xdr:row>60</xdr:row>
      <xdr:rowOff>37619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21D73E-F702-4736-864C-BB3FECA43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537134"/>
          <a:ext cx="6300323" cy="27211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1C035-419D-42A1-A0CE-9D2FCC6354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0.79546</cdr:x>
      <cdr:y>0.36891</cdr:y>
    </cdr:from>
    <cdr:to>
      <cdr:x>0.97228</cdr:x>
      <cdr:y>0.46968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7401472" y="2244834"/>
          <a:ext cx="1645237" cy="61318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% income of 10% or more = fuel poverty</a:t>
          </a: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n\share\HBAI\Publication\hbai%2000_01\Chapters\Tables\Ch2%20%20Overall%20dist\eco%20ind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gas_bil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electri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_series2"/>
      <sheetName val="edit_series"/>
      <sheetName val="ELM"/>
      <sheetName val="averages"/>
      <sheetName val="Table2_1"/>
      <sheetName val="total_series"/>
      <sheetName val="total_series1"/>
      <sheetName val="total_series3"/>
      <sheetName val="edit_series2"/>
      <sheetName val="Table2_12"/>
      <sheetName val="edit_series1"/>
      <sheetName val="Table2_11"/>
      <sheetName val="total_series4"/>
      <sheetName val="edit_series3"/>
      <sheetName val="Table2_13"/>
      <sheetName val="total_series6"/>
      <sheetName val="edit_series5"/>
      <sheetName val="Table2_15"/>
      <sheetName val="total_series5"/>
      <sheetName val="edit_series4"/>
      <sheetName val="Table2_14"/>
      <sheetName val="total_series10"/>
      <sheetName val="edit_series9"/>
      <sheetName val="Table2_19"/>
      <sheetName val="total_series7"/>
      <sheetName val="edit_series6"/>
      <sheetName val="Table2_16"/>
      <sheetName val="total_series8"/>
      <sheetName val="edit_series7"/>
      <sheetName val="Table2_17"/>
      <sheetName val="total_series9"/>
      <sheetName val="edit_series8"/>
      <sheetName val="Table2_18"/>
    </sheetNames>
    <sheetDataSet>
      <sheetData sheetId="0"/>
      <sheetData sheetId="1">
        <row r="2">
          <cell r="B2" t="str">
            <v>YBHA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YBHA</v>
          </cell>
        </row>
      </sheetData>
      <sheetData sheetId="9"/>
      <sheetData sheetId="10">
        <row r="2">
          <cell r="B2" t="str">
            <v>YBHA</v>
          </cell>
        </row>
      </sheetData>
      <sheetData sheetId="11"/>
      <sheetData sheetId="12"/>
      <sheetData sheetId="13">
        <row r="2">
          <cell r="B2" t="str">
            <v>YBHA</v>
          </cell>
        </row>
      </sheetData>
      <sheetData sheetId="14"/>
      <sheetData sheetId="15"/>
      <sheetData sheetId="16">
        <row r="2">
          <cell r="B2" t="str">
            <v>YBHA</v>
          </cell>
        </row>
      </sheetData>
      <sheetData sheetId="17"/>
      <sheetData sheetId="18"/>
      <sheetData sheetId="19"/>
      <sheetData sheetId="20"/>
      <sheetData sheetId="21"/>
      <sheetData sheetId="22">
        <row r="2">
          <cell r="B2" t="str">
            <v>YBHA</v>
          </cell>
          <cell r="D2" t="str">
            <v>ZCMG</v>
          </cell>
          <cell r="E2" t="str">
            <v>CHAW</v>
          </cell>
          <cell r="G2" t="str">
            <v>MGSY</v>
          </cell>
          <cell r="H2" t="str">
            <v>MGSZ</v>
          </cell>
          <cell r="I2" t="str">
            <v>LNMM</v>
          </cell>
        </row>
        <row r="3">
          <cell r="B3">
            <v>642327</v>
          </cell>
          <cell r="D3" t="str">
            <v>..</v>
          </cell>
          <cell r="E3">
            <v>140.69999999999999</v>
          </cell>
          <cell r="G3" t="str">
            <v>..</v>
          </cell>
          <cell r="H3" t="str">
            <v>..</v>
          </cell>
          <cell r="I3">
            <v>93.6</v>
          </cell>
        </row>
        <row r="4">
          <cell r="B4">
            <v>681327</v>
          </cell>
          <cell r="D4" t="str">
            <v>..</v>
          </cell>
          <cell r="E4">
            <v>144.1</v>
          </cell>
          <cell r="G4" t="str">
            <v>..</v>
          </cell>
          <cell r="H4" t="str">
            <v>..</v>
          </cell>
          <cell r="I4">
            <v>97</v>
          </cell>
        </row>
        <row r="5">
          <cell r="B5">
            <v>719176</v>
          </cell>
          <cell r="D5" t="str">
            <v>..</v>
          </cell>
          <cell r="E5">
            <v>149.1</v>
          </cell>
          <cell r="G5" t="str">
            <v>..</v>
          </cell>
          <cell r="H5" t="str">
            <v>..</v>
          </cell>
          <cell r="I5">
            <v>100</v>
          </cell>
        </row>
        <row r="6">
          <cell r="B6">
            <v>762214</v>
          </cell>
          <cell r="D6" t="str">
            <v>..</v>
          </cell>
          <cell r="E6">
            <v>152.69999999999999</v>
          </cell>
          <cell r="G6" t="str">
            <v>..</v>
          </cell>
          <cell r="H6" t="str">
            <v>..</v>
          </cell>
          <cell r="I6">
            <v>103.6</v>
          </cell>
        </row>
        <row r="7">
          <cell r="B7">
            <v>811067</v>
          </cell>
          <cell r="D7" t="str">
            <v>..</v>
          </cell>
          <cell r="E7">
            <v>157.5</v>
          </cell>
          <cell r="G7" t="str">
            <v>..</v>
          </cell>
          <cell r="H7" t="str">
            <v>..</v>
          </cell>
          <cell r="I7">
            <v>108</v>
          </cell>
        </row>
        <row r="8">
          <cell r="B8">
            <v>859805</v>
          </cell>
          <cell r="D8" t="str">
            <v>..</v>
          </cell>
          <cell r="E8">
            <v>162.9</v>
          </cell>
          <cell r="G8" t="str">
            <v>..</v>
          </cell>
          <cell r="H8" t="str">
            <v>..</v>
          </cell>
          <cell r="I8">
            <v>113.5</v>
          </cell>
        </row>
        <row r="9">
          <cell r="B9">
            <v>901269</v>
          </cell>
          <cell r="D9" t="str">
            <v>..</v>
          </cell>
          <cell r="E9">
            <v>165.4</v>
          </cell>
          <cell r="G9" t="str">
            <v>..</v>
          </cell>
          <cell r="H9" t="str">
            <v>..</v>
          </cell>
          <cell r="I9">
            <v>119</v>
          </cell>
        </row>
        <row r="10">
          <cell r="B10">
            <v>943412</v>
          </cell>
          <cell r="D10" t="str">
            <v>..</v>
          </cell>
          <cell r="E10">
            <v>170.3</v>
          </cell>
          <cell r="G10" t="str">
            <v>..</v>
          </cell>
          <cell r="H10" t="str">
            <v>..</v>
          </cell>
          <cell r="I10">
            <v>124.3</v>
          </cell>
        </row>
        <row r="11">
          <cell r="B11">
            <v>157098</v>
          </cell>
          <cell r="D11" t="str">
            <v>..</v>
          </cell>
          <cell r="E11">
            <v>138.69999999999999</v>
          </cell>
          <cell r="G11">
            <v>12.7</v>
          </cell>
          <cell r="H11">
            <v>7.9</v>
          </cell>
          <cell r="I11">
            <v>92.8</v>
          </cell>
        </row>
        <row r="12">
          <cell r="B12">
            <v>166625</v>
          </cell>
          <cell r="D12" t="str">
            <v>..</v>
          </cell>
          <cell r="E12">
            <v>142</v>
          </cell>
          <cell r="G12">
            <v>11.7</v>
          </cell>
          <cell r="H12">
            <v>7.8</v>
          </cell>
          <cell r="I12">
            <v>96.4</v>
          </cell>
        </row>
        <row r="13">
          <cell r="B13">
            <v>176832</v>
          </cell>
          <cell r="D13" t="str">
            <v>..</v>
          </cell>
          <cell r="E13">
            <v>146.80000000000001</v>
          </cell>
          <cell r="G13">
            <v>10.4</v>
          </cell>
          <cell r="H13">
            <v>7</v>
          </cell>
          <cell r="I13">
            <v>100</v>
          </cell>
        </row>
        <row r="14">
          <cell r="B14">
            <v>186401</v>
          </cell>
          <cell r="D14" t="str">
            <v>..</v>
          </cell>
          <cell r="E14">
            <v>150.9</v>
          </cell>
          <cell r="G14">
            <v>9.9</v>
          </cell>
          <cell r="H14">
            <v>6.3</v>
          </cell>
          <cell r="I14">
            <v>103.3</v>
          </cell>
        </row>
        <row r="15">
          <cell r="B15">
            <v>197087</v>
          </cell>
          <cell r="D15" t="str">
            <v>..</v>
          </cell>
          <cell r="E15">
            <v>154.9</v>
          </cell>
          <cell r="G15">
            <v>8.3000000000000007</v>
          </cell>
          <cell r="H15">
            <v>6.1</v>
          </cell>
          <cell r="I15">
            <v>107.8</v>
          </cell>
        </row>
        <row r="16">
          <cell r="B16">
            <v>210294</v>
          </cell>
          <cell r="D16" t="str">
            <v>..</v>
          </cell>
          <cell r="E16">
            <v>160.19999999999999</v>
          </cell>
          <cell r="G16">
            <v>7</v>
          </cell>
          <cell r="H16">
            <v>5.5</v>
          </cell>
          <cell r="I16">
            <v>113.4</v>
          </cell>
        </row>
        <row r="17">
          <cell r="B17">
            <v>220166</v>
          </cell>
          <cell r="D17" t="str">
            <v>..</v>
          </cell>
          <cell r="E17">
            <v>163.69999999999999</v>
          </cell>
          <cell r="G17">
            <v>6.9</v>
          </cell>
          <cell r="H17">
            <v>5.3</v>
          </cell>
          <cell r="I17">
            <v>119</v>
          </cell>
        </row>
        <row r="18">
          <cell r="B18">
            <v>231504</v>
          </cell>
          <cell r="D18" t="str">
            <v>..</v>
          </cell>
          <cell r="E18">
            <v>167.5</v>
          </cell>
          <cell r="G18">
            <v>6.2</v>
          </cell>
          <cell r="H18">
            <v>5.2</v>
          </cell>
          <cell r="I18">
            <v>125.9</v>
          </cell>
        </row>
        <row r="19">
          <cell r="B19">
            <v>243242</v>
          </cell>
          <cell r="D19" t="str">
            <v>..</v>
          </cell>
          <cell r="E19">
            <v>171.8</v>
          </cell>
          <cell r="G19">
            <v>5.6</v>
          </cell>
          <cell r="H19">
            <v>4.4000000000000004</v>
          </cell>
          <cell r="I19">
            <v>132.4</v>
          </cell>
        </row>
        <row r="20">
          <cell r="B20" t="str">
            <v>..</v>
          </cell>
          <cell r="D20">
            <v>6</v>
          </cell>
          <cell r="E20">
            <v>137.9</v>
          </cell>
          <cell r="G20">
            <v>12.7</v>
          </cell>
          <cell r="H20">
            <v>8.1</v>
          </cell>
          <cell r="I20">
            <v>91.8</v>
          </cell>
        </row>
        <row r="21">
          <cell r="B21" t="str">
            <v>..</v>
          </cell>
          <cell r="D21">
            <v>5.5</v>
          </cell>
          <cell r="E21">
            <v>141.30000000000001</v>
          </cell>
          <cell r="G21">
            <v>11.9</v>
          </cell>
          <cell r="H21">
            <v>7.9</v>
          </cell>
          <cell r="I21">
            <v>94.6</v>
          </cell>
        </row>
        <row r="22">
          <cell r="B22" t="str">
            <v>..</v>
          </cell>
          <cell r="D22">
            <v>6.25</v>
          </cell>
          <cell r="E22">
            <v>146</v>
          </cell>
          <cell r="G22">
            <v>10.4</v>
          </cell>
          <cell r="H22">
            <v>7</v>
          </cell>
          <cell r="I22">
            <v>98.1</v>
          </cell>
        </row>
        <row r="23">
          <cell r="B23" t="str">
            <v>..</v>
          </cell>
          <cell r="D23">
            <v>6.25</v>
          </cell>
          <cell r="E23">
            <v>150.19999999999999</v>
          </cell>
          <cell r="G23">
            <v>9.9</v>
          </cell>
          <cell r="H23">
            <v>6.4</v>
          </cell>
          <cell r="I23">
            <v>101</v>
          </cell>
        </row>
        <row r="24">
          <cell r="B24" t="str">
            <v>..</v>
          </cell>
          <cell r="D24">
            <v>6</v>
          </cell>
          <cell r="E24">
            <v>154.4</v>
          </cell>
          <cell r="G24">
            <v>8.5</v>
          </cell>
          <cell r="H24">
            <v>6.3</v>
          </cell>
          <cell r="I24">
            <v>105.5</v>
          </cell>
        </row>
        <row r="25">
          <cell r="B25" t="str">
            <v>..</v>
          </cell>
          <cell r="D25">
            <v>7.25</v>
          </cell>
          <cell r="E25">
            <v>159.5</v>
          </cell>
          <cell r="G25">
            <v>7</v>
          </cell>
          <cell r="H25">
            <v>5.6</v>
          </cell>
          <cell r="I25">
            <v>110.7</v>
          </cell>
        </row>
        <row r="26">
          <cell r="B26" t="str">
            <v>..</v>
          </cell>
          <cell r="D26">
            <v>6</v>
          </cell>
          <cell r="E26">
            <v>163.4</v>
          </cell>
          <cell r="G26">
            <v>7</v>
          </cell>
          <cell r="H26">
            <v>5.3</v>
          </cell>
          <cell r="I26">
            <v>115.7</v>
          </cell>
        </row>
        <row r="27">
          <cell r="B27" t="str">
            <v>..</v>
          </cell>
          <cell r="D27">
            <v>5.75</v>
          </cell>
          <cell r="E27">
            <v>166.6</v>
          </cell>
          <cell r="G27">
            <v>6.3</v>
          </cell>
          <cell r="H27">
            <v>5.2</v>
          </cell>
          <cell r="I27">
            <v>123.2</v>
          </cell>
        </row>
        <row r="28">
          <cell r="B28" t="str">
            <v>..</v>
          </cell>
          <cell r="D28">
            <v>6</v>
          </cell>
          <cell r="E28">
            <v>171.1</v>
          </cell>
          <cell r="G28">
            <v>5.8</v>
          </cell>
          <cell r="H28">
            <v>4.4000000000000004</v>
          </cell>
          <cell r="I28">
            <v>128.6</v>
          </cell>
        </row>
      </sheetData>
      <sheetData sheetId="23"/>
      <sheetData sheetId="24"/>
      <sheetData sheetId="25">
        <row r="2">
          <cell r="B2" t="str">
            <v>YBHA</v>
          </cell>
        </row>
      </sheetData>
      <sheetData sheetId="26"/>
      <sheetData sheetId="27"/>
      <sheetData sheetId="28">
        <row r="2">
          <cell r="B2" t="str">
            <v>YBHA</v>
          </cell>
        </row>
      </sheetData>
      <sheetData sheetId="29"/>
      <sheetData sheetId="30"/>
      <sheetData sheetId="31">
        <row r="2">
          <cell r="B2" t="str">
            <v>YBHA</v>
          </cell>
        </row>
      </sheetData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calc_new"/>
      <sheetName val="Cover sheet"/>
      <sheetName val="Contents"/>
      <sheetName val="Chart 2.3.1"/>
      <sheetName val="2.3.1 (Cash terms)"/>
      <sheetName val="To hide-Chart 2.3.1"/>
      <sheetName val="2.3.1 (Real terms)"/>
      <sheetName val="2.3.1 (Fixed)"/>
      <sheetName val="Methodology"/>
      <sheetName val="Table 2.3.1 15,000 kWh"/>
      <sheetName val="Fixed Bills 15,000 kWh"/>
      <sheetName val="Table 2.3.1 18,000kWh"/>
    </sheetNames>
    <sheetDataSet>
      <sheetData sheetId="0"/>
      <sheetData sheetId="1">
        <row r="7">
          <cell r="E7">
            <v>540.82471813152279</v>
          </cell>
          <cell r="I7">
            <v>503.2427619228273</v>
          </cell>
          <cell r="M7">
            <v>541.14963177507616</v>
          </cell>
          <cell r="Q7">
            <v>520.47539326350147</v>
          </cell>
        </row>
        <row r="8">
          <cell r="E8">
            <v>594.06598839614162</v>
          </cell>
          <cell r="I8">
            <v>550.87492249197635</v>
          </cell>
          <cell r="M8">
            <v>588.80687097095824</v>
          </cell>
          <cell r="Q8">
            <v>569.4539814768267</v>
          </cell>
        </row>
        <row r="9">
          <cell r="E9">
            <v>664.16244887048072</v>
          </cell>
          <cell r="I9">
            <v>609.54269007652317</v>
          </cell>
          <cell r="M9">
            <v>654.55091314964579</v>
          </cell>
          <cell r="Q9">
            <v>632.29633507221195</v>
          </cell>
        </row>
        <row r="10">
          <cell r="E10">
            <v>704.94371469940791</v>
          </cell>
          <cell r="I10">
            <v>644.38819838787174</v>
          </cell>
          <cell r="M10">
            <v>696.8715715588886</v>
          </cell>
          <cell r="Q10">
            <v>669.50396672407419</v>
          </cell>
        </row>
        <row r="11">
          <cell r="E11">
            <v>730.99007753695628</v>
          </cell>
          <cell r="I11">
            <v>661.37146076397357</v>
          </cell>
          <cell r="M11">
            <v>727.98137857718984</v>
          </cell>
          <cell r="Q11">
            <v>690.74642561495443</v>
          </cell>
        </row>
        <row r="12">
          <cell r="E12">
            <v>697.95919473804008</v>
          </cell>
          <cell r="I12">
            <v>624.37472495211455</v>
          </cell>
          <cell r="M12">
            <v>699.05060989896094</v>
          </cell>
          <cell r="Q12">
            <v>655.09006168491248</v>
          </cell>
        </row>
        <row r="13">
          <cell r="E13">
            <v>646.49796649001121</v>
          </cell>
          <cell r="I13">
            <v>563.7136651804276</v>
          </cell>
          <cell r="M13">
            <v>654.49066344332573</v>
          </cell>
          <cell r="Q13">
            <v>597.48235332365607</v>
          </cell>
        </row>
        <row r="14">
          <cell r="C14">
            <v>639.36755171995094</v>
          </cell>
          <cell r="D14">
            <v>636.58747688480298</v>
          </cell>
          <cell r="E14">
            <v>637.99852630524958</v>
          </cell>
          <cell r="G14">
            <v>590.04299608427868</v>
          </cell>
          <cell r="H14">
            <v>545.81936269542166</v>
          </cell>
          <cell r="I14">
            <v>560.89085149350944</v>
          </cell>
          <cell r="K14">
            <v>588.3227534512157</v>
          </cell>
          <cell r="L14">
            <v>578.51041611091557</v>
          </cell>
          <cell r="M14">
            <v>582.04210225660245</v>
          </cell>
          <cell r="O14">
            <v>603.90715481707184</v>
          </cell>
          <cell r="P14">
            <v>566.97246216826932</v>
          </cell>
          <cell r="Q14">
            <v>580.99117388929301</v>
          </cell>
        </row>
        <row r="15">
          <cell r="C15">
            <v>663.13190684997915</v>
          </cell>
          <cell r="D15">
            <v>654.97172798057807</v>
          </cell>
          <cell r="E15">
            <v>658.66725776507803</v>
          </cell>
          <cell r="G15">
            <v>613.74668935290595</v>
          </cell>
          <cell r="H15">
            <v>569.56492835501115</v>
          </cell>
          <cell r="I15">
            <v>580.01956072128246</v>
          </cell>
          <cell r="K15">
            <v>579.63314943576074</v>
          </cell>
          <cell r="L15">
            <v>572.24779712081511</v>
          </cell>
          <cell r="M15">
            <v>574.58000907842347</v>
          </cell>
          <cell r="O15">
            <v>622.42165124328869</v>
          </cell>
          <cell r="P15">
            <v>582.02087695331329</v>
          </cell>
          <cell r="Q15">
            <v>593.66550466687568</v>
          </cell>
        </row>
        <row r="16">
          <cell r="C16">
            <v>666.48019998426162</v>
          </cell>
          <cell r="D16">
            <v>653.43978257757351</v>
          </cell>
          <cell r="E16">
            <v>658.47834939026006</v>
          </cell>
          <cell r="G16">
            <v>619.48737807592761</v>
          </cell>
          <cell r="H16">
            <v>583.64834923024353</v>
          </cell>
          <cell r="I16">
            <v>591.28470972483285</v>
          </cell>
          <cell r="K16">
            <v>637.75527103603463</v>
          </cell>
          <cell r="L16">
            <v>625.92885443610396</v>
          </cell>
          <cell r="M16">
            <v>629.57455789354253</v>
          </cell>
          <cell r="O16">
            <v>635.62169439898514</v>
          </cell>
          <cell r="P16">
            <v>599.92629437388939</v>
          </cell>
          <cell r="Q16">
            <v>609.16004996642266</v>
          </cell>
        </row>
        <row r="17">
          <cell r="C17">
            <v>611.57226067260478</v>
          </cell>
          <cell r="D17">
            <v>601.88313363050679</v>
          </cell>
          <cell r="E17">
            <v>606.23768957145751</v>
          </cell>
          <cell r="G17">
            <v>563.79468143664769</v>
          </cell>
          <cell r="H17">
            <v>532.55039272727799</v>
          </cell>
          <cell r="I17">
            <v>539.53140201242695</v>
          </cell>
          <cell r="K17">
            <v>586.821553232714</v>
          </cell>
          <cell r="L17">
            <v>583.87316455509381</v>
          </cell>
          <cell r="M17">
            <v>584.78779172407667</v>
          </cell>
          <cell r="O17">
            <v>580.51254131767234</v>
          </cell>
          <cell r="P17">
            <v>548.01039226718194</v>
          </cell>
          <cell r="Q17">
            <v>556.88597044845108</v>
          </cell>
        </row>
        <row r="18">
          <cell r="C18">
            <v>601.59150519975219</v>
          </cell>
          <cell r="D18">
            <v>599.57080874844019</v>
          </cell>
          <cell r="E18">
            <v>600.45782627996971</v>
          </cell>
          <cell r="G18">
            <v>571.432162312081</v>
          </cell>
          <cell r="H18">
            <v>543.41743267030586</v>
          </cell>
          <cell r="I18">
            <v>549.81489050419032</v>
          </cell>
          <cell r="K18">
            <v>612.7581695883232</v>
          </cell>
          <cell r="L18">
            <v>540.84423116938194</v>
          </cell>
          <cell r="M18">
            <v>563.51812648853092</v>
          </cell>
          <cell r="O18">
            <v>586.14408567470332</v>
          </cell>
          <cell r="P18">
            <v>550.26262810981484</v>
          </cell>
          <cell r="Q18">
            <v>560.15300441020304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_new"/>
      <sheetName val="calc"/>
      <sheetName val="Cover Sheet"/>
      <sheetName val="Contents"/>
      <sheetName val="chart_data"/>
      <sheetName val="2.2.1"/>
      <sheetName val="2.2.1 (Real)"/>
      <sheetName val="2.2.1 (Economy 7)"/>
      <sheetName val="2.2.1 (Economy 7 Real)"/>
      <sheetName val="2.2.1 (Fixed)"/>
      <sheetName val="2.2.1 (Economy 7 Fixed)"/>
      <sheetName val="2.2.1 (Payment Methods)"/>
      <sheetName val="Charts"/>
      <sheetName val="Methodology"/>
      <sheetName val="Table 2.2.1 (St) 3,800 kWh"/>
      <sheetName val="Table 2.2.1 (E7) 6,000 kWh"/>
      <sheetName val="Fixed Bills (St) 3,800 kWh"/>
      <sheetName val="Fixed Bills (E7) 6,000 kWh"/>
      <sheetName val="Table 2.2.1 (St) 3,300kWh"/>
      <sheetName val="Table 2.2.1  (E7) 6,600kWh"/>
    </sheetNames>
    <sheetDataSet>
      <sheetData sheetId="0">
        <row r="7">
          <cell r="E7">
            <v>469.60955915088164</v>
          </cell>
          <cell r="H7">
            <v>431.30128350510694</v>
          </cell>
          <cell r="K7">
            <v>481.33791315540867</v>
          </cell>
          <cell r="N7">
            <v>451.44188552601173</v>
          </cell>
        </row>
        <row r="8">
          <cell r="E8">
            <v>508.84691356289443</v>
          </cell>
          <cell r="H8">
            <v>469.4226527395744</v>
          </cell>
          <cell r="K8">
            <v>516.60233488922745</v>
          </cell>
          <cell r="N8">
            <v>488.96319249579642</v>
          </cell>
        </row>
        <row r="9">
          <cell r="E9">
            <v>539.13232526641809</v>
          </cell>
          <cell r="H9">
            <v>496.85117585231609</v>
          </cell>
          <cell r="K9">
            <v>541.10502683010657</v>
          </cell>
          <cell r="N9">
            <v>516.48157444299397</v>
          </cell>
        </row>
        <row r="10">
          <cell r="E10">
            <v>573.64797701155715</v>
          </cell>
          <cell r="H10">
            <v>530.62759633564315</v>
          </cell>
          <cell r="K10">
            <v>576.56559787224251</v>
          </cell>
          <cell r="N10">
            <v>550.45498708607636</v>
          </cell>
        </row>
        <row r="11">
          <cell r="E11">
            <v>589.32792604452629</v>
          </cell>
          <cell r="H11">
            <v>542.12930138619276</v>
          </cell>
          <cell r="K11">
            <v>592.83526483780463</v>
          </cell>
          <cell r="N11">
            <v>563.58924415229069</v>
          </cell>
        </row>
        <row r="12">
          <cell r="E12">
            <v>585.45720915892321</v>
          </cell>
          <cell r="H12">
            <v>531.42441016226292</v>
          </cell>
          <cell r="K12">
            <v>587.781380780105</v>
          </cell>
          <cell r="N12">
            <v>555.1737330118516</v>
          </cell>
        </row>
        <row r="13">
          <cell r="E13">
            <v>595.42825869031185</v>
          </cell>
          <cell r="H13">
            <v>532.7432192726825</v>
          </cell>
          <cell r="K13">
            <v>593.75993419624422</v>
          </cell>
          <cell r="N13">
            <v>558.33161462667647</v>
          </cell>
        </row>
        <row r="14">
          <cell r="C14">
            <v>664.45022552372643</v>
          </cell>
          <cell r="D14">
            <v>628.34193292840644</v>
          </cell>
          <cell r="E14">
            <v>641.76304396256523</v>
          </cell>
          <cell r="F14">
            <v>604.3007327065701</v>
          </cell>
          <cell r="G14">
            <v>566.79655560852621</v>
          </cell>
          <cell r="H14">
            <v>575.83086355456044</v>
          </cell>
          <cell r="I14">
            <v>597.67332666482719</v>
          </cell>
          <cell r="J14">
            <v>589.91354838563132</v>
          </cell>
          <cell r="K14">
            <v>591.86064996340394</v>
          </cell>
          <cell r="L14">
            <v>621.58510540300313</v>
          </cell>
          <cell r="M14">
            <v>582.78740852003398</v>
          </cell>
          <cell r="N14">
            <v>593.33335331194257</v>
          </cell>
        </row>
        <row r="15">
          <cell r="C15">
            <v>713.8739100761594</v>
          </cell>
          <cell r="D15">
            <v>684.542305804075</v>
          </cell>
          <cell r="E15">
            <v>695.39103434217407</v>
          </cell>
          <cell r="F15">
            <v>653.41914400173198</v>
          </cell>
          <cell r="G15">
            <v>620.52674700561715</v>
          </cell>
          <cell r="H15">
            <v>627.79930858329965</v>
          </cell>
          <cell r="I15">
            <v>619.63023594008428</v>
          </cell>
          <cell r="J15">
            <v>625.07606714736869</v>
          </cell>
          <cell r="K15">
            <v>623.74523728827512</v>
          </cell>
          <cell r="L15">
            <v>666.05494211204268</v>
          </cell>
          <cell r="M15">
            <v>632.55087251217356</v>
          </cell>
          <cell r="N15">
            <v>641.12448055915524</v>
          </cell>
        </row>
        <row r="16">
          <cell r="C16">
            <v>753.4970265613008</v>
          </cell>
          <cell r="D16">
            <v>752.75490003067614</v>
          </cell>
          <cell r="E16">
            <v>753.019817188871</v>
          </cell>
          <cell r="F16">
            <v>696.68421964194272</v>
          </cell>
          <cell r="G16">
            <v>678.45924073699769</v>
          </cell>
          <cell r="H16">
            <v>681.98784748909918</v>
          </cell>
          <cell r="I16">
            <v>693.3047535951398</v>
          </cell>
          <cell r="J16">
            <v>701.32852876979757</v>
          </cell>
          <cell r="K16">
            <v>699.30553785209588</v>
          </cell>
          <cell r="L16">
            <v>712.66332146939055</v>
          </cell>
          <cell r="M16">
            <v>693.75054517300896</v>
          </cell>
          <cell r="N16">
            <v>698.17019158549306</v>
          </cell>
        </row>
        <row r="17">
          <cell r="C17">
            <v>751.40889618468657</v>
          </cell>
          <cell r="D17">
            <v>764.61075293935562</v>
          </cell>
          <cell r="E17">
            <v>760.68562165123774</v>
          </cell>
          <cell r="F17">
            <v>691.21553858353082</v>
          </cell>
          <cell r="G17">
            <v>689.34625073598318</v>
          </cell>
          <cell r="H17">
            <v>689.63468398133193</v>
          </cell>
          <cell r="I17">
            <v>711.06778286629037</v>
          </cell>
          <cell r="J17">
            <v>727.71693873971219</v>
          </cell>
          <cell r="K17">
            <v>724.28092520376356</v>
          </cell>
          <cell r="L17">
            <v>710.89489299027559</v>
          </cell>
          <cell r="M17">
            <v>705.95951517298317</v>
          </cell>
          <cell r="N17">
            <v>706.87966185205789</v>
          </cell>
        </row>
        <row r="18">
          <cell r="C18">
            <v>810.36302102987202</v>
          </cell>
          <cell r="D18">
            <v>822.62444308756346</v>
          </cell>
          <cell r="E18">
            <v>819.6743267980554</v>
          </cell>
          <cell r="F18">
            <v>754.21392883624969</v>
          </cell>
          <cell r="G18">
            <v>753.9481915019212</v>
          </cell>
          <cell r="H18">
            <v>753.98403331568466</v>
          </cell>
          <cell r="I18">
            <v>756.51818346896448</v>
          </cell>
          <cell r="J18">
            <v>761.81747406927366</v>
          </cell>
          <cell r="K18">
            <v>760.83878996137764</v>
          </cell>
          <cell r="L18">
            <v>768.62784948834246</v>
          </cell>
          <cell r="M18">
            <v>765.35308701677343</v>
          </cell>
          <cell r="N18">
            <v>765.87604857828831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Ramsay" refreshedDate="44671.657216203705" createdVersion="1" refreshedVersion="7" recordCount="266" upgradeOnRefresh="1" xr:uid="{00000000-000A-0000-FFFF-FFFF4C000000}">
  <cacheSource type="worksheet">
    <worksheetSource ref="A7:C273" sheet="weeklypay_data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eekly pay" numFmtId="0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s v="Jan"/>
    <x v="0"/>
    <n v="307"/>
  </r>
  <r>
    <s v="Feb"/>
    <x v="0"/>
    <n v="300"/>
  </r>
  <r>
    <s v="Mar"/>
    <x v="0"/>
    <n v="310"/>
  </r>
  <r>
    <s v="Apr"/>
    <x v="0"/>
    <n v="310"/>
  </r>
  <r>
    <s v="May"/>
    <x v="0"/>
    <n v="312"/>
  </r>
  <r>
    <s v="Jun"/>
    <x v="0"/>
    <n v="311"/>
  </r>
  <r>
    <s v="Jul"/>
    <x v="0"/>
    <n v="314"/>
  </r>
  <r>
    <s v="Aug"/>
    <x v="0"/>
    <n v="315"/>
  </r>
  <r>
    <s v="Sep"/>
    <x v="0"/>
    <n v="317"/>
  </r>
  <r>
    <s v="Oct"/>
    <x v="0"/>
    <n v="318"/>
  </r>
  <r>
    <s v="Nov"/>
    <x v="0"/>
    <n v="320"/>
  </r>
  <r>
    <s v="Dec"/>
    <x v="0"/>
    <n v="325"/>
  </r>
  <r>
    <s v="Jan"/>
    <x v="1"/>
    <n v="324"/>
  </r>
  <r>
    <s v="Feb"/>
    <x v="1"/>
    <n v="326"/>
  </r>
  <r>
    <s v="Mar"/>
    <x v="1"/>
    <n v="325"/>
  </r>
  <r>
    <s v="Apr"/>
    <x v="1"/>
    <n v="328"/>
  </r>
  <r>
    <s v="May"/>
    <x v="1"/>
    <n v="328"/>
  </r>
  <r>
    <s v="Jun"/>
    <x v="1"/>
    <n v="329"/>
  </r>
  <r>
    <s v="Jul"/>
    <x v="1"/>
    <n v="329"/>
  </r>
  <r>
    <s v="Aug"/>
    <x v="1"/>
    <n v="331"/>
  </r>
  <r>
    <s v="Sep"/>
    <x v="1"/>
    <n v="332"/>
  </r>
  <r>
    <s v="Oct"/>
    <x v="1"/>
    <n v="333"/>
  </r>
  <r>
    <s v="Nov"/>
    <x v="1"/>
    <n v="334"/>
  </r>
  <r>
    <s v="Dec"/>
    <x v="1"/>
    <n v="336"/>
  </r>
  <r>
    <s v="Jan"/>
    <x v="2"/>
    <n v="336"/>
  </r>
  <r>
    <s v="Feb"/>
    <x v="2"/>
    <n v="335"/>
  </r>
  <r>
    <s v="Mar"/>
    <x v="2"/>
    <n v="335"/>
  </r>
  <r>
    <s v="Apr"/>
    <x v="2"/>
    <n v="338"/>
  </r>
  <r>
    <s v="May"/>
    <x v="2"/>
    <n v="340"/>
  </r>
  <r>
    <s v="Jun"/>
    <x v="2"/>
    <n v="341"/>
  </r>
  <r>
    <s v="Jul"/>
    <x v="2"/>
    <n v="342"/>
  </r>
  <r>
    <s v="Aug"/>
    <x v="2"/>
    <n v="342"/>
  </r>
  <r>
    <s v="Sep"/>
    <x v="2"/>
    <n v="342"/>
  </r>
  <r>
    <s v="Oct"/>
    <x v="2"/>
    <n v="342"/>
  </r>
  <r>
    <s v="Nov"/>
    <x v="2"/>
    <n v="343"/>
  </r>
  <r>
    <s v="Dec"/>
    <x v="2"/>
    <n v="344"/>
  </r>
  <r>
    <s v="Jan"/>
    <x v="3"/>
    <n v="345"/>
  </r>
  <r>
    <s v="Feb"/>
    <x v="3"/>
    <n v="343"/>
  </r>
  <r>
    <s v="Mar"/>
    <x v="3"/>
    <n v="348"/>
  </r>
  <r>
    <s v="Apr"/>
    <x v="3"/>
    <n v="349"/>
  </r>
  <r>
    <s v="May"/>
    <x v="3"/>
    <n v="349"/>
  </r>
  <r>
    <s v="Jun"/>
    <x v="3"/>
    <n v="350"/>
  </r>
  <r>
    <s v="Jul"/>
    <x v="3"/>
    <n v="351"/>
  </r>
  <r>
    <s v="Aug"/>
    <x v="3"/>
    <n v="353"/>
  </r>
  <r>
    <s v="Sep"/>
    <x v="3"/>
    <n v="354"/>
  </r>
  <r>
    <s v="Oct"/>
    <x v="3"/>
    <n v="356"/>
  </r>
  <r>
    <s v="Nov"/>
    <x v="3"/>
    <n v="356"/>
  </r>
  <r>
    <s v="Dec"/>
    <x v="3"/>
    <n v="358"/>
  </r>
  <r>
    <s v="Jan"/>
    <x v="4"/>
    <n v="359"/>
  </r>
  <r>
    <s v="Feb"/>
    <x v="4"/>
    <n v="354"/>
  </r>
  <r>
    <s v="Mar"/>
    <x v="4"/>
    <n v="361"/>
  </r>
  <r>
    <s v="Apr"/>
    <x v="4"/>
    <n v="364"/>
  </r>
  <r>
    <s v="May"/>
    <x v="4"/>
    <n v="364"/>
  </r>
  <r>
    <s v="Jun"/>
    <x v="4"/>
    <n v="365"/>
  </r>
  <r>
    <s v="Jul"/>
    <x v="4"/>
    <n v="367"/>
  </r>
  <r>
    <s v="Aug"/>
    <x v="4"/>
    <n v="368"/>
  </r>
  <r>
    <s v="Sep"/>
    <x v="4"/>
    <n v="371"/>
  </r>
  <r>
    <s v="Oct"/>
    <x v="4"/>
    <n v="373"/>
  </r>
  <r>
    <s v="Nov"/>
    <x v="4"/>
    <n v="373"/>
  </r>
  <r>
    <s v="Dec"/>
    <x v="4"/>
    <n v="374"/>
  </r>
  <r>
    <s v="Jan"/>
    <x v="5"/>
    <n v="377"/>
  </r>
  <r>
    <s v="Feb"/>
    <x v="5"/>
    <n v="374"/>
  </r>
  <r>
    <s v="Mar"/>
    <x v="5"/>
    <n v="377"/>
  </r>
  <r>
    <s v="Apr"/>
    <x v="5"/>
    <n v="378"/>
  </r>
  <r>
    <s v="May"/>
    <x v="5"/>
    <n v="381"/>
  </r>
  <r>
    <s v="Jun"/>
    <x v="5"/>
    <n v="381"/>
  </r>
  <r>
    <s v="Jul"/>
    <x v="5"/>
    <n v="384"/>
  </r>
  <r>
    <s v="Aug"/>
    <x v="5"/>
    <n v="387"/>
  </r>
  <r>
    <s v="Sep"/>
    <x v="5"/>
    <n v="388"/>
  </r>
  <r>
    <s v="Oct"/>
    <x v="5"/>
    <n v="388"/>
  </r>
  <r>
    <s v="Nov"/>
    <x v="5"/>
    <n v="390"/>
  </r>
  <r>
    <s v="Dec"/>
    <x v="5"/>
    <n v="391"/>
  </r>
  <r>
    <s v="Jan"/>
    <x v="6"/>
    <n v="393"/>
  </r>
  <r>
    <s v="Feb"/>
    <x v="6"/>
    <n v="397"/>
  </r>
  <r>
    <s v="Mar"/>
    <x v="6"/>
    <n v="398"/>
  </r>
  <r>
    <s v="Apr"/>
    <x v="6"/>
    <n v="396"/>
  </r>
  <r>
    <s v="May"/>
    <x v="6"/>
    <n v="398"/>
  </r>
  <r>
    <s v="Jun"/>
    <x v="6"/>
    <n v="402"/>
  </r>
  <r>
    <s v="Jul"/>
    <x v="6"/>
    <n v="401"/>
  </r>
  <r>
    <s v="Aug"/>
    <x v="6"/>
    <n v="401"/>
  </r>
  <r>
    <s v="Sep"/>
    <x v="6"/>
    <n v="401"/>
  </r>
  <r>
    <s v="Oct"/>
    <x v="6"/>
    <n v="404"/>
  </r>
  <r>
    <s v="Nov"/>
    <x v="6"/>
    <n v="406"/>
  </r>
  <r>
    <s v="Dec"/>
    <x v="6"/>
    <n v="413"/>
  </r>
  <r>
    <s v="Jan"/>
    <x v="7"/>
    <n v="421"/>
  </r>
  <r>
    <s v="Feb"/>
    <x v="7"/>
    <n v="426"/>
  </r>
  <r>
    <s v="Mar"/>
    <x v="7"/>
    <n v="417"/>
  </r>
  <r>
    <s v="Apr"/>
    <x v="7"/>
    <n v="413"/>
  </r>
  <r>
    <s v="May"/>
    <x v="7"/>
    <n v="416"/>
  </r>
  <r>
    <s v="Jun"/>
    <x v="7"/>
    <n v="419"/>
  </r>
  <r>
    <s v="Jul"/>
    <x v="7"/>
    <n v="420"/>
  </r>
  <r>
    <s v="Aug"/>
    <x v="7"/>
    <n v="421"/>
  </r>
  <r>
    <s v="Sep"/>
    <x v="7"/>
    <n v="423"/>
  </r>
  <r>
    <s v="Oct"/>
    <x v="7"/>
    <n v="421"/>
  </r>
  <r>
    <s v="Nov"/>
    <x v="7"/>
    <n v="425"/>
  </r>
  <r>
    <s v="Dec"/>
    <x v="7"/>
    <n v="425"/>
  </r>
  <r>
    <s v="Jan"/>
    <x v="8"/>
    <n v="439"/>
  </r>
  <r>
    <s v="Feb"/>
    <x v="8"/>
    <n v="445"/>
  </r>
  <r>
    <s v="Mar"/>
    <x v="8"/>
    <n v="440"/>
  </r>
  <r>
    <s v="Apr"/>
    <x v="8"/>
    <n v="430"/>
  </r>
  <r>
    <s v="May"/>
    <x v="8"/>
    <n v="433"/>
  </r>
  <r>
    <s v="Jun"/>
    <x v="8"/>
    <n v="432"/>
  </r>
  <r>
    <s v="Jul"/>
    <x v="8"/>
    <n v="434"/>
  </r>
  <r>
    <s v="Aug"/>
    <x v="8"/>
    <n v="434"/>
  </r>
  <r>
    <s v="Sep"/>
    <x v="8"/>
    <n v="434"/>
  </r>
  <r>
    <s v="Oct"/>
    <x v="8"/>
    <n v="435"/>
  </r>
  <r>
    <s v="Nov"/>
    <x v="8"/>
    <n v="434"/>
  </r>
  <r>
    <s v="Dec"/>
    <x v="8"/>
    <n v="436"/>
  </r>
  <r>
    <s v="Jan"/>
    <x v="9"/>
    <n v="434"/>
  </r>
  <r>
    <s v="Feb"/>
    <x v="9"/>
    <n v="419"/>
  </r>
  <r>
    <s v="Mar"/>
    <x v="9"/>
    <n v="435"/>
  </r>
  <r>
    <s v="Apr"/>
    <x v="9"/>
    <n v="437"/>
  </r>
  <r>
    <s v="May"/>
    <x v="9"/>
    <n v="436"/>
  </r>
  <r>
    <s v="Jun"/>
    <x v="9"/>
    <n v="436"/>
  </r>
  <r>
    <s v="Jul"/>
    <x v="9"/>
    <n v="435"/>
  </r>
  <r>
    <s v="Aug"/>
    <x v="9"/>
    <n v="436"/>
  </r>
  <r>
    <s v="Sep"/>
    <x v="9"/>
    <n v="437"/>
  </r>
  <r>
    <s v="Oct"/>
    <x v="9"/>
    <n v="437"/>
  </r>
  <r>
    <s v="Nov"/>
    <x v="9"/>
    <n v="439"/>
  </r>
  <r>
    <s v="Dec"/>
    <x v="9"/>
    <n v="439"/>
  </r>
  <r>
    <s v="Jan"/>
    <x v="10"/>
    <n v="440"/>
  </r>
  <r>
    <s v="Feb"/>
    <x v="10"/>
    <n v="442"/>
  </r>
  <r>
    <s v="Mar"/>
    <x v="10"/>
    <n v="442"/>
  </r>
  <r>
    <s v="Apr"/>
    <x v="10"/>
    <n v="442"/>
  </r>
  <r>
    <s v="May"/>
    <x v="10"/>
    <n v="444"/>
  </r>
  <r>
    <s v="Jun"/>
    <x v="10"/>
    <n v="444"/>
  </r>
  <r>
    <s v="Jul"/>
    <x v="10"/>
    <n v="443"/>
  </r>
  <r>
    <s v="Aug"/>
    <x v="10"/>
    <n v="445"/>
  </r>
  <r>
    <s v="Sep"/>
    <x v="10"/>
    <n v="447"/>
  </r>
  <r>
    <s v="Oct"/>
    <x v="10"/>
    <n v="447"/>
  </r>
  <r>
    <s v="Nov"/>
    <x v="10"/>
    <n v="448"/>
  </r>
  <r>
    <s v="Dec"/>
    <x v="10"/>
    <n v="449"/>
  </r>
  <r>
    <s v="Jan"/>
    <x v="11"/>
    <n v="453"/>
  </r>
  <r>
    <s v="Feb"/>
    <x v="11"/>
    <n v="453"/>
  </r>
  <r>
    <s v="Mar"/>
    <x v="11"/>
    <n v="453"/>
  </r>
  <r>
    <s v="Apr"/>
    <x v="11"/>
    <n v="452"/>
  </r>
  <r>
    <s v="May"/>
    <x v="11"/>
    <n v="453"/>
  </r>
  <r>
    <s v="Jun"/>
    <x v="11"/>
    <n v="457"/>
  </r>
  <r>
    <s v="Jul"/>
    <x v="11"/>
    <n v="456"/>
  </r>
  <r>
    <s v="Aug"/>
    <x v="11"/>
    <n v="454"/>
  </r>
  <r>
    <s v="Sep"/>
    <x v="11"/>
    <n v="454"/>
  </r>
  <r>
    <s v="Oct"/>
    <x v="11"/>
    <n v="456"/>
  </r>
  <r>
    <s v="Nov"/>
    <x v="11"/>
    <n v="457"/>
  </r>
  <r>
    <s v="Dec"/>
    <x v="11"/>
    <n v="457"/>
  </r>
  <r>
    <s v="Jan"/>
    <x v="12"/>
    <n v="455"/>
  </r>
  <r>
    <s v="Feb"/>
    <x v="12"/>
    <n v="457"/>
  </r>
  <r>
    <s v="Mar"/>
    <x v="12"/>
    <n v="457"/>
  </r>
  <r>
    <s v="Apr"/>
    <x v="12"/>
    <n v="460"/>
  </r>
  <r>
    <s v="May"/>
    <x v="12"/>
    <n v="460"/>
  </r>
  <r>
    <s v="Jun"/>
    <x v="12"/>
    <n v="462"/>
  </r>
  <r>
    <s v="Jul"/>
    <x v="12"/>
    <n v="463"/>
  </r>
  <r>
    <s v="Aug"/>
    <x v="12"/>
    <n v="464"/>
  </r>
  <r>
    <s v="Sep"/>
    <x v="12"/>
    <n v="462"/>
  </r>
  <r>
    <s v="Oct"/>
    <x v="12"/>
    <n v="462"/>
  </r>
  <r>
    <s v="Nov"/>
    <x v="12"/>
    <n v="463"/>
  </r>
  <r>
    <s v="Dec"/>
    <x v="12"/>
    <n v="461"/>
  </r>
  <r>
    <s v="Jan"/>
    <x v="13"/>
    <n v="461"/>
  </r>
  <r>
    <s v="Feb"/>
    <x v="13"/>
    <n v="462"/>
  </r>
  <r>
    <s v="Mar"/>
    <x v="13"/>
    <n v="456"/>
  </r>
  <r>
    <s v="Apr"/>
    <x v="13"/>
    <n v="475"/>
  </r>
  <r>
    <s v="May"/>
    <x v="13"/>
    <n v="468"/>
  </r>
  <r>
    <s v="Jun"/>
    <x v="13"/>
    <n v="467"/>
  </r>
  <r>
    <s v="Jul"/>
    <x v="13"/>
    <n v="466"/>
  </r>
  <r>
    <s v="Aug"/>
    <x v="13"/>
    <n v="466"/>
  </r>
  <r>
    <s v="Sep"/>
    <x v="13"/>
    <n v="466"/>
  </r>
  <r>
    <s v="Oct"/>
    <x v="13"/>
    <n v="466"/>
  </r>
  <r>
    <s v="Nov"/>
    <x v="13"/>
    <n v="466"/>
  </r>
  <r>
    <s v="Dec"/>
    <x v="13"/>
    <n v="468"/>
  </r>
  <r>
    <s v="Jan"/>
    <x v="14"/>
    <n v="469"/>
  </r>
  <r>
    <s v="Feb"/>
    <x v="14"/>
    <n v="472"/>
  </r>
  <r>
    <s v="Mar"/>
    <x v="14"/>
    <n v="461"/>
  </r>
  <r>
    <s v="Apr"/>
    <x v="14"/>
    <n v="469"/>
  </r>
  <r>
    <s v="May"/>
    <x v="14"/>
    <n v="469"/>
  </r>
  <r>
    <s v="Jun"/>
    <x v="14"/>
    <n v="470"/>
  </r>
  <r>
    <s v="Jul"/>
    <x v="14"/>
    <n v="468"/>
  </r>
  <r>
    <s v="Aug"/>
    <x v="14"/>
    <n v="470"/>
  </r>
  <r>
    <s v="Sep"/>
    <x v="14"/>
    <n v="473"/>
  </r>
  <r>
    <s v="Oct"/>
    <x v="14"/>
    <n v="475"/>
  </r>
  <r>
    <s v="Nov"/>
    <x v="14"/>
    <n v="475"/>
  </r>
  <r>
    <s v="Dec"/>
    <x v="14"/>
    <n v="478"/>
  </r>
  <r>
    <s v="Jan"/>
    <x v="15"/>
    <n v="476"/>
  </r>
  <r>
    <s v="Feb"/>
    <x v="15"/>
    <n v="479"/>
  </r>
  <r>
    <s v="Mar"/>
    <x v="15"/>
    <n v="480"/>
  </r>
  <r>
    <s v="Apr"/>
    <x v="15"/>
    <n v="481"/>
  </r>
  <r>
    <s v="May"/>
    <x v="15"/>
    <n v="482"/>
  </r>
  <r>
    <s v="Jun"/>
    <x v="15"/>
    <n v="481"/>
  </r>
  <r>
    <s v="Jul"/>
    <x v="15"/>
    <n v="484"/>
  </r>
  <r>
    <s v="Aug"/>
    <x v="15"/>
    <n v="484"/>
  </r>
  <r>
    <s v="Sep"/>
    <x v="15"/>
    <n v="483"/>
  </r>
  <r>
    <s v="Oct"/>
    <x v="15"/>
    <n v="484"/>
  </r>
  <r>
    <s v="Nov"/>
    <x v="15"/>
    <n v="484"/>
  </r>
  <r>
    <s v="Dec"/>
    <x v="15"/>
    <n v="487"/>
  </r>
  <r>
    <s v="Jan"/>
    <x v="16"/>
    <n v="489"/>
  </r>
  <r>
    <s v="Feb"/>
    <x v="16"/>
    <n v="486"/>
  </r>
  <r>
    <s v="Mar"/>
    <x v="16"/>
    <n v="492"/>
  </r>
  <r>
    <s v="Apr"/>
    <x v="16"/>
    <n v="493"/>
  </r>
  <r>
    <s v="May"/>
    <x v="16"/>
    <n v="493"/>
  </r>
  <r>
    <s v="Jun"/>
    <x v="16"/>
    <n v="493"/>
  </r>
  <r>
    <s v="Jul"/>
    <x v="16"/>
    <n v="496"/>
  </r>
  <r>
    <s v="Aug"/>
    <x v="16"/>
    <n v="495"/>
  </r>
  <r>
    <s v="Sep"/>
    <x v="16"/>
    <n v="495"/>
  </r>
  <r>
    <s v="Oct"/>
    <x v="16"/>
    <n v="497"/>
  </r>
  <r>
    <s v="Nov"/>
    <x v="16"/>
    <n v="498"/>
  </r>
  <r>
    <s v="Dec"/>
    <x v="16"/>
    <n v="496"/>
  </r>
  <r>
    <s v="Jan"/>
    <x v="17"/>
    <n v="497"/>
  </r>
  <r>
    <s v="Feb"/>
    <x v="17"/>
    <n v="499"/>
  </r>
  <r>
    <s v="Mar"/>
    <x v="17"/>
    <n v="502"/>
  </r>
  <r>
    <s v="Apr"/>
    <x v="17"/>
    <n v="502"/>
  </r>
  <r>
    <s v="May"/>
    <x v="17"/>
    <n v="503"/>
  </r>
  <r>
    <s v="Jun"/>
    <x v="17"/>
    <n v="507"/>
  </r>
  <r>
    <s v="Jul"/>
    <x v="17"/>
    <n v="504"/>
  </r>
  <r>
    <s v="Aug"/>
    <x v="17"/>
    <n v="507"/>
  </r>
  <r>
    <s v="Sep"/>
    <x v="17"/>
    <n v="509"/>
  </r>
  <r>
    <s v="Oct"/>
    <x v="17"/>
    <n v="508"/>
  </r>
  <r>
    <s v="Nov"/>
    <x v="17"/>
    <n v="509"/>
  </r>
  <r>
    <s v="Dec"/>
    <x v="17"/>
    <n v="511"/>
  </r>
  <r>
    <s v="Jan"/>
    <x v="18"/>
    <n v="510"/>
  </r>
  <r>
    <s v="Feb"/>
    <x v="18"/>
    <n v="513"/>
  </r>
  <r>
    <s v="Mar"/>
    <x v="18"/>
    <n v="519"/>
  </r>
  <r>
    <s v="Apr"/>
    <x v="18"/>
    <n v="513"/>
  </r>
  <r>
    <s v="May"/>
    <x v="18"/>
    <n v="515"/>
  </r>
  <r>
    <s v="Jun"/>
    <x v="18"/>
    <n v="518"/>
  </r>
  <r>
    <s v="Jul"/>
    <x v="18"/>
    <n v="520"/>
  </r>
  <r>
    <s v="Aug"/>
    <x v="18"/>
    <n v="523"/>
  </r>
  <r>
    <s v="Sep"/>
    <x v="18"/>
    <n v="524"/>
  </r>
  <r>
    <s v="Oct"/>
    <x v="18"/>
    <n v="530"/>
  </r>
  <r>
    <s v="Nov"/>
    <x v="18"/>
    <n v="525"/>
  </r>
  <r>
    <s v="Dec"/>
    <x v="18"/>
    <n v="527"/>
  </r>
  <r>
    <s v="Jan"/>
    <x v="19"/>
    <n v="529"/>
  </r>
  <r>
    <s v="Feb"/>
    <x v="19"/>
    <n v="531"/>
  </r>
  <r>
    <s v="Mar"/>
    <x v="19"/>
    <n v="533"/>
  </r>
  <r>
    <s v="Apr"/>
    <x v="19"/>
    <n v="533"/>
  </r>
  <r>
    <s v="May"/>
    <x v="19"/>
    <n v="535"/>
  </r>
  <r>
    <s v="Jun"/>
    <x v="19"/>
    <n v="538"/>
  </r>
  <r>
    <s v="Jul"/>
    <x v="19"/>
    <n v="541"/>
  </r>
  <r>
    <s v="Aug"/>
    <x v="19"/>
    <n v="540"/>
  </r>
  <r>
    <s v="Sep"/>
    <x v="19"/>
    <n v="546"/>
  </r>
  <r>
    <s v="Oct"/>
    <x v="19"/>
    <n v="542"/>
  </r>
  <r>
    <s v="Nov"/>
    <x v="19"/>
    <n v="542"/>
  </r>
  <r>
    <s v="Dec"/>
    <x v="19"/>
    <n v="540"/>
  </r>
  <r>
    <s v="Jan"/>
    <x v="20"/>
    <n v="545"/>
  </r>
  <r>
    <s v="Feb"/>
    <x v="20"/>
    <n v="546"/>
  </r>
  <r>
    <s v="Mar"/>
    <x v="20"/>
    <n v="542"/>
  </r>
  <r>
    <s v="Apr"/>
    <x v="20"/>
    <n v="527"/>
  </r>
  <r>
    <s v="May"/>
    <x v="20"/>
    <n v="528"/>
  </r>
  <r>
    <s v="Jun"/>
    <x v="20"/>
    <n v="530"/>
  </r>
  <r>
    <s v="Jul"/>
    <x v="20"/>
    <n v="540"/>
  </r>
  <r>
    <s v="Aug"/>
    <x v="20"/>
    <n v="550"/>
  </r>
  <r>
    <s v="Sep"/>
    <x v="20"/>
    <n v="557"/>
  </r>
  <r>
    <s v="Oct"/>
    <x v="20"/>
    <n v="562"/>
  </r>
  <r>
    <s v="Nov"/>
    <x v="20"/>
    <n v="570"/>
  </r>
  <r>
    <s v="Dec"/>
    <x v="20"/>
    <n v="567"/>
  </r>
  <r>
    <s v="Jan"/>
    <x v="21"/>
    <n v="568"/>
  </r>
  <r>
    <s v="Feb"/>
    <x v="21"/>
    <n v="567"/>
  </r>
  <r>
    <s v="Mar"/>
    <x v="21"/>
    <n v="568"/>
  </r>
  <r>
    <s v="Apr"/>
    <x v="21"/>
    <n v="572"/>
  </r>
  <r>
    <s v="May"/>
    <x v="21"/>
    <n v="575"/>
  </r>
  <r>
    <s v="Jun"/>
    <x v="21"/>
    <n v="577"/>
  </r>
  <r>
    <s v="Jul"/>
    <x v="21"/>
    <n v="579"/>
  </r>
  <r>
    <s v="Aug"/>
    <x v="21"/>
    <n v="582"/>
  </r>
  <r>
    <s v="Sep"/>
    <x v="21"/>
    <n v="584"/>
  </r>
  <r>
    <s v="Oct"/>
    <x v="21"/>
    <n v="586"/>
  </r>
  <r>
    <s v="Nov"/>
    <x v="21"/>
    <n v="590"/>
  </r>
  <r>
    <s v="Dec"/>
    <x v="21"/>
    <n v="600"/>
  </r>
  <r>
    <s v="Jan"/>
    <x v="22"/>
    <n v="596"/>
  </r>
  <r>
    <s v="Feb"/>
    <x v="22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B28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 pay" fld="2" subtotal="average" baseField="1" baseItem="0"/>
  </dataFields>
  <formats count="1">
    <format dxfId="31">
      <pivotArea outline="0" fieldPosition="0">
        <references count="1">
          <reference field="1" count="0" selected="0"/>
        </references>
      </pivotArea>
    </format>
  </format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DEB72-0BCD-4E25-8C2E-8356CF5991E4}" name="Average_annual_domestic_gas_bills_in_cash_terms_by_home_and_non_home_supplier_based_on_consumption_of_13600kWh_year_Great_Britain" displayName="Average_annual_domestic_gas_bills_in_cash_terms_by_home_and_non_home_supplier_based_on_consumption_of_13600kWh_year_Great_Britain" ref="A13:M25" totalsRowShown="0" headerRowDxfId="30" dataDxfId="29" headerRowCellStyle="Normal">
  <autoFilter ref="A13:M25" xr:uid="{A78DEB72-0BCD-4E25-8C2E-8356CF5991E4}"/>
  <tableColumns count="13">
    <tableColumn id="1" xr3:uid="{30BD38D5-17E1-4C20-AA72-65D57B5427CD}" name="Year" dataDxfId="28"/>
    <tableColumn id="2" xr3:uid="{6B861553-9AF8-4D57-BD90-9E0B8321115F}" name="Standard credit: Home suppliers (pounds)" dataDxfId="27">
      <calculatedColumnFormula>ROUND([2]calc_new!C7,0)</calculatedColumnFormula>
    </tableColumn>
    <tableColumn id="3" xr3:uid="{34DC8BB4-DF60-4AB2-A9B8-B6E9A3CF3B51}" name="Standard credit: Non-home suppliers (pounds)" dataDxfId="26">
      <calculatedColumnFormula>ROUND([2]calc_new!D7,0)</calculatedColumnFormula>
    </tableColumn>
    <tableColumn id="4" xr3:uid="{449F8710-B958-4F22-83EB-0437FC7BA359}" name="Standard credit: All consumers (pounds)" dataDxfId="25">
      <calculatedColumnFormula>ROUND([2]calc_new!E7,0)</calculatedColumnFormula>
    </tableColumn>
    <tableColumn id="5" xr3:uid="{D0C86BCD-9F7C-4E55-AC46-58983E9726E1}" name="Direct debit: Home suppliers (pounds)" dataDxfId="24">
      <calculatedColumnFormula>ROUND([2]calc_new!G7,0)</calculatedColumnFormula>
    </tableColumn>
    <tableColumn id="6" xr3:uid="{F0760AC4-3D2A-45FE-9139-E86D810327AB}" name="Direct debit: Non-home suppliers (pounds)" dataDxfId="23">
      <calculatedColumnFormula>ROUND([2]calc_new!H7,0)</calculatedColumnFormula>
    </tableColumn>
    <tableColumn id="7" xr3:uid="{741AC686-5706-4258-A29E-6EC199AE341D}" name="Direct debit: All consumers (pounds)" dataDxfId="22">
      <calculatedColumnFormula>ROUND([2]calc_new!I7,0)</calculatedColumnFormula>
    </tableColumn>
    <tableColumn id="8" xr3:uid="{3E2B3AB2-EEFC-4398-9023-308A84997B1C}" name="Prepayment: Home suppliers (pounds)" dataDxfId="21">
      <calculatedColumnFormula>ROUND([2]calc_new!K7,0)</calculatedColumnFormula>
    </tableColumn>
    <tableColumn id="9" xr3:uid="{ECFB11A5-2D9E-48BC-A2B1-4C76DDE1E0E0}" name="Prepayment: Non-home suppliers (pounds)" dataDxfId="20">
      <calculatedColumnFormula>ROUND([2]calc_new!L7,0)</calculatedColumnFormula>
    </tableColumn>
    <tableColumn id="10" xr3:uid="{0C102352-1CDF-4D1E-BC72-77441FAE49FE}" name="Prepayment: All consumers (pounds)" dataDxfId="19">
      <calculatedColumnFormula>ROUND([2]calc_new!M7,0)</calculatedColumnFormula>
    </tableColumn>
    <tableColumn id="11" xr3:uid="{7521195B-BCD3-4B8D-A2C8-F77F6E45E8A3}" name="Overall: Home suppliers (pounds)" dataDxfId="18">
      <calculatedColumnFormula>ROUND([2]calc_new!O7,0)</calculatedColumnFormula>
    </tableColumn>
    <tableColumn id="12" xr3:uid="{E20D2093-EAAD-43D8-9FBB-5CE39DD91F78}" name="Overall: Non-home suppliers (pounds)" dataDxfId="17">
      <calculatedColumnFormula>ROUND([2]calc_new!P7,0)</calculatedColumnFormula>
    </tableColumn>
    <tableColumn id="13" xr3:uid="{F40BE037-E6B6-41A5-A784-9D1BEC56253C}" name="Overall: UK (pounds)" dataDxfId="16">
      <calculatedColumnFormula>ROUND([2]calc_new!Q7,0)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E7A40-E504-4982-9061-ADA53938FB27}" name="Average_annual_domestic_Standard_Electricity_bills_in_cash_terms_by_home_and_non_home_supplier_based_on_consumption_of_3600kWh_year_United_Kingdom" displayName="Average_annual_domestic_Standard_Electricity_bills_in_cash_terms_by_home_and_non_home_supplier_based_on_consumption_of_3600kWh_year_United_Kingdom" ref="A9:M21" totalsRowShown="0" headerRowDxfId="15" dataDxfId="14" headerRowCellStyle="Normal">
  <autoFilter ref="A9:M21" xr:uid="{429E7A40-E504-4982-9061-ADA53938FB27}"/>
  <tableColumns count="13">
    <tableColumn id="1" xr3:uid="{A2263EB7-6357-4080-8F28-BDC9454EF550}" name="Year" dataDxfId="13"/>
    <tableColumn id="2" xr3:uid="{BC21DD0A-3253-4497-888B-76D603023FF6}" name="Standard credit: Home suppliers (pounds)" dataDxfId="12">
      <calculatedColumnFormula>[3]calc_new!C7</calculatedColumnFormula>
    </tableColumn>
    <tableColumn id="3" xr3:uid="{B8163651-9FFE-4A49-B3D4-8DD414CEB205}" name="Standard credit: Non-home suppliers (pounds)" dataDxfId="11">
      <calculatedColumnFormula>[3]calc_new!D7</calculatedColumnFormula>
    </tableColumn>
    <tableColumn id="4" xr3:uid="{B183ABB5-9FB4-4016-9BFC-D80AF262841C}" name="Standard credit: All consumers (pounds)" dataDxfId="10">
      <calculatedColumnFormula>[3]calc_new!E7</calculatedColumnFormula>
    </tableColumn>
    <tableColumn id="5" xr3:uid="{D44B4B46-27EE-4C16-8AAC-F2F92B0C2C90}" name="Direct debit: Home suppliers (pounds)" dataDxfId="9">
      <calculatedColumnFormula>[3]calc_new!F7</calculatedColumnFormula>
    </tableColumn>
    <tableColumn id="6" xr3:uid="{32DE5A24-EC6F-45DB-BBAE-476670ED5B07}" name="Direct debit: Non-home suppliers (pounds)" dataDxfId="8">
      <calculatedColumnFormula>[3]calc_new!G7</calculatedColumnFormula>
    </tableColumn>
    <tableColumn id="7" xr3:uid="{2D53E424-0C7F-458E-98EF-A0436BAB8F7E}" name="Direct debit: All consumers (pounds)" dataDxfId="7">
      <calculatedColumnFormula>[3]calc_new!H7</calculatedColumnFormula>
    </tableColumn>
    <tableColumn id="8" xr3:uid="{F6BAC252-3D85-4708-97AB-711BCDC6CFC7}" name="Prepayment: Home suppliers (pounds)" dataDxfId="6">
      <calculatedColumnFormula>[3]calc_new!I7</calculatedColumnFormula>
    </tableColumn>
    <tableColumn id="9" xr3:uid="{A67F95AE-8155-45E8-901C-A3A266C77F92}" name="Prepayment: Non-home suppliers (pounds)" dataDxfId="5">
      <calculatedColumnFormula>[3]calc_new!J7</calculatedColumnFormula>
    </tableColumn>
    <tableColumn id="10" xr3:uid="{AA7D8D03-847B-4CFC-9836-36BFCD66E337}" name="Prepayment: All consumers (pounds)" dataDxfId="4">
      <calculatedColumnFormula>[3]calc_new!K7</calculatedColumnFormula>
    </tableColumn>
    <tableColumn id="11" xr3:uid="{D8F056FC-28A9-46CD-BA03-D8813EA0AA07}" name="Overall: Home suppliers (pounds)" dataDxfId="3">
      <calculatedColumnFormula>[3]calc_new!L7</calculatedColumnFormula>
    </tableColumn>
    <tableColumn id="12" xr3:uid="{3F647466-D196-4F0B-8985-75A0F37521F3}" name="Overall: Non-home suppliers (pounds)" dataDxfId="2">
      <calculatedColumnFormula>[3]calc_new!M7</calculatedColumnFormula>
    </tableColumn>
    <tableColumn id="13" xr3:uid="{90D18E8B-FFE3-4147-B575-FCE86CD58F50}" name="Overall: UK (pounds)" dataDxfId="1">
      <calculatedColumnFormula>[3]calc_new!N7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al-data-sets/annual-domestic-energy-price-statistics" TargetMode="External"/><Relationship Id="rId13" Type="http://schemas.openxmlformats.org/officeDocument/2006/relationships/hyperlink" Target="https://www.gov.uk/government/statistics/households-below-average-income-for-financial-years-ending-1995-to-2021" TargetMode="External"/><Relationship Id="rId3" Type="http://schemas.openxmlformats.org/officeDocument/2006/relationships/hyperlink" Target="https://github.com/Fuel-Poverty-Project-CD/DataSets/blob/178a2593d046630371b882055f525e12ec5eda3f/Time_series_household_income.xlsx" TargetMode="External"/><Relationship Id="rId7" Type="http://schemas.openxmlformats.org/officeDocument/2006/relationships/hyperlink" Target="https://github.com/Fuel-Poverty-Project-CD/DataSets/blob/178a2593d046630371b882055f525e12ec5eda3f/UK_domestic_gas_bills.xlsx" TargetMode="External"/><Relationship Id="rId12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2" Type="http://schemas.openxmlformats.org/officeDocument/2006/relationships/hyperlink" Target="https://www.ons.gov.uk/peoplepopulationandcommunity/personalandhouseholdfinances/expenditure/datasets/familyspendingworkbook5expenditureonhousing" TargetMode="External"/><Relationship Id="rId1" Type="http://schemas.openxmlformats.org/officeDocument/2006/relationships/hyperlink" Target="https://www.ons.gov.uk/employmentandlabourmarket/peopleinwork/employmentandemployeetypes/bulletins/averageweeklyearningsingreatbritain/april2022" TargetMode="External"/><Relationship Id="rId6" Type="http://schemas.openxmlformats.org/officeDocument/2006/relationships/hyperlink" Target="https://github.com/Fuel-Poverty-Project-CD/DataSets/blob/178a2593d046630371b882055f525e12ec5eda3f/UK_domestic_electricity.xlsx" TargetMode="External"/><Relationship Id="rId11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5" Type="http://schemas.openxmlformats.org/officeDocument/2006/relationships/hyperlink" Target="https://github.com/Fuel-Poverty-Project-CD/DataSets/blob/178a2593d046630371b882055f525e12ec5eda3f/ONS__Average_weekly_earnings_for_total_pay.xlsx" TargetMode="External"/><Relationship Id="rId10" Type="http://schemas.openxmlformats.org/officeDocument/2006/relationships/hyperlink" Target="https://assets.publishing.service.gov.uk/government/uploads/system/uploads/attachment_data/file/1064828/quarterly-energy-prices-march-2022.pdf" TargetMode="External"/><Relationship Id="rId4" Type="http://schemas.openxmlformats.org/officeDocument/2006/relationships/hyperlink" Target="https://github.com/Fuel-Poverty-Project-CD/DataSets/blob/main/familyspendingworkbook5housing.xlsx" TargetMode="External"/><Relationship Id="rId9" Type="http://schemas.openxmlformats.org/officeDocument/2006/relationships/hyperlink" Target="https://www.gov.uk/government/statistical-data-sets/annual-domestic-energy-price-statistic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9E8-DDCD-407F-9DB6-59A1DB4B30A9}">
  <dimension ref="A1:AC116"/>
  <sheetViews>
    <sheetView topLeftCell="C1" zoomScale="87" zoomScaleNormal="115" workbookViewId="0">
      <selection activeCell="F16" sqref="F16"/>
    </sheetView>
  </sheetViews>
  <sheetFormatPr defaultColWidth="9.7109375" defaultRowHeight="12.75" x14ac:dyDescent="0.2"/>
  <cols>
    <col min="1" max="1" width="13.140625" style="138" bestFit="1" customWidth="1"/>
    <col min="2" max="2" width="9.7109375" style="138" customWidth="1"/>
    <col min="3" max="4" width="11.28515625" style="138" customWidth="1"/>
    <col min="5" max="5" width="9.7109375" style="138" customWidth="1"/>
    <col min="6" max="6" width="17.28515625" style="138" customWidth="1"/>
    <col min="7" max="7" width="9.7109375" style="138" customWidth="1"/>
    <col min="8" max="16384" width="9.7109375" style="138"/>
  </cols>
  <sheetData>
    <row r="1" spans="1:29" x14ac:dyDescent="0.2">
      <c r="C1" s="138" t="s">
        <v>272</v>
      </c>
    </row>
    <row r="2" spans="1:29" x14ac:dyDescent="0.2">
      <c r="A2" s="137" t="s">
        <v>145</v>
      </c>
      <c r="C2" s="138" t="s">
        <v>80</v>
      </c>
      <c r="D2" s="148" t="s">
        <v>267</v>
      </c>
      <c r="E2" s="138" t="s">
        <v>268</v>
      </c>
    </row>
    <row r="3" spans="1:29" ht="15.75" x14ac:dyDescent="0.25">
      <c r="C3" s="139" t="s">
        <v>146</v>
      </c>
      <c r="D3" s="139" t="s">
        <v>147</v>
      </c>
      <c r="F3" s="140" t="s">
        <v>148</v>
      </c>
      <c r="I3" s="141" t="s">
        <v>149</v>
      </c>
    </row>
    <row r="4" spans="1:29" ht="12.75" customHeight="1" x14ac:dyDescent="0.25">
      <c r="A4" s="138" t="s">
        <v>150</v>
      </c>
      <c r="B4" s="138">
        <v>-110</v>
      </c>
      <c r="C4" s="139">
        <v>0.28897200000000001</v>
      </c>
      <c r="D4" s="139"/>
      <c r="F4" s="142" t="s">
        <v>151</v>
      </c>
      <c r="G4" s="143">
        <v>471.64246171252205</v>
      </c>
      <c r="I4" s="141"/>
      <c r="AB4" s="144"/>
      <c r="AC4" s="144"/>
    </row>
    <row r="5" spans="1:29" ht="12.75" customHeight="1" x14ac:dyDescent="0.2">
      <c r="A5" s="138" t="s">
        <v>152</v>
      </c>
      <c r="B5" s="138">
        <v>-100</v>
      </c>
      <c r="C5" s="139">
        <v>2.2896E-2</v>
      </c>
      <c r="D5" s="139"/>
      <c r="F5" s="142" t="s">
        <v>153</v>
      </c>
      <c r="G5" s="143">
        <v>282.98547702751324</v>
      </c>
      <c r="AB5" s="144"/>
      <c r="AC5" s="144"/>
    </row>
    <row r="6" spans="1:29" x14ac:dyDescent="0.2">
      <c r="A6" s="138" t="s">
        <v>154</v>
      </c>
      <c r="B6" s="138">
        <v>-90</v>
      </c>
      <c r="C6" s="139">
        <v>4.0649999999999999E-2</v>
      </c>
      <c r="D6" s="139"/>
      <c r="F6" s="142" t="s">
        <v>155</v>
      </c>
      <c r="G6" s="143">
        <v>582.3739312304092</v>
      </c>
      <c r="AB6" s="144"/>
      <c r="AC6" s="144"/>
    </row>
    <row r="7" spans="1:29" x14ac:dyDescent="0.2">
      <c r="A7" s="138" t="s">
        <v>156</v>
      </c>
      <c r="B7" s="138">
        <v>-80</v>
      </c>
      <c r="C7" s="139">
        <v>6.4560999999999993E-2</v>
      </c>
      <c r="D7" s="139"/>
      <c r="AB7" s="144"/>
      <c r="AC7" s="144"/>
    </row>
    <row r="8" spans="1:29" x14ac:dyDescent="0.2">
      <c r="A8" s="138" t="s">
        <v>157</v>
      </c>
      <c r="B8" s="138">
        <v>-70</v>
      </c>
      <c r="C8" s="139">
        <v>7.3838000000000001E-2</v>
      </c>
      <c r="D8" s="139"/>
      <c r="AB8" s="144"/>
      <c r="AC8" s="144"/>
    </row>
    <row r="9" spans="1:29" x14ac:dyDescent="0.2">
      <c r="A9" s="138" t="s">
        <v>158</v>
      </c>
      <c r="B9" s="138">
        <v>-60</v>
      </c>
      <c r="C9" s="139">
        <v>7.8714999999999993E-2</v>
      </c>
      <c r="D9" s="139"/>
      <c r="AB9" s="144"/>
      <c r="AC9" s="144"/>
    </row>
    <row r="10" spans="1:29" x14ac:dyDescent="0.2">
      <c r="A10" s="138" t="s">
        <v>159</v>
      </c>
      <c r="B10" s="138">
        <v>-50</v>
      </c>
      <c r="C10" s="139">
        <v>6.3911999999999997E-2</v>
      </c>
      <c r="D10" s="139"/>
      <c r="AB10" s="144"/>
      <c r="AC10" s="144"/>
    </row>
    <row r="11" spans="1:29" x14ac:dyDescent="0.2">
      <c r="A11" s="138" t="s">
        <v>160</v>
      </c>
      <c r="B11" s="138">
        <v>-40</v>
      </c>
      <c r="C11" s="139">
        <v>0.111142</v>
      </c>
      <c r="D11" s="139"/>
      <c r="AB11" s="144"/>
      <c r="AC11" s="144"/>
    </row>
    <row r="12" spans="1:29" x14ac:dyDescent="0.2">
      <c r="A12" s="138" t="s">
        <v>161</v>
      </c>
      <c r="B12" s="138">
        <v>-30</v>
      </c>
      <c r="C12" s="139">
        <v>9.4159000000000007E-2</v>
      </c>
      <c r="D12" s="139"/>
      <c r="AB12" s="144"/>
      <c r="AC12" s="144"/>
    </row>
    <row r="13" spans="1:29" x14ac:dyDescent="0.2">
      <c r="A13" s="138" t="s">
        <v>162</v>
      </c>
      <c r="B13" s="138">
        <v>-20</v>
      </c>
      <c r="C13" s="139">
        <v>0.215563</v>
      </c>
      <c r="D13" s="139"/>
      <c r="AB13" s="144"/>
      <c r="AC13" s="144"/>
    </row>
    <row r="14" spans="1:29" x14ac:dyDescent="0.2">
      <c r="A14" s="138" t="s">
        <v>163</v>
      </c>
      <c r="B14" s="138">
        <v>-10</v>
      </c>
      <c r="C14" s="139">
        <v>0.14630299999999999</v>
      </c>
      <c r="D14" s="139"/>
      <c r="AB14" s="144"/>
      <c r="AC14" s="144"/>
    </row>
    <row r="15" spans="1:29" x14ac:dyDescent="0.2">
      <c r="A15" s="138" t="s">
        <v>164</v>
      </c>
      <c r="B15" s="138">
        <v>0</v>
      </c>
      <c r="C15" s="139">
        <v>7.7427999999999997E-2</v>
      </c>
      <c r="D15" s="139"/>
      <c r="AB15" s="144"/>
      <c r="AC15" s="144"/>
    </row>
    <row r="16" spans="1:29" x14ac:dyDescent="0.2">
      <c r="A16" s="138" t="s">
        <v>165</v>
      </c>
      <c r="B16" s="138">
        <v>10</v>
      </c>
      <c r="C16" s="139">
        <v>5.3580000000000003E-2</v>
      </c>
      <c r="D16" s="139"/>
      <c r="AB16" s="144"/>
      <c r="AC16" s="144"/>
    </row>
    <row r="17" spans="1:29" x14ac:dyDescent="0.2">
      <c r="A17" s="138" t="s">
        <v>166</v>
      </c>
      <c r="B17" s="138">
        <v>20</v>
      </c>
      <c r="C17" s="139">
        <v>0.16750000000000001</v>
      </c>
      <c r="D17" s="139"/>
      <c r="AB17" s="144"/>
      <c r="AC17" s="144"/>
    </row>
    <row r="18" spans="1:29" x14ac:dyDescent="0.2">
      <c r="A18" s="138" t="s">
        <v>167</v>
      </c>
      <c r="B18" s="138">
        <v>30</v>
      </c>
      <c r="C18" s="139">
        <v>0.10294</v>
      </c>
      <c r="D18" s="139"/>
      <c r="AB18" s="144"/>
      <c r="AC18" s="144"/>
    </row>
    <row r="19" spans="1:29" x14ac:dyDescent="0.2">
      <c r="A19" s="138" t="s">
        <v>168</v>
      </c>
      <c r="B19" s="138">
        <v>40</v>
      </c>
      <c r="C19" s="139">
        <v>0.185143</v>
      </c>
      <c r="D19" s="139"/>
      <c r="AB19" s="144"/>
      <c r="AC19" s="144"/>
    </row>
    <row r="20" spans="1:29" x14ac:dyDescent="0.2">
      <c r="A20" s="138" t="s">
        <v>169</v>
      </c>
      <c r="B20" s="138">
        <v>50</v>
      </c>
      <c r="C20" s="139">
        <v>0.149424</v>
      </c>
      <c r="D20" s="139"/>
      <c r="AB20" s="144"/>
      <c r="AC20" s="144"/>
    </row>
    <row r="21" spans="1:29" x14ac:dyDescent="0.2">
      <c r="A21" s="138" t="s">
        <v>170</v>
      </c>
      <c r="B21" s="138">
        <v>60</v>
      </c>
      <c r="C21" s="139">
        <v>0.18914</v>
      </c>
      <c r="D21" s="139"/>
      <c r="AB21" s="144"/>
      <c r="AC21" s="144"/>
    </row>
    <row r="22" spans="1:29" x14ac:dyDescent="0.2">
      <c r="A22" s="138" t="s">
        <v>171</v>
      </c>
      <c r="B22" s="138">
        <v>70</v>
      </c>
      <c r="C22" s="139">
        <v>0.120034</v>
      </c>
      <c r="D22" s="139"/>
      <c r="AB22" s="144"/>
      <c r="AC22" s="144"/>
    </row>
    <row r="23" spans="1:29" x14ac:dyDescent="0.2">
      <c r="A23" s="138" t="s">
        <v>172</v>
      </c>
      <c r="B23" s="138">
        <v>80</v>
      </c>
      <c r="C23" s="139">
        <v>0.241395</v>
      </c>
      <c r="D23" s="139"/>
      <c r="AB23" s="144"/>
      <c r="AC23" s="144"/>
    </row>
    <row r="24" spans="1:29" x14ac:dyDescent="0.2">
      <c r="A24" s="138" t="s">
        <v>173</v>
      </c>
      <c r="B24" s="138">
        <v>90</v>
      </c>
      <c r="C24" s="139">
        <v>0.13836399999999999</v>
      </c>
      <c r="D24" s="139"/>
      <c r="AB24" s="144"/>
      <c r="AC24" s="144"/>
    </row>
    <row r="25" spans="1:29" x14ac:dyDescent="0.2">
      <c r="A25" s="138" t="s">
        <v>174</v>
      </c>
      <c r="B25" s="138">
        <v>100</v>
      </c>
      <c r="C25" s="139">
        <v>0.190554</v>
      </c>
      <c r="D25" s="139"/>
      <c r="AB25" s="144"/>
      <c r="AC25" s="144"/>
    </row>
    <row r="26" spans="1:29" x14ac:dyDescent="0.2">
      <c r="A26" s="138" t="s">
        <v>175</v>
      </c>
      <c r="B26" s="138">
        <v>110</v>
      </c>
      <c r="C26" s="139">
        <v>0.346024</v>
      </c>
      <c r="D26" s="139"/>
      <c r="AB26" s="144"/>
      <c r="AC26" s="144"/>
    </row>
    <row r="27" spans="1:29" x14ac:dyDescent="0.2">
      <c r="A27" s="138" t="s">
        <v>176</v>
      </c>
      <c r="B27" s="138">
        <v>120</v>
      </c>
      <c r="C27" s="139">
        <v>0.187385</v>
      </c>
      <c r="D27" s="139"/>
      <c r="AB27" s="144"/>
      <c r="AC27" s="144"/>
    </row>
    <row r="28" spans="1:29" x14ac:dyDescent="0.2">
      <c r="A28" s="138" t="s">
        <v>177</v>
      </c>
      <c r="B28" s="138">
        <v>130</v>
      </c>
      <c r="C28" s="139">
        <v>0.384384</v>
      </c>
      <c r="D28" s="139"/>
      <c r="E28" s="143"/>
      <c r="F28" s="143"/>
      <c r="G28" s="143"/>
      <c r="AB28" s="144"/>
      <c r="AC28" s="144"/>
    </row>
    <row r="29" spans="1:29" x14ac:dyDescent="0.2">
      <c r="A29" s="138" t="s">
        <v>178</v>
      </c>
      <c r="B29" s="138">
        <v>140</v>
      </c>
      <c r="C29" s="139">
        <v>0.208014</v>
      </c>
      <c r="D29" s="139"/>
      <c r="AB29" s="144"/>
      <c r="AC29" s="144"/>
    </row>
    <row r="30" spans="1:29" x14ac:dyDescent="0.2">
      <c r="A30" s="138" t="s">
        <v>179</v>
      </c>
      <c r="B30" s="138">
        <v>150</v>
      </c>
      <c r="C30" s="139">
        <v>0.42886400000000002</v>
      </c>
      <c r="D30" s="139"/>
      <c r="AB30" s="144"/>
      <c r="AC30" s="144"/>
    </row>
    <row r="31" spans="1:29" x14ac:dyDescent="0.2">
      <c r="A31" s="138" t="s">
        <v>180</v>
      </c>
      <c r="B31" s="138">
        <v>160</v>
      </c>
      <c r="C31" s="139">
        <v>0.34242099999999998</v>
      </c>
      <c r="D31" s="139"/>
      <c r="AB31" s="144"/>
      <c r="AC31" s="144"/>
    </row>
    <row r="32" spans="1:29" x14ac:dyDescent="0.2">
      <c r="A32" s="138" t="s">
        <v>181</v>
      </c>
      <c r="B32" s="138">
        <v>170</v>
      </c>
      <c r="C32" s="139">
        <v>0.39610099999999998</v>
      </c>
      <c r="D32" s="139"/>
      <c r="AB32" s="144"/>
      <c r="AC32" s="144"/>
    </row>
    <row r="33" spans="1:29" x14ac:dyDescent="0.2">
      <c r="A33" s="138" t="s">
        <v>182</v>
      </c>
      <c r="B33" s="138">
        <v>180</v>
      </c>
      <c r="C33" s="139">
        <v>0.71738900000000005</v>
      </c>
      <c r="D33" s="139"/>
      <c r="AB33" s="144"/>
      <c r="AC33" s="144"/>
    </row>
    <row r="34" spans="1:29" x14ac:dyDescent="0.2">
      <c r="A34" s="138" t="s">
        <v>183</v>
      </c>
      <c r="B34" s="138">
        <v>190</v>
      </c>
      <c r="C34" s="139">
        <v>0.73721599999999998</v>
      </c>
      <c r="D34" s="139"/>
      <c r="AB34" s="144"/>
      <c r="AC34" s="144"/>
    </row>
    <row r="35" spans="1:29" x14ac:dyDescent="0.2">
      <c r="A35" s="138" t="s">
        <v>184</v>
      </c>
      <c r="B35" s="138">
        <v>200</v>
      </c>
      <c r="C35" s="139"/>
      <c r="D35" s="139">
        <v>0.77976299999999998</v>
      </c>
      <c r="AB35" s="144"/>
      <c r="AC35" s="144"/>
    </row>
    <row r="36" spans="1:29" x14ac:dyDescent="0.2">
      <c r="A36" s="138" t="s">
        <v>185</v>
      </c>
      <c r="B36" s="138">
        <v>210</v>
      </c>
      <c r="C36" s="139"/>
      <c r="D36" s="139">
        <v>0.77177200000000001</v>
      </c>
      <c r="E36" s="143"/>
      <c r="F36" s="143"/>
      <c r="G36" s="143"/>
      <c r="AB36" s="144"/>
      <c r="AC36" s="144"/>
    </row>
    <row r="37" spans="1:29" x14ac:dyDescent="0.2">
      <c r="A37" s="138" t="s">
        <v>186</v>
      </c>
      <c r="B37" s="138">
        <v>220</v>
      </c>
      <c r="C37" s="139"/>
      <c r="D37" s="139">
        <v>0.90641099999999997</v>
      </c>
      <c r="AB37" s="144"/>
      <c r="AC37" s="144"/>
    </row>
    <row r="38" spans="1:29" x14ac:dyDescent="0.2">
      <c r="A38" s="138" t="s">
        <v>187</v>
      </c>
      <c r="B38" s="138">
        <v>230</v>
      </c>
      <c r="C38" s="139"/>
      <c r="D38" s="139">
        <v>0.69573499999999999</v>
      </c>
      <c r="AB38" s="144"/>
      <c r="AC38" s="144"/>
    </row>
    <row r="39" spans="1:29" x14ac:dyDescent="0.2">
      <c r="A39" s="138" t="s">
        <v>188</v>
      </c>
      <c r="B39" s="138">
        <v>240</v>
      </c>
      <c r="C39" s="139"/>
      <c r="D39" s="139">
        <v>0.81852199999999997</v>
      </c>
      <c r="AB39" s="144"/>
      <c r="AC39" s="144"/>
    </row>
    <row r="40" spans="1:29" x14ac:dyDescent="0.2">
      <c r="A40" s="138" t="s">
        <v>189</v>
      </c>
      <c r="B40" s="138">
        <v>250</v>
      </c>
      <c r="C40" s="139"/>
      <c r="D40" s="139">
        <v>0.70446500000000001</v>
      </c>
      <c r="AB40" s="144"/>
      <c r="AC40" s="144"/>
    </row>
    <row r="41" spans="1:29" x14ac:dyDescent="0.2">
      <c r="A41" s="138" t="s">
        <v>190</v>
      </c>
      <c r="B41" s="138">
        <v>260</v>
      </c>
      <c r="C41" s="139"/>
      <c r="D41" s="139">
        <v>0.951936</v>
      </c>
      <c r="AB41" s="144"/>
      <c r="AC41" s="144"/>
    </row>
    <row r="42" spans="1:29" x14ac:dyDescent="0.2">
      <c r="A42" s="138" t="s">
        <v>191</v>
      </c>
      <c r="B42" s="138">
        <v>270</v>
      </c>
      <c r="C42" s="139"/>
      <c r="D42" s="139">
        <v>0.942272</v>
      </c>
      <c r="AB42" s="144"/>
      <c r="AC42" s="144"/>
    </row>
    <row r="43" spans="1:29" x14ac:dyDescent="0.2">
      <c r="A43" s="138" t="s">
        <v>192</v>
      </c>
      <c r="B43" s="138">
        <v>280</v>
      </c>
      <c r="C43" s="139">
        <v>0.91801999999999995</v>
      </c>
      <c r="D43" s="139"/>
      <c r="E43" s="138">
        <f>SUM(C4:D43)</f>
        <v>14.052906999999999</v>
      </c>
      <c r="F43" s="145" t="s">
        <v>193</v>
      </c>
      <c r="AB43" s="144"/>
      <c r="AC43" s="144"/>
    </row>
    <row r="44" spans="1:29" x14ac:dyDescent="0.2">
      <c r="A44" s="138" t="s">
        <v>194</v>
      </c>
      <c r="B44" s="138">
        <v>290</v>
      </c>
      <c r="C44" s="139">
        <v>1.3928339999999999</v>
      </c>
      <c r="D44" s="139"/>
      <c r="AB44" s="144"/>
      <c r="AC44" s="144"/>
    </row>
    <row r="45" spans="1:29" x14ac:dyDescent="0.2">
      <c r="A45" s="138" t="s">
        <v>195</v>
      </c>
      <c r="B45" s="138">
        <v>300</v>
      </c>
      <c r="C45" s="139">
        <v>1.120161</v>
      </c>
      <c r="D45" s="139"/>
      <c r="AB45" s="144"/>
      <c r="AC45" s="144"/>
    </row>
    <row r="46" spans="1:29" x14ac:dyDescent="0.2">
      <c r="A46" s="138" t="s">
        <v>196</v>
      </c>
      <c r="B46" s="138">
        <v>310</v>
      </c>
      <c r="C46" s="139">
        <v>0.94087900000000002</v>
      </c>
      <c r="D46" s="139"/>
      <c r="AB46" s="144"/>
      <c r="AC46" s="144"/>
    </row>
    <row r="47" spans="1:29" x14ac:dyDescent="0.2">
      <c r="A47" s="138" t="s">
        <v>197</v>
      </c>
      <c r="B47" s="138">
        <v>320</v>
      </c>
      <c r="C47" s="139">
        <v>1.2103299999999999</v>
      </c>
      <c r="D47" s="139"/>
      <c r="AB47" s="144"/>
      <c r="AC47" s="144"/>
    </row>
    <row r="48" spans="1:29" x14ac:dyDescent="0.2">
      <c r="A48" s="138" t="s">
        <v>198</v>
      </c>
      <c r="B48" s="138">
        <v>330</v>
      </c>
      <c r="C48" s="139">
        <v>1.0301419999999999</v>
      </c>
      <c r="D48" s="139"/>
      <c r="AB48" s="144"/>
      <c r="AC48" s="144"/>
    </row>
    <row r="49" spans="1:29" x14ac:dyDescent="0.2">
      <c r="A49" s="138" t="s">
        <v>199</v>
      </c>
      <c r="B49" s="138">
        <v>340</v>
      </c>
      <c r="C49" s="139"/>
      <c r="D49" s="139">
        <v>1.2522629999999999</v>
      </c>
      <c r="AB49" s="144"/>
      <c r="AC49" s="144"/>
    </row>
    <row r="50" spans="1:29" x14ac:dyDescent="0.2">
      <c r="A50" s="138" t="s">
        <v>200</v>
      </c>
      <c r="B50" s="138">
        <v>350</v>
      </c>
      <c r="C50" s="139"/>
      <c r="D50" s="139">
        <v>0.87908699999999995</v>
      </c>
      <c r="E50" s="143"/>
      <c r="F50" s="143"/>
      <c r="G50" s="143"/>
      <c r="AB50" s="144"/>
      <c r="AC50" s="144"/>
    </row>
    <row r="51" spans="1:29" x14ac:dyDescent="0.2">
      <c r="A51" s="138" t="s">
        <v>201</v>
      </c>
      <c r="B51" s="138">
        <v>360</v>
      </c>
      <c r="C51" s="139"/>
      <c r="D51" s="139">
        <v>1.3000050000000001</v>
      </c>
      <c r="E51" s="138">
        <f>SUM(C4:D51)</f>
        <v>23.178607999999997</v>
      </c>
      <c r="F51" s="138" t="s">
        <v>279</v>
      </c>
      <c r="AB51" s="144"/>
      <c r="AC51" s="144"/>
    </row>
    <row r="52" spans="1:29" x14ac:dyDescent="0.2">
      <c r="A52" s="138" t="s">
        <v>202</v>
      </c>
      <c r="B52" s="138">
        <v>370</v>
      </c>
      <c r="C52" s="139"/>
      <c r="D52" s="139">
        <v>1.0218750000000001</v>
      </c>
      <c r="AB52" s="144"/>
      <c r="AC52" s="144"/>
    </row>
    <row r="53" spans="1:29" x14ac:dyDescent="0.2">
      <c r="A53" s="138" t="s">
        <v>203</v>
      </c>
      <c r="B53" s="138">
        <v>380</v>
      </c>
      <c r="C53" s="139"/>
      <c r="D53" s="139">
        <v>0.90750399999999998</v>
      </c>
      <c r="AB53" s="144"/>
      <c r="AC53" s="144"/>
    </row>
    <row r="54" spans="1:29" x14ac:dyDescent="0.2">
      <c r="A54" s="138" t="s">
        <v>204</v>
      </c>
      <c r="B54" s="138">
        <v>390</v>
      </c>
      <c r="C54" s="139"/>
      <c r="D54" s="139">
        <v>0.845445</v>
      </c>
      <c r="AB54" s="144"/>
      <c r="AC54" s="144"/>
    </row>
    <row r="55" spans="1:29" x14ac:dyDescent="0.2">
      <c r="A55" s="138" t="s">
        <v>205</v>
      </c>
      <c r="B55" s="138">
        <v>400</v>
      </c>
      <c r="C55" s="139">
        <v>0.98760800000000004</v>
      </c>
      <c r="D55" s="139"/>
      <c r="AB55" s="144"/>
      <c r="AC55" s="144"/>
    </row>
    <row r="56" spans="1:29" x14ac:dyDescent="0.2">
      <c r="A56" s="138" t="s">
        <v>206</v>
      </c>
      <c r="B56" s="138">
        <v>410</v>
      </c>
      <c r="C56" s="139">
        <v>0.92108599999999996</v>
      </c>
      <c r="D56" s="139"/>
      <c r="E56" s="143"/>
      <c r="F56" s="143"/>
      <c r="G56" s="143"/>
      <c r="AB56" s="144"/>
      <c r="AC56" s="144"/>
    </row>
    <row r="57" spans="1:29" x14ac:dyDescent="0.2">
      <c r="A57" s="138" t="s">
        <v>207</v>
      </c>
      <c r="B57" s="138">
        <v>420</v>
      </c>
      <c r="C57" s="139">
        <v>1.0647709999999999</v>
      </c>
      <c r="D57" s="139"/>
      <c r="AB57" s="144"/>
      <c r="AC57" s="144"/>
    </row>
    <row r="58" spans="1:29" x14ac:dyDescent="0.2">
      <c r="A58" s="138" t="s">
        <v>208</v>
      </c>
      <c r="B58" s="138">
        <v>430</v>
      </c>
      <c r="C58" s="139">
        <v>0.95053200000000004</v>
      </c>
      <c r="D58" s="139"/>
      <c r="AB58" s="144"/>
      <c r="AC58" s="144"/>
    </row>
    <row r="59" spans="1:29" x14ac:dyDescent="0.2">
      <c r="A59" s="138" t="s">
        <v>209</v>
      </c>
      <c r="B59" s="138">
        <v>440</v>
      </c>
      <c r="C59" s="139">
        <v>1.018321</v>
      </c>
      <c r="D59" s="139"/>
      <c r="AB59" s="144"/>
      <c r="AC59" s="144"/>
    </row>
    <row r="60" spans="1:29" x14ac:dyDescent="0.2">
      <c r="A60" s="138" t="s">
        <v>210</v>
      </c>
      <c r="B60" s="138">
        <v>450</v>
      </c>
      <c r="C60" s="139">
        <v>1.072657</v>
      </c>
      <c r="D60" s="139"/>
      <c r="AB60" s="144"/>
      <c r="AC60" s="144"/>
    </row>
    <row r="61" spans="1:29" x14ac:dyDescent="0.2">
      <c r="A61" s="138" t="s">
        <v>211</v>
      </c>
      <c r="B61" s="138">
        <v>460</v>
      </c>
      <c r="C61" s="139">
        <v>0.91941899999999999</v>
      </c>
      <c r="D61" s="139"/>
      <c r="AB61" s="144"/>
      <c r="AC61" s="144"/>
    </row>
    <row r="62" spans="1:29" x14ac:dyDescent="0.2">
      <c r="A62" s="138" t="s">
        <v>212</v>
      </c>
      <c r="B62" s="138">
        <v>470</v>
      </c>
      <c r="C62" s="139"/>
      <c r="D62" s="139">
        <v>0.97889000000000004</v>
      </c>
      <c r="E62" s="138">
        <f>SUM(C4:D62)</f>
        <v>33.866715999999997</v>
      </c>
      <c r="F62" s="145" t="s">
        <v>213</v>
      </c>
      <c r="AB62" s="144"/>
      <c r="AC62" s="144"/>
    </row>
    <row r="63" spans="1:29" x14ac:dyDescent="0.2">
      <c r="A63" s="138" t="s">
        <v>214</v>
      </c>
      <c r="B63" s="138">
        <v>480</v>
      </c>
      <c r="C63" s="139"/>
      <c r="D63" s="139">
        <v>0.74287599999999998</v>
      </c>
      <c r="AB63" s="144"/>
      <c r="AC63" s="144"/>
    </row>
    <row r="64" spans="1:29" x14ac:dyDescent="0.2">
      <c r="A64" s="138" t="s">
        <v>215</v>
      </c>
      <c r="B64" s="138">
        <v>490</v>
      </c>
      <c r="C64" s="139"/>
      <c r="D64" s="139">
        <v>0.89373400000000003</v>
      </c>
      <c r="AB64" s="144"/>
      <c r="AC64" s="144"/>
    </row>
    <row r="65" spans="1:29" x14ac:dyDescent="0.2">
      <c r="A65" s="138" t="s">
        <v>216</v>
      </c>
      <c r="B65" s="138">
        <v>500</v>
      </c>
      <c r="C65" s="139"/>
      <c r="D65" s="139">
        <v>0.75683199999999995</v>
      </c>
      <c r="AB65" s="144"/>
      <c r="AC65" s="144"/>
    </row>
    <row r="66" spans="1:29" x14ac:dyDescent="0.2">
      <c r="A66" s="138" t="s">
        <v>217</v>
      </c>
      <c r="B66" s="138">
        <v>510</v>
      </c>
      <c r="C66" s="139"/>
      <c r="D66" s="139">
        <v>0.97649799999999998</v>
      </c>
      <c r="AB66" s="144"/>
      <c r="AC66" s="144"/>
    </row>
    <row r="67" spans="1:29" x14ac:dyDescent="0.2">
      <c r="A67" s="138" t="s">
        <v>218</v>
      </c>
      <c r="B67" s="138">
        <v>520</v>
      </c>
      <c r="C67" s="139"/>
      <c r="D67" s="139">
        <v>1.020044</v>
      </c>
      <c r="AB67" s="144"/>
      <c r="AC67" s="144"/>
    </row>
    <row r="68" spans="1:29" x14ac:dyDescent="0.2">
      <c r="A68" s="138" t="s">
        <v>219</v>
      </c>
      <c r="B68" s="138">
        <v>530</v>
      </c>
      <c r="C68" s="139"/>
      <c r="D68" s="139">
        <v>0.84299999999999997</v>
      </c>
      <c r="AB68" s="144"/>
      <c r="AC68" s="144"/>
    </row>
    <row r="69" spans="1:29" x14ac:dyDescent="0.2">
      <c r="A69" s="138" t="s">
        <v>220</v>
      </c>
      <c r="B69" s="138">
        <v>540</v>
      </c>
      <c r="C69" s="139"/>
      <c r="D69" s="139">
        <v>0.79160799999999998</v>
      </c>
      <c r="AB69" s="144"/>
      <c r="AC69" s="144"/>
    </row>
    <row r="70" spans="1:29" x14ac:dyDescent="0.2">
      <c r="A70" s="138" t="s">
        <v>221</v>
      </c>
      <c r="B70" s="138">
        <v>550</v>
      </c>
      <c r="C70" s="139">
        <v>0.75072799999999995</v>
      </c>
      <c r="D70" s="139"/>
      <c r="AB70" s="144"/>
      <c r="AC70" s="144"/>
    </row>
    <row r="71" spans="1:29" x14ac:dyDescent="0.2">
      <c r="A71" s="138" t="s">
        <v>222</v>
      </c>
      <c r="B71" s="138">
        <v>560</v>
      </c>
      <c r="C71" s="139">
        <v>0.73019900000000004</v>
      </c>
      <c r="D71" s="139"/>
      <c r="AB71" s="144"/>
      <c r="AC71" s="144"/>
    </row>
    <row r="72" spans="1:29" x14ac:dyDescent="0.2">
      <c r="A72" s="138" t="s">
        <v>223</v>
      </c>
      <c r="B72" s="138">
        <v>570</v>
      </c>
      <c r="C72" s="139">
        <v>0.84138500000000005</v>
      </c>
      <c r="D72" s="139"/>
      <c r="AB72" s="144"/>
      <c r="AC72" s="144"/>
    </row>
    <row r="73" spans="1:29" x14ac:dyDescent="0.2">
      <c r="A73" s="138" t="s">
        <v>224</v>
      </c>
      <c r="B73" s="138">
        <v>580</v>
      </c>
      <c r="C73" s="139">
        <v>0.81167</v>
      </c>
      <c r="D73" s="139"/>
      <c r="AB73" s="144"/>
      <c r="AC73" s="144"/>
    </row>
    <row r="74" spans="1:29" x14ac:dyDescent="0.2">
      <c r="A74" s="138" t="s">
        <v>225</v>
      </c>
      <c r="B74" s="138">
        <v>590</v>
      </c>
      <c r="C74" s="139">
        <v>0.55454899999999996</v>
      </c>
      <c r="D74" s="139"/>
      <c r="AB74" s="144"/>
      <c r="AC74" s="144"/>
    </row>
    <row r="75" spans="1:29" x14ac:dyDescent="0.2">
      <c r="A75" s="138" t="s">
        <v>226</v>
      </c>
      <c r="B75" s="138">
        <v>600</v>
      </c>
      <c r="C75" s="139">
        <v>0.49091000000000001</v>
      </c>
      <c r="D75" s="139"/>
      <c r="AB75" s="144"/>
      <c r="AC75" s="144"/>
    </row>
    <row r="76" spans="1:29" x14ac:dyDescent="0.2">
      <c r="A76" s="138" t="s">
        <v>227</v>
      </c>
      <c r="B76" s="138">
        <v>610</v>
      </c>
      <c r="C76" s="139">
        <v>0.69109600000000004</v>
      </c>
      <c r="D76" s="139"/>
      <c r="AB76" s="144"/>
      <c r="AC76" s="144"/>
    </row>
    <row r="77" spans="1:29" x14ac:dyDescent="0.2">
      <c r="A77" s="138" t="s">
        <v>228</v>
      </c>
      <c r="B77" s="138">
        <v>620</v>
      </c>
      <c r="C77" s="139">
        <v>0.78918600000000005</v>
      </c>
      <c r="D77" s="139"/>
      <c r="AB77" s="144"/>
      <c r="AC77" s="144"/>
    </row>
    <row r="78" spans="1:29" x14ac:dyDescent="0.2">
      <c r="A78" s="138" t="s">
        <v>229</v>
      </c>
      <c r="B78" s="138">
        <v>630</v>
      </c>
      <c r="C78" s="139">
        <v>0.52272700000000005</v>
      </c>
      <c r="D78" s="139"/>
      <c r="AB78" s="144"/>
      <c r="AC78" s="144"/>
    </row>
    <row r="79" spans="1:29" x14ac:dyDescent="0.2">
      <c r="A79" s="138" t="s">
        <v>230</v>
      </c>
      <c r="B79" s="138">
        <v>640</v>
      </c>
      <c r="C79" s="139"/>
      <c r="D79" s="139">
        <v>0.42475000000000002</v>
      </c>
      <c r="AB79" s="144"/>
      <c r="AC79" s="144"/>
    </row>
    <row r="80" spans="1:29" x14ac:dyDescent="0.2">
      <c r="A80" s="138" t="s">
        <v>231</v>
      </c>
      <c r="B80" s="138">
        <v>650</v>
      </c>
      <c r="C80" s="139"/>
      <c r="D80" s="139">
        <v>0.81139600000000001</v>
      </c>
      <c r="E80" s="143"/>
      <c r="F80" s="143"/>
      <c r="G80" s="143"/>
      <c r="AB80" s="144"/>
      <c r="AC80" s="144"/>
    </row>
    <row r="81" spans="1:29" x14ac:dyDescent="0.2">
      <c r="A81" s="138" t="s">
        <v>232</v>
      </c>
      <c r="B81" s="138">
        <v>660</v>
      </c>
      <c r="C81" s="139"/>
      <c r="D81" s="139">
        <v>0.55731799999999998</v>
      </c>
      <c r="AB81" s="144"/>
      <c r="AC81" s="144"/>
    </row>
    <row r="82" spans="1:29" x14ac:dyDescent="0.2">
      <c r="A82" s="138" t="s">
        <v>233</v>
      </c>
      <c r="B82" s="138">
        <v>670</v>
      </c>
      <c r="C82" s="139"/>
      <c r="D82" s="139">
        <v>0.52345699999999995</v>
      </c>
      <c r="AB82" s="144"/>
      <c r="AC82" s="144"/>
    </row>
    <row r="83" spans="1:29" x14ac:dyDescent="0.2">
      <c r="A83" s="138" t="s">
        <v>234</v>
      </c>
      <c r="B83" s="138">
        <v>680</v>
      </c>
      <c r="C83" s="139"/>
      <c r="D83" s="139">
        <v>0.57365999999999995</v>
      </c>
      <c r="AB83" s="144"/>
      <c r="AC83" s="144"/>
    </row>
    <row r="84" spans="1:29" x14ac:dyDescent="0.2">
      <c r="A84" s="138" t="s">
        <v>235</v>
      </c>
      <c r="B84" s="138">
        <v>690</v>
      </c>
      <c r="C84" s="139"/>
      <c r="D84" s="139">
        <v>0.64682799999999996</v>
      </c>
      <c r="AB84" s="144"/>
      <c r="AC84" s="144"/>
    </row>
    <row r="85" spans="1:29" x14ac:dyDescent="0.2">
      <c r="A85" s="138" t="s">
        <v>236</v>
      </c>
      <c r="B85" s="138">
        <v>700</v>
      </c>
      <c r="C85" s="139"/>
      <c r="D85" s="139">
        <v>0.40777000000000002</v>
      </c>
      <c r="AB85" s="144"/>
      <c r="AC85" s="144"/>
    </row>
    <row r="86" spans="1:29" x14ac:dyDescent="0.2">
      <c r="A86" s="138" t="s">
        <v>237</v>
      </c>
      <c r="B86" s="138">
        <v>710</v>
      </c>
      <c r="C86" s="139"/>
      <c r="D86" s="139">
        <v>0.55034499999999997</v>
      </c>
      <c r="AB86" s="144"/>
      <c r="AC86" s="144"/>
    </row>
    <row r="87" spans="1:29" x14ac:dyDescent="0.2">
      <c r="A87" s="138" t="s">
        <v>238</v>
      </c>
      <c r="B87" s="138">
        <v>720</v>
      </c>
      <c r="C87" s="139"/>
      <c r="D87" s="139">
        <v>0.53997899999999999</v>
      </c>
      <c r="AB87" s="144"/>
      <c r="AC87" s="144"/>
    </row>
    <row r="88" spans="1:29" x14ac:dyDescent="0.2">
      <c r="A88" s="138" t="s">
        <v>239</v>
      </c>
      <c r="B88" s="138">
        <v>730</v>
      </c>
      <c r="C88" s="139"/>
      <c r="D88" s="139">
        <v>0.41749999999999998</v>
      </c>
      <c r="AB88" s="144"/>
      <c r="AC88" s="144"/>
    </row>
    <row r="89" spans="1:29" x14ac:dyDescent="0.2">
      <c r="A89" s="138" t="s">
        <v>240</v>
      </c>
      <c r="B89" s="138">
        <v>740</v>
      </c>
      <c r="C89" s="139"/>
      <c r="D89" s="139">
        <v>0.38316299999999998</v>
      </c>
      <c r="AB89" s="144"/>
      <c r="AC89" s="144"/>
    </row>
    <row r="90" spans="1:29" x14ac:dyDescent="0.2">
      <c r="A90" s="138" t="s">
        <v>241</v>
      </c>
      <c r="B90" s="138">
        <v>750</v>
      </c>
      <c r="C90" s="139"/>
      <c r="D90" s="139">
        <v>0.469445</v>
      </c>
      <c r="AB90" s="144"/>
      <c r="AC90" s="144"/>
    </row>
    <row r="91" spans="1:29" x14ac:dyDescent="0.2">
      <c r="A91" s="138" t="s">
        <v>242</v>
      </c>
      <c r="B91" s="138">
        <v>760</v>
      </c>
      <c r="C91" s="139"/>
      <c r="D91" s="139">
        <v>0.42545699999999997</v>
      </c>
      <c r="AB91" s="144"/>
      <c r="AC91" s="144"/>
    </row>
    <row r="92" spans="1:29" x14ac:dyDescent="0.2">
      <c r="A92" s="138" t="s">
        <v>243</v>
      </c>
      <c r="B92" s="138">
        <v>770</v>
      </c>
      <c r="C92" s="139">
        <v>0.48206300000000002</v>
      </c>
      <c r="D92" s="139"/>
      <c r="AB92" s="144"/>
      <c r="AC92" s="144"/>
    </row>
    <row r="93" spans="1:29" x14ac:dyDescent="0.2">
      <c r="A93" s="138" t="s">
        <v>244</v>
      </c>
      <c r="B93" s="138">
        <v>780</v>
      </c>
      <c r="C93" s="139">
        <v>0.36301699999999998</v>
      </c>
      <c r="D93" s="139"/>
      <c r="AB93" s="144"/>
      <c r="AC93" s="144"/>
    </row>
    <row r="94" spans="1:29" x14ac:dyDescent="0.2">
      <c r="A94" s="138" t="s">
        <v>245</v>
      </c>
      <c r="B94" s="138">
        <v>790</v>
      </c>
      <c r="C94" s="139">
        <v>0.43118299999999998</v>
      </c>
      <c r="D94" s="139"/>
      <c r="AB94" s="144"/>
      <c r="AC94" s="144"/>
    </row>
    <row r="95" spans="1:29" x14ac:dyDescent="0.2">
      <c r="A95" s="138" t="s">
        <v>246</v>
      </c>
      <c r="B95" s="138">
        <v>800</v>
      </c>
      <c r="C95" s="139">
        <v>0.25594</v>
      </c>
      <c r="D95" s="139"/>
      <c r="AB95" s="144"/>
      <c r="AC95" s="144"/>
    </row>
    <row r="96" spans="1:29" x14ac:dyDescent="0.2">
      <c r="A96" s="138" t="s">
        <v>247</v>
      </c>
      <c r="B96" s="138">
        <v>810</v>
      </c>
      <c r="C96" s="139">
        <v>0.254052</v>
      </c>
      <c r="D96" s="139"/>
      <c r="AB96" s="144"/>
      <c r="AC96" s="144"/>
    </row>
    <row r="97" spans="1:29" x14ac:dyDescent="0.2">
      <c r="A97" s="138" t="s">
        <v>248</v>
      </c>
      <c r="B97" s="138">
        <v>820</v>
      </c>
      <c r="C97" s="139">
        <v>0.27311400000000002</v>
      </c>
      <c r="D97" s="139"/>
      <c r="AB97" s="144"/>
      <c r="AC97" s="144"/>
    </row>
    <row r="98" spans="1:29" x14ac:dyDescent="0.2">
      <c r="A98" s="138" t="s">
        <v>249</v>
      </c>
      <c r="B98" s="138">
        <v>830</v>
      </c>
      <c r="C98" s="139">
        <v>0.49168899999999999</v>
      </c>
      <c r="D98" s="139"/>
      <c r="AB98" s="144"/>
      <c r="AC98" s="144"/>
    </row>
    <row r="99" spans="1:29" x14ac:dyDescent="0.2">
      <c r="A99" s="138" t="s">
        <v>250</v>
      </c>
      <c r="B99" s="138">
        <v>840</v>
      </c>
      <c r="C99" s="139">
        <v>0.33576400000000001</v>
      </c>
      <c r="D99" s="139"/>
      <c r="AB99" s="144"/>
      <c r="AC99" s="144"/>
    </row>
    <row r="100" spans="1:29" x14ac:dyDescent="0.2">
      <c r="A100" s="138" t="s">
        <v>251</v>
      </c>
      <c r="B100" s="138">
        <v>850</v>
      </c>
      <c r="C100" s="139">
        <v>0.28806500000000002</v>
      </c>
      <c r="D100" s="139"/>
      <c r="AB100" s="144"/>
      <c r="AC100" s="144"/>
    </row>
    <row r="101" spans="1:29" x14ac:dyDescent="0.2">
      <c r="A101" s="138" t="s">
        <v>252</v>
      </c>
      <c r="B101" s="138">
        <v>860</v>
      </c>
      <c r="C101" s="139">
        <v>0.37444300000000003</v>
      </c>
      <c r="D101" s="139"/>
      <c r="AB101" s="144"/>
      <c r="AC101" s="144"/>
    </row>
    <row r="102" spans="1:29" x14ac:dyDescent="0.2">
      <c r="A102" s="138" t="s">
        <v>253</v>
      </c>
      <c r="B102" s="138">
        <v>870</v>
      </c>
      <c r="C102" s="139">
        <v>0.27768500000000002</v>
      </c>
      <c r="D102" s="139"/>
      <c r="AB102" s="144"/>
      <c r="AC102" s="144"/>
    </row>
    <row r="103" spans="1:29" x14ac:dyDescent="0.2">
      <c r="A103" s="138" t="s">
        <v>254</v>
      </c>
      <c r="B103" s="138">
        <v>880</v>
      </c>
      <c r="C103" s="139">
        <v>0.36141400000000001</v>
      </c>
      <c r="D103" s="139"/>
      <c r="AB103" s="144"/>
      <c r="AC103" s="144"/>
    </row>
    <row r="104" spans="1:29" x14ac:dyDescent="0.2">
      <c r="A104" s="138" t="s">
        <v>255</v>
      </c>
      <c r="B104" s="138">
        <v>890</v>
      </c>
      <c r="C104" s="139">
        <v>0.26321</v>
      </c>
      <c r="D104" s="139"/>
      <c r="AB104" s="144"/>
      <c r="AC104" s="144"/>
    </row>
    <row r="105" spans="1:29" x14ac:dyDescent="0.2">
      <c r="A105" s="138" t="s">
        <v>256</v>
      </c>
      <c r="B105" s="138">
        <v>900</v>
      </c>
      <c r="C105" s="139">
        <v>0.310137</v>
      </c>
      <c r="D105" s="139"/>
      <c r="AB105" s="144"/>
      <c r="AC105" s="144"/>
    </row>
    <row r="106" spans="1:29" x14ac:dyDescent="0.2">
      <c r="A106" s="138" t="s">
        <v>257</v>
      </c>
      <c r="B106" s="138">
        <v>910</v>
      </c>
      <c r="C106" s="139">
        <v>0.25812099999999999</v>
      </c>
      <c r="D106" s="139"/>
      <c r="AB106" s="144"/>
      <c r="AC106" s="144"/>
    </row>
    <row r="107" spans="1:29" x14ac:dyDescent="0.2">
      <c r="A107" s="138" t="s">
        <v>258</v>
      </c>
      <c r="B107" s="138">
        <v>920</v>
      </c>
      <c r="C107" s="139">
        <v>0.23921500000000001</v>
      </c>
      <c r="D107" s="139"/>
      <c r="AB107" s="144"/>
      <c r="AC107" s="144"/>
    </row>
    <row r="108" spans="1:29" x14ac:dyDescent="0.2">
      <c r="A108" s="138" t="s">
        <v>259</v>
      </c>
      <c r="B108" s="138">
        <v>930</v>
      </c>
      <c r="C108" s="139">
        <v>0.36630200000000002</v>
      </c>
      <c r="D108" s="139"/>
      <c r="AB108" s="144"/>
      <c r="AC108" s="144"/>
    </row>
    <row r="109" spans="1:29" x14ac:dyDescent="0.2">
      <c r="A109" s="138" t="s">
        <v>260</v>
      </c>
      <c r="B109" s="138">
        <v>940</v>
      </c>
      <c r="C109" s="139">
        <v>0.208702</v>
      </c>
      <c r="D109" s="139"/>
      <c r="AB109" s="144"/>
      <c r="AC109" s="144"/>
    </row>
    <row r="110" spans="1:29" x14ac:dyDescent="0.2">
      <c r="A110" s="138" t="s">
        <v>261</v>
      </c>
      <c r="B110" s="138">
        <v>950</v>
      </c>
      <c r="C110" s="139">
        <v>0.185415</v>
      </c>
      <c r="D110" s="139"/>
      <c r="AB110" s="144"/>
      <c r="AC110" s="144"/>
    </row>
    <row r="111" spans="1:29" x14ac:dyDescent="0.2">
      <c r="A111" s="138" t="s">
        <v>262</v>
      </c>
      <c r="B111" s="138">
        <v>960</v>
      </c>
      <c r="C111" s="139">
        <v>0.29867899999999997</v>
      </c>
      <c r="D111" s="139"/>
      <c r="AB111" s="144"/>
      <c r="AC111" s="144"/>
    </row>
    <row r="112" spans="1:29" x14ac:dyDescent="0.2">
      <c r="A112" s="138" t="s">
        <v>263</v>
      </c>
      <c r="B112" s="138">
        <v>970</v>
      </c>
      <c r="C112" s="139">
        <v>0.24940399999999999</v>
      </c>
      <c r="D112" s="139"/>
      <c r="AB112" s="144"/>
      <c r="AC112" s="144"/>
    </row>
    <row r="113" spans="1:29" x14ac:dyDescent="0.2">
      <c r="A113" s="138" t="s">
        <v>264</v>
      </c>
      <c r="B113" s="138">
        <v>980</v>
      </c>
      <c r="C113" s="139"/>
      <c r="D113" s="139">
        <v>0.21704300000000001</v>
      </c>
      <c r="AB113" s="144"/>
      <c r="AC113" s="144"/>
    </row>
    <row r="114" spans="1:29" x14ac:dyDescent="0.2">
      <c r="A114" s="138" t="s">
        <v>265</v>
      </c>
      <c r="B114" s="138">
        <v>990</v>
      </c>
      <c r="C114" s="139"/>
      <c r="D114" s="139">
        <v>0.13481499999999999</v>
      </c>
      <c r="AB114" s="144"/>
      <c r="AC114" s="144"/>
    </row>
    <row r="115" spans="1:29" x14ac:dyDescent="0.2">
      <c r="A115" s="138" t="s">
        <v>266</v>
      </c>
      <c r="B115" s="138">
        <v>1000</v>
      </c>
      <c r="C115" s="139"/>
      <c r="AB115" s="144"/>
      <c r="AC115" s="144"/>
    </row>
    <row r="116" spans="1:29" x14ac:dyDescent="0.2">
      <c r="C116" s="146">
        <f>SUM(C4:D115,D116)</f>
        <v>66.004838000000007</v>
      </c>
      <c r="D116" s="147">
        <v>6.2805400000000002</v>
      </c>
      <c r="AB116" s="144"/>
      <c r="AC116" s="144"/>
    </row>
  </sheetData>
  <conditionalFormatting sqref="AB4:AC116">
    <cfRule type="cellIs" dxfId="0" priority="1" stopIfTrue="1" operator="notBetween">
      <formula>-0.15</formula>
      <formula>0.15</formula>
    </cfRule>
  </conditionalFormatting>
  <hyperlinks>
    <hyperlink ref="A2" location="Contents!A1" display="Back to Contents" xr:uid="{653B31F0-469D-4EFB-987B-884BB4CA5490}"/>
  </hyperlink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91A4-7464-4449-BAC2-6E683DED8E6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6EAE-20BD-4B9B-AF86-6EA2BFF7534C}">
  <dimension ref="A1:AH28"/>
  <sheetViews>
    <sheetView tabSelected="1" topLeftCell="A3" zoomScale="87" zoomScaleNormal="130" workbookViewId="0">
      <selection activeCell="L17" sqref="L17"/>
    </sheetView>
  </sheetViews>
  <sheetFormatPr defaultRowHeight="12.75" x14ac:dyDescent="0.2"/>
  <cols>
    <col min="3" max="4" width="9.140625" customWidth="1"/>
    <col min="10" max="10" width="11.28515625" customWidth="1"/>
    <col min="13" max="13" width="10.28515625" customWidth="1"/>
    <col min="16" max="16" width="9.5703125" hidden="1" customWidth="1"/>
    <col min="20" max="20" width="10.5703125" customWidth="1"/>
  </cols>
  <sheetData>
    <row r="1" spans="1:32" x14ac:dyDescent="0.2">
      <c r="B1" s="160" t="s">
        <v>69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32" ht="13.5" thickBot="1" x14ac:dyDescent="0.25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W2" t="s">
        <v>281</v>
      </c>
    </row>
    <row r="3" spans="1:32" ht="179.25" thickBot="1" x14ac:dyDescent="0.25">
      <c r="A3" s="36" t="s">
        <v>21</v>
      </c>
      <c r="B3" s="125" t="s">
        <v>53</v>
      </c>
      <c r="C3" s="36" t="s">
        <v>284</v>
      </c>
      <c r="D3" s="36" t="s">
        <v>84</v>
      </c>
      <c r="E3" s="36" t="s">
        <v>85</v>
      </c>
      <c r="F3" s="36" t="s">
        <v>78</v>
      </c>
      <c r="G3" s="36" t="s">
        <v>76</v>
      </c>
      <c r="H3" s="125" t="s">
        <v>87</v>
      </c>
      <c r="I3" s="36" t="s">
        <v>75</v>
      </c>
      <c r="J3" s="37" t="s">
        <v>139</v>
      </c>
      <c r="K3" s="36" t="s">
        <v>140</v>
      </c>
      <c r="L3" s="36" t="s">
        <v>141</v>
      </c>
      <c r="M3" s="37" t="s">
        <v>142</v>
      </c>
      <c r="N3" s="37" t="s">
        <v>143</v>
      </c>
      <c r="O3" s="127" t="s">
        <v>74</v>
      </c>
      <c r="P3" s="37" t="s">
        <v>25</v>
      </c>
      <c r="Q3" s="127" t="s">
        <v>88</v>
      </c>
      <c r="R3" s="127" t="s">
        <v>136</v>
      </c>
      <c r="S3" s="127" t="s">
        <v>79</v>
      </c>
      <c r="T3" s="130" t="s">
        <v>137</v>
      </c>
      <c r="U3" s="130" t="s">
        <v>86</v>
      </c>
      <c r="V3" s="127" t="s">
        <v>88</v>
      </c>
      <c r="W3" s="162"/>
      <c r="X3" s="162"/>
      <c r="Y3" s="162"/>
      <c r="Z3" s="10"/>
      <c r="AA3" s="10"/>
    </row>
    <row r="4" spans="1:32" ht="13.5" thickBot="1" x14ac:dyDescent="0.25">
      <c r="A4" s="38">
        <v>2010</v>
      </c>
      <c r="B4" s="126">
        <v>444.41666666666669</v>
      </c>
      <c r="C4" s="39">
        <f>B4-F4</f>
        <v>394.01666666666671</v>
      </c>
      <c r="D4" s="39">
        <f>0.6*C4</f>
        <v>236.41000000000003</v>
      </c>
      <c r="E4" s="39">
        <f t="shared" ref="E4:E17" si="0">0.6*B4</f>
        <v>266.64999999999998</v>
      </c>
      <c r="F4" s="38">
        <v>50.4</v>
      </c>
      <c r="H4" s="126">
        <f t="shared" ref="H4:H9" si="1">E4-F4</f>
        <v>216.24999999999997</v>
      </c>
      <c r="I4" s="39"/>
      <c r="J4" s="40">
        <v>431.30128350510694</v>
      </c>
      <c r="K4" s="41">
        <v>503</v>
      </c>
      <c r="L4" s="41">
        <f>K4+J4</f>
        <v>934.30128350510699</v>
      </c>
      <c r="M4" s="39">
        <f>J4/52</f>
        <v>8.2942554520212877</v>
      </c>
      <c r="N4" s="39">
        <f>K4/52</f>
        <v>9.6730769230769234</v>
      </c>
      <c r="O4" s="126">
        <f>N4+M4</f>
        <v>17.967332375098209</v>
      </c>
      <c r="P4" s="42">
        <f>100*O4/E4</f>
        <v>6.73817077633535</v>
      </c>
      <c r="Q4" s="128">
        <f t="shared" ref="Q4:Q9" si="2">100*(O4/H4)</f>
        <v>8.3085930058257631</v>
      </c>
      <c r="R4" s="129">
        <f>O4*0.56</f>
        <v>10.061706130054999</v>
      </c>
      <c r="S4" s="128">
        <f>100*R4/H4</f>
        <v>4.652812083262428</v>
      </c>
      <c r="T4" s="131">
        <v>10</v>
      </c>
      <c r="U4" s="132">
        <f>B4-F4</f>
        <v>394.01666666666671</v>
      </c>
      <c r="V4" s="133">
        <f>100*O4/U4</f>
        <v>4.5600437481743255</v>
      </c>
      <c r="W4" s="133"/>
      <c r="X4" s="133"/>
      <c r="Y4" s="133"/>
      <c r="Z4" s="9"/>
      <c r="AA4" s="9"/>
      <c r="AF4" t="s">
        <v>5</v>
      </c>
    </row>
    <row r="5" spans="1:32" ht="13.5" thickBot="1" x14ac:dyDescent="0.25">
      <c r="A5" s="38">
        <v>2011</v>
      </c>
      <c r="B5" s="126">
        <v>454.58333333333331</v>
      </c>
      <c r="C5" s="39">
        <f t="shared" ref="C5:C17" si="3">B5-F5</f>
        <v>402.68333333333334</v>
      </c>
      <c r="D5" s="39">
        <f t="shared" ref="D5:D17" si="4">0.6*C5</f>
        <v>241.60999999999999</v>
      </c>
      <c r="E5" s="39">
        <f t="shared" si="0"/>
        <v>272.75</v>
      </c>
      <c r="F5" s="38">
        <v>51.9</v>
      </c>
      <c r="G5" s="66">
        <f>100*(F5-F4)/F4</f>
        <v>2.9761904761904763</v>
      </c>
      <c r="H5" s="126">
        <f t="shared" si="1"/>
        <v>220.85</v>
      </c>
      <c r="I5" s="39">
        <f>100*(H5-H4)/H4</f>
        <v>2.1271676300578144</v>
      </c>
      <c r="J5" s="40">
        <v>469.4226527395744</v>
      </c>
      <c r="K5" s="41">
        <v>551</v>
      </c>
      <c r="L5" s="41">
        <f t="shared" ref="L5:L15" si="5">K5+J5</f>
        <v>1020.4226527395745</v>
      </c>
      <c r="M5" s="39">
        <f t="shared" ref="M5:M15" si="6">J5/52</f>
        <v>9.0273587065302774</v>
      </c>
      <c r="N5" s="39">
        <f t="shared" ref="N5:N15" si="7">K5/52</f>
        <v>10.596153846153847</v>
      </c>
      <c r="O5" s="126">
        <f t="shared" ref="O5:O15" si="8">N5+M5</f>
        <v>19.623512552684126</v>
      </c>
      <c r="P5" s="42">
        <f t="shared" ref="P5:P17" si="9">100*O5/E5</f>
        <v>7.1946883786192943</v>
      </c>
      <c r="Q5" s="128">
        <f t="shared" si="2"/>
        <v>8.8854482919104036</v>
      </c>
      <c r="R5" s="129">
        <f t="shared" ref="R5:R17" si="10">O5*0.56</f>
        <v>10.989167029503111</v>
      </c>
      <c r="S5" s="128">
        <f t="shared" ref="S5:S17" si="11">100*R5/H5</f>
        <v>4.9758510434698264</v>
      </c>
      <c r="T5" s="131">
        <v>10</v>
      </c>
      <c r="U5" s="132">
        <f t="shared" ref="U5:U17" si="12">B5-F5</f>
        <v>402.68333333333334</v>
      </c>
      <c r="V5" s="133">
        <f t="shared" ref="V5:V17" si="13">100*O5/U5</f>
        <v>4.8731871742107016</v>
      </c>
      <c r="W5" s="133"/>
      <c r="X5" s="133"/>
      <c r="Y5" s="133"/>
      <c r="Z5" s="9"/>
      <c r="AA5" s="9"/>
      <c r="AB5" s="103" t="s">
        <v>280</v>
      </c>
      <c r="AC5">
        <v>14.052906999999999</v>
      </c>
      <c r="AD5" t="s">
        <v>193</v>
      </c>
      <c r="AF5">
        <v>283</v>
      </c>
    </row>
    <row r="6" spans="1:32" ht="13.5" thickBot="1" x14ac:dyDescent="0.25">
      <c r="A6" s="38">
        <v>2012</v>
      </c>
      <c r="B6" s="126">
        <v>460.5</v>
      </c>
      <c r="C6" s="39">
        <f t="shared" si="3"/>
        <v>404.4</v>
      </c>
      <c r="D6" s="39">
        <f t="shared" si="4"/>
        <v>242.64</v>
      </c>
      <c r="E6" s="39">
        <f t="shared" si="0"/>
        <v>276.3</v>
      </c>
      <c r="F6" s="38">
        <v>56.1</v>
      </c>
      <c r="G6" s="66">
        <f t="shared" ref="G6:G15" si="14">100*(F6-F5)/F5</f>
        <v>8.0924855491329541</v>
      </c>
      <c r="H6" s="126">
        <f t="shared" si="1"/>
        <v>220.20000000000002</v>
      </c>
      <c r="I6" s="39">
        <f t="shared" ref="I6:I15" si="15">100*(H6-H5)/H5</f>
        <v>-0.29431741000678163</v>
      </c>
      <c r="J6" s="40">
        <v>496.85117585231609</v>
      </c>
      <c r="K6" s="41">
        <v>610</v>
      </c>
      <c r="L6" s="41">
        <f t="shared" si="5"/>
        <v>1106.8511758523161</v>
      </c>
      <c r="M6" s="39">
        <f t="shared" si="6"/>
        <v>9.5548303048522332</v>
      </c>
      <c r="N6" s="39">
        <f t="shared" si="7"/>
        <v>11.73076923076923</v>
      </c>
      <c r="O6" s="126">
        <f t="shared" si="8"/>
        <v>21.285599535621465</v>
      </c>
      <c r="P6" s="42">
        <f t="shared" si="9"/>
        <v>7.7038000490848582</v>
      </c>
      <c r="Q6" s="128">
        <f t="shared" si="2"/>
        <v>9.6664848027345425</v>
      </c>
      <c r="R6" s="129">
        <f t="shared" si="10"/>
        <v>11.919935739948022</v>
      </c>
      <c r="S6" s="128">
        <f t="shared" si="11"/>
        <v>5.413231489531344</v>
      </c>
      <c r="T6" s="131">
        <v>10</v>
      </c>
      <c r="U6" s="132">
        <f t="shared" si="12"/>
        <v>404.4</v>
      </c>
      <c r="V6" s="133">
        <f t="shared" si="13"/>
        <v>5.2635013688480381</v>
      </c>
      <c r="W6" s="133"/>
      <c r="X6" s="133"/>
      <c r="Y6" s="133"/>
      <c r="Z6" s="9"/>
      <c r="AA6" s="9"/>
      <c r="AB6" s="103" t="s">
        <v>280</v>
      </c>
      <c r="AC6">
        <v>33.866715999999997</v>
      </c>
      <c r="AD6" t="s">
        <v>213</v>
      </c>
      <c r="AF6">
        <v>472</v>
      </c>
    </row>
    <row r="7" spans="1:32" ht="13.5" thickBot="1" x14ac:dyDescent="0.25">
      <c r="A7" s="38">
        <v>2013</v>
      </c>
      <c r="B7" s="126">
        <v>465.58333333333331</v>
      </c>
      <c r="C7" s="39">
        <f t="shared" si="3"/>
        <v>406.08333333333331</v>
      </c>
      <c r="D7" s="39">
        <f t="shared" si="4"/>
        <v>243.64999999999998</v>
      </c>
      <c r="E7" s="39">
        <f t="shared" si="0"/>
        <v>279.34999999999997</v>
      </c>
      <c r="F7" s="38">
        <v>59.5</v>
      </c>
      <c r="G7" s="66">
        <f t="shared" si="14"/>
        <v>6.0606060606060588</v>
      </c>
      <c r="H7" s="126">
        <f t="shared" si="1"/>
        <v>219.84999999999997</v>
      </c>
      <c r="I7" s="39">
        <f t="shared" si="15"/>
        <v>-0.15894641235243012</v>
      </c>
      <c r="J7" s="40">
        <v>530.62759633564315</v>
      </c>
      <c r="K7" s="41">
        <v>644</v>
      </c>
      <c r="L7" s="41">
        <f t="shared" si="5"/>
        <v>1174.6275963356431</v>
      </c>
      <c r="M7" s="39">
        <f t="shared" si="6"/>
        <v>10.204376852608522</v>
      </c>
      <c r="N7" s="39">
        <f t="shared" si="7"/>
        <v>12.384615384615385</v>
      </c>
      <c r="O7" s="126">
        <f t="shared" si="8"/>
        <v>22.588992237223906</v>
      </c>
      <c r="P7" s="42">
        <f t="shared" si="9"/>
        <v>8.0862689232947584</v>
      </c>
      <c r="Q7" s="135">
        <f t="shared" si="2"/>
        <v>10.274729241402733</v>
      </c>
      <c r="R7" s="129">
        <f t="shared" si="10"/>
        <v>12.649835652845388</v>
      </c>
      <c r="S7" s="128">
        <f t="shared" si="11"/>
        <v>5.7538483751855312</v>
      </c>
      <c r="T7" s="131">
        <v>10</v>
      </c>
      <c r="U7" s="132">
        <f t="shared" si="12"/>
        <v>406.08333333333331</v>
      </c>
      <c r="V7" s="133">
        <f t="shared" si="13"/>
        <v>5.5626494325197395</v>
      </c>
      <c r="W7" s="133"/>
      <c r="X7" s="133"/>
      <c r="Y7" s="133"/>
      <c r="Z7" s="9"/>
      <c r="AA7" s="9"/>
    </row>
    <row r="8" spans="1:32" ht="13.5" thickBot="1" x14ac:dyDescent="0.25">
      <c r="A8" s="38">
        <v>2014</v>
      </c>
      <c r="B8" s="126">
        <v>470.75</v>
      </c>
      <c r="C8" s="39">
        <f t="shared" si="3"/>
        <v>411.45</v>
      </c>
      <c r="D8" s="39">
        <f t="shared" si="4"/>
        <v>246.86999999999998</v>
      </c>
      <c r="E8" s="39">
        <f t="shared" si="0"/>
        <v>282.45</v>
      </c>
      <c r="F8" s="38">
        <v>59.300000000000004</v>
      </c>
      <c r="G8" s="66">
        <f t="shared" si="14"/>
        <v>-0.33613445378150542</v>
      </c>
      <c r="H8" s="126">
        <f t="shared" si="1"/>
        <v>223.14999999999998</v>
      </c>
      <c r="I8" s="39">
        <f t="shared" si="15"/>
        <v>1.501023425062548</v>
      </c>
      <c r="J8" s="40">
        <v>542.12930138619276</v>
      </c>
      <c r="K8" s="41">
        <v>661</v>
      </c>
      <c r="L8" s="41">
        <f t="shared" si="5"/>
        <v>1203.1293013861928</v>
      </c>
      <c r="M8" s="39">
        <f t="shared" si="6"/>
        <v>10.425563488196016</v>
      </c>
      <c r="N8" s="39">
        <f t="shared" si="7"/>
        <v>12.711538461538462</v>
      </c>
      <c r="O8" s="126">
        <f t="shared" si="8"/>
        <v>23.137101949734479</v>
      </c>
      <c r="P8" s="42">
        <f t="shared" si="9"/>
        <v>8.1915744201573659</v>
      </c>
      <c r="Q8" s="135">
        <f t="shared" si="2"/>
        <v>10.368407774920223</v>
      </c>
      <c r="R8" s="129">
        <f t="shared" si="10"/>
        <v>12.956777091851309</v>
      </c>
      <c r="S8" s="128">
        <f t="shared" si="11"/>
        <v>5.806308353955326</v>
      </c>
      <c r="T8" s="131">
        <v>10</v>
      </c>
      <c r="U8" s="132">
        <f t="shared" si="12"/>
        <v>411.45</v>
      </c>
      <c r="V8" s="133">
        <f t="shared" si="13"/>
        <v>5.623308287698257</v>
      </c>
      <c r="W8" s="133"/>
      <c r="X8" s="133"/>
      <c r="Y8" s="133"/>
      <c r="Z8" s="9"/>
      <c r="AA8" s="9"/>
      <c r="AC8">
        <v>66.004838000000007</v>
      </c>
      <c r="AD8" t="s">
        <v>271</v>
      </c>
    </row>
    <row r="9" spans="1:32" ht="13.5" thickBot="1" x14ac:dyDescent="0.25">
      <c r="A9" s="38">
        <v>2015</v>
      </c>
      <c r="B9" s="126">
        <v>482.08333333333331</v>
      </c>
      <c r="C9" s="39">
        <f t="shared" si="3"/>
        <v>422.7833333333333</v>
      </c>
      <c r="D9" s="39">
        <f t="shared" si="4"/>
        <v>253.66999999999996</v>
      </c>
      <c r="E9" s="39">
        <f t="shared" si="0"/>
        <v>289.25</v>
      </c>
      <c r="F9" s="38">
        <v>59.3</v>
      </c>
      <c r="G9" s="66">
        <f t="shared" si="14"/>
        <v>-1.1982170923441824E-14</v>
      </c>
      <c r="H9" s="126">
        <f t="shared" si="1"/>
        <v>229.95</v>
      </c>
      <c r="I9" s="39">
        <f t="shared" si="15"/>
        <v>3.0472776159534001</v>
      </c>
      <c r="J9" s="40">
        <v>531.42441016226292</v>
      </c>
      <c r="K9" s="41">
        <v>624</v>
      </c>
      <c r="L9" s="41">
        <f t="shared" si="5"/>
        <v>1155.424410162263</v>
      </c>
      <c r="M9" s="39">
        <f t="shared" si="6"/>
        <v>10.219700195428134</v>
      </c>
      <c r="N9" s="39">
        <f t="shared" si="7"/>
        <v>12</v>
      </c>
      <c r="O9" s="126">
        <f t="shared" si="8"/>
        <v>22.219700195428132</v>
      </c>
      <c r="P9" s="42">
        <f t="shared" si="9"/>
        <v>7.6818323925421375</v>
      </c>
      <c r="Q9" s="128">
        <f t="shared" si="2"/>
        <v>9.6628398327584843</v>
      </c>
      <c r="R9" s="129">
        <f t="shared" si="10"/>
        <v>12.443032109439756</v>
      </c>
      <c r="S9" s="128">
        <f t="shared" si="11"/>
        <v>5.4111903063447517</v>
      </c>
      <c r="T9" s="131">
        <v>10</v>
      </c>
      <c r="U9" s="132">
        <f t="shared" si="12"/>
        <v>422.7833333333333</v>
      </c>
      <c r="V9" s="133">
        <f t="shared" si="13"/>
        <v>5.2555761884562147</v>
      </c>
      <c r="W9" s="133"/>
      <c r="X9" s="133"/>
      <c r="Y9" s="133"/>
      <c r="Z9" s="9"/>
      <c r="AA9" s="9"/>
    </row>
    <row r="10" spans="1:32" ht="13.5" thickBot="1" x14ac:dyDescent="0.25">
      <c r="A10" s="38">
        <v>2016</v>
      </c>
      <c r="B10" s="126">
        <v>493.58333333333331</v>
      </c>
      <c r="C10" s="39">
        <f t="shared" si="3"/>
        <v>430.98333333333329</v>
      </c>
      <c r="D10" s="39">
        <f t="shared" si="4"/>
        <v>258.58999999999997</v>
      </c>
      <c r="E10" s="39">
        <f t="shared" si="0"/>
        <v>296.14999999999998</v>
      </c>
      <c r="F10" s="39">
        <v>62.6</v>
      </c>
      <c r="G10" s="66">
        <f t="shared" si="14"/>
        <v>5.5649241146711717</v>
      </c>
      <c r="H10" s="126">
        <f>E10-F10</f>
        <v>233.54999999999998</v>
      </c>
      <c r="I10" s="39">
        <f t="shared" si="15"/>
        <v>1.5655577299412893</v>
      </c>
      <c r="J10" s="40">
        <v>532.7432192726825</v>
      </c>
      <c r="K10" s="41">
        <v>564</v>
      </c>
      <c r="L10" s="41">
        <f t="shared" si="5"/>
        <v>1096.7432192726824</v>
      </c>
      <c r="M10" s="39">
        <f t="shared" si="6"/>
        <v>10.245061909090047</v>
      </c>
      <c r="N10" s="39">
        <f t="shared" si="7"/>
        <v>10.846153846153847</v>
      </c>
      <c r="O10" s="126">
        <f t="shared" si="8"/>
        <v>21.091215755243894</v>
      </c>
      <c r="P10" s="42">
        <f t="shared" si="9"/>
        <v>7.1218017069876396</v>
      </c>
      <c r="Q10" s="128">
        <f>100*(O10/H10)</f>
        <v>9.0307068102093329</v>
      </c>
      <c r="R10" s="129">
        <f t="shared" si="10"/>
        <v>11.811080822936582</v>
      </c>
      <c r="S10" s="128">
        <f t="shared" si="11"/>
        <v>5.0571958137172262</v>
      </c>
      <c r="T10" s="131">
        <v>10</v>
      </c>
      <c r="U10" s="132">
        <f t="shared" si="12"/>
        <v>430.98333333333329</v>
      </c>
      <c r="V10" s="133">
        <f t="shared" si="13"/>
        <v>4.8937427793597346</v>
      </c>
      <c r="W10" s="133"/>
      <c r="X10" s="133"/>
      <c r="Y10" s="133"/>
      <c r="Z10" s="9"/>
      <c r="AA10" s="9"/>
      <c r="AD10" s="103" t="s">
        <v>273</v>
      </c>
      <c r="AE10">
        <v>1971</v>
      </c>
    </row>
    <row r="11" spans="1:32" ht="13.5" thickBot="1" x14ac:dyDescent="0.25">
      <c r="A11" s="38">
        <v>2017</v>
      </c>
      <c r="B11" s="126">
        <v>504.83333333333331</v>
      </c>
      <c r="C11" s="39">
        <f t="shared" si="3"/>
        <v>437.63333333333333</v>
      </c>
      <c r="D11" s="39">
        <f t="shared" si="4"/>
        <v>262.58</v>
      </c>
      <c r="E11" s="39">
        <f t="shared" si="0"/>
        <v>302.89999999999998</v>
      </c>
      <c r="F11" s="39">
        <v>67.2</v>
      </c>
      <c r="G11" s="66">
        <f t="shared" si="14"/>
        <v>7.3482428115015992</v>
      </c>
      <c r="H11" s="126">
        <f t="shared" ref="H11:H17" si="16">E11-F11</f>
        <v>235.7</v>
      </c>
      <c r="I11" s="39">
        <f t="shared" si="15"/>
        <v>0.92057375294369759</v>
      </c>
      <c r="J11" s="40">
        <v>575.83086355456044</v>
      </c>
      <c r="K11" s="41">
        <v>561</v>
      </c>
      <c r="L11" s="41">
        <f t="shared" si="5"/>
        <v>1136.8308635545604</v>
      </c>
      <c r="M11" s="39">
        <f t="shared" si="6"/>
        <v>11.073670452972316</v>
      </c>
      <c r="N11" s="39">
        <f t="shared" si="7"/>
        <v>10.788461538461538</v>
      </c>
      <c r="O11" s="126">
        <f t="shared" si="8"/>
        <v>21.862131991433856</v>
      </c>
      <c r="P11" s="42">
        <f t="shared" si="9"/>
        <v>7.2176071282383161</v>
      </c>
      <c r="Q11" s="128">
        <f t="shared" ref="Q11:Q17" si="17">100*(O11/H11)</f>
        <v>9.275406020973211</v>
      </c>
      <c r="R11" s="129">
        <f t="shared" si="10"/>
        <v>12.242793915202959</v>
      </c>
      <c r="S11" s="128">
        <f t="shared" si="11"/>
        <v>5.194227371744998</v>
      </c>
      <c r="T11" s="131">
        <v>10</v>
      </c>
      <c r="U11" s="132">
        <f t="shared" si="12"/>
        <v>437.63333333333333</v>
      </c>
      <c r="V11" s="133">
        <f t="shared" si="13"/>
        <v>4.9955362917435888</v>
      </c>
      <c r="W11" s="133"/>
      <c r="X11" s="133"/>
      <c r="Y11" s="133"/>
      <c r="Z11" s="9"/>
      <c r="AA11" s="9"/>
      <c r="AD11" t="s">
        <v>274</v>
      </c>
      <c r="AE11">
        <f>AE10*1.05</f>
        <v>2069.5500000000002</v>
      </c>
    </row>
    <row r="12" spans="1:32" ht="13.5" thickBot="1" x14ac:dyDescent="0.25">
      <c r="A12" s="38">
        <v>2018</v>
      </c>
      <c r="B12" s="126">
        <v>519.75</v>
      </c>
      <c r="C12" s="39">
        <f t="shared" si="3"/>
        <v>449.85</v>
      </c>
      <c r="D12" s="39">
        <f t="shared" si="4"/>
        <v>269.91000000000003</v>
      </c>
      <c r="E12" s="39">
        <f t="shared" si="0"/>
        <v>311.84999999999997</v>
      </c>
      <c r="F12" s="39">
        <v>69.900000000000006</v>
      </c>
      <c r="G12" s="66">
        <f t="shared" si="14"/>
        <v>4.0178571428571468</v>
      </c>
      <c r="H12" s="126">
        <f t="shared" si="16"/>
        <v>241.94999999999996</v>
      </c>
      <c r="I12" s="39">
        <f t="shared" si="15"/>
        <v>2.6516758591429666</v>
      </c>
      <c r="J12" s="40">
        <v>627.79930858329965</v>
      </c>
      <c r="K12" s="41">
        <v>580</v>
      </c>
      <c r="L12" s="41">
        <f t="shared" si="5"/>
        <v>1207.7993085832995</v>
      </c>
      <c r="M12" s="39">
        <f t="shared" si="6"/>
        <v>12.073063626601916</v>
      </c>
      <c r="N12" s="39">
        <f t="shared" si="7"/>
        <v>11.153846153846153</v>
      </c>
      <c r="O12" s="126">
        <f t="shared" si="8"/>
        <v>23.226909780448068</v>
      </c>
      <c r="P12" s="42">
        <f t="shared" si="9"/>
        <v>7.4481031843668655</v>
      </c>
      <c r="Q12" s="128">
        <f t="shared" si="17"/>
        <v>9.5998800497822163</v>
      </c>
      <c r="R12" s="129">
        <f t="shared" si="10"/>
        <v>13.007069477050919</v>
      </c>
      <c r="S12" s="128">
        <f t="shared" si="11"/>
        <v>5.3759328278780414</v>
      </c>
      <c r="T12" s="131">
        <v>10</v>
      </c>
      <c r="U12" s="132">
        <f t="shared" si="12"/>
        <v>449.85</v>
      </c>
      <c r="V12" s="133">
        <f t="shared" si="13"/>
        <v>5.1632565922970031</v>
      </c>
      <c r="W12" s="133"/>
      <c r="X12" s="133"/>
      <c r="Y12" s="133"/>
      <c r="Z12" s="9"/>
      <c r="AA12" s="9"/>
      <c r="AD12" t="s">
        <v>275</v>
      </c>
      <c r="AE12">
        <f>AE11/52</f>
        <v>39.799038461538466</v>
      </c>
    </row>
    <row r="13" spans="1:32" ht="13.5" thickBot="1" x14ac:dyDescent="0.25">
      <c r="A13" s="38">
        <v>2019</v>
      </c>
      <c r="B13" s="126">
        <v>537.5</v>
      </c>
      <c r="C13" s="39">
        <f t="shared" si="3"/>
        <v>463.2</v>
      </c>
      <c r="D13" s="39">
        <f t="shared" si="4"/>
        <v>277.91999999999996</v>
      </c>
      <c r="E13" s="39">
        <f t="shared" si="0"/>
        <v>322.5</v>
      </c>
      <c r="F13" s="39">
        <v>74.3</v>
      </c>
      <c r="G13" s="66">
        <f t="shared" si="14"/>
        <v>6.2947067238912604</v>
      </c>
      <c r="H13" s="126">
        <f t="shared" si="16"/>
        <v>248.2</v>
      </c>
      <c r="I13" s="39">
        <f t="shared" si="15"/>
        <v>2.5831783426327877</v>
      </c>
      <c r="J13" s="40">
        <v>681.98784748909918</v>
      </c>
      <c r="K13" s="41">
        <v>591</v>
      </c>
      <c r="L13" s="41">
        <f t="shared" si="5"/>
        <v>1272.9878474890993</v>
      </c>
      <c r="M13" s="39">
        <f t="shared" si="6"/>
        <v>13.115150913251908</v>
      </c>
      <c r="N13" s="39">
        <f t="shared" si="7"/>
        <v>11.365384615384615</v>
      </c>
      <c r="O13" s="126">
        <f t="shared" si="8"/>
        <v>24.480535528636523</v>
      </c>
      <c r="P13" s="42">
        <f t="shared" si="9"/>
        <v>7.590863729809775</v>
      </c>
      <c r="Q13" s="128">
        <f t="shared" si="17"/>
        <v>9.8632294635924751</v>
      </c>
      <c r="R13" s="129">
        <f t="shared" si="10"/>
        <v>13.709099896036454</v>
      </c>
      <c r="S13" s="128">
        <f t="shared" si="11"/>
        <v>5.5234084996117874</v>
      </c>
      <c r="T13" s="131">
        <v>10</v>
      </c>
      <c r="U13" s="132">
        <f t="shared" si="12"/>
        <v>463.2</v>
      </c>
      <c r="V13" s="133">
        <f t="shared" si="13"/>
        <v>5.2850897082548629</v>
      </c>
      <c r="W13" s="133"/>
      <c r="X13" s="133"/>
      <c r="Y13" s="133"/>
      <c r="Z13" s="9"/>
      <c r="AA13" s="9"/>
    </row>
    <row r="14" spans="1:32" ht="13.5" thickBot="1" x14ac:dyDescent="0.25">
      <c r="A14" s="38">
        <v>2020</v>
      </c>
      <c r="B14" s="126">
        <v>547</v>
      </c>
      <c r="C14" s="39">
        <f t="shared" si="3"/>
        <v>471.95699999999999</v>
      </c>
      <c r="D14" s="39">
        <f t="shared" si="4"/>
        <v>283.17419999999998</v>
      </c>
      <c r="E14" s="39">
        <f t="shared" si="0"/>
        <v>328.2</v>
      </c>
      <c r="F14" s="43">
        <f>F13*1.01</f>
        <v>75.042999999999992</v>
      </c>
      <c r="G14" s="39">
        <f t="shared" si="14"/>
        <v>0.99999999999999334</v>
      </c>
      <c r="H14" s="126">
        <f t="shared" si="16"/>
        <v>253.15699999999998</v>
      </c>
      <c r="I14" s="39">
        <f t="shared" si="15"/>
        <v>1.9971796937953239</v>
      </c>
      <c r="J14" s="40">
        <v>689.63468398133193</v>
      </c>
      <c r="K14" s="41">
        <v>540</v>
      </c>
      <c r="L14" s="41">
        <f t="shared" si="5"/>
        <v>1229.6346839813318</v>
      </c>
      <c r="M14" s="39">
        <f t="shared" si="6"/>
        <v>13.262205461179461</v>
      </c>
      <c r="N14" s="39">
        <f t="shared" si="7"/>
        <v>10.384615384615385</v>
      </c>
      <c r="O14" s="126">
        <f t="shared" si="8"/>
        <v>23.646820845794846</v>
      </c>
      <c r="P14" s="42">
        <f t="shared" si="9"/>
        <v>7.2050033046297521</v>
      </c>
      <c r="Q14" s="128">
        <f t="shared" si="17"/>
        <v>9.3407730561646911</v>
      </c>
      <c r="R14" s="129">
        <f t="shared" si="10"/>
        <v>13.242219673645115</v>
      </c>
      <c r="S14" s="128">
        <f t="shared" si="11"/>
        <v>5.2308329114522278</v>
      </c>
      <c r="T14" s="131">
        <v>10</v>
      </c>
      <c r="U14" s="132">
        <f t="shared" si="12"/>
        <v>471.95699999999999</v>
      </c>
      <c r="V14" s="133">
        <f t="shared" si="13"/>
        <v>5.0103761244763501</v>
      </c>
      <c r="W14" s="133"/>
      <c r="X14" s="133"/>
      <c r="Y14" s="133"/>
      <c r="Z14" s="9"/>
      <c r="AA14" s="9"/>
      <c r="AD14" s="103" t="s">
        <v>276</v>
      </c>
      <c r="AE14">
        <f>100*AE12/10</f>
        <v>397.99038461538464</v>
      </c>
    </row>
    <row r="15" spans="1:32" ht="13.5" thickBot="1" x14ac:dyDescent="0.25">
      <c r="A15" s="38">
        <v>2021</v>
      </c>
      <c r="B15" s="126">
        <v>579</v>
      </c>
      <c r="C15" s="39">
        <f t="shared" si="3"/>
        <v>503.20657</v>
      </c>
      <c r="D15" s="39">
        <f t="shared" si="4"/>
        <v>301.92394200000001</v>
      </c>
      <c r="E15" s="39">
        <f t="shared" si="0"/>
        <v>347.4</v>
      </c>
      <c r="F15" s="43">
        <f>F14*1.01</f>
        <v>75.793429999999987</v>
      </c>
      <c r="G15" s="39">
        <f t="shared" si="14"/>
        <v>0.99999999999999256</v>
      </c>
      <c r="H15" s="126">
        <f t="shared" si="16"/>
        <v>271.60656999999998</v>
      </c>
      <c r="I15" s="39">
        <f t="shared" si="15"/>
        <v>7.2877976907610673</v>
      </c>
      <c r="J15" s="40">
        <v>753.98403331568466</v>
      </c>
      <c r="K15" s="41">
        <v>550</v>
      </c>
      <c r="L15" s="41">
        <f t="shared" si="5"/>
        <v>1303.9840333156847</v>
      </c>
      <c r="M15" s="39">
        <f t="shared" si="6"/>
        <v>14.49969294837855</v>
      </c>
      <c r="N15" s="39">
        <f t="shared" si="7"/>
        <v>10.576923076923077</v>
      </c>
      <c r="O15" s="126">
        <f t="shared" si="8"/>
        <v>25.076616025301625</v>
      </c>
      <c r="P15" s="42">
        <f t="shared" si="9"/>
        <v>7.2183696100465244</v>
      </c>
      <c r="Q15" s="128">
        <f t="shared" si="17"/>
        <v>9.2326986145076049</v>
      </c>
      <c r="R15" s="129">
        <f t="shared" si="10"/>
        <v>14.042904974168911</v>
      </c>
      <c r="S15" s="128">
        <f t="shared" si="11"/>
        <v>5.1703112241242595</v>
      </c>
      <c r="T15" s="131">
        <v>10</v>
      </c>
      <c r="U15" s="132">
        <f t="shared" si="12"/>
        <v>503.20657</v>
      </c>
      <c r="V15" s="133">
        <f t="shared" si="13"/>
        <v>4.9833641928207779</v>
      </c>
      <c r="W15" s="133"/>
      <c r="X15" s="133"/>
      <c r="Y15" s="133"/>
      <c r="Z15" s="9"/>
      <c r="AA15" s="9"/>
      <c r="AD15" s="103" t="s">
        <v>282</v>
      </c>
      <c r="AE15" s="163">
        <v>520</v>
      </c>
    </row>
    <row r="16" spans="1:32" ht="13.5" thickBot="1" x14ac:dyDescent="0.25">
      <c r="A16" s="38" t="s">
        <v>286</v>
      </c>
      <c r="B16" s="126">
        <v>597</v>
      </c>
      <c r="C16" s="164">
        <f t="shared" ref="C16" si="18">B16-F16</f>
        <v>521.20657000000006</v>
      </c>
      <c r="D16" s="39">
        <f t="shared" ref="D16" si="19">0.6*C16</f>
        <v>312.72394200000002</v>
      </c>
      <c r="E16" s="39">
        <f t="shared" ref="E16" si="20">0.6*B16</f>
        <v>358.2</v>
      </c>
      <c r="F16" s="43">
        <f>F14*1.01</f>
        <v>75.793429999999987</v>
      </c>
      <c r="G16" s="39">
        <f>100*(F16-F14)/F14</f>
        <v>0.99999999999999256</v>
      </c>
      <c r="H16" s="126">
        <f t="shared" ref="H16" si="21">E16-F16</f>
        <v>282.40656999999999</v>
      </c>
      <c r="I16" s="39">
        <f>100*(H16-H14)/H14</f>
        <v>11.553925034662287</v>
      </c>
      <c r="J16" s="38"/>
      <c r="K16" s="38"/>
      <c r="L16" s="44">
        <f>1971*1.05</f>
        <v>2069.5500000000002</v>
      </c>
      <c r="M16" s="38"/>
      <c r="N16" s="38"/>
      <c r="O16" s="45">
        <f>L16/52</f>
        <v>39.799038461538466</v>
      </c>
      <c r="P16" s="46">
        <f t="shared" ref="P16" si="22">100*O16/E16</f>
        <v>11.110842674913028</v>
      </c>
      <c r="Q16" s="134">
        <f t="shared" ref="Q16" si="23">100*(O16/H16)</f>
        <v>14.092816063570499</v>
      </c>
      <c r="R16" s="129">
        <f t="shared" ref="R16" si="24">O16*0.56</f>
        <v>22.287461538461542</v>
      </c>
      <c r="S16" s="128">
        <f t="shared" ref="S16" si="25">100*R16/H16</f>
        <v>7.8919769955994807</v>
      </c>
      <c r="T16" s="131">
        <v>10</v>
      </c>
      <c r="U16" s="132">
        <f t="shared" ref="U16" si="26">B16-F16</f>
        <v>521.20657000000006</v>
      </c>
      <c r="V16" s="133">
        <f t="shared" ref="V16" si="27">100*O16/U16</f>
        <v>7.6359433576477098</v>
      </c>
      <c r="W16" s="133"/>
      <c r="X16" s="133"/>
      <c r="Y16" s="133"/>
      <c r="Z16" s="9"/>
      <c r="AA16" s="9"/>
      <c r="AD16" s="103"/>
      <c r="AE16" s="163"/>
    </row>
    <row r="17" spans="1:34" ht="13.5" thickBot="1" x14ac:dyDescent="0.25">
      <c r="A17" s="38" t="s">
        <v>285</v>
      </c>
      <c r="B17" s="126">
        <v>597</v>
      </c>
      <c r="C17" s="164">
        <f t="shared" si="3"/>
        <v>520.44863570000007</v>
      </c>
      <c r="D17" s="39">
        <f t="shared" si="4"/>
        <v>312.26918142000005</v>
      </c>
      <c r="E17" s="39">
        <f t="shared" si="0"/>
        <v>358.2</v>
      </c>
      <c r="F17" s="43">
        <f>F15*1.01</f>
        <v>76.551364299999989</v>
      </c>
      <c r="G17" s="39">
        <f>100*(F17-F15)/F15</f>
        <v>1.0000000000000031</v>
      </c>
      <c r="H17" s="126">
        <f t="shared" si="16"/>
        <v>281.6486357</v>
      </c>
      <c r="I17" s="39">
        <f>100*(H17-H15)/H15</f>
        <v>3.6972837954545885</v>
      </c>
      <c r="J17" s="38"/>
      <c r="K17" s="38"/>
      <c r="L17" s="44">
        <f>(1970+600)*1.05</f>
        <v>2698.5</v>
      </c>
      <c r="M17" s="38"/>
      <c r="N17" s="38"/>
      <c r="O17" s="45">
        <f>L17/52</f>
        <v>51.894230769230766</v>
      </c>
      <c r="P17" s="46">
        <f t="shared" si="9"/>
        <v>14.487501610617187</v>
      </c>
      <c r="Q17" s="134">
        <f t="shared" si="17"/>
        <v>18.425166747303638</v>
      </c>
      <c r="R17" s="129">
        <f t="shared" si="10"/>
        <v>29.060769230769232</v>
      </c>
      <c r="S17" s="128">
        <f t="shared" si="11"/>
        <v>10.318093378490039</v>
      </c>
      <c r="T17" s="131">
        <v>10</v>
      </c>
      <c r="U17" s="132">
        <f t="shared" si="12"/>
        <v>520.44863570000007</v>
      </c>
      <c r="V17" s="133">
        <f t="shared" si="13"/>
        <v>9.9710571244813337</v>
      </c>
      <c r="W17" s="133"/>
      <c r="X17" s="133"/>
      <c r="Y17" s="133"/>
      <c r="AD17" s="103" t="s">
        <v>277</v>
      </c>
      <c r="AE17" s="165">
        <f>100*(AE14/AE15)</f>
        <v>76.536612426035504</v>
      </c>
      <c r="AG17" t="s">
        <v>278</v>
      </c>
    </row>
    <row r="18" spans="1:34" ht="15.75" x14ac:dyDescent="0.25">
      <c r="L18" s="136" t="s">
        <v>144</v>
      </c>
      <c r="Q18" s="33" t="s">
        <v>67</v>
      </c>
      <c r="AG18">
        <f>AE17*AF6/100</f>
        <v>361.25281065088757</v>
      </c>
      <c r="AH18" t="s">
        <v>283</v>
      </c>
    </row>
    <row r="19" spans="1:34" x14ac:dyDescent="0.2">
      <c r="F19" s="32" t="s">
        <v>64</v>
      </c>
      <c r="G19" s="32"/>
      <c r="AF19" s="103" t="s">
        <v>280</v>
      </c>
      <c r="AG19">
        <v>23.2</v>
      </c>
    </row>
    <row r="20" spans="1:34" x14ac:dyDescent="0.2">
      <c r="F20" s="32" t="s">
        <v>77</v>
      </c>
      <c r="G20" s="32"/>
      <c r="O20">
        <f>O17/D17</f>
        <v>0.16618428540802224</v>
      </c>
    </row>
    <row r="21" spans="1:34" x14ac:dyDescent="0.2">
      <c r="F21" s="13" t="s">
        <v>65</v>
      </c>
      <c r="G21" s="13"/>
    </row>
    <row r="22" spans="1:34" x14ac:dyDescent="0.2">
      <c r="A22" s="11" t="s">
        <v>26</v>
      </c>
    </row>
    <row r="23" spans="1:34" ht="15" x14ac:dyDescent="0.2">
      <c r="B23" s="12" t="s">
        <v>27</v>
      </c>
      <c r="C23" s="12"/>
      <c r="D23" s="12"/>
      <c r="AC23">
        <v>33.866715999999997</v>
      </c>
      <c r="AD23" t="s">
        <v>213</v>
      </c>
    </row>
    <row r="25" spans="1:34" x14ac:dyDescent="0.2">
      <c r="A25" s="11" t="s">
        <v>28</v>
      </c>
      <c r="B25">
        <f>52*B17</f>
        <v>31044</v>
      </c>
      <c r="E25">
        <f>52*E17</f>
        <v>18626.399999999998</v>
      </c>
    </row>
    <row r="28" spans="1:34" ht="46.5" customHeight="1" x14ac:dyDescent="0.2">
      <c r="A28" s="158" t="s">
        <v>66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</row>
  </sheetData>
  <mergeCells count="2">
    <mergeCell ref="A28:Q28"/>
    <mergeCell ref="B1:Q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EDC0-C698-45E4-8ED4-680226F122BE}">
  <dimension ref="A1:J40"/>
  <sheetViews>
    <sheetView zoomScale="88" zoomScaleNormal="130" workbookViewId="0">
      <selection activeCell="I17" sqref="I17"/>
    </sheetView>
  </sheetViews>
  <sheetFormatPr defaultRowHeight="15" x14ac:dyDescent="0.25"/>
  <cols>
    <col min="1" max="1" width="32.28515625" style="108" customWidth="1"/>
    <col min="2" max="2" width="16.42578125" style="108" customWidth="1"/>
    <col min="3" max="8" width="9.140625" style="108"/>
    <col min="9" max="9" width="12.5703125" style="108" customWidth="1"/>
    <col min="10" max="10" width="14.28515625" style="108" customWidth="1"/>
    <col min="11" max="11" width="37" style="108" customWidth="1"/>
    <col min="12" max="12" width="45.42578125" style="108" customWidth="1"/>
    <col min="13" max="16384" width="9.140625" style="108"/>
  </cols>
  <sheetData>
    <row r="1" spans="1:5" x14ac:dyDescent="0.25">
      <c r="A1" s="106" t="s">
        <v>118</v>
      </c>
      <c r="B1" s="106">
        <v>2900</v>
      </c>
      <c r="C1" s="151" t="s">
        <v>119</v>
      </c>
      <c r="D1" s="151"/>
      <c r="E1" s="107"/>
    </row>
    <row r="2" spans="1:5" x14ac:dyDescent="0.25">
      <c r="A2" s="108" t="s">
        <v>120</v>
      </c>
      <c r="C2" s="108">
        <v>0.27839999999999998</v>
      </c>
      <c r="D2" s="108">
        <f>C2*$B$1</f>
        <v>807.3599999999999</v>
      </c>
    </row>
    <row r="3" spans="1:5" x14ac:dyDescent="0.25">
      <c r="C3" s="108">
        <v>0.4965</v>
      </c>
      <c r="D3" s="108">
        <f>C3*365</f>
        <v>181.2225</v>
      </c>
    </row>
    <row r="4" spans="1:5" x14ac:dyDescent="0.25">
      <c r="D4" s="108">
        <f>SUM(D2:D3)</f>
        <v>988.58249999999987</v>
      </c>
    </row>
    <row r="6" spans="1:5" x14ac:dyDescent="0.25">
      <c r="A6" s="108" t="s">
        <v>121</v>
      </c>
      <c r="C6" s="108">
        <v>0.27600000000000002</v>
      </c>
      <c r="D6" s="108">
        <f>C6*$B$1</f>
        <v>800.40000000000009</v>
      </c>
    </row>
    <row r="7" spans="1:5" x14ac:dyDescent="0.25">
      <c r="B7" s="109"/>
      <c r="C7" s="108">
        <v>0.54559999999999997</v>
      </c>
      <c r="D7" s="108">
        <f>C7*365</f>
        <v>199.14399999999998</v>
      </c>
    </row>
    <row r="8" spans="1:5" x14ac:dyDescent="0.25">
      <c r="B8" s="109"/>
      <c r="D8" s="108">
        <f>SUM(D6:D7)</f>
        <v>999.5440000000001</v>
      </c>
    </row>
    <row r="9" spans="1:5" x14ac:dyDescent="0.25">
      <c r="B9" s="109"/>
    </row>
    <row r="10" spans="1:5" x14ac:dyDescent="0.25">
      <c r="A10" s="108" t="s">
        <v>122</v>
      </c>
      <c r="C10" s="108">
        <v>0.2046</v>
      </c>
      <c r="D10" s="108">
        <f>C10*$B$1</f>
        <v>593.34</v>
      </c>
    </row>
    <row r="11" spans="1:5" x14ac:dyDescent="0.25">
      <c r="C11" s="108">
        <v>0.29249999999999998</v>
      </c>
      <c r="D11" s="108">
        <f>C11*365</f>
        <v>106.76249999999999</v>
      </c>
    </row>
    <row r="12" spans="1:5" x14ac:dyDescent="0.25">
      <c r="D12" s="108">
        <f>SUM(D10:D11)</f>
        <v>700.10249999999996</v>
      </c>
    </row>
    <row r="13" spans="1:5" x14ac:dyDescent="0.25">
      <c r="B13" s="109"/>
    </row>
    <row r="14" spans="1:5" x14ac:dyDescent="0.25">
      <c r="A14" s="108" t="s">
        <v>123</v>
      </c>
      <c r="B14" s="109"/>
      <c r="C14" s="108">
        <v>0.28110000000000002</v>
      </c>
      <c r="D14" s="108">
        <f>C14*$B$1</f>
        <v>815.19</v>
      </c>
    </row>
    <row r="15" spans="1:5" x14ac:dyDescent="0.25">
      <c r="B15" s="109"/>
      <c r="C15" s="108">
        <v>0.50270000000000004</v>
      </c>
      <c r="D15" s="108">
        <f>C15*365</f>
        <v>183.4855</v>
      </c>
    </row>
    <row r="16" spans="1:5" x14ac:dyDescent="0.25">
      <c r="B16" s="109"/>
      <c r="D16" s="108">
        <f>SUM(D14:D15)</f>
        <v>998.67550000000006</v>
      </c>
    </row>
    <row r="17" spans="1:10" x14ac:dyDescent="0.25">
      <c r="A17" s="110"/>
      <c r="B17" s="152" t="s">
        <v>124</v>
      </c>
      <c r="C17" s="153"/>
      <c r="D17" s="154"/>
      <c r="E17" s="110"/>
      <c r="F17" s="155" t="s">
        <v>125</v>
      </c>
      <c r="G17" s="156"/>
      <c r="H17" s="157"/>
      <c r="I17" s="123" t="s">
        <v>138</v>
      </c>
      <c r="J17" s="111">
        <v>0.05</v>
      </c>
    </row>
    <row r="18" spans="1:10" ht="60" x14ac:dyDescent="0.25">
      <c r="A18" s="111"/>
      <c r="B18" s="111"/>
      <c r="C18" s="112" t="s">
        <v>126</v>
      </c>
      <c r="D18" s="113">
        <v>2900</v>
      </c>
      <c r="E18" s="111"/>
      <c r="G18" s="112" t="s">
        <v>126</v>
      </c>
      <c r="H18" s="114">
        <v>12000</v>
      </c>
      <c r="I18" s="115" t="s">
        <v>127</v>
      </c>
      <c r="J18" s="111" t="s">
        <v>128</v>
      </c>
    </row>
    <row r="19" spans="1:10" ht="28.5" x14ac:dyDescent="0.25">
      <c r="A19" s="110" t="s">
        <v>129</v>
      </c>
      <c r="B19" s="116" t="s">
        <v>130</v>
      </c>
      <c r="C19" s="110">
        <v>0.20799999999999999</v>
      </c>
      <c r="D19" s="110">
        <f>C19*$D$18</f>
        <v>603.19999999999993</v>
      </c>
      <c r="E19" s="110"/>
      <c r="F19" s="116" t="s">
        <v>130</v>
      </c>
      <c r="G19" s="110">
        <v>4.07E-2</v>
      </c>
      <c r="H19" s="110">
        <f>G19*$H$18</f>
        <v>488.4</v>
      </c>
      <c r="I19" s="110"/>
      <c r="J19" s="110"/>
    </row>
    <row r="20" spans="1:10" ht="28.5" x14ac:dyDescent="0.25">
      <c r="A20" s="110"/>
      <c r="B20" s="116" t="s">
        <v>131</v>
      </c>
      <c r="C20" s="110">
        <v>0.24879999999999999</v>
      </c>
      <c r="D20" s="110">
        <f>C20*365</f>
        <v>90.811999999999998</v>
      </c>
      <c r="E20" s="110"/>
      <c r="F20" s="116" t="s">
        <v>131</v>
      </c>
      <c r="G20" s="110">
        <v>0.26119999999999999</v>
      </c>
      <c r="H20" s="110">
        <f>G20*365</f>
        <v>95.337999999999994</v>
      </c>
      <c r="I20" s="110"/>
      <c r="J20" s="110"/>
    </row>
    <row r="21" spans="1:10" x14ac:dyDescent="0.25">
      <c r="A21" s="110"/>
      <c r="B21" s="110"/>
      <c r="C21" s="110"/>
      <c r="D21" s="110">
        <f>SUM(D19:D20)</f>
        <v>694.01199999999994</v>
      </c>
      <c r="E21" s="110"/>
      <c r="F21" s="110"/>
      <c r="G21" s="110"/>
      <c r="H21" s="110">
        <f>SUM(H19:H20)</f>
        <v>583.73799999999994</v>
      </c>
      <c r="I21" s="110">
        <f>H21+D21</f>
        <v>1277.75</v>
      </c>
      <c r="J21" s="110">
        <f>I21*(1+$J$17)</f>
        <v>1341.6375</v>
      </c>
    </row>
    <row r="22" spans="1:10" x14ac:dyDescent="0.25">
      <c r="A22" s="110"/>
      <c r="B22" s="110"/>
      <c r="C22" s="110"/>
      <c r="D22" s="117"/>
      <c r="E22" s="110"/>
      <c r="F22" s="110"/>
      <c r="G22" s="110"/>
      <c r="H22" s="117"/>
      <c r="I22" s="110"/>
      <c r="J22" s="110"/>
    </row>
    <row r="23" spans="1:10" ht="28.5" x14ac:dyDescent="0.25">
      <c r="A23" s="110" t="s">
        <v>132</v>
      </c>
      <c r="B23" s="116" t="s">
        <v>130</v>
      </c>
      <c r="C23" s="110">
        <v>0.28339999999999999</v>
      </c>
      <c r="D23" s="110">
        <f>C23*$D$18</f>
        <v>821.86</v>
      </c>
      <c r="E23" s="110"/>
      <c r="F23" s="116" t="s">
        <v>130</v>
      </c>
      <c r="G23" s="110">
        <v>7.3700000000000002E-2</v>
      </c>
      <c r="H23" s="110">
        <f>G23*$H$18</f>
        <v>884.4</v>
      </c>
      <c r="I23" s="110"/>
      <c r="J23" s="110"/>
    </row>
    <row r="24" spans="1:10" ht="28.5" x14ac:dyDescent="0.25">
      <c r="A24" s="110"/>
      <c r="B24" s="116" t="s">
        <v>131</v>
      </c>
      <c r="C24" s="118">
        <v>0.45340000000000003</v>
      </c>
      <c r="D24" s="110">
        <f>C24*365</f>
        <v>165.49100000000001</v>
      </c>
      <c r="E24" s="110"/>
      <c r="F24" s="116" t="s">
        <v>131</v>
      </c>
      <c r="G24" s="110">
        <v>0.2722</v>
      </c>
      <c r="H24" s="110">
        <f>G24*365</f>
        <v>99.352999999999994</v>
      </c>
      <c r="I24" s="110"/>
      <c r="J24" s="110"/>
    </row>
    <row r="25" spans="1:10" x14ac:dyDescent="0.25">
      <c r="A25" s="110"/>
      <c r="B25" s="110"/>
      <c r="C25" s="110"/>
      <c r="D25" s="110">
        <f>SUM(D23:D24)</f>
        <v>987.351</v>
      </c>
      <c r="E25" s="110"/>
      <c r="F25" s="110"/>
      <c r="G25" s="110"/>
      <c r="H25" s="110">
        <f>SUM(H23:H24)</f>
        <v>983.75299999999993</v>
      </c>
      <c r="I25" s="119">
        <f>H25+D25</f>
        <v>1971.1039999999998</v>
      </c>
      <c r="J25" s="110">
        <f>I25*(1+$J$17)</f>
        <v>2069.6592000000001</v>
      </c>
    </row>
    <row r="26" spans="1:10" x14ac:dyDescent="0.25">
      <c r="A26" s="110"/>
      <c r="B26" s="110"/>
      <c r="C26" s="110"/>
      <c r="D26" s="110"/>
      <c r="E26" s="110"/>
      <c r="F26" s="110"/>
      <c r="G26" s="110"/>
      <c r="H26" s="110"/>
      <c r="I26" s="110"/>
      <c r="J26" s="110"/>
    </row>
    <row r="27" spans="1:10" x14ac:dyDescent="0.25">
      <c r="A27" s="110" t="s">
        <v>133</v>
      </c>
      <c r="B27" s="110"/>
      <c r="C27" s="110"/>
      <c r="D27" s="110"/>
      <c r="E27" s="110"/>
      <c r="F27" s="110"/>
      <c r="G27" s="110"/>
      <c r="H27" s="110"/>
      <c r="I27" s="110"/>
      <c r="J27" s="110"/>
    </row>
    <row r="28" spans="1:10" ht="28.5" x14ac:dyDescent="0.25">
      <c r="A28" s="110" t="s">
        <v>132</v>
      </c>
      <c r="B28" s="116" t="s">
        <v>130</v>
      </c>
      <c r="C28" s="110">
        <v>0.28339999999999999</v>
      </c>
      <c r="D28" s="110">
        <f>C28*$D$18/2</f>
        <v>410.93</v>
      </c>
      <c r="E28" s="110"/>
      <c r="F28" s="116" t="s">
        <v>130</v>
      </c>
      <c r="G28" s="110">
        <v>7.3700000000000002E-2</v>
      </c>
      <c r="H28" s="110">
        <f>G28*$H$18/2</f>
        <v>442.2</v>
      </c>
      <c r="I28" s="110"/>
      <c r="J28" s="110"/>
    </row>
    <row r="29" spans="1:10" ht="28.5" x14ac:dyDescent="0.25">
      <c r="A29" s="110"/>
      <c r="B29" s="116" t="s">
        <v>131</v>
      </c>
      <c r="C29" s="110">
        <v>0.45340000000000003</v>
      </c>
      <c r="D29" s="110">
        <f>C29*365</f>
        <v>165.49100000000001</v>
      </c>
      <c r="E29" s="110"/>
      <c r="F29" s="116" t="s">
        <v>131</v>
      </c>
      <c r="G29" s="110">
        <v>0.2722</v>
      </c>
      <c r="H29" s="110">
        <f>G29*365</f>
        <v>99.352999999999994</v>
      </c>
      <c r="I29" s="110"/>
      <c r="J29" s="110"/>
    </row>
    <row r="30" spans="1:10" x14ac:dyDescent="0.25">
      <c r="A30" s="110"/>
      <c r="B30" s="110"/>
      <c r="C30" s="110"/>
      <c r="D30" s="110">
        <f>SUM(D28:D29)</f>
        <v>576.42100000000005</v>
      </c>
      <c r="E30" s="110"/>
      <c r="F30" s="110"/>
      <c r="G30" s="110"/>
      <c r="H30" s="110">
        <f>H28+H29</f>
        <v>541.553</v>
      </c>
      <c r="I30" s="110">
        <f>H30+D30</f>
        <v>1117.9740000000002</v>
      </c>
      <c r="J30" s="110">
        <f>I30*(1+$J$17)</f>
        <v>1173.8727000000001</v>
      </c>
    </row>
    <row r="31" spans="1:10" ht="30" x14ac:dyDescent="0.25">
      <c r="A31" s="110"/>
      <c r="B31" s="110"/>
      <c r="C31" s="110"/>
      <c r="D31" s="110"/>
      <c r="E31" s="110"/>
      <c r="F31" s="110"/>
      <c r="G31" s="110"/>
      <c r="H31" s="110"/>
      <c r="I31" s="120" t="s">
        <v>134</v>
      </c>
      <c r="J31" s="121">
        <f>100*J30/J25</f>
        <v>56.718164033962701</v>
      </c>
    </row>
    <row r="34" spans="1:1" x14ac:dyDescent="0.25">
      <c r="A34" s="122"/>
    </row>
    <row r="40" spans="1:1" x14ac:dyDescent="0.25">
      <c r="A40" s="108" t="s">
        <v>135</v>
      </c>
    </row>
  </sheetData>
  <mergeCells count="3">
    <mergeCell ref="C1:D1"/>
    <mergeCell ref="B17:D17"/>
    <mergeCell ref="F17:H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workbookViewId="0">
      <selection activeCell="A3" sqref="A3:B28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19.7109375" bestFit="1" customWidth="1"/>
    <col min="2" max="2" width="12" bestFit="1" customWidth="1"/>
  </cols>
  <sheetData>
    <row r="3" spans="1:2" x14ac:dyDescent="0.2">
      <c r="A3" s="2" t="s">
        <v>24</v>
      </c>
      <c r="B3" s="5"/>
    </row>
    <row r="4" spans="1:2" x14ac:dyDescent="0.2">
      <c r="A4" s="2" t="s">
        <v>21</v>
      </c>
      <c r="B4" s="5" t="s">
        <v>8</v>
      </c>
    </row>
    <row r="5" spans="1:2" x14ac:dyDescent="0.2">
      <c r="A5" s="1">
        <v>2000</v>
      </c>
      <c r="B5" s="7">
        <v>313.25</v>
      </c>
    </row>
    <row r="6" spans="1:2" x14ac:dyDescent="0.2">
      <c r="A6" s="3">
        <v>2001</v>
      </c>
      <c r="B6" s="8">
        <v>329.58333333333331</v>
      </c>
    </row>
    <row r="7" spans="1:2" x14ac:dyDescent="0.2">
      <c r="A7" s="3">
        <v>2002</v>
      </c>
      <c r="B7" s="8">
        <v>340</v>
      </c>
    </row>
    <row r="8" spans="1:2" x14ac:dyDescent="0.2">
      <c r="A8" s="3">
        <v>2003</v>
      </c>
      <c r="B8" s="8">
        <v>351</v>
      </c>
    </row>
    <row r="9" spans="1:2" x14ac:dyDescent="0.2">
      <c r="A9" s="3">
        <v>2004</v>
      </c>
      <c r="B9" s="8">
        <v>366.08333333333331</v>
      </c>
    </row>
    <row r="10" spans="1:2" x14ac:dyDescent="0.2">
      <c r="A10" s="3">
        <v>2005</v>
      </c>
      <c r="B10" s="8">
        <v>383</v>
      </c>
    </row>
    <row r="11" spans="1:2" x14ac:dyDescent="0.2">
      <c r="A11" s="3">
        <v>2006</v>
      </c>
      <c r="B11" s="8">
        <v>400.83333333333331</v>
      </c>
    </row>
    <row r="12" spans="1:2" x14ac:dyDescent="0.2">
      <c r="A12" s="3">
        <v>2007</v>
      </c>
      <c r="B12" s="8">
        <v>420.58333333333331</v>
      </c>
    </row>
    <row r="13" spans="1:2" x14ac:dyDescent="0.2">
      <c r="A13" s="3">
        <v>2008</v>
      </c>
      <c r="B13" s="8">
        <v>435.5</v>
      </c>
    </row>
    <row r="14" spans="1:2" x14ac:dyDescent="0.2">
      <c r="A14" s="3">
        <v>2009</v>
      </c>
      <c r="B14" s="8">
        <v>435</v>
      </c>
    </row>
    <row r="15" spans="1:2" x14ac:dyDescent="0.2">
      <c r="A15" s="3">
        <v>2010</v>
      </c>
      <c r="B15" s="8">
        <v>444.41666666666669</v>
      </c>
    </row>
    <row r="16" spans="1:2" x14ac:dyDescent="0.2">
      <c r="A16" s="3">
        <v>2011</v>
      </c>
      <c r="B16" s="8">
        <v>454.58333333333331</v>
      </c>
    </row>
    <row r="17" spans="1:2" x14ac:dyDescent="0.2">
      <c r="A17" s="3">
        <v>2012</v>
      </c>
      <c r="B17" s="8">
        <v>460.5</v>
      </c>
    </row>
    <row r="18" spans="1:2" x14ac:dyDescent="0.2">
      <c r="A18" s="3">
        <v>2013</v>
      </c>
      <c r="B18" s="8">
        <v>465.58333333333331</v>
      </c>
    </row>
    <row r="19" spans="1:2" x14ac:dyDescent="0.2">
      <c r="A19" s="3">
        <v>2014</v>
      </c>
      <c r="B19" s="8">
        <v>470.75</v>
      </c>
    </row>
    <row r="20" spans="1:2" x14ac:dyDescent="0.2">
      <c r="A20" s="3">
        <v>2015</v>
      </c>
      <c r="B20" s="8">
        <v>482.08333333333331</v>
      </c>
    </row>
    <row r="21" spans="1:2" x14ac:dyDescent="0.2">
      <c r="A21" s="3">
        <v>2016</v>
      </c>
      <c r="B21" s="8">
        <v>493.58333333333331</v>
      </c>
    </row>
    <row r="22" spans="1:2" x14ac:dyDescent="0.2">
      <c r="A22" s="3">
        <v>2017</v>
      </c>
      <c r="B22" s="8">
        <v>504.83333333333331</v>
      </c>
    </row>
    <row r="23" spans="1:2" x14ac:dyDescent="0.2">
      <c r="A23" s="3">
        <v>2018</v>
      </c>
      <c r="B23" s="8">
        <v>519.75</v>
      </c>
    </row>
    <row r="24" spans="1:2" x14ac:dyDescent="0.2">
      <c r="A24" s="3">
        <v>2019</v>
      </c>
      <c r="B24" s="8">
        <v>537.5</v>
      </c>
    </row>
    <row r="25" spans="1:2" x14ac:dyDescent="0.2">
      <c r="A25" s="3">
        <v>2020</v>
      </c>
      <c r="B25" s="8">
        <v>547</v>
      </c>
    </row>
    <row r="26" spans="1:2" x14ac:dyDescent="0.2">
      <c r="A26" s="3">
        <v>2021</v>
      </c>
      <c r="B26" s="8">
        <v>579</v>
      </c>
    </row>
    <row r="27" spans="1:2" x14ac:dyDescent="0.2">
      <c r="A27" s="3">
        <v>2022</v>
      </c>
      <c r="B27" s="8">
        <v>597</v>
      </c>
    </row>
    <row r="28" spans="1:2" x14ac:dyDescent="0.2">
      <c r="A28" s="4" t="s">
        <v>7</v>
      </c>
      <c r="B28" s="6">
        <v>443.63533834586468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workbookViewId="0">
      <selection activeCell="C28" sqref="C28"/>
    </sheetView>
  </sheetViews>
  <sheetFormatPr defaultRowHeight="12.75" x14ac:dyDescent="0.2"/>
  <sheetData>
    <row r="1" spans="1:4" x14ac:dyDescent="0.2">
      <c r="A1" t="s">
        <v>1</v>
      </c>
      <c r="C1" t="s">
        <v>0</v>
      </c>
    </row>
    <row r="2" spans="1:4" x14ac:dyDescent="0.2">
      <c r="A2" t="s">
        <v>2</v>
      </c>
      <c r="C2" t="s">
        <v>0</v>
      </c>
    </row>
    <row r="3" spans="1:4" x14ac:dyDescent="0.2">
      <c r="A3" t="s">
        <v>0</v>
      </c>
      <c r="C3" t="s">
        <v>0</v>
      </c>
    </row>
    <row r="4" spans="1:4" x14ac:dyDescent="0.2">
      <c r="A4" t="s">
        <v>3</v>
      </c>
      <c r="C4" t="s">
        <v>0</v>
      </c>
    </row>
    <row r="5" spans="1:4" x14ac:dyDescent="0.2">
      <c r="A5" t="s">
        <v>4</v>
      </c>
      <c r="C5" t="s">
        <v>5</v>
      </c>
    </row>
    <row r="6" spans="1:4" x14ac:dyDescent="0.2">
      <c r="A6" t="s">
        <v>0</v>
      </c>
      <c r="C6" t="s">
        <v>0</v>
      </c>
    </row>
    <row r="7" spans="1:4" x14ac:dyDescent="0.2">
      <c r="A7" t="s">
        <v>22</v>
      </c>
      <c r="B7" t="s">
        <v>21</v>
      </c>
      <c r="C7" t="s">
        <v>23</v>
      </c>
      <c r="D7" t="s">
        <v>6</v>
      </c>
    </row>
    <row r="8" spans="1:4" x14ac:dyDescent="0.2">
      <c r="A8" t="s">
        <v>9</v>
      </c>
      <c r="B8">
        <v>2000</v>
      </c>
      <c r="C8">
        <v>307</v>
      </c>
      <c r="D8">
        <v>293</v>
      </c>
    </row>
    <row r="9" spans="1:4" x14ac:dyDescent="0.2">
      <c r="A9" t="s">
        <v>10</v>
      </c>
      <c r="B9">
        <v>2000</v>
      </c>
      <c r="C9">
        <v>300</v>
      </c>
      <c r="D9">
        <v>293</v>
      </c>
    </row>
    <row r="10" spans="1:4" x14ac:dyDescent="0.2">
      <c r="A10" t="s">
        <v>11</v>
      </c>
      <c r="B10">
        <v>2000</v>
      </c>
      <c r="C10">
        <v>310</v>
      </c>
      <c r="D10">
        <v>293</v>
      </c>
    </row>
    <row r="11" spans="1:4" x14ac:dyDescent="0.2">
      <c r="A11" t="s">
        <v>12</v>
      </c>
      <c r="B11">
        <v>2000</v>
      </c>
      <c r="C11">
        <v>310</v>
      </c>
      <c r="D11">
        <v>293</v>
      </c>
    </row>
    <row r="12" spans="1:4" x14ac:dyDescent="0.2">
      <c r="A12" t="s">
        <v>13</v>
      </c>
      <c r="B12">
        <v>2000</v>
      </c>
      <c r="C12">
        <v>312</v>
      </c>
      <c r="D12">
        <v>294</v>
      </c>
    </row>
    <row r="13" spans="1:4" x14ac:dyDescent="0.2">
      <c r="A13" t="s">
        <v>14</v>
      </c>
      <c r="B13">
        <v>2000</v>
      </c>
      <c r="C13">
        <v>311</v>
      </c>
      <c r="D13">
        <v>295</v>
      </c>
    </row>
    <row r="14" spans="1:4" x14ac:dyDescent="0.2">
      <c r="A14" t="s">
        <v>15</v>
      </c>
      <c r="B14">
        <v>2000</v>
      </c>
      <c r="C14">
        <v>314</v>
      </c>
      <c r="D14">
        <v>296</v>
      </c>
    </row>
    <row r="15" spans="1:4" x14ac:dyDescent="0.2">
      <c r="A15" t="s">
        <v>16</v>
      </c>
      <c r="B15">
        <v>2000</v>
      </c>
      <c r="C15">
        <v>315</v>
      </c>
      <c r="D15">
        <v>297</v>
      </c>
    </row>
    <row r="16" spans="1:4" x14ac:dyDescent="0.2">
      <c r="A16" t="s">
        <v>17</v>
      </c>
      <c r="B16">
        <v>2000</v>
      </c>
      <c r="C16">
        <v>317</v>
      </c>
      <c r="D16">
        <v>299</v>
      </c>
    </row>
    <row r="17" spans="1:4" x14ac:dyDescent="0.2">
      <c r="A17" t="s">
        <v>18</v>
      </c>
      <c r="B17">
        <v>2000</v>
      </c>
      <c r="C17">
        <v>318</v>
      </c>
      <c r="D17">
        <v>300</v>
      </c>
    </row>
    <row r="18" spans="1:4" x14ac:dyDescent="0.2">
      <c r="A18" t="s">
        <v>19</v>
      </c>
      <c r="B18">
        <v>2000</v>
      </c>
      <c r="C18">
        <v>320</v>
      </c>
      <c r="D18">
        <v>302</v>
      </c>
    </row>
    <row r="19" spans="1:4" x14ac:dyDescent="0.2">
      <c r="A19" t="s">
        <v>20</v>
      </c>
      <c r="B19">
        <v>2000</v>
      </c>
      <c r="C19">
        <v>325</v>
      </c>
      <c r="D19">
        <v>303</v>
      </c>
    </row>
    <row r="20" spans="1:4" x14ac:dyDescent="0.2">
      <c r="A20" t="s">
        <v>9</v>
      </c>
      <c r="B20">
        <v>2001</v>
      </c>
      <c r="C20">
        <v>324</v>
      </c>
      <c r="D20">
        <v>304</v>
      </c>
    </row>
    <row r="21" spans="1:4" x14ac:dyDescent="0.2">
      <c r="A21" t="s">
        <v>10</v>
      </c>
      <c r="B21">
        <v>2001</v>
      </c>
      <c r="C21">
        <v>326</v>
      </c>
      <c r="D21">
        <v>304</v>
      </c>
    </row>
    <row r="22" spans="1:4" x14ac:dyDescent="0.2">
      <c r="A22" t="s">
        <v>11</v>
      </c>
      <c r="B22">
        <v>2001</v>
      </c>
      <c r="C22">
        <v>325</v>
      </c>
      <c r="D22">
        <v>306</v>
      </c>
    </row>
    <row r="23" spans="1:4" x14ac:dyDescent="0.2">
      <c r="A23" t="s">
        <v>12</v>
      </c>
      <c r="B23">
        <v>2001</v>
      </c>
      <c r="C23">
        <v>328</v>
      </c>
      <c r="D23">
        <v>309</v>
      </c>
    </row>
    <row r="24" spans="1:4" x14ac:dyDescent="0.2">
      <c r="A24" t="s">
        <v>13</v>
      </c>
      <c r="B24">
        <v>2001</v>
      </c>
      <c r="C24">
        <v>328</v>
      </c>
      <c r="D24">
        <v>309</v>
      </c>
    </row>
    <row r="25" spans="1:4" x14ac:dyDescent="0.2">
      <c r="A25" t="s">
        <v>14</v>
      </c>
      <c r="B25">
        <v>2001</v>
      </c>
      <c r="C25">
        <v>329</v>
      </c>
      <c r="D25">
        <v>310</v>
      </c>
    </row>
    <row r="26" spans="1:4" x14ac:dyDescent="0.2">
      <c r="A26" t="s">
        <v>15</v>
      </c>
      <c r="B26">
        <v>2001</v>
      </c>
      <c r="C26">
        <v>329</v>
      </c>
      <c r="D26">
        <v>311</v>
      </c>
    </row>
    <row r="27" spans="1:4" x14ac:dyDescent="0.2">
      <c r="A27" t="s">
        <v>16</v>
      </c>
      <c r="B27">
        <v>2001</v>
      </c>
      <c r="C27">
        <v>331</v>
      </c>
      <c r="D27">
        <v>313</v>
      </c>
    </row>
    <row r="28" spans="1:4" x14ac:dyDescent="0.2">
      <c r="A28" t="s">
        <v>17</v>
      </c>
      <c r="B28">
        <v>2001</v>
      </c>
      <c r="C28">
        <v>332</v>
      </c>
      <c r="D28">
        <v>314</v>
      </c>
    </row>
    <row r="29" spans="1:4" x14ac:dyDescent="0.2">
      <c r="A29" t="s">
        <v>18</v>
      </c>
      <c r="B29">
        <v>2001</v>
      </c>
      <c r="C29">
        <v>333</v>
      </c>
      <c r="D29">
        <v>315</v>
      </c>
    </row>
    <row r="30" spans="1:4" x14ac:dyDescent="0.2">
      <c r="A30" t="s">
        <v>19</v>
      </c>
      <c r="B30">
        <v>2001</v>
      </c>
      <c r="C30">
        <v>334</v>
      </c>
      <c r="D30">
        <v>316</v>
      </c>
    </row>
    <row r="31" spans="1:4" x14ac:dyDescent="0.2">
      <c r="A31" t="s">
        <v>20</v>
      </c>
      <c r="B31">
        <v>2001</v>
      </c>
      <c r="C31">
        <v>336</v>
      </c>
      <c r="D31">
        <v>316</v>
      </c>
    </row>
    <row r="32" spans="1:4" x14ac:dyDescent="0.2">
      <c r="A32" t="s">
        <v>9</v>
      </c>
      <c r="B32">
        <v>2002</v>
      </c>
      <c r="C32">
        <v>336</v>
      </c>
      <c r="D32">
        <v>317</v>
      </c>
    </row>
    <row r="33" spans="1:4" x14ac:dyDescent="0.2">
      <c r="A33" t="s">
        <v>10</v>
      </c>
      <c r="B33">
        <v>2002</v>
      </c>
      <c r="C33">
        <v>335</v>
      </c>
      <c r="D33">
        <v>320</v>
      </c>
    </row>
    <row r="34" spans="1:4" x14ac:dyDescent="0.2">
      <c r="A34" t="s">
        <v>11</v>
      </c>
      <c r="B34">
        <v>2002</v>
      </c>
      <c r="C34">
        <v>335</v>
      </c>
      <c r="D34">
        <v>321</v>
      </c>
    </row>
    <row r="35" spans="1:4" x14ac:dyDescent="0.2">
      <c r="A35" t="s">
        <v>12</v>
      </c>
      <c r="B35">
        <v>2002</v>
      </c>
      <c r="C35">
        <v>338</v>
      </c>
      <c r="D35">
        <v>321</v>
      </c>
    </row>
    <row r="36" spans="1:4" x14ac:dyDescent="0.2">
      <c r="A36" t="s">
        <v>13</v>
      </c>
      <c r="B36">
        <v>2002</v>
      </c>
      <c r="C36">
        <v>340</v>
      </c>
      <c r="D36">
        <v>322</v>
      </c>
    </row>
    <row r="37" spans="1:4" x14ac:dyDescent="0.2">
      <c r="A37" t="s">
        <v>14</v>
      </c>
      <c r="B37">
        <v>2002</v>
      </c>
      <c r="C37">
        <v>341</v>
      </c>
      <c r="D37">
        <v>324</v>
      </c>
    </row>
    <row r="38" spans="1:4" x14ac:dyDescent="0.2">
      <c r="A38" t="s">
        <v>15</v>
      </c>
      <c r="B38">
        <v>2002</v>
      </c>
      <c r="C38">
        <v>342</v>
      </c>
      <c r="D38">
        <v>324</v>
      </c>
    </row>
    <row r="39" spans="1:4" x14ac:dyDescent="0.2">
      <c r="A39" t="s">
        <v>16</v>
      </c>
      <c r="B39">
        <v>2002</v>
      </c>
      <c r="C39">
        <v>342</v>
      </c>
      <c r="D39">
        <v>323</v>
      </c>
    </row>
    <row r="40" spans="1:4" x14ac:dyDescent="0.2">
      <c r="A40" t="s">
        <v>17</v>
      </c>
      <c r="B40">
        <v>2002</v>
      </c>
      <c r="C40">
        <v>342</v>
      </c>
      <c r="D40">
        <v>324</v>
      </c>
    </row>
    <row r="41" spans="1:4" x14ac:dyDescent="0.2">
      <c r="A41" t="s">
        <v>18</v>
      </c>
      <c r="B41">
        <v>2002</v>
      </c>
      <c r="C41">
        <v>342</v>
      </c>
      <c r="D41">
        <v>325</v>
      </c>
    </row>
    <row r="42" spans="1:4" x14ac:dyDescent="0.2">
      <c r="A42" t="s">
        <v>19</v>
      </c>
      <c r="B42">
        <v>2002</v>
      </c>
      <c r="C42">
        <v>343</v>
      </c>
      <c r="D42">
        <v>326</v>
      </c>
    </row>
    <row r="43" spans="1:4" x14ac:dyDescent="0.2">
      <c r="A43" t="s">
        <v>20</v>
      </c>
      <c r="B43">
        <v>2002</v>
      </c>
      <c r="C43">
        <v>344</v>
      </c>
      <c r="D43">
        <v>325</v>
      </c>
    </row>
    <row r="44" spans="1:4" x14ac:dyDescent="0.2">
      <c r="A44" t="s">
        <v>9</v>
      </c>
      <c r="B44">
        <v>2003</v>
      </c>
      <c r="C44">
        <v>345</v>
      </c>
      <c r="D44">
        <v>328</v>
      </c>
    </row>
    <row r="45" spans="1:4" x14ac:dyDescent="0.2">
      <c r="A45" t="s">
        <v>10</v>
      </c>
      <c r="B45">
        <v>2003</v>
      </c>
      <c r="C45">
        <v>343</v>
      </c>
      <c r="D45">
        <v>329</v>
      </c>
    </row>
    <row r="46" spans="1:4" x14ac:dyDescent="0.2">
      <c r="A46" t="s">
        <v>11</v>
      </c>
      <c r="B46">
        <v>2003</v>
      </c>
      <c r="C46">
        <v>348</v>
      </c>
      <c r="D46">
        <v>330</v>
      </c>
    </row>
    <row r="47" spans="1:4" x14ac:dyDescent="0.2">
      <c r="A47" t="s">
        <v>12</v>
      </c>
      <c r="B47">
        <v>2003</v>
      </c>
      <c r="C47">
        <v>349</v>
      </c>
      <c r="D47">
        <v>331</v>
      </c>
    </row>
    <row r="48" spans="1:4" x14ac:dyDescent="0.2">
      <c r="A48" t="s">
        <v>13</v>
      </c>
      <c r="B48">
        <v>2003</v>
      </c>
      <c r="C48">
        <v>349</v>
      </c>
      <c r="D48">
        <v>332</v>
      </c>
    </row>
    <row r="49" spans="1:4" x14ac:dyDescent="0.2">
      <c r="A49" t="s">
        <v>14</v>
      </c>
      <c r="B49">
        <v>2003</v>
      </c>
      <c r="C49">
        <v>350</v>
      </c>
      <c r="D49">
        <v>333</v>
      </c>
    </row>
    <row r="50" spans="1:4" x14ac:dyDescent="0.2">
      <c r="A50" t="s">
        <v>15</v>
      </c>
      <c r="B50">
        <v>2003</v>
      </c>
      <c r="C50">
        <v>351</v>
      </c>
      <c r="D50">
        <v>334</v>
      </c>
    </row>
    <row r="51" spans="1:4" x14ac:dyDescent="0.2">
      <c r="A51" t="s">
        <v>16</v>
      </c>
      <c r="B51">
        <v>2003</v>
      </c>
      <c r="C51">
        <v>353</v>
      </c>
      <c r="D51">
        <v>335</v>
      </c>
    </row>
    <row r="52" spans="1:4" x14ac:dyDescent="0.2">
      <c r="A52" t="s">
        <v>17</v>
      </c>
      <c r="B52">
        <v>2003</v>
      </c>
      <c r="C52">
        <v>354</v>
      </c>
      <c r="D52">
        <v>336</v>
      </c>
    </row>
    <row r="53" spans="1:4" x14ac:dyDescent="0.2">
      <c r="A53" t="s">
        <v>18</v>
      </c>
      <c r="B53">
        <v>2003</v>
      </c>
      <c r="C53">
        <v>356</v>
      </c>
      <c r="D53">
        <v>337</v>
      </c>
    </row>
    <row r="54" spans="1:4" x14ac:dyDescent="0.2">
      <c r="A54" t="s">
        <v>19</v>
      </c>
      <c r="B54">
        <v>2003</v>
      </c>
      <c r="C54">
        <v>356</v>
      </c>
      <c r="D54">
        <v>338</v>
      </c>
    </row>
    <row r="55" spans="1:4" x14ac:dyDescent="0.2">
      <c r="A55" t="s">
        <v>20</v>
      </c>
      <c r="B55">
        <v>2003</v>
      </c>
      <c r="C55">
        <v>358</v>
      </c>
      <c r="D55">
        <v>339</v>
      </c>
    </row>
    <row r="56" spans="1:4" x14ac:dyDescent="0.2">
      <c r="A56" t="s">
        <v>9</v>
      </c>
      <c r="B56">
        <v>2004</v>
      </c>
      <c r="C56">
        <v>359</v>
      </c>
      <c r="D56">
        <v>340</v>
      </c>
    </row>
    <row r="57" spans="1:4" x14ac:dyDescent="0.2">
      <c r="A57" t="s">
        <v>10</v>
      </c>
      <c r="B57">
        <v>2004</v>
      </c>
      <c r="C57">
        <v>354</v>
      </c>
      <c r="D57">
        <v>340</v>
      </c>
    </row>
    <row r="58" spans="1:4" x14ac:dyDescent="0.2">
      <c r="A58" t="s">
        <v>11</v>
      </c>
      <c r="B58">
        <v>2004</v>
      </c>
      <c r="C58">
        <v>361</v>
      </c>
      <c r="D58">
        <v>341</v>
      </c>
    </row>
    <row r="59" spans="1:4" x14ac:dyDescent="0.2">
      <c r="A59" t="s">
        <v>12</v>
      </c>
      <c r="B59">
        <v>2004</v>
      </c>
      <c r="C59">
        <v>364</v>
      </c>
      <c r="D59">
        <v>343</v>
      </c>
    </row>
    <row r="60" spans="1:4" x14ac:dyDescent="0.2">
      <c r="A60" t="s">
        <v>13</v>
      </c>
      <c r="B60">
        <v>2004</v>
      </c>
      <c r="C60">
        <v>364</v>
      </c>
      <c r="D60">
        <v>344</v>
      </c>
    </row>
    <row r="61" spans="1:4" x14ac:dyDescent="0.2">
      <c r="A61" t="s">
        <v>14</v>
      </c>
      <c r="B61">
        <v>2004</v>
      </c>
      <c r="C61">
        <v>365</v>
      </c>
      <c r="D61">
        <v>345</v>
      </c>
    </row>
    <row r="62" spans="1:4" x14ac:dyDescent="0.2">
      <c r="A62" t="s">
        <v>15</v>
      </c>
      <c r="B62">
        <v>2004</v>
      </c>
      <c r="C62">
        <v>367</v>
      </c>
      <c r="D62">
        <v>346</v>
      </c>
    </row>
    <row r="63" spans="1:4" x14ac:dyDescent="0.2">
      <c r="A63" t="s">
        <v>16</v>
      </c>
      <c r="B63">
        <v>2004</v>
      </c>
      <c r="C63">
        <v>368</v>
      </c>
      <c r="D63">
        <v>348</v>
      </c>
    </row>
    <row r="64" spans="1:4" x14ac:dyDescent="0.2">
      <c r="A64" t="s">
        <v>17</v>
      </c>
      <c r="B64">
        <v>2004</v>
      </c>
      <c r="C64">
        <v>371</v>
      </c>
      <c r="D64">
        <v>348</v>
      </c>
    </row>
    <row r="65" spans="1:4" x14ac:dyDescent="0.2">
      <c r="A65" t="s">
        <v>18</v>
      </c>
      <c r="B65">
        <v>2004</v>
      </c>
      <c r="C65">
        <v>373</v>
      </c>
      <c r="D65">
        <v>350</v>
      </c>
    </row>
    <row r="66" spans="1:4" x14ac:dyDescent="0.2">
      <c r="A66" t="s">
        <v>19</v>
      </c>
      <c r="B66">
        <v>2004</v>
      </c>
      <c r="C66">
        <v>373</v>
      </c>
      <c r="D66">
        <v>351</v>
      </c>
    </row>
    <row r="67" spans="1:4" x14ac:dyDescent="0.2">
      <c r="A67" t="s">
        <v>20</v>
      </c>
      <c r="B67">
        <v>2004</v>
      </c>
      <c r="C67">
        <v>374</v>
      </c>
      <c r="D67">
        <v>353</v>
      </c>
    </row>
    <row r="68" spans="1:4" x14ac:dyDescent="0.2">
      <c r="A68" t="s">
        <v>9</v>
      </c>
      <c r="B68">
        <v>2005</v>
      </c>
      <c r="C68">
        <v>377</v>
      </c>
      <c r="D68">
        <v>354</v>
      </c>
    </row>
    <row r="69" spans="1:4" x14ac:dyDescent="0.2">
      <c r="A69" t="s">
        <v>10</v>
      </c>
      <c r="B69">
        <v>2005</v>
      </c>
      <c r="C69">
        <v>374</v>
      </c>
      <c r="D69">
        <v>354</v>
      </c>
    </row>
    <row r="70" spans="1:4" x14ac:dyDescent="0.2">
      <c r="A70" t="s">
        <v>11</v>
      </c>
      <c r="B70">
        <v>2005</v>
      </c>
      <c r="C70">
        <v>377</v>
      </c>
      <c r="D70">
        <v>357</v>
      </c>
    </row>
    <row r="71" spans="1:4" x14ac:dyDescent="0.2">
      <c r="A71" t="s">
        <v>12</v>
      </c>
      <c r="B71">
        <v>2005</v>
      </c>
      <c r="C71">
        <v>378</v>
      </c>
      <c r="D71">
        <v>357</v>
      </c>
    </row>
    <row r="72" spans="1:4" x14ac:dyDescent="0.2">
      <c r="A72" t="s">
        <v>13</v>
      </c>
      <c r="B72">
        <v>2005</v>
      </c>
      <c r="C72">
        <v>381</v>
      </c>
      <c r="D72">
        <v>358</v>
      </c>
    </row>
    <row r="73" spans="1:4" x14ac:dyDescent="0.2">
      <c r="A73" t="s">
        <v>14</v>
      </c>
      <c r="B73">
        <v>2005</v>
      </c>
      <c r="C73">
        <v>381</v>
      </c>
      <c r="D73">
        <v>359</v>
      </c>
    </row>
    <row r="74" spans="1:4" x14ac:dyDescent="0.2">
      <c r="A74" t="s">
        <v>15</v>
      </c>
      <c r="B74">
        <v>2005</v>
      </c>
      <c r="C74">
        <v>384</v>
      </c>
      <c r="D74">
        <v>361</v>
      </c>
    </row>
    <row r="75" spans="1:4" x14ac:dyDescent="0.2">
      <c r="A75" t="s">
        <v>16</v>
      </c>
      <c r="B75">
        <v>2005</v>
      </c>
      <c r="C75">
        <v>387</v>
      </c>
      <c r="D75">
        <v>363</v>
      </c>
    </row>
    <row r="76" spans="1:4" x14ac:dyDescent="0.2">
      <c r="A76" t="s">
        <v>17</v>
      </c>
      <c r="B76">
        <v>2005</v>
      </c>
      <c r="C76">
        <v>388</v>
      </c>
      <c r="D76">
        <v>364</v>
      </c>
    </row>
    <row r="77" spans="1:4" x14ac:dyDescent="0.2">
      <c r="A77" t="s">
        <v>18</v>
      </c>
      <c r="B77">
        <v>2005</v>
      </c>
      <c r="C77">
        <v>388</v>
      </c>
      <c r="D77">
        <v>365</v>
      </c>
    </row>
    <row r="78" spans="1:4" x14ac:dyDescent="0.2">
      <c r="A78" t="s">
        <v>19</v>
      </c>
      <c r="B78">
        <v>2005</v>
      </c>
      <c r="C78">
        <v>390</v>
      </c>
      <c r="D78">
        <v>366</v>
      </c>
    </row>
    <row r="79" spans="1:4" x14ac:dyDescent="0.2">
      <c r="A79" t="s">
        <v>20</v>
      </c>
      <c r="B79">
        <v>2005</v>
      </c>
      <c r="C79">
        <v>391</v>
      </c>
      <c r="D79">
        <v>366</v>
      </c>
    </row>
    <row r="80" spans="1:4" x14ac:dyDescent="0.2">
      <c r="A80" t="s">
        <v>9</v>
      </c>
      <c r="B80">
        <v>2006</v>
      </c>
      <c r="C80">
        <v>393</v>
      </c>
      <c r="D80">
        <v>368</v>
      </c>
    </row>
    <row r="81" spans="1:4" x14ac:dyDescent="0.2">
      <c r="A81" t="s">
        <v>10</v>
      </c>
      <c r="B81">
        <v>2006</v>
      </c>
      <c r="C81">
        <v>397</v>
      </c>
      <c r="D81">
        <v>369</v>
      </c>
    </row>
    <row r="82" spans="1:4" x14ac:dyDescent="0.2">
      <c r="A82" t="s">
        <v>11</v>
      </c>
      <c r="B82">
        <v>2006</v>
      </c>
      <c r="C82">
        <v>398</v>
      </c>
      <c r="D82">
        <v>370</v>
      </c>
    </row>
    <row r="83" spans="1:4" x14ac:dyDescent="0.2">
      <c r="A83" t="s">
        <v>12</v>
      </c>
      <c r="B83">
        <v>2006</v>
      </c>
      <c r="C83">
        <v>396</v>
      </c>
      <c r="D83">
        <v>371</v>
      </c>
    </row>
    <row r="84" spans="1:4" x14ac:dyDescent="0.2">
      <c r="A84" t="s">
        <v>13</v>
      </c>
      <c r="B84">
        <v>2006</v>
      </c>
      <c r="C84">
        <v>398</v>
      </c>
      <c r="D84">
        <v>373</v>
      </c>
    </row>
    <row r="85" spans="1:4" x14ac:dyDescent="0.2">
      <c r="A85" t="s">
        <v>14</v>
      </c>
      <c r="B85">
        <v>2006</v>
      </c>
      <c r="C85">
        <v>402</v>
      </c>
      <c r="D85">
        <v>375</v>
      </c>
    </row>
    <row r="86" spans="1:4" x14ac:dyDescent="0.2">
      <c r="A86" t="s">
        <v>15</v>
      </c>
      <c r="B86">
        <v>2006</v>
      </c>
      <c r="C86">
        <v>401</v>
      </c>
      <c r="D86">
        <v>374</v>
      </c>
    </row>
    <row r="87" spans="1:4" x14ac:dyDescent="0.2">
      <c r="A87" t="s">
        <v>16</v>
      </c>
      <c r="B87">
        <v>2006</v>
      </c>
      <c r="C87">
        <v>401</v>
      </c>
      <c r="D87">
        <v>375</v>
      </c>
    </row>
    <row r="88" spans="1:4" x14ac:dyDescent="0.2">
      <c r="A88" t="s">
        <v>17</v>
      </c>
      <c r="B88">
        <v>2006</v>
      </c>
      <c r="C88">
        <v>401</v>
      </c>
      <c r="D88">
        <v>377</v>
      </c>
    </row>
    <row r="89" spans="1:4" x14ac:dyDescent="0.2">
      <c r="A89" t="s">
        <v>18</v>
      </c>
      <c r="B89">
        <v>2006</v>
      </c>
      <c r="C89">
        <v>404</v>
      </c>
      <c r="D89">
        <v>379</v>
      </c>
    </row>
    <row r="90" spans="1:4" x14ac:dyDescent="0.2">
      <c r="A90" t="s">
        <v>19</v>
      </c>
      <c r="B90">
        <v>2006</v>
      </c>
      <c r="C90">
        <v>406</v>
      </c>
      <c r="D90">
        <v>380</v>
      </c>
    </row>
    <row r="91" spans="1:4" x14ac:dyDescent="0.2">
      <c r="A91" t="s">
        <v>20</v>
      </c>
      <c r="B91">
        <v>2006</v>
      </c>
      <c r="C91">
        <v>413</v>
      </c>
      <c r="D91">
        <v>381</v>
      </c>
    </row>
    <row r="92" spans="1:4" x14ac:dyDescent="0.2">
      <c r="A92" t="s">
        <v>9</v>
      </c>
      <c r="B92">
        <v>2007</v>
      </c>
      <c r="C92">
        <v>421</v>
      </c>
      <c r="D92">
        <v>382</v>
      </c>
    </row>
    <row r="93" spans="1:4" x14ac:dyDescent="0.2">
      <c r="A93" t="s">
        <v>10</v>
      </c>
      <c r="B93">
        <v>2007</v>
      </c>
      <c r="C93">
        <v>426</v>
      </c>
      <c r="D93">
        <v>384</v>
      </c>
    </row>
    <row r="94" spans="1:4" x14ac:dyDescent="0.2">
      <c r="A94" t="s">
        <v>11</v>
      </c>
      <c r="B94">
        <v>2007</v>
      </c>
      <c r="C94">
        <v>417</v>
      </c>
      <c r="D94">
        <v>385</v>
      </c>
    </row>
    <row r="95" spans="1:4" x14ac:dyDescent="0.2">
      <c r="A95" t="s">
        <v>12</v>
      </c>
      <c r="B95">
        <v>2007</v>
      </c>
      <c r="C95">
        <v>413</v>
      </c>
      <c r="D95">
        <v>386</v>
      </c>
    </row>
    <row r="96" spans="1:4" x14ac:dyDescent="0.2">
      <c r="A96" t="s">
        <v>13</v>
      </c>
      <c r="B96">
        <v>2007</v>
      </c>
      <c r="C96">
        <v>416</v>
      </c>
      <c r="D96">
        <v>388</v>
      </c>
    </row>
    <row r="97" spans="1:4" x14ac:dyDescent="0.2">
      <c r="A97" t="s">
        <v>14</v>
      </c>
      <c r="B97">
        <v>2007</v>
      </c>
      <c r="C97">
        <v>419</v>
      </c>
      <c r="D97">
        <v>390</v>
      </c>
    </row>
    <row r="98" spans="1:4" x14ac:dyDescent="0.2">
      <c r="A98" t="s">
        <v>15</v>
      </c>
      <c r="B98">
        <v>2007</v>
      </c>
      <c r="C98">
        <v>420</v>
      </c>
      <c r="D98">
        <v>392</v>
      </c>
    </row>
    <row r="99" spans="1:4" x14ac:dyDescent="0.2">
      <c r="A99" t="s">
        <v>16</v>
      </c>
      <c r="B99">
        <v>2007</v>
      </c>
      <c r="C99">
        <v>421</v>
      </c>
      <c r="D99">
        <v>393</v>
      </c>
    </row>
    <row r="100" spans="1:4" x14ac:dyDescent="0.2">
      <c r="A100" t="s">
        <v>17</v>
      </c>
      <c r="B100">
        <v>2007</v>
      </c>
      <c r="C100">
        <v>423</v>
      </c>
      <c r="D100">
        <v>394</v>
      </c>
    </row>
    <row r="101" spans="1:4" x14ac:dyDescent="0.2">
      <c r="A101" t="s">
        <v>18</v>
      </c>
      <c r="B101">
        <v>2007</v>
      </c>
      <c r="C101">
        <v>421</v>
      </c>
      <c r="D101">
        <v>394</v>
      </c>
    </row>
    <row r="102" spans="1:4" x14ac:dyDescent="0.2">
      <c r="A102" t="s">
        <v>19</v>
      </c>
      <c r="B102">
        <v>2007</v>
      </c>
      <c r="C102">
        <v>425</v>
      </c>
      <c r="D102">
        <v>396</v>
      </c>
    </row>
    <row r="103" spans="1:4" x14ac:dyDescent="0.2">
      <c r="A103" t="s">
        <v>20</v>
      </c>
      <c r="B103">
        <v>2007</v>
      </c>
      <c r="C103">
        <v>425</v>
      </c>
      <c r="D103">
        <v>397</v>
      </c>
    </row>
    <row r="104" spans="1:4" x14ac:dyDescent="0.2">
      <c r="A104" t="s">
        <v>9</v>
      </c>
      <c r="B104">
        <v>2008</v>
      </c>
      <c r="C104">
        <v>439</v>
      </c>
      <c r="D104">
        <v>398</v>
      </c>
    </row>
    <row r="105" spans="1:4" x14ac:dyDescent="0.2">
      <c r="A105" t="s">
        <v>10</v>
      </c>
      <c r="B105">
        <v>2008</v>
      </c>
      <c r="C105">
        <v>445</v>
      </c>
      <c r="D105">
        <v>400</v>
      </c>
    </row>
    <row r="106" spans="1:4" x14ac:dyDescent="0.2">
      <c r="A106" t="s">
        <v>11</v>
      </c>
      <c r="B106">
        <v>2008</v>
      </c>
      <c r="C106">
        <v>440</v>
      </c>
      <c r="D106">
        <v>402</v>
      </c>
    </row>
    <row r="107" spans="1:4" x14ac:dyDescent="0.2">
      <c r="A107" t="s">
        <v>12</v>
      </c>
      <c r="B107">
        <v>2008</v>
      </c>
      <c r="C107">
        <v>430</v>
      </c>
      <c r="D107">
        <v>404</v>
      </c>
    </row>
    <row r="108" spans="1:4" x14ac:dyDescent="0.2">
      <c r="A108" t="s">
        <v>13</v>
      </c>
      <c r="B108">
        <v>2008</v>
      </c>
      <c r="C108">
        <v>433</v>
      </c>
      <c r="D108">
        <v>403</v>
      </c>
    </row>
    <row r="109" spans="1:4" x14ac:dyDescent="0.2">
      <c r="A109" t="s">
        <v>14</v>
      </c>
      <c r="B109">
        <v>2008</v>
      </c>
      <c r="C109">
        <v>432</v>
      </c>
      <c r="D109">
        <v>404</v>
      </c>
    </row>
    <row r="110" spans="1:4" x14ac:dyDescent="0.2">
      <c r="A110" t="s">
        <v>15</v>
      </c>
      <c r="B110">
        <v>2008</v>
      </c>
      <c r="C110">
        <v>434</v>
      </c>
      <c r="D110">
        <v>405</v>
      </c>
    </row>
    <row r="111" spans="1:4" x14ac:dyDescent="0.2">
      <c r="A111" t="s">
        <v>16</v>
      </c>
      <c r="B111">
        <v>2008</v>
      </c>
      <c r="C111">
        <v>434</v>
      </c>
      <c r="D111">
        <v>406</v>
      </c>
    </row>
    <row r="112" spans="1:4" x14ac:dyDescent="0.2">
      <c r="A112" t="s">
        <v>17</v>
      </c>
      <c r="B112">
        <v>2008</v>
      </c>
      <c r="C112">
        <v>434</v>
      </c>
      <c r="D112">
        <v>407</v>
      </c>
    </row>
    <row r="113" spans="1:4" x14ac:dyDescent="0.2">
      <c r="A113" t="s">
        <v>18</v>
      </c>
      <c r="B113">
        <v>2008</v>
      </c>
      <c r="C113">
        <v>435</v>
      </c>
      <c r="D113">
        <v>408</v>
      </c>
    </row>
    <row r="114" spans="1:4" x14ac:dyDescent="0.2">
      <c r="A114" t="s">
        <v>19</v>
      </c>
      <c r="B114">
        <v>2008</v>
      </c>
      <c r="C114">
        <v>434</v>
      </c>
      <c r="D114">
        <v>409</v>
      </c>
    </row>
    <row r="115" spans="1:4" x14ac:dyDescent="0.2">
      <c r="A115" t="s">
        <v>20</v>
      </c>
      <c r="B115">
        <v>2008</v>
      </c>
      <c r="C115">
        <v>436</v>
      </c>
      <c r="D115">
        <v>409</v>
      </c>
    </row>
    <row r="116" spans="1:4" x14ac:dyDescent="0.2">
      <c r="A116" t="s">
        <v>9</v>
      </c>
      <c r="B116">
        <v>2009</v>
      </c>
      <c r="C116">
        <v>434</v>
      </c>
      <c r="D116">
        <v>409</v>
      </c>
    </row>
    <row r="117" spans="1:4" x14ac:dyDescent="0.2">
      <c r="A117" t="s">
        <v>10</v>
      </c>
      <c r="B117">
        <v>2009</v>
      </c>
      <c r="C117">
        <v>419</v>
      </c>
      <c r="D117">
        <v>410</v>
      </c>
    </row>
    <row r="118" spans="1:4" x14ac:dyDescent="0.2">
      <c r="A118" t="s">
        <v>11</v>
      </c>
      <c r="B118">
        <v>2009</v>
      </c>
      <c r="C118">
        <v>435</v>
      </c>
      <c r="D118">
        <v>410</v>
      </c>
    </row>
    <row r="119" spans="1:4" x14ac:dyDescent="0.2">
      <c r="A119" t="s">
        <v>12</v>
      </c>
      <c r="B119">
        <v>2009</v>
      </c>
      <c r="C119">
        <v>437</v>
      </c>
      <c r="D119">
        <v>411</v>
      </c>
    </row>
    <row r="120" spans="1:4" x14ac:dyDescent="0.2">
      <c r="A120" t="s">
        <v>13</v>
      </c>
      <c r="B120">
        <v>2009</v>
      </c>
      <c r="C120">
        <v>436</v>
      </c>
      <c r="D120">
        <v>412</v>
      </c>
    </row>
    <row r="121" spans="1:4" x14ac:dyDescent="0.2">
      <c r="A121" t="s">
        <v>14</v>
      </c>
      <c r="B121">
        <v>2009</v>
      </c>
      <c r="C121">
        <v>436</v>
      </c>
      <c r="D121">
        <v>412</v>
      </c>
    </row>
    <row r="122" spans="1:4" x14ac:dyDescent="0.2">
      <c r="A122" t="s">
        <v>15</v>
      </c>
      <c r="B122">
        <v>2009</v>
      </c>
      <c r="C122">
        <v>435</v>
      </c>
      <c r="D122">
        <v>411</v>
      </c>
    </row>
    <row r="123" spans="1:4" x14ac:dyDescent="0.2">
      <c r="A123" t="s">
        <v>16</v>
      </c>
      <c r="B123">
        <v>2009</v>
      </c>
      <c r="C123">
        <v>436</v>
      </c>
      <c r="D123">
        <v>411</v>
      </c>
    </row>
    <row r="124" spans="1:4" x14ac:dyDescent="0.2">
      <c r="A124" t="s">
        <v>17</v>
      </c>
      <c r="B124">
        <v>2009</v>
      </c>
      <c r="C124">
        <v>437</v>
      </c>
      <c r="D124">
        <v>413</v>
      </c>
    </row>
    <row r="125" spans="1:4" x14ac:dyDescent="0.2">
      <c r="A125" t="s">
        <v>18</v>
      </c>
      <c r="B125">
        <v>2009</v>
      </c>
      <c r="C125">
        <v>437</v>
      </c>
      <c r="D125">
        <v>413</v>
      </c>
    </row>
    <row r="126" spans="1:4" x14ac:dyDescent="0.2">
      <c r="A126" t="s">
        <v>19</v>
      </c>
      <c r="B126">
        <v>2009</v>
      </c>
      <c r="C126">
        <v>439</v>
      </c>
      <c r="D126">
        <v>413</v>
      </c>
    </row>
    <row r="127" spans="1:4" x14ac:dyDescent="0.2">
      <c r="A127" t="s">
        <v>20</v>
      </c>
      <c r="B127">
        <v>2009</v>
      </c>
      <c r="C127">
        <v>439</v>
      </c>
      <c r="D127">
        <v>415</v>
      </c>
    </row>
    <row r="128" spans="1:4" x14ac:dyDescent="0.2">
      <c r="A128" t="s">
        <v>9</v>
      </c>
      <c r="B128">
        <v>2010</v>
      </c>
      <c r="C128">
        <v>440</v>
      </c>
      <c r="D128">
        <v>417</v>
      </c>
    </row>
    <row r="129" spans="1:4" x14ac:dyDescent="0.2">
      <c r="A129" t="s">
        <v>10</v>
      </c>
      <c r="B129">
        <v>2010</v>
      </c>
      <c r="C129">
        <v>442</v>
      </c>
      <c r="D129">
        <v>416</v>
      </c>
    </row>
    <row r="130" spans="1:4" x14ac:dyDescent="0.2">
      <c r="A130" t="s">
        <v>11</v>
      </c>
      <c r="B130">
        <v>2010</v>
      </c>
      <c r="C130">
        <v>442</v>
      </c>
      <c r="D130">
        <v>418</v>
      </c>
    </row>
    <row r="131" spans="1:4" x14ac:dyDescent="0.2">
      <c r="A131" t="s">
        <v>12</v>
      </c>
      <c r="B131">
        <v>2010</v>
      </c>
      <c r="C131">
        <v>442</v>
      </c>
      <c r="D131">
        <v>417</v>
      </c>
    </row>
    <row r="132" spans="1:4" x14ac:dyDescent="0.2">
      <c r="A132" t="s">
        <v>13</v>
      </c>
      <c r="B132">
        <v>2010</v>
      </c>
      <c r="C132">
        <v>444</v>
      </c>
      <c r="D132">
        <v>417</v>
      </c>
    </row>
    <row r="133" spans="1:4" x14ac:dyDescent="0.2">
      <c r="A133" t="s">
        <v>14</v>
      </c>
      <c r="B133">
        <v>2010</v>
      </c>
      <c r="C133">
        <v>444</v>
      </c>
      <c r="D133">
        <v>418</v>
      </c>
    </row>
    <row r="134" spans="1:4" x14ac:dyDescent="0.2">
      <c r="A134" t="s">
        <v>15</v>
      </c>
      <c r="B134">
        <v>2010</v>
      </c>
      <c r="C134">
        <v>443</v>
      </c>
      <c r="D134">
        <v>420</v>
      </c>
    </row>
    <row r="135" spans="1:4" x14ac:dyDescent="0.2">
      <c r="A135" t="s">
        <v>16</v>
      </c>
      <c r="B135">
        <v>2010</v>
      </c>
      <c r="C135">
        <v>445</v>
      </c>
      <c r="D135">
        <v>421</v>
      </c>
    </row>
    <row r="136" spans="1:4" x14ac:dyDescent="0.2">
      <c r="A136" t="s">
        <v>17</v>
      </c>
      <c r="B136">
        <v>2010</v>
      </c>
      <c r="C136">
        <v>447</v>
      </c>
      <c r="D136">
        <v>422</v>
      </c>
    </row>
    <row r="137" spans="1:4" x14ac:dyDescent="0.2">
      <c r="A137" t="s">
        <v>18</v>
      </c>
      <c r="B137">
        <v>2010</v>
      </c>
      <c r="C137">
        <v>447</v>
      </c>
      <c r="D137">
        <v>422</v>
      </c>
    </row>
    <row r="138" spans="1:4" x14ac:dyDescent="0.2">
      <c r="A138" t="s">
        <v>19</v>
      </c>
      <c r="B138">
        <v>2010</v>
      </c>
      <c r="C138">
        <v>448</v>
      </c>
      <c r="D138">
        <v>423</v>
      </c>
    </row>
    <row r="139" spans="1:4" x14ac:dyDescent="0.2">
      <c r="A139" t="s">
        <v>20</v>
      </c>
      <c r="B139">
        <v>2010</v>
      </c>
      <c r="C139">
        <v>449</v>
      </c>
      <c r="D139">
        <v>423</v>
      </c>
    </row>
    <row r="140" spans="1:4" x14ac:dyDescent="0.2">
      <c r="A140" t="s">
        <v>9</v>
      </c>
      <c r="B140">
        <v>2011</v>
      </c>
      <c r="C140">
        <v>453</v>
      </c>
      <c r="D140">
        <v>426</v>
      </c>
    </row>
    <row r="141" spans="1:4" x14ac:dyDescent="0.2">
      <c r="A141" t="s">
        <v>10</v>
      </c>
      <c r="B141">
        <v>2011</v>
      </c>
      <c r="C141">
        <v>453</v>
      </c>
      <c r="D141">
        <v>425</v>
      </c>
    </row>
    <row r="142" spans="1:4" x14ac:dyDescent="0.2">
      <c r="A142" t="s">
        <v>11</v>
      </c>
      <c r="B142">
        <v>2011</v>
      </c>
      <c r="C142">
        <v>453</v>
      </c>
      <c r="D142">
        <v>425</v>
      </c>
    </row>
    <row r="143" spans="1:4" x14ac:dyDescent="0.2">
      <c r="A143" t="s">
        <v>12</v>
      </c>
      <c r="B143">
        <v>2011</v>
      </c>
      <c r="C143">
        <v>452</v>
      </c>
      <c r="D143">
        <v>426</v>
      </c>
    </row>
    <row r="144" spans="1:4" x14ac:dyDescent="0.2">
      <c r="A144" t="s">
        <v>13</v>
      </c>
      <c r="B144">
        <v>2011</v>
      </c>
      <c r="C144">
        <v>453</v>
      </c>
      <c r="D144">
        <v>427</v>
      </c>
    </row>
    <row r="145" spans="1:4" x14ac:dyDescent="0.2">
      <c r="A145" t="s">
        <v>14</v>
      </c>
      <c r="B145">
        <v>2011</v>
      </c>
      <c r="C145">
        <v>457</v>
      </c>
      <c r="D145">
        <v>426</v>
      </c>
    </row>
    <row r="146" spans="1:4" x14ac:dyDescent="0.2">
      <c r="A146" t="s">
        <v>15</v>
      </c>
      <c r="B146">
        <v>2011</v>
      </c>
      <c r="C146">
        <v>456</v>
      </c>
      <c r="D146">
        <v>427</v>
      </c>
    </row>
    <row r="147" spans="1:4" x14ac:dyDescent="0.2">
      <c r="A147" t="s">
        <v>16</v>
      </c>
      <c r="B147">
        <v>2011</v>
      </c>
      <c r="C147">
        <v>454</v>
      </c>
      <c r="D147">
        <v>427</v>
      </c>
    </row>
    <row r="148" spans="1:4" x14ac:dyDescent="0.2">
      <c r="A148" t="s">
        <v>17</v>
      </c>
      <c r="B148">
        <v>2011</v>
      </c>
      <c r="C148">
        <v>454</v>
      </c>
      <c r="D148">
        <v>429</v>
      </c>
    </row>
    <row r="149" spans="1:4" x14ac:dyDescent="0.2">
      <c r="A149" t="s">
        <v>18</v>
      </c>
      <c r="B149">
        <v>2011</v>
      </c>
      <c r="C149">
        <v>456</v>
      </c>
      <c r="D149">
        <v>430</v>
      </c>
    </row>
    <row r="150" spans="1:4" x14ac:dyDescent="0.2">
      <c r="A150" t="s">
        <v>19</v>
      </c>
      <c r="B150">
        <v>2011</v>
      </c>
      <c r="C150">
        <v>457</v>
      </c>
      <c r="D150">
        <v>430</v>
      </c>
    </row>
    <row r="151" spans="1:4" x14ac:dyDescent="0.2">
      <c r="A151" t="s">
        <v>20</v>
      </c>
      <c r="B151">
        <v>2011</v>
      </c>
      <c r="C151">
        <v>457</v>
      </c>
      <c r="D151">
        <v>431</v>
      </c>
    </row>
    <row r="152" spans="1:4" x14ac:dyDescent="0.2">
      <c r="A152" t="s">
        <v>9</v>
      </c>
      <c r="B152">
        <v>2012</v>
      </c>
      <c r="C152">
        <v>455</v>
      </c>
      <c r="D152">
        <v>430</v>
      </c>
    </row>
    <row r="153" spans="1:4" x14ac:dyDescent="0.2">
      <c r="A153" t="s">
        <v>10</v>
      </c>
      <c r="B153">
        <v>2012</v>
      </c>
      <c r="C153">
        <v>457</v>
      </c>
      <c r="D153">
        <v>432</v>
      </c>
    </row>
    <row r="154" spans="1:4" x14ac:dyDescent="0.2">
      <c r="A154" t="s">
        <v>11</v>
      </c>
      <c r="B154">
        <v>2012</v>
      </c>
      <c r="C154">
        <v>457</v>
      </c>
      <c r="D154">
        <v>433</v>
      </c>
    </row>
    <row r="155" spans="1:4" x14ac:dyDescent="0.2">
      <c r="A155" t="s">
        <v>12</v>
      </c>
      <c r="B155">
        <v>2012</v>
      </c>
      <c r="C155">
        <v>460</v>
      </c>
      <c r="D155">
        <v>433</v>
      </c>
    </row>
    <row r="156" spans="1:4" x14ac:dyDescent="0.2">
      <c r="A156" t="s">
        <v>13</v>
      </c>
      <c r="B156">
        <v>2012</v>
      </c>
      <c r="C156">
        <v>460</v>
      </c>
      <c r="D156">
        <v>434</v>
      </c>
    </row>
    <row r="157" spans="1:4" x14ac:dyDescent="0.2">
      <c r="A157" t="s">
        <v>14</v>
      </c>
      <c r="B157">
        <v>2012</v>
      </c>
      <c r="C157">
        <v>462</v>
      </c>
      <c r="D157">
        <v>435</v>
      </c>
    </row>
    <row r="158" spans="1:4" x14ac:dyDescent="0.2">
      <c r="A158" t="s">
        <v>15</v>
      </c>
      <c r="B158">
        <v>2012</v>
      </c>
      <c r="C158">
        <v>463</v>
      </c>
      <c r="D158">
        <v>435</v>
      </c>
    </row>
    <row r="159" spans="1:4" x14ac:dyDescent="0.2">
      <c r="A159" t="s">
        <v>16</v>
      </c>
      <c r="B159">
        <v>2012</v>
      </c>
      <c r="C159">
        <v>464</v>
      </c>
      <c r="D159">
        <v>436</v>
      </c>
    </row>
    <row r="160" spans="1:4" x14ac:dyDescent="0.2">
      <c r="A160" t="s">
        <v>17</v>
      </c>
      <c r="B160">
        <v>2012</v>
      </c>
      <c r="C160">
        <v>462</v>
      </c>
      <c r="D160">
        <v>435</v>
      </c>
    </row>
    <row r="161" spans="1:4" x14ac:dyDescent="0.2">
      <c r="A161" t="s">
        <v>18</v>
      </c>
      <c r="B161">
        <v>2012</v>
      </c>
      <c r="C161">
        <v>462</v>
      </c>
      <c r="D161">
        <v>435</v>
      </c>
    </row>
    <row r="162" spans="1:4" x14ac:dyDescent="0.2">
      <c r="A162" t="s">
        <v>19</v>
      </c>
      <c r="B162">
        <v>2012</v>
      </c>
      <c r="C162">
        <v>463</v>
      </c>
      <c r="D162">
        <v>436</v>
      </c>
    </row>
    <row r="163" spans="1:4" x14ac:dyDescent="0.2">
      <c r="A163" t="s">
        <v>20</v>
      </c>
      <c r="B163">
        <v>2012</v>
      </c>
      <c r="C163">
        <v>461</v>
      </c>
      <c r="D163">
        <v>436</v>
      </c>
    </row>
    <row r="164" spans="1:4" x14ac:dyDescent="0.2">
      <c r="A164" t="s">
        <v>9</v>
      </c>
      <c r="B164">
        <v>2013</v>
      </c>
      <c r="C164">
        <v>461</v>
      </c>
      <c r="D164">
        <v>434</v>
      </c>
    </row>
    <row r="165" spans="1:4" x14ac:dyDescent="0.2">
      <c r="A165" t="s">
        <v>10</v>
      </c>
      <c r="B165">
        <v>2013</v>
      </c>
      <c r="C165">
        <v>462</v>
      </c>
      <c r="D165">
        <v>435</v>
      </c>
    </row>
    <row r="166" spans="1:4" x14ac:dyDescent="0.2">
      <c r="A166" t="s">
        <v>11</v>
      </c>
      <c r="B166">
        <v>2013</v>
      </c>
      <c r="C166">
        <v>456</v>
      </c>
      <c r="D166">
        <v>436</v>
      </c>
    </row>
    <row r="167" spans="1:4" x14ac:dyDescent="0.2">
      <c r="A167" t="s">
        <v>12</v>
      </c>
      <c r="B167">
        <v>2013</v>
      </c>
      <c r="C167">
        <v>475</v>
      </c>
      <c r="D167">
        <v>438</v>
      </c>
    </row>
    <row r="168" spans="1:4" x14ac:dyDescent="0.2">
      <c r="A168" t="s">
        <v>13</v>
      </c>
      <c r="B168">
        <v>2013</v>
      </c>
      <c r="C168">
        <v>468</v>
      </c>
      <c r="D168">
        <v>438</v>
      </c>
    </row>
    <row r="169" spans="1:4" x14ac:dyDescent="0.2">
      <c r="A169" t="s">
        <v>14</v>
      </c>
      <c r="B169">
        <v>2013</v>
      </c>
      <c r="C169">
        <v>467</v>
      </c>
      <c r="D169">
        <v>438</v>
      </c>
    </row>
    <row r="170" spans="1:4" x14ac:dyDescent="0.2">
      <c r="A170" t="s">
        <v>15</v>
      </c>
      <c r="B170">
        <v>2013</v>
      </c>
      <c r="C170">
        <v>466</v>
      </c>
      <c r="D170">
        <v>439</v>
      </c>
    </row>
    <row r="171" spans="1:4" x14ac:dyDescent="0.2">
      <c r="A171" t="s">
        <v>16</v>
      </c>
      <c r="B171">
        <v>2013</v>
      </c>
      <c r="C171">
        <v>466</v>
      </c>
      <c r="D171">
        <v>438</v>
      </c>
    </row>
    <row r="172" spans="1:4" x14ac:dyDescent="0.2">
      <c r="A172" t="s">
        <v>17</v>
      </c>
      <c r="B172">
        <v>2013</v>
      </c>
      <c r="C172">
        <v>466</v>
      </c>
      <c r="D172">
        <v>438</v>
      </c>
    </row>
    <row r="173" spans="1:4" x14ac:dyDescent="0.2">
      <c r="A173" t="s">
        <v>18</v>
      </c>
      <c r="B173">
        <v>2013</v>
      </c>
      <c r="C173">
        <v>466</v>
      </c>
      <c r="D173">
        <v>439</v>
      </c>
    </row>
    <row r="174" spans="1:4" x14ac:dyDescent="0.2">
      <c r="A174" t="s">
        <v>19</v>
      </c>
      <c r="B174">
        <v>2013</v>
      </c>
      <c r="C174">
        <v>466</v>
      </c>
      <c r="D174">
        <v>438</v>
      </c>
    </row>
    <row r="175" spans="1:4" x14ac:dyDescent="0.2">
      <c r="A175" t="s">
        <v>20</v>
      </c>
      <c r="B175">
        <v>2013</v>
      </c>
      <c r="C175">
        <v>468</v>
      </c>
      <c r="D175">
        <v>441</v>
      </c>
    </row>
    <row r="176" spans="1:4" x14ac:dyDescent="0.2">
      <c r="A176" t="s">
        <v>9</v>
      </c>
      <c r="B176">
        <v>2014</v>
      </c>
      <c r="C176">
        <v>469</v>
      </c>
      <c r="D176">
        <v>441</v>
      </c>
    </row>
    <row r="177" spans="1:4" x14ac:dyDescent="0.2">
      <c r="A177" t="s">
        <v>10</v>
      </c>
      <c r="B177">
        <v>2014</v>
      </c>
      <c r="C177">
        <v>472</v>
      </c>
      <c r="D177">
        <v>440</v>
      </c>
    </row>
    <row r="178" spans="1:4" x14ac:dyDescent="0.2">
      <c r="A178" t="s">
        <v>11</v>
      </c>
      <c r="B178">
        <v>2014</v>
      </c>
      <c r="C178">
        <v>461</v>
      </c>
      <c r="D178">
        <v>439</v>
      </c>
    </row>
    <row r="179" spans="1:4" x14ac:dyDescent="0.2">
      <c r="A179" t="s">
        <v>12</v>
      </c>
      <c r="B179">
        <v>2014</v>
      </c>
      <c r="C179">
        <v>469</v>
      </c>
      <c r="D179">
        <v>440</v>
      </c>
    </row>
    <row r="180" spans="1:4" x14ac:dyDescent="0.2">
      <c r="A180" t="s">
        <v>13</v>
      </c>
      <c r="B180">
        <v>2014</v>
      </c>
      <c r="C180">
        <v>469</v>
      </c>
      <c r="D180">
        <v>441</v>
      </c>
    </row>
    <row r="181" spans="1:4" x14ac:dyDescent="0.2">
      <c r="A181" t="s">
        <v>14</v>
      </c>
      <c r="B181">
        <v>2014</v>
      </c>
      <c r="C181">
        <v>470</v>
      </c>
      <c r="D181">
        <v>441</v>
      </c>
    </row>
    <row r="182" spans="1:4" x14ac:dyDescent="0.2">
      <c r="A182" t="s">
        <v>15</v>
      </c>
      <c r="B182">
        <v>2014</v>
      </c>
      <c r="C182">
        <v>468</v>
      </c>
      <c r="D182">
        <v>441</v>
      </c>
    </row>
    <row r="183" spans="1:4" x14ac:dyDescent="0.2">
      <c r="A183" t="s">
        <v>16</v>
      </c>
      <c r="B183">
        <v>2014</v>
      </c>
      <c r="C183">
        <v>470</v>
      </c>
      <c r="D183">
        <v>443</v>
      </c>
    </row>
    <row r="184" spans="1:4" x14ac:dyDescent="0.2">
      <c r="A184" t="s">
        <v>17</v>
      </c>
      <c r="B184">
        <v>2014</v>
      </c>
      <c r="C184">
        <v>473</v>
      </c>
      <c r="D184">
        <v>446</v>
      </c>
    </row>
    <row r="185" spans="1:4" x14ac:dyDescent="0.2">
      <c r="A185" t="s">
        <v>18</v>
      </c>
      <c r="B185">
        <v>2014</v>
      </c>
      <c r="C185">
        <v>475</v>
      </c>
      <c r="D185">
        <v>447</v>
      </c>
    </row>
    <row r="186" spans="1:4" x14ac:dyDescent="0.2">
      <c r="A186" t="s">
        <v>19</v>
      </c>
      <c r="B186">
        <v>2014</v>
      </c>
      <c r="C186">
        <v>475</v>
      </c>
      <c r="D186">
        <v>445</v>
      </c>
    </row>
    <row r="187" spans="1:4" x14ac:dyDescent="0.2">
      <c r="A187" t="s">
        <v>20</v>
      </c>
      <c r="B187">
        <v>2014</v>
      </c>
      <c r="C187">
        <v>478</v>
      </c>
      <c r="D187">
        <v>447</v>
      </c>
    </row>
    <row r="188" spans="1:4" x14ac:dyDescent="0.2">
      <c r="A188" t="s">
        <v>9</v>
      </c>
      <c r="B188">
        <v>2015</v>
      </c>
      <c r="C188">
        <v>476</v>
      </c>
      <c r="D188">
        <v>448</v>
      </c>
    </row>
    <row r="189" spans="1:4" x14ac:dyDescent="0.2">
      <c r="A189" t="s">
        <v>10</v>
      </c>
      <c r="B189">
        <v>2015</v>
      </c>
      <c r="C189">
        <v>479</v>
      </c>
      <c r="D189">
        <v>450</v>
      </c>
    </row>
    <row r="190" spans="1:4" x14ac:dyDescent="0.2">
      <c r="A190" t="s">
        <v>11</v>
      </c>
      <c r="B190">
        <v>2015</v>
      </c>
      <c r="C190">
        <v>480</v>
      </c>
      <c r="D190">
        <v>451</v>
      </c>
    </row>
    <row r="191" spans="1:4" x14ac:dyDescent="0.2">
      <c r="A191" t="s">
        <v>12</v>
      </c>
      <c r="B191">
        <v>2015</v>
      </c>
      <c r="C191">
        <v>481</v>
      </c>
      <c r="D191">
        <v>452</v>
      </c>
    </row>
    <row r="192" spans="1:4" x14ac:dyDescent="0.2">
      <c r="A192" t="s">
        <v>13</v>
      </c>
      <c r="B192">
        <v>2015</v>
      </c>
      <c r="C192">
        <v>482</v>
      </c>
      <c r="D192">
        <v>452</v>
      </c>
    </row>
    <row r="193" spans="1:4" x14ac:dyDescent="0.2">
      <c r="A193" t="s">
        <v>14</v>
      </c>
      <c r="B193">
        <v>2015</v>
      </c>
      <c r="C193">
        <v>481</v>
      </c>
      <c r="D193">
        <v>453</v>
      </c>
    </row>
    <row r="194" spans="1:4" x14ac:dyDescent="0.2">
      <c r="A194" t="s">
        <v>15</v>
      </c>
      <c r="B194">
        <v>2015</v>
      </c>
      <c r="C194">
        <v>484</v>
      </c>
      <c r="D194">
        <v>454</v>
      </c>
    </row>
    <row r="195" spans="1:4" x14ac:dyDescent="0.2">
      <c r="A195" t="s">
        <v>16</v>
      </c>
      <c r="B195">
        <v>2015</v>
      </c>
      <c r="C195">
        <v>484</v>
      </c>
      <c r="D195">
        <v>454</v>
      </c>
    </row>
    <row r="196" spans="1:4" x14ac:dyDescent="0.2">
      <c r="A196" t="s">
        <v>17</v>
      </c>
      <c r="B196">
        <v>2015</v>
      </c>
      <c r="C196">
        <v>483</v>
      </c>
      <c r="D196">
        <v>454</v>
      </c>
    </row>
    <row r="197" spans="1:4" x14ac:dyDescent="0.2">
      <c r="A197" t="s">
        <v>18</v>
      </c>
      <c r="B197">
        <v>2015</v>
      </c>
      <c r="C197">
        <v>484</v>
      </c>
      <c r="D197">
        <v>454</v>
      </c>
    </row>
    <row r="198" spans="1:4" x14ac:dyDescent="0.2">
      <c r="A198" t="s">
        <v>19</v>
      </c>
      <c r="B198">
        <v>2015</v>
      </c>
      <c r="C198">
        <v>484</v>
      </c>
      <c r="D198">
        <v>455</v>
      </c>
    </row>
    <row r="199" spans="1:4" x14ac:dyDescent="0.2">
      <c r="A199" t="s">
        <v>20</v>
      </c>
      <c r="B199">
        <v>2015</v>
      </c>
      <c r="C199">
        <v>487</v>
      </c>
      <c r="D199">
        <v>457</v>
      </c>
    </row>
    <row r="200" spans="1:4" x14ac:dyDescent="0.2">
      <c r="A200" t="s">
        <v>9</v>
      </c>
      <c r="B200">
        <v>2016</v>
      </c>
      <c r="C200">
        <v>489</v>
      </c>
      <c r="D200">
        <v>459</v>
      </c>
    </row>
    <row r="201" spans="1:4" x14ac:dyDescent="0.2">
      <c r="A201" t="s">
        <v>10</v>
      </c>
      <c r="B201">
        <v>2016</v>
      </c>
      <c r="C201">
        <v>486</v>
      </c>
      <c r="D201">
        <v>460</v>
      </c>
    </row>
    <row r="202" spans="1:4" x14ac:dyDescent="0.2">
      <c r="A202" t="s">
        <v>11</v>
      </c>
      <c r="B202">
        <v>2016</v>
      </c>
      <c r="C202">
        <v>492</v>
      </c>
      <c r="D202">
        <v>461</v>
      </c>
    </row>
    <row r="203" spans="1:4" x14ac:dyDescent="0.2">
      <c r="A203" t="s">
        <v>12</v>
      </c>
      <c r="B203">
        <v>2016</v>
      </c>
      <c r="C203">
        <v>493</v>
      </c>
      <c r="D203">
        <v>463</v>
      </c>
    </row>
    <row r="204" spans="1:4" x14ac:dyDescent="0.2">
      <c r="A204" t="s">
        <v>13</v>
      </c>
      <c r="B204">
        <v>2016</v>
      </c>
      <c r="C204">
        <v>493</v>
      </c>
      <c r="D204">
        <v>462</v>
      </c>
    </row>
    <row r="205" spans="1:4" x14ac:dyDescent="0.2">
      <c r="A205" t="s">
        <v>14</v>
      </c>
      <c r="B205">
        <v>2016</v>
      </c>
      <c r="C205">
        <v>493</v>
      </c>
      <c r="D205">
        <v>464</v>
      </c>
    </row>
    <row r="206" spans="1:4" x14ac:dyDescent="0.2">
      <c r="A206" t="s">
        <v>15</v>
      </c>
      <c r="B206">
        <v>2016</v>
      </c>
      <c r="C206">
        <v>496</v>
      </c>
      <c r="D206">
        <v>464</v>
      </c>
    </row>
    <row r="207" spans="1:4" x14ac:dyDescent="0.2">
      <c r="A207" t="s">
        <v>16</v>
      </c>
      <c r="B207">
        <v>2016</v>
      </c>
      <c r="C207">
        <v>495</v>
      </c>
      <c r="D207">
        <v>465</v>
      </c>
    </row>
    <row r="208" spans="1:4" x14ac:dyDescent="0.2">
      <c r="A208" t="s">
        <v>17</v>
      </c>
      <c r="B208">
        <v>2016</v>
      </c>
      <c r="C208">
        <v>495</v>
      </c>
      <c r="D208">
        <v>466</v>
      </c>
    </row>
    <row r="209" spans="1:4" x14ac:dyDescent="0.2">
      <c r="A209" t="s">
        <v>18</v>
      </c>
      <c r="B209">
        <v>2016</v>
      </c>
      <c r="C209">
        <v>497</v>
      </c>
      <c r="D209">
        <v>466</v>
      </c>
    </row>
    <row r="210" spans="1:4" x14ac:dyDescent="0.2">
      <c r="A210" t="s">
        <v>19</v>
      </c>
      <c r="B210">
        <v>2016</v>
      </c>
      <c r="C210">
        <v>498</v>
      </c>
      <c r="D210">
        <v>467</v>
      </c>
    </row>
    <row r="211" spans="1:4" x14ac:dyDescent="0.2">
      <c r="A211" t="s">
        <v>20</v>
      </c>
      <c r="B211">
        <v>2016</v>
      </c>
      <c r="C211">
        <v>496</v>
      </c>
      <c r="D211">
        <v>467</v>
      </c>
    </row>
    <row r="212" spans="1:4" x14ac:dyDescent="0.2">
      <c r="A212" t="s">
        <v>9</v>
      </c>
      <c r="B212">
        <v>2017</v>
      </c>
      <c r="C212">
        <v>497</v>
      </c>
      <c r="D212">
        <v>468</v>
      </c>
    </row>
    <row r="213" spans="1:4" x14ac:dyDescent="0.2">
      <c r="A213" t="s">
        <v>10</v>
      </c>
      <c r="B213">
        <v>2017</v>
      </c>
      <c r="C213">
        <v>499</v>
      </c>
      <c r="D213">
        <v>468</v>
      </c>
    </row>
    <row r="214" spans="1:4" x14ac:dyDescent="0.2">
      <c r="A214" t="s">
        <v>11</v>
      </c>
      <c r="B214">
        <v>2017</v>
      </c>
      <c r="C214">
        <v>502</v>
      </c>
      <c r="D214">
        <v>469</v>
      </c>
    </row>
    <row r="215" spans="1:4" x14ac:dyDescent="0.2">
      <c r="A215" t="s">
        <v>12</v>
      </c>
      <c r="B215">
        <v>2017</v>
      </c>
      <c r="C215">
        <v>502</v>
      </c>
      <c r="D215">
        <v>471</v>
      </c>
    </row>
    <row r="216" spans="1:4" x14ac:dyDescent="0.2">
      <c r="A216" t="s">
        <v>13</v>
      </c>
      <c r="B216">
        <v>2017</v>
      </c>
      <c r="C216">
        <v>503</v>
      </c>
      <c r="D216">
        <v>473</v>
      </c>
    </row>
    <row r="217" spans="1:4" x14ac:dyDescent="0.2">
      <c r="A217" t="s">
        <v>14</v>
      </c>
      <c r="B217">
        <v>2017</v>
      </c>
      <c r="C217">
        <v>507</v>
      </c>
      <c r="D217">
        <v>473</v>
      </c>
    </row>
    <row r="218" spans="1:4" x14ac:dyDescent="0.2">
      <c r="A218" t="s">
        <v>15</v>
      </c>
      <c r="B218">
        <v>2017</v>
      </c>
      <c r="C218">
        <v>504</v>
      </c>
      <c r="D218">
        <v>474</v>
      </c>
    </row>
    <row r="219" spans="1:4" x14ac:dyDescent="0.2">
      <c r="A219" t="s">
        <v>16</v>
      </c>
      <c r="B219">
        <v>2017</v>
      </c>
      <c r="C219">
        <v>507</v>
      </c>
      <c r="D219">
        <v>475</v>
      </c>
    </row>
    <row r="220" spans="1:4" x14ac:dyDescent="0.2">
      <c r="A220" t="s">
        <v>17</v>
      </c>
      <c r="B220">
        <v>2017</v>
      </c>
      <c r="C220">
        <v>509</v>
      </c>
      <c r="D220">
        <v>476</v>
      </c>
    </row>
    <row r="221" spans="1:4" x14ac:dyDescent="0.2">
      <c r="A221" t="s">
        <v>18</v>
      </c>
      <c r="B221">
        <v>2017</v>
      </c>
      <c r="C221">
        <v>508</v>
      </c>
      <c r="D221">
        <v>477</v>
      </c>
    </row>
    <row r="222" spans="1:4" x14ac:dyDescent="0.2">
      <c r="A222" t="s">
        <v>19</v>
      </c>
      <c r="B222">
        <v>2017</v>
      </c>
      <c r="C222">
        <v>509</v>
      </c>
      <c r="D222">
        <v>478</v>
      </c>
    </row>
    <row r="223" spans="1:4" x14ac:dyDescent="0.2">
      <c r="A223" t="s">
        <v>20</v>
      </c>
      <c r="B223">
        <v>2017</v>
      </c>
      <c r="C223">
        <v>511</v>
      </c>
      <c r="D223">
        <v>479</v>
      </c>
    </row>
    <row r="224" spans="1:4" x14ac:dyDescent="0.2">
      <c r="A224" t="s">
        <v>9</v>
      </c>
      <c r="B224">
        <v>2018</v>
      </c>
      <c r="C224">
        <v>510</v>
      </c>
      <c r="D224">
        <v>480</v>
      </c>
    </row>
    <row r="225" spans="1:4" x14ac:dyDescent="0.2">
      <c r="A225" t="s">
        <v>10</v>
      </c>
      <c r="B225">
        <v>2018</v>
      </c>
      <c r="C225">
        <v>513</v>
      </c>
      <c r="D225">
        <v>482</v>
      </c>
    </row>
    <row r="226" spans="1:4" x14ac:dyDescent="0.2">
      <c r="A226" t="s">
        <v>11</v>
      </c>
      <c r="B226">
        <v>2018</v>
      </c>
      <c r="C226">
        <v>519</v>
      </c>
      <c r="D226">
        <v>484</v>
      </c>
    </row>
    <row r="227" spans="1:4" x14ac:dyDescent="0.2">
      <c r="A227" t="s">
        <v>12</v>
      </c>
      <c r="B227">
        <v>2018</v>
      </c>
      <c r="C227">
        <v>513</v>
      </c>
      <c r="D227">
        <v>484</v>
      </c>
    </row>
    <row r="228" spans="1:4" x14ac:dyDescent="0.2">
      <c r="A228" t="s">
        <v>13</v>
      </c>
      <c r="B228">
        <v>2018</v>
      </c>
      <c r="C228">
        <v>515</v>
      </c>
      <c r="D228">
        <v>485</v>
      </c>
    </row>
    <row r="229" spans="1:4" x14ac:dyDescent="0.2">
      <c r="A229" t="s">
        <v>14</v>
      </c>
      <c r="B229">
        <v>2018</v>
      </c>
      <c r="C229">
        <v>518</v>
      </c>
      <c r="D229">
        <v>486</v>
      </c>
    </row>
    <row r="230" spans="1:4" x14ac:dyDescent="0.2">
      <c r="A230" t="s">
        <v>15</v>
      </c>
      <c r="B230">
        <v>2018</v>
      </c>
      <c r="C230">
        <v>520</v>
      </c>
      <c r="D230">
        <v>489</v>
      </c>
    </row>
    <row r="231" spans="1:4" x14ac:dyDescent="0.2">
      <c r="A231" t="s">
        <v>16</v>
      </c>
      <c r="B231">
        <v>2018</v>
      </c>
      <c r="C231">
        <v>523</v>
      </c>
      <c r="D231">
        <v>491</v>
      </c>
    </row>
    <row r="232" spans="1:4" x14ac:dyDescent="0.2">
      <c r="A232" t="s">
        <v>17</v>
      </c>
      <c r="B232">
        <v>2018</v>
      </c>
      <c r="C232">
        <v>524</v>
      </c>
      <c r="D232">
        <v>491</v>
      </c>
    </row>
    <row r="233" spans="1:4" x14ac:dyDescent="0.2">
      <c r="A233" t="s">
        <v>18</v>
      </c>
      <c r="B233">
        <v>2018</v>
      </c>
      <c r="C233">
        <v>530</v>
      </c>
      <c r="D233">
        <v>494</v>
      </c>
    </row>
    <row r="234" spans="1:4" x14ac:dyDescent="0.2">
      <c r="A234" t="s">
        <v>19</v>
      </c>
      <c r="B234">
        <v>2018</v>
      </c>
      <c r="C234">
        <v>525</v>
      </c>
      <c r="D234">
        <v>494</v>
      </c>
    </row>
    <row r="235" spans="1:4" x14ac:dyDescent="0.2">
      <c r="A235" t="s">
        <v>20</v>
      </c>
      <c r="B235">
        <v>2018</v>
      </c>
      <c r="C235">
        <v>527</v>
      </c>
      <c r="D235">
        <v>495</v>
      </c>
    </row>
    <row r="236" spans="1:4" x14ac:dyDescent="0.2">
      <c r="A236" t="s">
        <v>9</v>
      </c>
      <c r="B236">
        <v>2019</v>
      </c>
      <c r="C236">
        <v>529</v>
      </c>
      <c r="D236">
        <v>498</v>
      </c>
    </row>
    <row r="237" spans="1:4" x14ac:dyDescent="0.2">
      <c r="A237" t="s">
        <v>10</v>
      </c>
      <c r="B237">
        <v>2019</v>
      </c>
      <c r="C237">
        <v>531</v>
      </c>
      <c r="D237">
        <v>498</v>
      </c>
    </row>
    <row r="238" spans="1:4" x14ac:dyDescent="0.2">
      <c r="A238" t="s">
        <v>11</v>
      </c>
      <c r="B238">
        <v>2019</v>
      </c>
      <c r="C238">
        <v>533</v>
      </c>
      <c r="D238">
        <v>499</v>
      </c>
    </row>
    <row r="239" spans="1:4" x14ac:dyDescent="0.2">
      <c r="A239" t="s">
        <v>12</v>
      </c>
      <c r="B239">
        <v>2019</v>
      </c>
      <c r="C239">
        <v>533</v>
      </c>
      <c r="D239">
        <v>503</v>
      </c>
    </row>
    <row r="240" spans="1:4" x14ac:dyDescent="0.2">
      <c r="A240" t="s">
        <v>13</v>
      </c>
      <c r="B240">
        <v>2019</v>
      </c>
      <c r="C240">
        <v>535</v>
      </c>
      <c r="D240">
        <v>504</v>
      </c>
    </row>
    <row r="241" spans="1:4" x14ac:dyDescent="0.2">
      <c r="A241" t="s">
        <v>14</v>
      </c>
      <c r="B241">
        <v>2019</v>
      </c>
      <c r="C241">
        <v>538</v>
      </c>
      <c r="D241">
        <v>506</v>
      </c>
    </row>
    <row r="242" spans="1:4" x14ac:dyDescent="0.2">
      <c r="A242" t="s">
        <v>15</v>
      </c>
      <c r="B242">
        <v>2019</v>
      </c>
      <c r="C242">
        <v>541</v>
      </c>
      <c r="D242">
        <v>507</v>
      </c>
    </row>
    <row r="243" spans="1:4" x14ac:dyDescent="0.2">
      <c r="A243" t="s">
        <v>16</v>
      </c>
      <c r="B243">
        <v>2019</v>
      </c>
      <c r="C243">
        <v>540</v>
      </c>
      <c r="D243">
        <v>508</v>
      </c>
    </row>
    <row r="244" spans="1:4" x14ac:dyDescent="0.2">
      <c r="A244" t="s">
        <v>17</v>
      </c>
      <c r="B244">
        <v>2019</v>
      </c>
      <c r="C244">
        <v>546</v>
      </c>
      <c r="D244">
        <v>509</v>
      </c>
    </row>
    <row r="245" spans="1:4" x14ac:dyDescent="0.2">
      <c r="A245" t="s">
        <v>18</v>
      </c>
      <c r="B245">
        <v>2019</v>
      </c>
      <c r="C245">
        <v>542</v>
      </c>
      <c r="D245">
        <v>509</v>
      </c>
    </row>
    <row r="246" spans="1:4" x14ac:dyDescent="0.2">
      <c r="A246" t="s">
        <v>19</v>
      </c>
      <c r="B246">
        <v>2019</v>
      </c>
      <c r="C246">
        <v>542</v>
      </c>
      <c r="D246">
        <v>510</v>
      </c>
    </row>
    <row r="247" spans="1:4" x14ac:dyDescent="0.2">
      <c r="A247" t="s">
        <v>20</v>
      </c>
      <c r="B247">
        <v>2019</v>
      </c>
      <c r="C247">
        <v>540</v>
      </c>
      <c r="D247">
        <v>511</v>
      </c>
    </row>
    <row r="248" spans="1:4" x14ac:dyDescent="0.2">
      <c r="A248" t="s">
        <v>9</v>
      </c>
      <c r="B248">
        <v>2020</v>
      </c>
      <c r="C248">
        <v>545</v>
      </c>
      <c r="D248">
        <v>511</v>
      </c>
    </row>
    <row r="249" spans="1:4" x14ac:dyDescent="0.2">
      <c r="A249" t="s">
        <v>10</v>
      </c>
      <c r="B249">
        <v>2020</v>
      </c>
      <c r="C249">
        <v>546</v>
      </c>
      <c r="D249">
        <v>512</v>
      </c>
    </row>
    <row r="250" spans="1:4" x14ac:dyDescent="0.2">
      <c r="A250" t="s">
        <v>11</v>
      </c>
      <c r="B250">
        <v>2020</v>
      </c>
      <c r="C250">
        <v>542</v>
      </c>
      <c r="D250">
        <v>510</v>
      </c>
    </row>
    <row r="251" spans="1:4" x14ac:dyDescent="0.2">
      <c r="A251" t="s">
        <v>12</v>
      </c>
      <c r="B251">
        <v>2020</v>
      </c>
      <c r="C251">
        <v>527</v>
      </c>
      <c r="D251">
        <v>502</v>
      </c>
    </row>
    <row r="252" spans="1:4" x14ac:dyDescent="0.2">
      <c r="A252" t="s">
        <v>13</v>
      </c>
      <c r="B252">
        <v>2020</v>
      </c>
      <c r="C252">
        <v>528</v>
      </c>
      <c r="D252">
        <v>503</v>
      </c>
    </row>
    <row r="253" spans="1:4" x14ac:dyDescent="0.2">
      <c r="A253" t="s">
        <v>14</v>
      </c>
      <c r="B253">
        <v>2020</v>
      </c>
      <c r="C253">
        <v>530</v>
      </c>
      <c r="D253">
        <v>505</v>
      </c>
    </row>
    <row r="254" spans="1:4" x14ac:dyDescent="0.2">
      <c r="A254" t="s">
        <v>15</v>
      </c>
      <c r="B254">
        <v>2020</v>
      </c>
      <c r="C254">
        <v>540</v>
      </c>
      <c r="D254">
        <v>512</v>
      </c>
    </row>
    <row r="255" spans="1:4" x14ac:dyDescent="0.2">
      <c r="A255" t="s">
        <v>16</v>
      </c>
      <c r="B255">
        <v>2020</v>
      </c>
      <c r="C255">
        <v>550</v>
      </c>
      <c r="D255">
        <v>518</v>
      </c>
    </row>
    <row r="256" spans="1:4" x14ac:dyDescent="0.2">
      <c r="A256" t="s">
        <v>17</v>
      </c>
      <c r="B256">
        <v>2020</v>
      </c>
      <c r="C256">
        <v>557</v>
      </c>
      <c r="D256">
        <v>524</v>
      </c>
    </row>
    <row r="257" spans="1:4" x14ac:dyDescent="0.2">
      <c r="A257" t="s">
        <v>18</v>
      </c>
      <c r="B257">
        <v>2020</v>
      </c>
      <c r="C257">
        <v>562</v>
      </c>
      <c r="D257">
        <v>528</v>
      </c>
    </row>
    <row r="258" spans="1:4" x14ac:dyDescent="0.2">
      <c r="A258" t="s">
        <v>19</v>
      </c>
      <c r="B258">
        <v>2020</v>
      </c>
      <c r="C258">
        <v>570</v>
      </c>
      <c r="D258">
        <v>531</v>
      </c>
    </row>
    <row r="259" spans="1:4" x14ac:dyDescent="0.2">
      <c r="A259" t="s">
        <v>20</v>
      </c>
      <c r="B259">
        <v>2020</v>
      </c>
      <c r="C259">
        <v>567</v>
      </c>
      <c r="D259">
        <v>533</v>
      </c>
    </row>
    <row r="260" spans="1:4" x14ac:dyDescent="0.2">
      <c r="A260" t="s">
        <v>9</v>
      </c>
      <c r="B260">
        <v>2021</v>
      </c>
      <c r="C260">
        <v>568</v>
      </c>
      <c r="D260">
        <v>533</v>
      </c>
    </row>
    <row r="261" spans="1:4" x14ac:dyDescent="0.2">
      <c r="A261" t="s">
        <v>10</v>
      </c>
      <c r="B261">
        <v>2021</v>
      </c>
      <c r="C261">
        <v>567</v>
      </c>
      <c r="D261">
        <v>535</v>
      </c>
    </row>
    <row r="262" spans="1:4" x14ac:dyDescent="0.2">
      <c r="A262" t="s">
        <v>11</v>
      </c>
      <c r="B262">
        <v>2021</v>
      </c>
      <c r="C262">
        <v>568</v>
      </c>
      <c r="D262">
        <v>536</v>
      </c>
    </row>
    <row r="263" spans="1:4" x14ac:dyDescent="0.2">
      <c r="A263" t="s">
        <v>12</v>
      </c>
      <c r="B263">
        <v>2021</v>
      </c>
      <c r="C263">
        <v>572</v>
      </c>
      <c r="D263">
        <v>540</v>
      </c>
    </row>
    <row r="264" spans="1:4" x14ac:dyDescent="0.2">
      <c r="A264" t="s">
        <v>13</v>
      </c>
      <c r="B264">
        <v>2021</v>
      </c>
      <c r="C264">
        <v>575</v>
      </c>
      <c r="D264">
        <v>540</v>
      </c>
    </row>
    <row r="265" spans="1:4" x14ac:dyDescent="0.2">
      <c r="A265" t="s">
        <v>14</v>
      </c>
      <c r="B265">
        <v>2021</v>
      </c>
      <c r="C265">
        <v>577</v>
      </c>
      <c r="D265">
        <v>541</v>
      </c>
    </row>
    <row r="266" spans="1:4" x14ac:dyDescent="0.2">
      <c r="A266" t="s">
        <v>15</v>
      </c>
      <c r="B266">
        <v>2021</v>
      </c>
      <c r="C266">
        <v>579</v>
      </c>
      <c r="D266">
        <v>542</v>
      </c>
    </row>
    <row r="267" spans="1:4" x14ac:dyDescent="0.2">
      <c r="A267" t="s">
        <v>16</v>
      </c>
      <c r="B267">
        <v>2021</v>
      </c>
      <c r="C267">
        <v>582</v>
      </c>
      <c r="D267">
        <v>544</v>
      </c>
    </row>
    <row r="268" spans="1:4" x14ac:dyDescent="0.2">
      <c r="A268" t="s">
        <v>17</v>
      </c>
      <c r="B268">
        <v>2021</v>
      </c>
      <c r="C268">
        <v>584</v>
      </c>
      <c r="D268">
        <v>546</v>
      </c>
    </row>
    <row r="269" spans="1:4" x14ac:dyDescent="0.2">
      <c r="A269" t="s">
        <v>18</v>
      </c>
      <c r="B269">
        <v>2021</v>
      </c>
      <c r="C269">
        <v>586</v>
      </c>
      <c r="D269">
        <v>548</v>
      </c>
    </row>
    <row r="270" spans="1:4" x14ac:dyDescent="0.2">
      <c r="A270" t="s">
        <v>19</v>
      </c>
      <c r="B270">
        <v>2021</v>
      </c>
      <c r="C270">
        <v>590</v>
      </c>
      <c r="D270">
        <v>550</v>
      </c>
    </row>
    <row r="271" spans="1:4" x14ac:dyDescent="0.2">
      <c r="A271" t="s">
        <v>20</v>
      </c>
      <c r="B271">
        <v>2021</v>
      </c>
      <c r="C271">
        <v>600</v>
      </c>
      <c r="D271">
        <v>553</v>
      </c>
    </row>
    <row r="272" spans="1:4" x14ac:dyDescent="0.2">
      <c r="A272" t="s">
        <v>9</v>
      </c>
      <c r="B272">
        <v>2022</v>
      </c>
      <c r="C272">
        <v>596</v>
      </c>
      <c r="D272">
        <v>556</v>
      </c>
    </row>
    <row r="273" spans="1:4" x14ac:dyDescent="0.2">
      <c r="A273" t="s">
        <v>10</v>
      </c>
      <c r="B273">
        <v>2022</v>
      </c>
      <c r="C273">
        <v>598</v>
      </c>
      <c r="D273">
        <v>556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0F0-A7C4-471B-A101-E6A56EC993DB}">
  <dimension ref="B1:G12"/>
  <sheetViews>
    <sheetView topLeftCell="C1" zoomScale="145" zoomScaleNormal="145" workbookViewId="0">
      <selection activeCell="E9" sqref="E9"/>
    </sheetView>
  </sheetViews>
  <sheetFormatPr defaultRowHeight="12.75" x14ac:dyDescent="0.2"/>
  <cols>
    <col min="2" max="3" width="27.85546875" customWidth="1"/>
    <col min="4" max="4" width="54.7109375" style="29" customWidth="1"/>
    <col min="5" max="5" width="92.5703125" style="29" customWidth="1"/>
    <col min="6" max="6" width="50.42578125" customWidth="1"/>
  </cols>
  <sheetData>
    <row r="1" spans="2:7" ht="15.75" x14ac:dyDescent="0.25">
      <c r="B1" s="161" t="s">
        <v>37</v>
      </c>
      <c r="C1" s="161"/>
      <c r="D1" s="161"/>
      <c r="E1" s="161"/>
      <c r="F1" s="161"/>
      <c r="G1" s="161"/>
    </row>
    <row r="2" spans="2:7" x14ac:dyDescent="0.2">
      <c r="B2" s="11"/>
      <c r="C2" s="34" t="s">
        <v>50</v>
      </c>
      <c r="D2" s="10" t="s">
        <v>39</v>
      </c>
      <c r="E2" s="10" t="s">
        <v>40</v>
      </c>
      <c r="F2" s="34" t="s">
        <v>41</v>
      </c>
      <c r="G2" s="34" t="s">
        <v>42</v>
      </c>
    </row>
    <row r="3" spans="2:7" ht="38.25" x14ac:dyDescent="0.2">
      <c r="B3" s="35" t="s">
        <v>38</v>
      </c>
      <c r="C3" s="11" t="s">
        <v>51</v>
      </c>
      <c r="D3" s="30" t="s">
        <v>43</v>
      </c>
      <c r="E3" s="30" t="s">
        <v>52</v>
      </c>
      <c r="F3" s="31" t="s">
        <v>53</v>
      </c>
    </row>
    <row r="4" spans="2:7" ht="38.25" x14ac:dyDescent="0.2">
      <c r="B4" s="35" t="s">
        <v>68</v>
      </c>
      <c r="C4" t="s">
        <v>83</v>
      </c>
      <c r="D4" s="30" t="s">
        <v>82</v>
      </c>
      <c r="E4" s="30" t="s">
        <v>48</v>
      </c>
      <c r="F4" t="s">
        <v>49</v>
      </c>
    </row>
    <row r="5" spans="2:7" ht="38.25" x14ac:dyDescent="0.2">
      <c r="B5" s="35" t="s">
        <v>45</v>
      </c>
      <c r="C5" t="s">
        <v>51</v>
      </c>
      <c r="D5" s="30" t="s">
        <v>47</v>
      </c>
      <c r="E5" s="30" t="s">
        <v>44</v>
      </c>
      <c r="F5" t="s">
        <v>46</v>
      </c>
    </row>
    <row r="6" spans="2:7" ht="25.5" x14ac:dyDescent="0.2">
      <c r="B6" s="35" t="s">
        <v>54</v>
      </c>
      <c r="C6" t="s">
        <v>58</v>
      </c>
      <c r="D6" s="30" t="s">
        <v>60</v>
      </c>
      <c r="E6" s="30" t="s">
        <v>57</v>
      </c>
      <c r="F6" t="s">
        <v>62</v>
      </c>
      <c r="G6" t="s">
        <v>61</v>
      </c>
    </row>
    <row r="7" spans="2:7" ht="25.5" x14ac:dyDescent="0.2">
      <c r="B7" s="35" t="s">
        <v>55</v>
      </c>
      <c r="C7" t="s">
        <v>59</v>
      </c>
      <c r="D7" s="30" t="s">
        <v>60</v>
      </c>
      <c r="E7" s="30" t="s">
        <v>56</v>
      </c>
      <c r="F7" t="s">
        <v>63</v>
      </c>
    </row>
    <row r="8" spans="2:7" ht="38.25" x14ac:dyDescent="0.2">
      <c r="B8" s="35" t="s">
        <v>72</v>
      </c>
      <c r="C8" t="s">
        <v>71</v>
      </c>
      <c r="D8" s="30" t="s">
        <v>70</v>
      </c>
      <c r="F8" s="29" t="s">
        <v>73</v>
      </c>
    </row>
    <row r="9" spans="2:7" s="29" customFormat="1" ht="25.5" x14ac:dyDescent="0.2">
      <c r="B9" s="149" t="s">
        <v>269</v>
      </c>
      <c r="C9" s="150" t="s">
        <v>270</v>
      </c>
      <c r="D9" s="30" t="s">
        <v>268</v>
      </c>
    </row>
    <row r="11" spans="2:7" ht="63.75" x14ac:dyDescent="0.2">
      <c r="D11" s="29" t="s">
        <v>81</v>
      </c>
    </row>
    <row r="12" spans="2:7" ht="38.25" x14ac:dyDescent="0.2">
      <c r="D12" s="30" t="s">
        <v>82</v>
      </c>
    </row>
  </sheetData>
  <mergeCells count="1">
    <mergeCell ref="B1:G1"/>
  </mergeCells>
  <hyperlinks>
    <hyperlink ref="D3" r:id="rId1" xr:uid="{0792E42C-39B5-4EB8-BA5D-2EF152221E4C}"/>
    <hyperlink ref="D5" r:id="rId2" xr:uid="{D1813B78-C289-4666-9148-C9EDD7852D19}"/>
    <hyperlink ref="E4" r:id="rId3" xr:uid="{EE7D17AC-4FB1-4E01-A864-CFAC168EEC2A}"/>
    <hyperlink ref="E5" r:id="rId4" xr:uid="{09C39F14-B957-43A9-9166-6C9C664A947F}"/>
    <hyperlink ref="E3" r:id="rId5" xr:uid="{D0BB71CD-A783-4832-A508-F82001547CCC}"/>
    <hyperlink ref="E7" r:id="rId6" xr:uid="{3ED8B06F-64BC-453E-95BA-20C155A67D44}"/>
    <hyperlink ref="E6" r:id="rId7" xr:uid="{23B5911B-6A74-49AC-AF67-B38EB8CD2642}"/>
    <hyperlink ref="D6" r:id="rId8" xr:uid="{9BC96650-E710-48A0-8805-B444577372D9}"/>
    <hyperlink ref="D7" r:id="rId9" xr:uid="{19CCF9BC-90DB-4760-B5B4-6632BD84282C}"/>
    <hyperlink ref="D8" r:id="rId10" xr:uid="{C928FCC4-6F21-4348-ACD5-D888FAE25885}"/>
    <hyperlink ref="D12" r:id="rId11" xr:uid="{CEFEED93-9CEB-4D56-B3D1-6C1EF6629F72}"/>
    <hyperlink ref="D4" r:id="rId12" xr:uid="{6CA0E7B6-5CD7-4F94-9B7C-E2E63A736C08}"/>
    <hyperlink ref="D9" r:id="rId13" xr:uid="{4B8B52E3-5FD0-459A-AB3F-48494510D7A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E04-7185-432A-A444-59F8E0769F97}">
  <dimension ref="A1:N18"/>
  <sheetViews>
    <sheetView workbookViewId="0">
      <selection activeCell="J25" sqref="J25"/>
    </sheetView>
  </sheetViews>
  <sheetFormatPr defaultRowHeight="12.75" x14ac:dyDescent="0.2"/>
  <sheetData>
    <row r="1" spans="1:14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20" t="s">
        <v>29</v>
      </c>
      <c r="L1" s="20" t="s">
        <v>30</v>
      </c>
      <c r="M1" s="20" t="s">
        <v>31</v>
      </c>
      <c r="N1" s="20" t="s">
        <v>32</v>
      </c>
    </row>
    <row r="2" spans="1:14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21" t="s">
        <v>33</v>
      </c>
      <c r="L2" s="21" t="s">
        <v>33</v>
      </c>
      <c r="M2" s="21" t="s">
        <v>33</v>
      </c>
      <c r="N2" s="21" t="s">
        <v>33</v>
      </c>
    </row>
    <row r="3" spans="1:14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2"/>
      <c r="L3" s="22"/>
      <c r="M3" s="22"/>
      <c r="N3" s="22"/>
    </row>
    <row r="4" spans="1:14" x14ac:dyDescent="0.2">
      <c r="A4" s="18"/>
      <c r="B4" s="18"/>
      <c r="C4" s="18"/>
      <c r="D4" s="18"/>
      <c r="E4" s="18">
        <v>2010</v>
      </c>
      <c r="F4" s="18">
        <v>2011</v>
      </c>
      <c r="G4" s="18">
        <v>2012</v>
      </c>
      <c r="H4" s="18">
        <v>2013</v>
      </c>
      <c r="I4" s="18">
        <v>2014</v>
      </c>
      <c r="J4" s="18">
        <v>2015</v>
      </c>
      <c r="K4" s="23"/>
      <c r="L4" s="23"/>
      <c r="M4" s="24"/>
      <c r="N4" s="18"/>
    </row>
    <row r="5" spans="1:14" x14ac:dyDescent="0.2">
      <c r="A5" s="14"/>
      <c r="B5" s="18"/>
      <c r="C5" s="27"/>
      <c r="D5" s="47" t="s">
        <v>36</v>
      </c>
      <c r="E5" s="49">
        <v>24.4</v>
      </c>
      <c r="F5" s="51">
        <v>25.2</v>
      </c>
      <c r="G5" s="54">
        <v>29.3</v>
      </c>
      <c r="H5" s="57">
        <v>32</v>
      </c>
      <c r="I5" s="60">
        <v>30.7</v>
      </c>
      <c r="J5" s="64">
        <v>30.8</v>
      </c>
      <c r="K5" s="17">
        <v>32.799999999999997</v>
      </c>
      <c r="L5" s="26">
        <v>36.1</v>
      </c>
      <c r="M5" s="17">
        <v>37.299999999999997</v>
      </c>
      <c r="N5" s="17">
        <v>40.1</v>
      </c>
    </row>
    <row r="6" spans="1:14" x14ac:dyDescent="0.2">
      <c r="A6" s="14"/>
      <c r="C6" s="14"/>
      <c r="D6" s="48" t="s">
        <v>34</v>
      </c>
      <c r="E6" s="50">
        <v>19.399999999999999</v>
      </c>
      <c r="F6" s="53">
        <v>19.8</v>
      </c>
      <c r="G6" s="56">
        <v>19.7</v>
      </c>
      <c r="H6" s="58">
        <v>20.100000000000001</v>
      </c>
      <c r="I6" s="62">
        <v>21</v>
      </c>
      <c r="J6" s="63">
        <v>21</v>
      </c>
      <c r="K6" s="17">
        <v>22.4</v>
      </c>
      <c r="L6" s="26">
        <v>23.6</v>
      </c>
      <c r="M6" s="17">
        <v>24.5</v>
      </c>
      <c r="N6" s="17">
        <v>26</v>
      </c>
    </row>
    <row r="7" spans="1:14" x14ac:dyDescent="0.2">
      <c r="A7" s="14"/>
      <c r="C7" s="14"/>
      <c r="D7" s="48" t="s">
        <v>35</v>
      </c>
      <c r="E7" s="49">
        <v>6.6</v>
      </c>
      <c r="F7" s="52">
        <v>6.9</v>
      </c>
      <c r="G7" s="55">
        <v>7.1</v>
      </c>
      <c r="H7" s="59">
        <v>7.4</v>
      </c>
      <c r="I7" s="61">
        <v>7.6</v>
      </c>
      <c r="J7" s="65">
        <v>7.5</v>
      </c>
      <c r="K7" s="17">
        <v>7.4</v>
      </c>
      <c r="L7" s="26">
        <v>7.5</v>
      </c>
      <c r="M7" s="17">
        <v>8.1</v>
      </c>
      <c r="N7" s="17">
        <v>8.1999999999999993</v>
      </c>
    </row>
    <row r="8" spans="1:14" x14ac:dyDescent="0.2">
      <c r="A8" s="14"/>
      <c r="B8" s="14"/>
      <c r="C8" s="25"/>
      <c r="D8" s="15"/>
      <c r="E8" s="15"/>
      <c r="F8" s="15"/>
      <c r="G8" s="15"/>
      <c r="H8" s="15"/>
      <c r="I8" s="15"/>
      <c r="J8" s="15"/>
      <c r="K8" s="16"/>
      <c r="L8" s="28"/>
      <c r="M8" s="16"/>
      <c r="N8" s="28"/>
    </row>
    <row r="9" spans="1:14" x14ac:dyDescent="0.2">
      <c r="A9" s="14"/>
      <c r="B9" s="14"/>
      <c r="C9" s="25"/>
      <c r="D9" s="15"/>
      <c r="E9" s="17">
        <f t="shared" ref="E9:J9" si="0">SUM(E5:E7)</f>
        <v>50.4</v>
      </c>
      <c r="F9" s="17">
        <f t="shared" si="0"/>
        <v>51.9</v>
      </c>
      <c r="G9" s="17">
        <f t="shared" si="0"/>
        <v>56.1</v>
      </c>
      <c r="H9" s="17">
        <f t="shared" si="0"/>
        <v>59.5</v>
      </c>
      <c r="I9" s="17">
        <f t="shared" si="0"/>
        <v>59.300000000000004</v>
      </c>
      <c r="J9" s="17">
        <f t="shared" si="0"/>
        <v>59.3</v>
      </c>
      <c r="K9" s="17">
        <f>SUM(K5:K7)</f>
        <v>62.599999999999994</v>
      </c>
      <c r="L9" s="17">
        <f>SUM(L5:L7)</f>
        <v>67.2</v>
      </c>
      <c r="M9" s="17">
        <f>SUM(M5:M7)</f>
        <v>69.899999999999991</v>
      </c>
      <c r="N9" s="17">
        <f>SUM(N5:N7)</f>
        <v>74.3</v>
      </c>
    </row>
    <row r="11" spans="1:14" x14ac:dyDescent="0.2">
      <c r="D11">
        <v>50.4</v>
      </c>
      <c r="E11">
        <v>51.9</v>
      </c>
      <c r="F11">
        <v>56.1</v>
      </c>
      <c r="G11">
        <v>59.5</v>
      </c>
      <c r="H11">
        <v>59.300000000000004</v>
      </c>
      <c r="I11">
        <v>59.3</v>
      </c>
    </row>
    <row r="13" spans="1:14" x14ac:dyDescent="0.2">
      <c r="D13">
        <v>50.4</v>
      </c>
    </row>
    <row r="14" spans="1:14" x14ac:dyDescent="0.2">
      <c r="D14">
        <v>51.9</v>
      </c>
    </row>
    <row r="15" spans="1:14" x14ac:dyDescent="0.2">
      <c r="D15">
        <v>56.1</v>
      </c>
    </row>
    <row r="16" spans="1:14" x14ac:dyDescent="0.2">
      <c r="D16">
        <v>59.5</v>
      </c>
    </row>
    <row r="17" spans="4:4" x14ac:dyDescent="0.2">
      <c r="D17">
        <v>59.300000000000004</v>
      </c>
    </row>
    <row r="18" spans="4:4" x14ac:dyDescent="0.2">
      <c r="D18">
        <v>59.3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A193-BD91-43E9-9217-08F0E8BCCCAD}">
  <dimension ref="A1:N25"/>
  <sheetViews>
    <sheetView workbookViewId="0">
      <selection sqref="A1:N26"/>
    </sheetView>
  </sheetViews>
  <sheetFormatPr defaultRowHeight="12.75" x14ac:dyDescent="0.2"/>
  <sheetData>
    <row r="1" spans="1:14" ht="19.5" x14ac:dyDescent="0.2">
      <c r="A1" s="67" t="s">
        <v>89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15" x14ac:dyDescent="0.2">
      <c r="A2" s="12" t="s">
        <v>90</v>
      </c>
      <c r="B2" s="70"/>
      <c r="C2" s="70"/>
      <c r="D2" s="70"/>
      <c r="E2" s="70"/>
      <c r="F2" s="70"/>
      <c r="G2" s="70"/>
      <c r="H2" s="70"/>
      <c r="I2" s="71"/>
      <c r="J2" s="72"/>
      <c r="K2" s="69"/>
      <c r="L2" s="69"/>
      <c r="M2" s="72"/>
      <c r="N2" s="71"/>
    </row>
    <row r="3" spans="1:14" ht="15" x14ac:dyDescent="0.2">
      <c r="A3" s="12" t="s">
        <v>91</v>
      </c>
      <c r="B3" s="70"/>
      <c r="C3" s="70"/>
      <c r="D3" s="70"/>
      <c r="E3" s="70"/>
      <c r="F3" s="70"/>
      <c r="G3" s="70"/>
      <c r="H3" s="70"/>
      <c r="I3" s="71"/>
      <c r="J3" s="72"/>
      <c r="K3" s="69"/>
      <c r="L3" s="69"/>
      <c r="M3" s="72"/>
      <c r="N3" s="71"/>
    </row>
    <row r="4" spans="1:14" ht="15" x14ac:dyDescent="0.2">
      <c r="A4" s="12" t="s">
        <v>27</v>
      </c>
      <c r="B4" s="70"/>
      <c r="C4" s="70"/>
      <c r="D4" s="70"/>
      <c r="E4" s="70"/>
      <c r="F4" s="70"/>
      <c r="G4" s="70"/>
      <c r="H4" s="70"/>
      <c r="I4" s="71"/>
      <c r="J4" s="72"/>
      <c r="K4" s="69"/>
      <c r="L4" s="69"/>
      <c r="M4" s="72"/>
      <c r="N4" s="71"/>
    </row>
    <row r="5" spans="1:14" ht="15" x14ac:dyDescent="0.2">
      <c r="A5" s="12" t="s">
        <v>92</v>
      </c>
      <c r="B5" s="70"/>
      <c r="C5" s="70"/>
      <c r="D5" s="70"/>
      <c r="E5" s="70"/>
      <c r="F5" s="70"/>
      <c r="G5" s="70"/>
      <c r="H5" s="70"/>
      <c r="I5" s="71"/>
      <c r="J5" s="72"/>
      <c r="K5" s="69"/>
      <c r="L5" s="69"/>
      <c r="M5" s="72"/>
      <c r="N5" s="71"/>
    </row>
    <row r="6" spans="1:14" ht="15" x14ac:dyDescent="0.2">
      <c r="A6" s="12" t="s">
        <v>93</v>
      </c>
      <c r="B6" s="70"/>
      <c r="C6" s="70"/>
      <c r="D6" s="70"/>
      <c r="E6" s="70"/>
      <c r="F6" s="70"/>
      <c r="G6" s="70"/>
      <c r="H6" s="70"/>
      <c r="I6" s="71"/>
      <c r="J6" s="72"/>
      <c r="K6" s="69"/>
      <c r="L6" s="69"/>
      <c r="M6" s="72"/>
      <c r="N6" s="71"/>
    </row>
    <row r="7" spans="1:14" ht="15" x14ac:dyDescent="0.2">
      <c r="A7" s="12" t="s">
        <v>94</v>
      </c>
      <c r="B7" s="70"/>
      <c r="C7" s="70"/>
      <c r="D7" s="70"/>
      <c r="E7" s="70"/>
      <c r="F7" s="70"/>
      <c r="G7" s="70"/>
      <c r="H7" s="70"/>
      <c r="I7" s="71"/>
      <c r="J7" s="72"/>
      <c r="K7" s="69"/>
      <c r="L7" s="69"/>
      <c r="M7" s="72"/>
      <c r="N7" s="71"/>
    </row>
    <row r="8" spans="1:14" ht="15" x14ac:dyDescent="0.2">
      <c r="A8" s="12" t="s">
        <v>95</v>
      </c>
      <c r="B8" s="70"/>
      <c r="C8" s="70"/>
      <c r="D8" s="70"/>
      <c r="E8" s="70"/>
      <c r="F8" s="70"/>
      <c r="G8" s="70"/>
      <c r="H8" s="70"/>
      <c r="I8" s="71"/>
      <c r="J8" s="72"/>
      <c r="K8" s="69"/>
      <c r="L8" s="69"/>
      <c r="M8" s="72"/>
      <c r="N8" s="71"/>
    </row>
    <row r="9" spans="1:14" ht="15" x14ac:dyDescent="0.2">
      <c r="A9" s="73" t="s">
        <v>96</v>
      </c>
      <c r="B9" s="74"/>
      <c r="C9" s="74"/>
      <c r="D9" s="74"/>
      <c r="E9" s="74"/>
      <c r="F9" s="74"/>
      <c r="G9" s="74"/>
      <c r="H9" s="74"/>
      <c r="I9" s="75"/>
      <c r="J9" s="76"/>
      <c r="K9" s="77"/>
      <c r="L9" s="77"/>
      <c r="M9" s="76"/>
      <c r="N9" s="75"/>
    </row>
    <row r="10" spans="1:14" ht="15" x14ac:dyDescent="0.2">
      <c r="A10" s="12" t="s">
        <v>97</v>
      </c>
      <c r="B10" s="70"/>
      <c r="C10" s="70"/>
      <c r="D10" s="70"/>
      <c r="E10" s="70"/>
      <c r="F10" s="70"/>
      <c r="G10" s="70"/>
      <c r="H10" s="70"/>
      <c r="I10" s="71"/>
      <c r="J10" s="72"/>
      <c r="K10" s="69"/>
      <c r="L10" s="69"/>
      <c r="M10" s="72"/>
      <c r="N10" s="71"/>
    </row>
    <row r="11" spans="1:14" ht="15" x14ac:dyDescent="0.2">
      <c r="A11" s="78" t="s">
        <v>98</v>
      </c>
      <c r="B11" s="70"/>
      <c r="C11" s="70"/>
      <c r="D11" s="70"/>
      <c r="E11" s="70"/>
      <c r="F11" s="70"/>
      <c r="G11" s="70"/>
      <c r="H11" s="70"/>
      <c r="I11" s="71"/>
      <c r="J11" s="72"/>
      <c r="K11" s="69"/>
      <c r="L11" s="69"/>
      <c r="M11" s="72"/>
      <c r="N11" s="71"/>
    </row>
    <row r="12" spans="1:14" ht="15" x14ac:dyDescent="0.2">
      <c r="A12" s="79" t="s">
        <v>99</v>
      </c>
      <c r="B12" s="70"/>
      <c r="C12" s="70"/>
      <c r="D12" s="70"/>
      <c r="E12" s="70"/>
      <c r="F12" s="70"/>
      <c r="G12" s="70"/>
      <c r="H12" s="70"/>
      <c r="I12" s="71"/>
      <c r="J12" s="72"/>
      <c r="K12" s="69"/>
      <c r="L12" s="69"/>
      <c r="M12" s="72"/>
      <c r="N12" s="71"/>
    </row>
    <row r="13" spans="1:14" ht="72" x14ac:dyDescent="0.2">
      <c r="A13" s="80" t="s">
        <v>100</v>
      </c>
      <c r="B13" s="80" t="s">
        <v>101</v>
      </c>
      <c r="C13" s="80" t="s">
        <v>102</v>
      </c>
      <c r="D13" s="80" t="s">
        <v>103</v>
      </c>
      <c r="E13" s="80" t="s">
        <v>104</v>
      </c>
      <c r="F13" s="80" t="s">
        <v>105</v>
      </c>
      <c r="G13" s="80" t="s">
        <v>106</v>
      </c>
      <c r="H13" s="80" t="s">
        <v>107</v>
      </c>
      <c r="I13" s="80" t="s">
        <v>108</v>
      </c>
      <c r="J13" s="80" t="s">
        <v>109</v>
      </c>
      <c r="K13" s="80" t="s">
        <v>110</v>
      </c>
      <c r="L13" s="80" t="s">
        <v>111</v>
      </c>
      <c r="M13" s="80" t="s">
        <v>112</v>
      </c>
      <c r="N13" s="81"/>
    </row>
    <row r="14" spans="1:14" x14ac:dyDescent="0.2">
      <c r="A14" s="82">
        <v>2010</v>
      </c>
      <c r="B14" s="83" t="s">
        <v>113</v>
      </c>
      <c r="C14" s="83" t="s">
        <v>113</v>
      </c>
      <c r="D14" s="84">
        <f>ROUND([2]calc_new!E7,0)</f>
        <v>541</v>
      </c>
      <c r="E14" s="83" t="s">
        <v>113</v>
      </c>
      <c r="F14" s="83" t="s">
        <v>113</v>
      </c>
      <c r="G14" s="84">
        <f>ROUND([2]calc_new!I7,0)</f>
        <v>503</v>
      </c>
      <c r="H14" s="83" t="s">
        <v>113</v>
      </c>
      <c r="I14" s="83" t="s">
        <v>113</v>
      </c>
      <c r="J14" s="84">
        <f>ROUND([2]calc_new!M7,0)</f>
        <v>541</v>
      </c>
      <c r="K14" s="83" t="s">
        <v>113</v>
      </c>
      <c r="L14" s="83" t="s">
        <v>113</v>
      </c>
      <c r="M14" s="84">
        <f>ROUND([2]calc_new!Q7,0)</f>
        <v>520</v>
      </c>
      <c r="N14" s="81"/>
    </row>
    <row r="15" spans="1:14" x14ac:dyDescent="0.2">
      <c r="A15" s="82">
        <v>2011</v>
      </c>
      <c r="B15" s="83" t="s">
        <v>113</v>
      </c>
      <c r="C15" s="83" t="s">
        <v>113</v>
      </c>
      <c r="D15" s="84">
        <f>ROUND([2]calc_new!E8,0)</f>
        <v>594</v>
      </c>
      <c r="E15" s="83" t="s">
        <v>113</v>
      </c>
      <c r="F15" s="83" t="s">
        <v>113</v>
      </c>
      <c r="G15" s="84">
        <f>ROUND([2]calc_new!I8,0)</f>
        <v>551</v>
      </c>
      <c r="H15" s="83" t="s">
        <v>113</v>
      </c>
      <c r="I15" s="83" t="s">
        <v>113</v>
      </c>
      <c r="J15" s="84">
        <f>ROUND([2]calc_new!M8,0)</f>
        <v>589</v>
      </c>
      <c r="K15" s="83" t="s">
        <v>113</v>
      </c>
      <c r="L15" s="83" t="s">
        <v>113</v>
      </c>
      <c r="M15" s="84">
        <f>ROUND([2]calc_new!Q8,0)</f>
        <v>569</v>
      </c>
      <c r="N15" s="81"/>
    </row>
    <row r="16" spans="1:14" x14ac:dyDescent="0.2">
      <c r="A16" s="82">
        <v>2012</v>
      </c>
      <c r="B16" s="83" t="s">
        <v>113</v>
      </c>
      <c r="C16" s="83" t="s">
        <v>113</v>
      </c>
      <c r="D16" s="84">
        <f>ROUND([2]calc_new!E9,0)</f>
        <v>664</v>
      </c>
      <c r="E16" s="83" t="s">
        <v>113</v>
      </c>
      <c r="F16" s="83" t="s">
        <v>113</v>
      </c>
      <c r="G16" s="84">
        <f>ROUND([2]calc_new!I9,0)</f>
        <v>610</v>
      </c>
      <c r="H16" s="83" t="s">
        <v>113</v>
      </c>
      <c r="I16" s="83" t="s">
        <v>113</v>
      </c>
      <c r="J16" s="84">
        <f>ROUND([2]calc_new!M9,0)</f>
        <v>655</v>
      </c>
      <c r="K16" s="83" t="s">
        <v>113</v>
      </c>
      <c r="L16" s="83" t="s">
        <v>113</v>
      </c>
      <c r="M16" s="84">
        <f>ROUND([2]calc_new!Q9,0)</f>
        <v>632</v>
      </c>
      <c r="N16" s="81"/>
    </row>
    <row r="17" spans="1:14" x14ac:dyDescent="0.2">
      <c r="A17" s="82">
        <v>2013</v>
      </c>
      <c r="B17" s="83" t="s">
        <v>113</v>
      </c>
      <c r="C17" s="83" t="s">
        <v>113</v>
      </c>
      <c r="D17" s="84">
        <f>ROUND([2]calc_new!E10,0)</f>
        <v>705</v>
      </c>
      <c r="E17" s="83" t="s">
        <v>113</v>
      </c>
      <c r="F17" s="83" t="s">
        <v>113</v>
      </c>
      <c r="G17" s="84">
        <f>ROUND([2]calc_new!I10,0)</f>
        <v>644</v>
      </c>
      <c r="H17" s="83" t="s">
        <v>113</v>
      </c>
      <c r="I17" s="83" t="s">
        <v>113</v>
      </c>
      <c r="J17" s="84">
        <f>ROUND([2]calc_new!M10,0)</f>
        <v>697</v>
      </c>
      <c r="K17" s="83" t="s">
        <v>113</v>
      </c>
      <c r="L17" s="83" t="s">
        <v>113</v>
      </c>
      <c r="M17" s="84">
        <f>ROUND([2]calc_new!Q10,0)</f>
        <v>670</v>
      </c>
      <c r="N17" s="81"/>
    </row>
    <row r="18" spans="1:14" x14ac:dyDescent="0.2">
      <c r="A18" s="82">
        <v>2014</v>
      </c>
      <c r="B18" s="83" t="s">
        <v>113</v>
      </c>
      <c r="C18" s="83" t="s">
        <v>113</v>
      </c>
      <c r="D18" s="84">
        <f>ROUND([2]calc_new!E11,0)</f>
        <v>731</v>
      </c>
      <c r="E18" s="83" t="s">
        <v>113</v>
      </c>
      <c r="F18" s="83" t="s">
        <v>113</v>
      </c>
      <c r="G18" s="84">
        <f>ROUND([2]calc_new!I11,0)</f>
        <v>661</v>
      </c>
      <c r="H18" s="83" t="s">
        <v>113</v>
      </c>
      <c r="I18" s="83" t="s">
        <v>113</v>
      </c>
      <c r="J18" s="84">
        <f>ROUND([2]calc_new!M11,0)</f>
        <v>728</v>
      </c>
      <c r="K18" s="83" t="s">
        <v>113</v>
      </c>
      <c r="L18" s="83" t="s">
        <v>113</v>
      </c>
      <c r="M18" s="84">
        <f>ROUND([2]calc_new!Q11,0)</f>
        <v>691</v>
      </c>
      <c r="N18" s="81"/>
    </row>
    <row r="19" spans="1:14" x14ac:dyDescent="0.2">
      <c r="A19" s="82">
        <v>2015</v>
      </c>
      <c r="B19" s="83" t="s">
        <v>113</v>
      </c>
      <c r="C19" s="83" t="s">
        <v>113</v>
      </c>
      <c r="D19" s="84">
        <f>ROUND([2]calc_new!E12,0)</f>
        <v>698</v>
      </c>
      <c r="E19" s="83" t="s">
        <v>113</v>
      </c>
      <c r="F19" s="83" t="s">
        <v>113</v>
      </c>
      <c r="G19" s="84">
        <f>ROUND([2]calc_new!I12,0)</f>
        <v>624</v>
      </c>
      <c r="H19" s="83" t="s">
        <v>113</v>
      </c>
      <c r="I19" s="83" t="s">
        <v>113</v>
      </c>
      <c r="J19" s="84">
        <f>ROUND([2]calc_new!M12,0)</f>
        <v>699</v>
      </c>
      <c r="K19" s="83" t="s">
        <v>113</v>
      </c>
      <c r="L19" s="83" t="s">
        <v>113</v>
      </c>
      <c r="M19" s="84">
        <f>ROUND([2]calc_new!Q12,0)</f>
        <v>655</v>
      </c>
      <c r="N19" s="81"/>
    </row>
    <row r="20" spans="1:14" x14ac:dyDescent="0.2">
      <c r="A20" s="82">
        <v>2016</v>
      </c>
      <c r="B20" s="83" t="s">
        <v>113</v>
      </c>
      <c r="C20" s="83" t="s">
        <v>113</v>
      </c>
      <c r="D20" s="84">
        <f>ROUND([2]calc_new!E13,0)</f>
        <v>646</v>
      </c>
      <c r="E20" s="83" t="s">
        <v>113</v>
      </c>
      <c r="F20" s="83" t="s">
        <v>113</v>
      </c>
      <c r="G20" s="84">
        <f>ROUND([2]calc_new!I13,0)</f>
        <v>564</v>
      </c>
      <c r="H20" s="83" t="s">
        <v>113</v>
      </c>
      <c r="I20" s="83" t="s">
        <v>113</v>
      </c>
      <c r="J20" s="84">
        <f>ROUND([2]calc_new!M13,0)</f>
        <v>654</v>
      </c>
      <c r="K20" s="83" t="s">
        <v>113</v>
      </c>
      <c r="L20" s="83" t="s">
        <v>113</v>
      </c>
      <c r="M20" s="84">
        <f>ROUND([2]calc_new!Q13,0)</f>
        <v>597</v>
      </c>
      <c r="N20" s="81"/>
    </row>
    <row r="21" spans="1:14" x14ac:dyDescent="0.2">
      <c r="A21" s="82">
        <v>2017</v>
      </c>
      <c r="B21" s="84">
        <f>ROUND([2]calc_new!C14,0)</f>
        <v>639</v>
      </c>
      <c r="C21" s="84">
        <f>ROUND([2]calc_new!D14,0)</f>
        <v>637</v>
      </c>
      <c r="D21" s="84">
        <f>ROUND([2]calc_new!E14,0)</f>
        <v>638</v>
      </c>
      <c r="E21" s="84">
        <f>ROUND([2]calc_new!G14,0)</f>
        <v>590</v>
      </c>
      <c r="F21" s="84">
        <f>ROUND([2]calc_new!H14,0)</f>
        <v>546</v>
      </c>
      <c r="G21" s="84">
        <f>ROUND([2]calc_new!I14,0)</f>
        <v>561</v>
      </c>
      <c r="H21" s="84">
        <f>ROUND([2]calc_new!K14,0)</f>
        <v>588</v>
      </c>
      <c r="I21" s="84">
        <f>ROUND([2]calc_new!L14,0)</f>
        <v>579</v>
      </c>
      <c r="J21" s="84">
        <f>ROUND([2]calc_new!M14,0)</f>
        <v>582</v>
      </c>
      <c r="K21" s="84">
        <f>ROUND([2]calc_new!O14,0)</f>
        <v>604</v>
      </c>
      <c r="L21" s="84">
        <f>ROUND([2]calc_new!P14,0)</f>
        <v>567</v>
      </c>
      <c r="M21" s="84">
        <f>ROUND([2]calc_new!Q14,0)</f>
        <v>581</v>
      </c>
      <c r="N21" s="85"/>
    </row>
    <row r="22" spans="1:14" x14ac:dyDescent="0.2">
      <c r="A22" s="82">
        <v>2018</v>
      </c>
      <c r="B22" s="84">
        <f>ROUND([2]calc_new!C15,0)</f>
        <v>663</v>
      </c>
      <c r="C22" s="84">
        <f>ROUND([2]calc_new!D15,0)</f>
        <v>655</v>
      </c>
      <c r="D22" s="84">
        <f>ROUND([2]calc_new!E15,0)</f>
        <v>659</v>
      </c>
      <c r="E22" s="84">
        <f>ROUND([2]calc_new!G15,0)</f>
        <v>614</v>
      </c>
      <c r="F22" s="84">
        <f>ROUND([2]calc_new!H15,0)</f>
        <v>570</v>
      </c>
      <c r="G22" s="84">
        <f>ROUND([2]calc_new!I15,0)</f>
        <v>580</v>
      </c>
      <c r="H22" s="84">
        <f>ROUND([2]calc_new!K15,0)</f>
        <v>580</v>
      </c>
      <c r="I22" s="84">
        <f>ROUND([2]calc_new!L15,0)</f>
        <v>572</v>
      </c>
      <c r="J22" s="84">
        <f>ROUND([2]calc_new!M15,0)</f>
        <v>575</v>
      </c>
      <c r="K22" s="84">
        <f>ROUND([2]calc_new!O15,0)</f>
        <v>622</v>
      </c>
      <c r="L22" s="84">
        <f>ROUND([2]calc_new!P15,0)</f>
        <v>582</v>
      </c>
      <c r="M22" s="84">
        <f>ROUND([2]calc_new!Q15,0)</f>
        <v>594</v>
      </c>
      <c r="N22" s="85"/>
    </row>
    <row r="23" spans="1:14" x14ac:dyDescent="0.2">
      <c r="A23" s="82">
        <v>2019</v>
      </c>
      <c r="B23" s="84">
        <f>ROUND([2]calc_new!C16,0)</f>
        <v>666</v>
      </c>
      <c r="C23" s="84">
        <f>ROUND([2]calc_new!D16,0)</f>
        <v>653</v>
      </c>
      <c r="D23" s="84">
        <f>ROUND([2]calc_new!E16,0)</f>
        <v>658</v>
      </c>
      <c r="E23" s="84">
        <f>ROUND([2]calc_new!G16,0)</f>
        <v>619</v>
      </c>
      <c r="F23" s="84">
        <f>ROUND([2]calc_new!H16,0)</f>
        <v>584</v>
      </c>
      <c r="G23" s="84">
        <f>ROUND([2]calc_new!I16,0)</f>
        <v>591</v>
      </c>
      <c r="H23" s="84">
        <f>ROUND([2]calc_new!K16,0)</f>
        <v>638</v>
      </c>
      <c r="I23" s="84">
        <f>ROUND([2]calc_new!L16,0)</f>
        <v>626</v>
      </c>
      <c r="J23" s="84">
        <f>ROUND([2]calc_new!M16,0)</f>
        <v>630</v>
      </c>
      <c r="K23" s="84">
        <f>ROUND([2]calc_new!O16,0)</f>
        <v>636</v>
      </c>
      <c r="L23" s="84">
        <f>ROUND([2]calc_new!P16,0)</f>
        <v>600</v>
      </c>
      <c r="M23" s="84">
        <f>ROUND([2]calc_new!Q16,0)</f>
        <v>609</v>
      </c>
      <c r="N23" s="85"/>
    </row>
    <row r="24" spans="1:14" x14ac:dyDescent="0.2">
      <c r="A24" s="82">
        <v>2020</v>
      </c>
      <c r="B24" s="84">
        <f>ROUND([2]calc_new!C17,0)</f>
        <v>612</v>
      </c>
      <c r="C24" s="84">
        <f>ROUND([2]calc_new!D17,0)</f>
        <v>602</v>
      </c>
      <c r="D24" s="84">
        <f>ROUND([2]calc_new!E17,0)</f>
        <v>606</v>
      </c>
      <c r="E24" s="84">
        <f>ROUND([2]calc_new!G17,0)</f>
        <v>564</v>
      </c>
      <c r="F24" s="84">
        <f>ROUND([2]calc_new!H17,0)</f>
        <v>533</v>
      </c>
      <c r="G24" s="84">
        <f>ROUND([2]calc_new!I17,0)</f>
        <v>540</v>
      </c>
      <c r="H24" s="84">
        <f>ROUND([2]calc_new!K17,0)</f>
        <v>587</v>
      </c>
      <c r="I24" s="84">
        <f>ROUND([2]calc_new!L17,0)</f>
        <v>584</v>
      </c>
      <c r="J24" s="84">
        <f>ROUND([2]calc_new!M17,0)</f>
        <v>585</v>
      </c>
      <c r="K24" s="84">
        <f>ROUND([2]calc_new!O17,0)</f>
        <v>581</v>
      </c>
      <c r="L24" s="84">
        <f>ROUND([2]calc_new!P17,0)</f>
        <v>548</v>
      </c>
      <c r="M24" s="84">
        <f>ROUND([2]calc_new!Q17,0)</f>
        <v>557</v>
      </c>
      <c r="N24" s="85"/>
    </row>
    <row r="25" spans="1:14" x14ac:dyDescent="0.2">
      <c r="A25" s="86">
        <v>2021</v>
      </c>
      <c r="B25" s="84">
        <f>ROUND([2]calc_new!C18,0)</f>
        <v>602</v>
      </c>
      <c r="C25" s="84">
        <f>ROUND([2]calc_new!D18,0)</f>
        <v>600</v>
      </c>
      <c r="D25" s="84">
        <f>ROUND([2]calc_new!E18,0)</f>
        <v>600</v>
      </c>
      <c r="E25" s="84">
        <f>ROUND([2]calc_new!G18,0)</f>
        <v>571</v>
      </c>
      <c r="F25" s="84">
        <f>ROUND([2]calc_new!H18,0)</f>
        <v>543</v>
      </c>
      <c r="G25" s="84">
        <f>ROUND([2]calc_new!I18,0)</f>
        <v>550</v>
      </c>
      <c r="H25" s="84">
        <f>ROUND([2]calc_new!K18,0)</f>
        <v>613</v>
      </c>
      <c r="I25" s="84">
        <f>ROUND([2]calc_new!L18,0)</f>
        <v>541</v>
      </c>
      <c r="J25" s="84">
        <f>ROUND([2]calc_new!M18,0)</f>
        <v>564</v>
      </c>
      <c r="K25" s="84">
        <f>ROUND([2]calc_new!O18,0)</f>
        <v>586</v>
      </c>
      <c r="L25" s="84">
        <f>ROUND([2]calc_new!P18,0)</f>
        <v>550</v>
      </c>
      <c r="M25" s="84">
        <f>ROUND([2]calc_new!Q18,0)</f>
        <v>560</v>
      </c>
      <c r="N25" s="81"/>
    </row>
  </sheetData>
  <hyperlinks>
    <hyperlink ref="A9" r:id="rId1" display="Further information on methodolgy can be found here. " xr:uid="{B9D8A05B-466F-4147-AE43-109CB6437BDF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ACBD-860D-4052-A692-7A35C56AB616}">
  <dimension ref="A1:N21"/>
  <sheetViews>
    <sheetView workbookViewId="0">
      <selection activeCell="L34" sqref="L34"/>
    </sheetView>
  </sheetViews>
  <sheetFormatPr defaultRowHeight="12.75" x14ac:dyDescent="0.2"/>
  <sheetData>
    <row r="1" spans="1:14" ht="19.5" x14ac:dyDescent="0.2">
      <c r="A1" s="87" t="s">
        <v>114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69"/>
    </row>
    <row r="2" spans="1:14" ht="15.75" x14ac:dyDescent="0.2">
      <c r="A2" s="89" t="s">
        <v>90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69"/>
    </row>
    <row r="3" spans="1:14" ht="15" x14ac:dyDescent="0.2">
      <c r="A3" s="70" t="s">
        <v>115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 ht="15" x14ac:dyDescent="0.2">
      <c r="A4" s="70" t="s">
        <v>116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ht="15" x14ac:dyDescent="0.2">
      <c r="A5" s="90" t="s">
        <v>96</v>
      </c>
      <c r="B5" s="91"/>
      <c r="C5" s="92"/>
      <c r="D5" s="92"/>
      <c r="E5" s="92"/>
      <c r="F5" s="92"/>
      <c r="G5" s="92"/>
      <c r="H5" s="92"/>
      <c r="I5" s="92"/>
      <c r="J5" s="92"/>
      <c r="K5" s="93"/>
      <c r="L5" s="93"/>
      <c r="M5" s="93"/>
      <c r="N5" s="77"/>
    </row>
    <row r="6" spans="1:14" ht="15" x14ac:dyDescent="0.2">
      <c r="A6" s="94" t="s">
        <v>97</v>
      </c>
      <c r="B6" s="69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9"/>
    </row>
    <row r="7" spans="1:14" ht="15" x14ac:dyDescent="0.2">
      <c r="A7" s="96" t="s">
        <v>117</v>
      </c>
      <c r="B7" s="69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69"/>
    </row>
    <row r="8" spans="1:14" ht="15" x14ac:dyDescent="0.2">
      <c r="A8" s="70" t="s">
        <v>99</v>
      </c>
      <c r="B8" s="98"/>
      <c r="C8" s="98"/>
      <c r="D8" s="99"/>
      <c r="E8" s="100"/>
      <c r="F8" s="100"/>
      <c r="G8" s="100"/>
      <c r="H8" s="69"/>
      <c r="I8" s="69"/>
      <c r="J8" s="69"/>
      <c r="K8" s="69"/>
      <c r="L8" s="69"/>
      <c r="M8" s="69"/>
      <c r="N8" s="69"/>
    </row>
    <row r="9" spans="1:14" ht="76.5" x14ac:dyDescent="0.2">
      <c r="A9" s="101" t="s">
        <v>100</v>
      </c>
      <c r="B9" s="102" t="s">
        <v>101</v>
      </c>
      <c r="C9" s="102" t="s">
        <v>102</v>
      </c>
      <c r="D9" s="102" t="s">
        <v>103</v>
      </c>
      <c r="E9" s="102" t="s">
        <v>104</v>
      </c>
      <c r="F9" s="102" t="s">
        <v>105</v>
      </c>
      <c r="G9" s="102" t="s">
        <v>106</v>
      </c>
      <c r="H9" s="102" t="s">
        <v>107</v>
      </c>
      <c r="I9" s="102" t="s">
        <v>108</v>
      </c>
      <c r="J9" s="102" t="s">
        <v>109</v>
      </c>
      <c r="K9" s="102" t="s">
        <v>110</v>
      </c>
      <c r="L9" s="102" t="s">
        <v>111</v>
      </c>
      <c r="M9" s="102" t="s">
        <v>112</v>
      </c>
      <c r="N9" s="103"/>
    </row>
    <row r="10" spans="1:14" x14ac:dyDescent="0.2">
      <c r="A10" s="104">
        <v>2010</v>
      </c>
      <c r="B10" s="83"/>
      <c r="C10" s="83"/>
      <c r="D10" s="84">
        <f>[3]calc_new!E7</f>
        <v>469.60955915088164</v>
      </c>
      <c r="E10" s="83"/>
      <c r="F10" s="83"/>
      <c r="G10" s="84">
        <f>[3]calc_new!H7</f>
        <v>431.30128350510694</v>
      </c>
      <c r="H10" s="83"/>
      <c r="I10" s="83"/>
      <c r="J10" s="84">
        <f>[3]calc_new!K7</f>
        <v>481.33791315540867</v>
      </c>
      <c r="K10" s="83"/>
      <c r="L10" s="83"/>
      <c r="M10" s="84">
        <f>[3]calc_new!N7</f>
        <v>451.44188552601173</v>
      </c>
      <c r="N10" s="69"/>
    </row>
    <row r="11" spans="1:14" x14ac:dyDescent="0.2">
      <c r="A11" s="104">
        <v>2011</v>
      </c>
      <c r="B11" s="83"/>
      <c r="C11" s="83"/>
      <c r="D11" s="84">
        <f>[3]calc_new!E8</f>
        <v>508.84691356289443</v>
      </c>
      <c r="E11" s="83"/>
      <c r="F11" s="83"/>
      <c r="G11" s="84">
        <f>[3]calc_new!H8</f>
        <v>469.4226527395744</v>
      </c>
      <c r="H11" s="83"/>
      <c r="I11" s="83"/>
      <c r="J11" s="84">
        <f>[3]calc_new!K8</f>
        <v>516.60233488922745</v>
      </c>
      <c r="K11" s="83"/>
      <c r="L11" s="83"/>
      <c r="M11" s="84">
        <f>[3]calc_new!N8</f>
        <v>488.96319249579642</v>
      </c>
      <c r="N11" s="69"/>
    </row>
    <row r="12" spans="1:14" x14ac:dyDescent="0.2">
      <c r="A12" s="104">
        <v>2012</v>
      </c>
      <c r="B12" s="83"/>
      <c r="C12" s="83"/>
      <c r="D12" s="84">
        <f>[3]calc_new!E9</f>
        <v>539.13232526641809</v>
      </c>
      <c r="E12" s="83"/>
      <c r="F12" s="83"/>
      <c r="G12" s="84">
        <f>[3]calc_new!H9</f>
        <v>496.85117585231609</v>
      </c>
      <c r="H12" s="83"/>
      <c r="I12" s="83"/>
      <c r="J12" s="84">
        <f>[3]calc_new!K9</f>
        <v>541.10502683010657</v>
      </c>
      <c r="K12" s="83"/>
      <c r="L12" s="83"/>
      <c r="M12" s="84">
        <f>[3]calc_new!N9</f>
        <v>516.48157444299397</v>
      </c>
      <c r="N12" s="69"/>
    </row>
    <row r="13" spans="1:14" x14ac:dyDescent="0.2">
      <c r="A13" s="104">
        <v>2013</v>
      </c>
      <c r="B13" s="83"/>
      <c r="C13" s="83"/>
      <c r="D13" s="84">
        <f>[3]calc_new!E10</f>
        <v>573.64797701155715</v>
      </c>
      <c r="E13" s="83"/>
      <c r="F13" s="83"/>
      <c r="G13" s="84">
        <f>[3]calc_new!H10</f>
        <v>530.62759633564315</v>
      </c>
      <c r="H13" s="83"/>
      <c r="I13" s="83"/>
      <c r="J13" s="84">
        <f>[3]calc_new!K10</f>
        <v>576.56559787224251</v>
      </c>
      <c r="K13" s="83"/>
      <c r="L13" s="83"/>
      <c r="M13" s="84">
        <f>[3]calc_new!N10</f>
        <v>550.45498708607636</v>
      </c>
      <c r="N13" s="69"/>
    </row>
    <row r="14" spans="1:14" x14ac:dyDescent="0.2">
      <c r="A14" s="104">
        <v>2014</v>
      </c>
      <c r="B14" s="83"/>
      <c r="C14" s="83"/>
      <c r="D14" s="84">
        <f>[3]calc_new!E11</f>
        <v>589.32792604452629</v>
      </c>
      <c r="E14" s="83"/>
      <c r="F14" s="83"/>
      <c r="G14" s="84">
        <f>[3]calc_new!H11</f>
        <v>542.12930138619276</v>
      </c>
      <c r="H14" s="83"/>
      <c r="I14" s="83"/>
      <c r="J14" s="84">
        <f>[3]calc_new!K11</f>
        <v>592.83526483780463</v>
      </c>
      <c r="K14" s="83"/>
      <c r="L14" s="83"/>
      <c r="M14" s="84">
        <f>[3]calc_new!N11</f>
        <v>563.58924415229069</v>
      </c>
      <c r="N14" s="69"/>
    </row>
    <row r="15" spans="1:14" x14ac:dyDescent="0.2">
      <c r="A15" s="104">
        <v>2015</v>
      </c>
      <c r="B15" s="83"/>
      <c r="C15" s="83"/>
      <c r="D15" s="84">
        <f>[3]calc_new!E12</f>
        <v>585.45720915892321</v>
      </c>
      <c r="E15" s="83"/>
      <c r="F15" s="83"/>
      <c r="G15" s="84">
        <f>[3]calc_new!H12</f>
        <v>531.42441016226292</v>
      </c>
      <c r="H15" s="83"/>
      <c r="I15" s="83"/>
      <c r="J15" s="84">
        <f>[3]calc_new!K12</f>
        <v>587.781380780105</v>
      </c>
      <c r="K15" s="83"/>
      <c r="L15" s="83"/>
      <c r="M15" s="84">
        <f>[3]calc_new!N12</f>
        <v>555.1737330118516</v>
      </c>
      <c r="N15" s="69"/>
    </row>
    <row r="16" spans="1:14" x14ac:dyDescent="0.2">
      <c r="A16" s="104">
        <v>2016</v>
      </c>
      <c r="B16" s="83"/>
      <c r="C16" s="83"/>
      <c r="D16" s="84">
        <f>[3]calc_new!E13</f>
        <v>595.42825869031185</v>
      </c>
      <c r="E16" s="83"/>
      <c r="F16" s="83"/>
      <c r="G16" s="84">
        <f>[3]calc_new!H13</f>
        <v>532.7432192726825</v>
      </c>
      <c r="H16" s="83"/>
      <c r="I16" s="83"/>
      <c r="J16" s="84">
        <f>[3]calc_new!K13</f>
        <v>593.75993419624422</v>
      </c>
      <c r="K16" s="83"/>
      <c r="L16" s="83"/>
      <c r="M16" s="84">
        <f>[3]calc_new!N13</f>
        <v>558.33161462667647</v>
      </c>
      <c r="N16" s="69"/>
    </row>
    <row r="17" spans="1:14" x14ac:dyDescent="0.2">
      <c r="A17" s="104">
        <v>2017</v>
      </c>
      <c r="B17" s="84">
        <f>[3]calc_new!C14</f>
        <v>664.45022552372643</v>
      </c>
      <c r="C17" s="84">
        <f>[3]calc_new!D14</f>
        <v>628.34193292840644</v>
      </c>
      <c r="D17" s="84">
        <f>[3]calc_new!E14</f>
        <v>641.76304396256523</v>
      </c>
      <c r="E17" s="84">
        <f>[3]calc_new!F14</f>
        <v>604.3007327065701</v>
      </c>
      <c r="F17" s="84">
        <f>[3]calc_new!G14</f>
        <v>566.79655560852621</v>
      </c>
      <c r="G17" s="84">
        <f>[3]calc_new!H14</f>
        <v>575.83086355456044</v>
      </c>
      <c r="H17" s="84">
        <f>[3]calc_new!I14</f>
        <v>597.67332666482719</v>
      </c>
      <c r="I17" s="84">
        <f>[3]calc_new!J14</f>
        <v>589.91354838563132</v>
      </c>
      <c r="J17" s="84">
        <f>[3]calc_new!K14</f>
        <v>591.86064996340394</v>
      </c>
      <c r="K17" s="84">
        <f>[3]calc_new!L14</f>
        <v>621.58510540300313</v>
      </c>
      <c r="L17" s="84">
        <f>[3]calc_new!M14</f>
        <v>582.78740852003398</v>
      </c>
      <c r="M17" s="84">
        <f>[3]calc_new!N14</f>
        <v>593.33335331194257</v>
      </c>
      <c r="N17" s="69"/>
    </row>
    <row r="18" spans="1:14" x14ac:dyDescent="0.2">
      <c r="A18" s="104">
        <v>2018</v>
      </c>
      <c r="B18" s="84">
        <f>[3]calc_new!C15</f>
        <v>713.8739100761594</v>
      </c>
      <c r="C18" s="84">
        <f>[3]calc_new!D15</f>
        <v>684.542305804075</v>
      </c>
      <c r="D18" s="84">
        <f>[3]calc_new!E15</f>
        <v>695.39103434217407</v>
      </c>
      <c r="E18" s="84">
        <f>[3]calc_new!F15</f>
        <v>653.41914400173198</v>
      </c>
      <c r="F18" s="84">
        <f>[3]calc_new!G15</f>
        <v>620.52674700561715</v>
      </c>
      <c r="G18" s="84">
        <f>[3]calc_new!H15</f>
        <v>627.79930858329965</v>
      </c>
      <c r="H18" s="84">
        <f>[3]calc_new!I15</f>
        <v>619.63023594008428</v>
      </c>
      <c r="I18" s="84">
        <f>[3]calc_new!J15</f>
        <v>625.07606714736869</v>
      </c>
      <c r="J18" s="84">
        <f>[3]calc_new!K15</f>
        <v>623.74523728827512</v>
      </c>
      <c r="K18" s="84">
        <f>[3]calc_new!L15</f>
        <v>666.05494211204268</v>
      </c>
      <c r="L18" s="84">
        <f>[3]calc_new!M15</f>
        <v>632.55087251217356</v>
      </c>
      <c r="M18" s="84">
        <f>[3]calc_new!N15</f>
        <v>641.12448055915524</v>
      </c>
      <c r="N18" s="69"/>
    </row>
    <row r="19" spans="1:14" x14ac:dyDescent="0.2">
      <c r="A19" s="104">
        <v>2019</v>
      </c>
      <c r="B19" s="84">
        <f>[3]calc_new!C16</f>
        <v>753.4970265613008</v>
      </c>
      <c r="C19" s="84">
        <f>[3]calc_new!D16</f>
        <v>752.75490003067614</v>
      </c>
      <c r="D19" s="84">
        <f>[3]calc_new!E16</f>
        <v>753.019817188871</v>
      </c>
      <c r="E19" s="84">
        <f>[3]calc_new!F16</f>
        <v>696.68421964194272</v>
      </c>
      <c r="F19" s="84">
        <f>[3]calc_new!G16</f>
        <v>678.45924073699769</v>
      </c>
      <c r="G19" s="84">
        <f>[3]calc_new!H16</f>
        <v>681.98784748909918</v>
      </c>
      <c r="H19" s="84">
        <f>[3]calc_new!I16</f>
        <v>693.3047535951398</v>
      </c>
      <c r="I19" s="84">
        <f>[3]calc_new!J16</f>
        <v>701.32852876979757</v>
      </c>
      <c r="J19" s="84">
        <f>[3]calc_new!K16</f>
        <v>699.30553785209588</v>
      </c>
      <c r="K19" s="84">
        <f>[3]calc_new!L16</f>
        <v>712.66332146939055</v>
      </c>
      <c r="L19" s="84">
        <f>[3]calc_new!M16</f>
        <v>693.75054517300896</v>
      </c>
      <c r="M19" s="84">
        <f>[3]calc_new!N16</f>
        <v>698.17019158549306</v>
      </c>
      <c r="N19" s="69"/>
    </row>
    <row r="20" spans="1:14" x14ac:dyDescent="0.2">
      <c r="A20" s="104">
        <v>2020</v>
      </c>
      <c r="B20" s="84">
        <f>[3]calc_new!C17</f>
        <v>751.40889618468657</v>
      </c>
      <c r="C20" s="84">
        <f>[3]calc_new!D17</f>
        <v>764.61075293935562</v>
      </c>
      <c r="D20" s="84">
        <f>[3]calc_new!E17</f>
        <v>760.68562165123774</v>
      </c>
      <c r="E20" s="84">
        <f>[3]calc_new!F17</f>
        <v>691.21553858353082</v>
      </c>
      <c r="F20" s="84">
        <f>[3]calc_new!G17</f>
        <v>689.34625073598318</v>
      </c>
      <c r="G20" s="84">
        <f>[3]calc_new!H17</f>
        <v>689.63468398133193</v>
      </c>
      <c r="H20" s="84">
        <f>[3]calc_new!I17</f>
        <v>711.06778286629037</v>
      </c>
      <c r="I20" s="84">
        <f>[3]calc_new!J17</f>
        <v>727.71693873971219</v>
      </c>
      <c r="J20" s="84">
        <f>[3]calc_new!K17</f>
        <v>724.28092520376356</v>
      </c>
      <c r="K20" s="84">
        <f>[3]calc_new!L17</f>
        <v>710.89489299027559</v>
      </c>
      <c r="L20" s="84">
        <f>[3]calc_new!M17</f>
        <v>705.95951517298317</v>
      </c>
      <c r="M20" s="84">
        <f>[3]calc_new!N17</f>
        <v>706.87966185205789</v>
      </c>
      <c r="N20" s="69"/>
    </row>
    <row r="21" spans="1:14" x14ac:dyDescent="0.2">
      <c r="A21" s="105">
        <v>2021</v>
      </c>
      <c r="B21" s="84">
        <f>[3]calc_new!C18</f>
        <v>810.36302102987202</v>
      </c>
      <c r="C21" s="84">
        <f>[3]calc_new!D18</f>
        <v>822.62444308756346</v>
      </c>
      <c r="D21" s="84">
        <f>[3]calc_new!E18</f>
        <v>819.6743267980554</v>
      </c>
      <c r="E21" s="84">
        <f>[3]calc_new!F18</f>
        <v>754.21392883624969</v>
      </c>
      <c r="F21" s="84">
        <f>[3]calc_new!G18</f>
        <v>753.9481915019212</v>
      </c>
      <c r="G21" s="84">
        <f>[3]calc_new!H18</f>
        <v>753.98403331568466</v>
      </c>
      <c r="H21" s="84">
        <f>[3]calc_new!I18</f>
        <v>756.51818346896448</v>
      </c>
      <c r="I21" s="84">
        <f>[3]calc_new!J18</f>
        <v>761.81747406927366</v>
      </c>
      <c r="J21" s="84">
        <f>[3]calc_new!K18</f>
        <v>760.83878996137764</v>
      </c>
      <c r="K21" s="84">
        <f>[3]calc_new!L18</f>
        <v>768.62784948834246</v>
      </c>
      <c r="L21" s="84">
        <f>[3]calc_new!M18</f>
        <v>765.35308701677343</v>
      </c>
      <c r="M21" s="84">
        <f>[3]calc_new!N18</f>
        <v>765.87604857828831</v>
      </c>
    </row>
  </sheetData>
  <hyperlinks>
    <hyperlink ref="A5" r:id="rId1" display="Further information on methodolgy can be found here. " xr:uid="{DD7A4E45-DB9D-47AE-8C07-595CF272DB65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1_2c_AHC</vt:lpstr>
      <vt:lpstr>earnings_energy_comparison</vt:lpstr>
      <vt:lpstr>energy calculations</vt:lpstr>
      <vt:lpstr>median weekly pay agg by year</vt:lpstr>
      <vt:lpstr>weeklypay_data</vt:lpstr>
      <vt:lpstr>Notes and references</vt:lpstr>
      <vt:lpstr>Sheet2</vt:lpstr>
      <vt:lpstr>gasTable 2.3.1 Average annual d</vt:lpstr>
      <vt:lpstr>elect</vt:lpstr>
      <vt:lpstr>Sheet1</vt:lpstr>
      <vt:lpstr>UK Net ave</vt:lpstr>
      <vt:lpstr>UK Net low inc halve energy use</vt:lpstr>
      <vt:lpstr>UK Net low income weekly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Ramsay</dc:creator>
  <cp:lastModifiedBy>Colin Ramsay</cp:lastModifiedBy>
  <dcterms:created xsi:type="dcterms:W3CDTF">2022-04-20T14:44:30Z</dcterms:created>
  <dcterms:modified xsi:type="dcterms:W3CDTF">2022-04-27T12:20:42Z</dcterms:modified>
</cp:coreProperties>
</file>