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ASE-9316\Course Project\"/>
    </mc:Choice>
  </mc:AlternateContent>
  <bookViews>
    <workbookView xWindow="0" yWindow="0" windowWidth="23040" windowHeight="9060" xr2:uid="{00000000-000D-0000-FFFF-FFFF00000000}"/>
  </bookViews>
  <sheets>
    <sheet name="Taul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3" i="1" s="1"/>
  <c r="I21" i="1"/>
  <c r="I23" i="1" s="1"/>
  <c r="H21" i="1"/>
  <c r="H23" i="1" s="1"/>
  <c r="G21" i="1"/>
  <c r="G23" i="1" s="1"/>
  <c r="F21" i="1"/>
  <c r="E21" i="1"/>
  <c r="E23" i="1" s="1"/>
  <c r="F23" i="1"/>
  <c r="J19" i="1"/>
  <c r="J24" i="1" s="1"/>
  <c r="F19" i="1"/>
  <c r="F24" i="1" s="1"/>
  <c r="J17" i="1"/>
  <c r="I17" i="1"/>
  <c r="I19" i="1" s="1"/>
  <c r="I24" i="1" s="1"/>
  <c r="H17" i="1"/>
  <c r="H19" i="1" s="1"/>
  <c r="G17" i="1"/>
  <c r="G19" i="1" s="1"/>
  <c r="G24" i="1" s="1"/>
  <c r="F17" i="1"/>
  <c r="E17" i="1"/>
  <c r="E19" i="1" s="1"/>
  <c r="E24" i="1" s="1"/>
  <c r="E25" i="1" s="1"/>
  <c r="H24" i="1" l="1"/>
  <c r="K23" i="1"/>
  <c r="F25" i="1"/>
  <c r="G25" i="1" s="1"/>
  <c r="K19" i="1"/>
  <c r="F28" i="1" s="1"/>
  <c r="H25" i="1" l="1"/>
  <c r="I25" i="1" s="1"/>
  <c r="J25" i="1" s="1"/>
</calcChain>
</file>

<file path=xl/sharedStrings.xml><?xml version="1.0" encoding="utf-8"?>
<sst xmlns="http://schemas.openxmlformats.org/spreadsheetml/2006/main" count="43" uniqueCount="30">
  <si>
    <t>Cost/Benefit analysis</t>
  </si>
  <si>
    <t>CY</t>
  </si>
  <si>
    <t>CY+1</t>
  </si>
  <si>
    <t>CY+2</t>
  </si>
  <si>
    <t>CY+3</t>
  </si>
  <si>
    <t>CY+4</t>
  </si>
  <si>
    <t>CY+5</t>
  </si>
  <si>
    <t>Value of benefits</t>
  </si>
  <si>
    <t>Discount factor (7,5%)</t>
  </si>
  <si>
    <t>Present value of benefits</t>
  </si>
  <si>
    <t>Present value of costs</t>
  </si>
  <si>
    <t>PV of net benefits &amp; costs</t>
  </si>
  <si>
    <t>Cumulative NPV</t>
  </si>
  <si>
    <t>Payback period</t>
  </si>
  <si>
    <t>5-year return of investment</t>
  </si>
  <si>
    <t>Costs</t>
  </si>
  <si>
    <t>Benefits</t>
  </si>
  <si>
    <t>Purchase of equipment</t>
  </si>
  <si>
    <t>Labor</t>
  </si>
  <si>
    <t>Maintenance</t>
  </si>
  <si>
    <t>Energy</t>
  </si>
  <si>
    <t>Software and other tools</t>
  </si>
  <si>
    <t>Sales of Nokia Phones model A</t>
  </si>
  <si>
    <t>Sales of Nokia Phones model B</t>
  </si>
  <si>
    <t>Sales of Nokia Phones model C</t>
  </si>
  <si>
    <t>Value of costs</t>
  </si>
  <si>
    <t>Initial discount factor (%) =</t>
  </si>
  <si>
    <t>Total</t>
  </si>
  <si>
    <t>2 years and 237 days</t>
  </si>
  <si>
    <t>Current Year = 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</si>
</sst>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€-1];[Red]\-#,##0.00\ [$€-1]"/>
    <numFmt numFmtId="165" formatCode="0.0000"/>
    <numFmt numFmtId="166" formatCode="#,##0.00\ [$€-1]_);\(#,##0.00\ [$€-1]\)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24">
    <xf numFmtId="0" fontId="0" fillId="0" borderId="0" xfId="0"/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4" fillId="2" borderId="0" xfId="0" applyFont="1" applyFill="1"/>
    <xf numFmtId="0" fontId="3" fillId="2" borderId="0" xfId="0" applyFont="1" applyFill="1"/>
    <xf numFmtId="0" fontId="3" fillId="3" borderId="0" xfId="0" applyFont="1" applyFill="1"/>
    <xf numFmtId="164" fontId="3" fillId="4" borderId="0" xfId="0" applyNumberFormat="1" applyFont="1" applyFill="1"/>
    <xf numFmtId="0" fontId="3" fillId="4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left"/>
    </xf>
    <xf numFmtId="165" fontId="3" fillId="4" borderId="0" xfId="0" applyNumberFormat="1" applyFont="1" applyFill="1" applyAlignment="1">
      <alignment horizontal="center"/>
    </xf>
    <xf numFmtId="166" fontId="3" fillId="4" borderId="0" xfId="0" applyNumberFormat="1" applyFont="1" applyFill="1"/>
    <xf numFmtId="166" fontId="5" fillId="4" borderId="0" xfId="0" applyNumberFormat="1" applyFont="1" applyFill="1"/>
    <xf numFmtId="0" fontId="3" fillId="5" borderId="0" xfId="0" applyFont="1" applyFill="1"/>
    <xf numFmtId="166" fontId="4" fillId="5" borderId="0" xfId="0" applyNumberFormat="1" applyFont="1" applyFill="1"/>
    <xf numFmtId="0" fontId="3" fillId="0" borderId="0" xfId="0" applyFont="1" applyFill="1"/>
    <xf numFmtId="0" fontId="4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right"/>
    </xf>
    <xf numFmtId="10" fontId="4" fillId="2" borderId="0" xfId="0" applyNumberFormat="1" applyFont="1" applyFill="1" applyAlignment="1">
      <alignment horizontal="right"/>
    </xf>
    <xf numFmtId="0" fontId="4" fillId="0" borderId="0" xfId="0" applyFont="1" applyFill="1"/>
    <xf numFmtId="0" fontId="2" fillId="5" borderId="0" xfId="0" applyFont="1" applyFill="1"/>
    <xf numFmtId="0" fontId="3" fillId="6" borderId="0" xfId="0" applyFont="1" applyFill="1"/>
    <xf numFmtId="10" fontId="3" fillId="6" borderId="0" xfId="0" applyNumberFormat="1" applyFont="1" applyFill="1"/>
  </cellXfs>
  <cellStyles count="2">
    <cellStyle name="Normaali" xfId="0" builtinId="0"/>
    <cellStyle name="Normaali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zoomScaleNormal="100" workbookViewId="0">
      <selection activeCell="M18" sqref="M18"/>
    </sheetView>
  </sheetViews>
  <sheetFormatPr defaultRowHeight="14.4" x14ac:dyDescent="0.3"/>
  <cols>
    <col min="1" max="3" width="8.88671875" style="2"/>
    <col min="4" max="4" width="8.88671875" style="2" customWidth="1"/>
    <col min="5" max="6" width="12.88671875" style="2" bestFit="1" customWidth="1"/>
    <col min="7" max="10" width="12.21875" style="2" bestFit="1" customWidth="1"/>
    <col min="11" max="11" width="12.5546875" style="2" bestFit="1" customWidth="1"/>
    <col min="12" max="12" width="9.6640625" style="2" customWidth="1"/>
    <col min="13" max="13" width="22.6640625" style="2" customWidth="1"/>
    <col min="14" max="14" width="9.109375" style="2" customWidth="1"/>
    <col min="15" max="16384" width="8.88671875" style="2"/>
  </cols>
  <sheetData>
    <row r="1" spans="1:14" x14ac:dyDescent="0.3">
      <c r="A1" s="22"/>
      <c r="B1" s="22"/>
      <c r="C1" s="22"/>
      <c r="D1" s="22"/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22"/>
      <c r="L1" s="22"/>
    </row>
    <row r="2" spans="1:14" x14ac:dyDescent="0.3">
      <c r="A2" s="22"/>
      <c r="B2" s="4" t="s">
        <v>15</v>
      </c>
      <c r="C2" s="5"/>
      <c r="D2" s="5"/>
      <c r="E2" s="5"/>
      <c r="F2" s="5"/>
      <c r="G2" s="5"/>
      <c r="H2" s="5"/>
      <c r="I2" s="5"/>
      <c r="J2" s="5"/>
      <c r="K2" s="22"/>
      <c r="L2" s="22"/>
    </row>
    <row r="3" spans="1:14" x14ac:dyDescent="0.3">
      <c r="A3" s="22"/>
      <c r="B3" s="6" t="s">
        <v>17</v>
      </c>
      <c r="C3" s="6"/>
      <c r="D3" s="6"/>
      <c r="E3" s="7">
        <v>185000</v>
      </c>
      <c r="F3" s="7">
        <v>200</v>
      </c>
      <c r="G3" s="7">
        <v>100</v>
      </c>
      <c r="H3" s="7">
        <v>50</v>
      </c>
      <c r="I3" s="7">
        <v>50</v>
      </c>
      <c r="J3" s="7">
        <v>50</v>
      </c>
      <c r="K3" s="22"/>
      <c r="L3" s="22"/>
    </row>
    <row r="4" spans="1:14" x14ac:dyDescent="0.3">
      <c r="A4" s="22"/>
      <c r="B4" s="6" t="s">
        <v>18</v>
      </c>
      <c r="C4" s="6"/>
      <c r="D4" s="6"/>
      <c r="E4" s="7">
        <v>21000</v>
      </c>
      <c r="F4" s="7">
        <v>22000</v>
      </c>
      <c r="G4" s="7">
        <v>23000</v>
      </c>
      <c r="H4" s="7">
        <v>24000</v>
      </c>
      <c r="I4" s="7">
        <v>25000</v>
      </c>
      <c r="J4" s="7">
        <v>26000</v>
      </c>
      <c r="K4" s="22"/>
      <c r="L4" s="22"/>
    </row>
    <row r="5" spans="1:14" x14ac:dyDescent="0.3">
      <c r="A5" s="22"/>
      <c r="B5" s="6" t="s">
        <v>19</v>
      </c>
      <c r="C5" s="6"/>
      <c r="D5" s="6"/>
      <c r="E5" s="7">
        <v>1000</v>
      </c>
      <c r="F5" s="7">
        <v>1500</v>
      </c>
      <c r="G5" s="7">
        <v>1500</v>
      </c>
      <c r="H5" s="7">
        <v>1500</v>
      </c>
      <c r="I5" s="7">
        <v>1500</v>
      </c>
      <c r="J5" s="7">
        <v>1500</v>
      </c>
      <c r="K5" s="22"/>
      <c r="L5" s="22"/>
    </row>
    <row r="6" spans="1:14" x14ac:dyDescent="0.3">
      <c r="A6" s="22"/>
      <c r="B6" s="6" t="s">
        <v>20</v>
      </c>
      <c r="C6" s="6"/>
      <c r="D6" s="6"/>
      <c r="E6" s="7">
        <v>2500</v>
      </c>
      <c r="F6" s="7">
        <v>2500</v>
      </c>
      <c r="G6" s="7">
        <v>2500</v>
      </c>
      <c r="H6" s="7">
        <v>2500</v>
      </c>
      <c r="I6" s="7">
        <v>2500</v>
      </c>
      <c r="J6" s="7">
        <v>2500</v>
      </c>
      <c r="K6" s="22"/>
      <c r="L6" s="22"/>
    </row>
    <row r="7" spans="1:14" x14ac:dyDescent="0.3">
      <c r="A7" s="22"/>
      <c r="B7" s="6" t="s">
        <v>21</v>
      </c>
      <c r="C7" s="6"/>
      <c r="D7" s="6"/>
      <c r="E7" s="7">
        <v>7500</v>
      </c>
      <c r="F7" s="7">
        <v>1200</v>
      </c>
      <c r="G7" s="7">
        <v>500</v>
      </c>
      <c r="H7" s="7">
        <v>500</v>
      </c>
      <c r="I7" s="7">
        <v>500</v>
      </c>
      <c r="J7" s="7">
        <v>500</v>
      </c>
      <c r="K7" s="22"/>
      <c r="L7" s="22"/>
    </row>
    <row r="8" spans="1:14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4" x14ac:dyDescent="0.3">
      <c r="A9" s="22"/>
      <c r="B9" s="22"/>
      <c r="C9" s="22"/>
      <c r="D9" s="22"/>
      <c r="E9" s="3" t="s">
        <v>1</v>
      </c>
      <c r="F9" s="3" t="s">
        <v>2</v>
      </c>
      <c r="G9" s="3" t="s">
        <v>3</v>
      </c>
      <c r="H9" s="3" t="s">
        <v>4</v>
      </c>
      <c r="I9" s="3" t="s">
        <v>5</v>
      </c>
      <c r="J9" s="3" t="s">
        <v>6</v>
      </c>
      <c r="K9" s="22"/>
      <c r="L9" s="22"/>
    </row>
    <row r="10" spans="1:14" x14ac:dyDescent="0.3">
      <c r="A10" s="22"/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22"/>
      <c r="L10" s="22"/>
    </row>
    <row r="11" spans="1:14" x14ac:dyDescent="0.3">
      <c r="A11" s="22"/>
      <c r="B11" s="6" t="s">
        <v>22</v>
      </c>
      <c r="C11" s="6"/>
      <c r="D11" s="6"/>
      <c r="E11" s="7">
        <v>16000</v>
      </c>
      <c r="F11" s="7">
        <v>55000</v>
      </c>
      <c r="G11" s="7">
        <v>50000</v>
      </c>
      <c r="H11" s="7">
        <v>60000</v>
      </c>
      <c r="I11" s="7">
        <v>62000</v>
      </c>
      <c r="J11" s="7">
        <v>65000</v>
      </c>
      <c r="K11" s="22"/>
      <c r="L11" s="22"/>
    </row>
    <row r="12" spans="1:14" x14ac:dyDescent="0.3">
      <c r="A12" s="22"/>
      <c r="B12" s="6" t="s">
        <v>23</v>
      </c>
      <c r="C12" s="6"/>
      <c r="D12" s="6"/>
      <c r="E12" s="7">
        <v>10000</v>
      </c>
      <c r="F12" s="7">
        <v>20000</v>
      </c>
      <c r="G12" s="7">
        <v>75000</v>
      </c>
      <c r="H12" s="7">
        <v>82000</v>
      </c>
      <c r="I12" s="7">
        <v>98000</v>
      </c>
      <c r="J12" s="7">
        <v>180000</v>
      </c>
      <c r="K12" s="22"/>
      <c r="L12" s="22"/>
    </row>
    <row r="13" spans="1:14" x14ac:dyDescent="0.3">
      <c r="A13" s="22"/>
      <c r="B13" s="6" t="s">
        <v>24</v>
      </c>
      <c r="C13" s="6"/>
      <c r="D13" s="6"/>
      <c r="E13" s="7">
        <v>11500</v>
      </c>
      <c r="F13" s="7">
        <v>35000</v>
      </c>
      <c r="G13" s="7">
        <v>50000</v>
      </c>
      <c r="H13" s="7">
        <v>45000</v>
      </c>
      <c r="I13" s="7">
        <v>50000</v>
      </c>
      <c r="J13" s="7">
        <v>70000</v>
      </c>
      <c r="K13" s="22"/>
      <c r="L13" s="22"/>
    </row>
    <row r="14" spans="1:14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</row>
    <row r="15" spans="1:14" x14ac:dyDescent="0.3">
      <c r="A15" s="22"/>
      <c r="B15" s="22"/>
      <c r="C15" s="22"/>
      <c r="D15" s="22"/>
      <c r="E15" s="3" t="s">
        <v>1</v>
      </c>
      <c r="F15" s="3" t="s">
        <v>2</v>
      </c>
      <c r="G15" s="3" t="s">
        <v>3</v>
      </c>
      <c r="H15" s="3" t="s">
        <v>4</v>
      </c>
      <c r="I15" s="3" t="s">
        <v>5</v>
      </c>
      <c r="J15" s="3" t="s">
        <v>6</v>
      </c>
      <c r="K15" s="3" t="s">
        <v>27</v>
      </c>
      <c r="L15" s="22"/>
    </row>
    <row r="16" spans="1:14" x14ac:dyDescent="0.3">
      <c r="A16" s="22"/>
      <c r="B16" s="4" t="s">
        <v>0</v>
      </c>
      <c r="C16" s="5"/>
      <c r="D16" s="5"/>
      <c r="E16" s="5"/>
      <c r="F16" s="5"/>
      <c r="G16" s="5"/>
      <c r="H16" s="5"/>
      <c r="I16" s="5"/>
      <c r="J16" s="5"/>
      <c r="K16" s="5"/>
      <c r="L16" s="22"/>
      <c r="M16" s="20"/>
      <c r="N16" s="16"/>
    </row>
    <row r="17" spans="1:13" x14ac:dyDescent="0.3">
      <c r="A17" s="22"/>
      <c r="B17" s="6" t="s">
        <v>7</v>
      </c>
      <c r="C17" s="6"/>
      <c r="D17" s="6"/>
      <c r="E17" s="7">
        <f t="shared" ref="E17:J17" si="0">SUM(E11:E13)</f>
        <v>37500</v>
      </c>
      <c r="F17" s="7">
        <f t="shared" si="0"/>
        <v>110000</v>
      </c>
      <c r="G17" s="7">
        <f t="shared" si="0"/>
        <v>175000</v>
      </c>
      <c r="H17" s="7">
        <f t="shared" si="0"/>
        <v>187000</v>
      </c>
      <c r="I17" s="7">
        <f t="shared" si="0"/>
        <v>210000</v>
      </c>
      <c r="J17" s="7">
        <f t="shared" si="0"/>
        <v>315000</v>
      </c>
      <c r="K17" s="8"/>
      <c r="L17" s="22"/>
      <c r="M17" s="20"/>
    </row>
    <row r="18" spans="1:13" x14ac:dyDescent="0.3">
      <c r="A18" s="22"/>
      <c r="B18" s="6" t="s">
        <v>8</v>
      </c>
      <c r="C18" s="6"/>
      <c r="D18" s="6"/>
      <c r="E18" s="11">
        <v>1</v>
      </c>
      <c r="F18" s="11">
        <v>0.95</v>
      </c>
      <c r="G18" s="11">
        <v>0.9</v>
      </c>
      <c r="H18" s="11">
        <v>0.85</v>
      </c>
      <c r="I18" s="11">
        <v>0.8</v>
      </c>
      <c r="J18" s="11">
        <v>0.75</v>
      </c>
      <c r="K18" s="8"/>
      <c r="L18" s="22"/>
    </row>
    <row r="19" spans="1:13" x14ac:dyDescent="0.3">
      <c r="A19" s="22"/>
      <c r="B19" s="6" t="s">
        <v>9</v>
      </c>
      <c r="C19" s="6"/>
      <c r="D19" s="6"/>
      <c r="E19" s="7">
        <f>E17*(1-J28*E18/100)</f>
        <v>34687.5</v>
      </c>
      <c r="F19" s="7">
        <f>F17*(1-J28*F18/100)</f>
        <v>102162.5</v>
      </c>
      <c r="G19" s="7">
        <f>G17*(1-J28*G18/100)</f>
        <v>163187.5</v>
      </c>
      <c r="H19" s="7">
        <f>H17*(1-J28*H18/100)</f>
        <v>175078.75</v>
      </c>
      <c r="I19" s="7">
        <f>I17*(1-J28*I18/100)</f>
        <v>197400</v>
      </c>
      <c r="J19" s="7">
        <f>J17*(1-J28*J18/100)</f>
        <v>297281.25</v>
      </c>
      <c r="K19" s="7">
        <f>SUM(E19:J19)</f>
        <v>969797.5</v>
      </c>
      <c r="L19" s="22"/>
    </row>
    <row r="20" spans="1:13" x14ac:dyDescent="0.3">
      <c r="A20" s="22"/>
      <c r="B20" s="8"/>
      <c r="C20" s="8"/>
      <c r="D20" s="8"/>
      <c r="E20" s="6"/>
      <c r="F20" s="6"/>
      <c r="G20" s="6"/>
      <c r="H20" s="6"/>
      <c r="I20" s="6"/>
      <c r="J20" s="6"/>
      <c r="K20" s="6"/>
      <c r="L20" s="22"/>
    </row>
    <row r="21" spans="1:13" x14ac:dyDescent="0.3">
      <c r="A21" s="22"/>
      <c r="B21" s="6" t="s">
        <v>25</v>
      </c>
      <c r="C21" s="6"/>
      <c r="D21" s="6"/>
      <c r="E21" s="12">
        <f t="shared" ref="E21:J21" si="1">SUM(E3:E7)*(-1)</f>
        <v>-217000</v>
      </c>
      <c r="F21" s="12">
        <f t="shared" si="1"/>
        <v>-27400</v>
      </c>
      <c r="G21" s="12">
        <f t="shared" si="1"/>
        <v>-27600</v>
      </c>
      <c r="H21" s="12">
        <f t="shared" si="1"/>
        <v>-28550</v>
      </c>
      <c r="I21" s="12">
        <f t="shared" si="1"/>
        <v>-29550</v>
      </c>
      <c r="J21" s="12">
        <f t="shared" si="1"/>
        <v>-30550</v>
      </c>
      <c r="K21" s="8"/>
      <c r="L21" s="22"/>
    </row>
    <row r="22" spans="1:13" x14ac:dyDescent="0.3">
      <c r="A22" s="22"/>
      <c r="B22" s="6" t="s">
        <v>8</v>
      </c>
      <c r="C22" s="6"/>
      <c r="D22" s="6"/>
      <c r="E22" s="11">
        <v>1</v>
      </c>
      <c r="F22" s="11">
        <v>0.95</v>
      </c>
      <c r="G22" s="11">
        <v>0.9</v>
      </c>
      <c r="H22" s="11">
        <v>0.85</v>
      </c>
      <c r="I22" s="11">
        <v>0.8</v>
      </c>
      <c r="J22" s="11">
        <v>0.75</v>
      </c>
      <c r="K22" s="8"/>
      <c r="L22" s="22"/>
    </row>
    <row r="23" spans="1:13" x14ac:dyDescent="0.3">
      <c r="A23" s="22"/>
      <c r="B23" s="6" t="s">
        <v>10</v>
      </c>
      <c r="C23" s="6"/>
      <c r="D23" s="6"/>
      <c r="E23" s="13">
        <f>E21*(1-J28*E22/100)</f>
        <v>-200725</v>
      </c>
      <c r="F23" s="12">
        <f>F21*(1-J28*F22/100)</f>
        <v>-25447.75</v>
      </c>
      <c r="G23" s="12">
        <f>G21*(1-J28*G22/100)</f>
        <v>-25737</v>
      </c>
      <c r="H23" s="12">
        <f>H21*(1-J28*H22/100)</f>
        <v>-26729.9375</v>
      </c>
      <c r="I23" s="12">
        <f>I21*(1-J28*I22/100)</f>
        <v>-27777</v>
      </c>
      <c r="J23" s="12">
        <f>J21*(1-J28*J22/100)</f>
        <v>-28831.5625</v>
      </c>
      <c r="K23" s="12">
        <f>SUM(E23:J23)</f>
        <v>-335248.25</v>
      </c>
      <c r="L23" s="22"/>
    </row>
    <row r="24" spans="1:13" x14ac:dyDescent="0.3">
      <c r="A24" s="22"/>
      <c r="B24" s="9" t="s">
        <v>11</v>
      </c>
      <c r="C24" s="14"/>
      <c r="D24" s="14"/>
      <c r="E24" s="15">
        <f t="shared" ref="E24:J24" si="2">SUM(E19,E23)</f>
        <v>-166037.5</v>
      </c>
      <c r="F24" s="15">
        <f t="shared" si="2"/>
        <v>76714.75</v>
      </c>
      <c r="G24" s="15">
        <f t="shared" si="2"/>
        <v>137450.5</v>
      </c>
      <c r="H24" s="15">
        <f t="shared" si="2"/>
        <v>148348.8125</v>
      </c>
      <c r="I24" s="15">
        <f t="shared" si="2"/>
        <v>169623</v>
      </c>
      <c r="J24" s="15">
        <f t="shared" si="2"/>
        <v>268449.6875</v>
      </c>
      <c r="K24" s="14"/>
      <c r="L24" s="22"/>
    </row>
    <row r="25" spans="1:13" x14ac:dyDescent="0.3">
      <c r="A25" s="22"/>
      <c r="B25" s="9" t="s">
        <v>12</v>
      </c>
      <c r="C25" s="14"/>
      <c r="D25" s="14"/>
      <c r="E25" s="15">
        <f>E24</f>
        <v>-166037.5</v>
      </c>
      <c r="F25" s="15">
        <f>E25+F24</f>
        <v>-89322.75</v>
      </c>
      <c r="G25" s="15">
        <f>F25+G24</f>
        <v>48127.75</v>
      </c>
      <c r="H25" s="15">
        <f>G25+H24</f>
        <v>196476.5625</v>
      </c>
      <c r="I25" s="15">
        <f>H25+I24</f>
        <v>366099.5625</v>
      </c>
      <c r="J25" s="15">
        <f>I25+J24</f>
        <v>634549.25</v>
      </c>
      <c r="K25" s="14"/>
      <c r="L25" s="22"/>
    </row>
    <row r="26" spans="1:13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1:13" x14ac:dyDescent="0.3">
      <c r="A27" s="22"/>
      <c r="B27" s="17" t="s">
        <v>13</v>
      </c>
      <c r="C27" s="4"/>
      <c r="D27" s="5"/>
      <c r="E27" s="5"/>
      <c r="F27" s="18" t="s">
        <v>28</v>
      </c>
      <c r="G27" s="16"/>
      <c r="H27" s="1" t="s">
        <v>29</v>
      </c>
      <c r="I27" s="6"/>
      <c r="J27" s="6"/>
      <c r="K27" s="22"/>
      <c r="L27" s="22"/>
    </row>
    <row r="28" spans="1:13" x14ac:dyDescent="0.3">
      <c r="A28" s="22"/>
      <c r="B28" s="17" t="s">
        <v>14</v>
      </c>
      <c r="C28" s="4"/>
      <c r="D28" s="5"/>
      <c r="E28" s="5"/>
      <c r="F28" s="19">
        <f>(K19+K23)/-K23</f>
        <v>1.8927742352122643</v>
      </c>
      <c r="G28" s="23"/>
      <c r="H28" s="21" t="s">
        <v>26</v>
      </c>
      <c r="I28" s="14"/>
      <c r="J28" s="10">
        <v>7.5</v>
      </c>
      <c r="K28" s="22"/>
      <c r="L28" s="22"/>
    </row>
    <row r="29" spans="1:13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Guttormsen</dc:creator>
  <cp:lastModifiedBy>Carlos Guttormsen</cp:lastModifiedBy>
  <dcterms:created xsi:type="dcterms:W3CDTF">2017-09-26T11:12:55Z</dcterms:created>
  <dcterms:modified xsi:type="dcterms:W3CDTF">2017-09-28T09:52:37Z</dcterms:modified>
</cp:coreProperties>
</file>