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landohoilett/Documents/LinnesLab/FunTimesWithTheTA/GSR/Docs/"/>
    </mc:Choice>
  </mc:AlternateContent>
  <bookViews>
    <workbookView xWindow="11280" yWindow="460" windowWidth="14320" windowHeight="1452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3" i="1" l="1"/>
  <c r="S23" i="1"/>
  <c r="R23" i="1"/>
  <c r="Q23" i="1"/>
  <c r="P23" i="1"/>
  <c r="T20" i="1"/>
  <c r="S20" i="1"/>
  <c r="R20" i="1"/>
  <c r="Q20" i="1"/>
  <c r="T18" i="1"/>
  <c r="S18" i="1"/>
  <c r="R18" i="1"/>
  <c r="Q18" i="1"/>
  <c r="T9" i="1"/>
  <c r="S9" i="1"/>
  <c r="R9" i="1"/>
  <c r="Q9" i="1"/>
  <c r="P9" i="1"/>
  <c r="M9" i="1"/>
  <c r="M3" i="1"/>
  <c r="M4" i="1"/>
  <c r="M5" i="1"/>
  <c r="M6" i="1"/>
  <c r="M7" i="1"/>
  <c r="M8" i="1"/>
  <c r="M1" i="1"/>
  <c r="X4" i="1"/>
  <c r="P4" i="1"/>
  <c r="W4" i="1"/>
  <c r="AD4" i="1"/>
  <c r="AE4" i="1"/>
  <c r="Y4" i="1"/>
  <c r="AF4" i="1"/>
  <c r="Z4" i="1"/>
  <c r="AG4" i="1"/>
  <c r="AA4" i="1"/>
  <c r="AH4" i="1"/>
  <c r="P7" i="1"/>
  <c r="W7" i="1"/>
  <c r="AD7" i="1"/>
  <c r="X7" i="1"/>
  <c r="AE7" i="1"/>
  <c r="Y7" i="1"/>
  <c r="AF7" i="1"/>
  <c r="Z7" i="1"/>
  <c r="AG7" i="1"/>
  <c r="AA7" i="1"/>
  <c r="AH7" i="1"/>
  <c r="W8" i="1"/>
  <c r="AD8" i="1"/>
  <c r="X8" i="1"/>
  <c r="AE8" i="1"/>
  <c r="Y8" i="1"/>
  <c r="AF8" i="1"/>
  <c r="Z8" i="1"/>
  <c r="AG8" i="1"/>
  <c r="AA8" i="1"/>
  <c r="AH8" i="1"/>
  <c r="W3" i="1"/>
  <c r="AD3" i="1"/>
  <c r="X3" i="1"/>
  <c r="AE3" i="1"/>
  <c r="Y3" i="1"/>
  <c r="AF3" i="1"/>
  <c r="Z3" i="1"/>
  <c r="AG3" i="1"/>
  <c r="AA3" i="1"/>
  <c r="AH3" i="1"/>
  <c r="P6" i="1"/>
  <c r="W6" i="1"/>
  <c r="AD6" i="1"/>
  <c r="Q6" i="1"/>
  <c r="X6" i="1"/>
  <c r="AE6" i="1"/>
  <c r="R6" i="1"/>
  <c r="Y6" i="1"/>
  <c r="AF6" i="1"/>
  <c r="S6" i="1"/>
  <c r="Z6" i="1"/>
  <c r="AG6" i="1"/>
  <c r="T6" i="1"/>
  <c r="AA6" i="1"/>
  <c r="AH6" i="1"/>
  <c r="W5" i="1"/>
  <c r="AD5" i="1"/>
  <c r="Q5" i="1"/>
  <c r="X5" i="1"/>
  <c r="AE5" i="1"/>
  <c r="R5" i="1"/>
  <c r="Y5" i="1"/>
  <c r="AF5" i="1"/>
  <c r="S5" i="1"/>
  <c r="Z5" i="1"/>
  <c r="AG5" i="1"/>
  <c r="T5" i="1"/>
  <c r="AA5" i="1"/>
  <c r="AH5" i="1"/>
  <c r="AE1" i="1"/>
  <c r="AF1" i="1"/>
  <c r="AG1" i="1"/>
  <c r="AH1" i="1"/>
  <c r="AD1" i="1"/>
  <c r="AA1" i="1"/>
  <c r="Z1" i="1"/>
  <c r="Y1" i="1"/>
  <c r="X1" i="1"/>
  <c r="W1" i="1"/>
  <c r="T1" i="1"/>
  <c r="S1" i="1"/>
  <c r="R1" i="1"/>
  <c r="Q1" i="1"/>
  <c r="P1" i="1"/>
</calcChain>
</file>

<file path=xl/sharedStrings.xml><?xml version="1.0" encoding="utf-8"?>
<sst xmlns="http://schemas.openxmlformats.org/spreadsheetml/2006/main" count="111" uniqueCount="87">
  <si>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</si>
  <si>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</si>
  <si>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</si>
  <si>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</si>
  <si>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</si>
  <si>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</si>
  <si>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</si>
  <si>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</si>
  <si>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</si>
  <si>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</si>
  <si>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</si>
  <si>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SMD</t>
  </si>
  <si>
    <t>Price Total</t>
  </si>
  <si>
    <t>Price per unit</t>
  </si>
  <si>
    <t>0402</t>
  </si>
  <si>
    <t>Samsung Electro-Mechanics America, Inc.</t>
  </si>
  <si>
    <t>Digi-Key</t>
  </si>
  <si>
    <t>Total</t>
  </si>
  <si>
    <t>THT</t>
  </si>
  <si>
    <t>16V, X5R</t>
  </si>
  <si>
    <t>Murata Electronics North America</t>
  </si>
  <si>
    <t>GRM188R61C225KE15D</t>
  </si>
  <si>
    <t>490-3296-1-ND</t>
  </si>
  <si>
    <t>RES SMD 1.02K OHM 1% 1/16W 0402</t>
  </si>
  <si>
    <t>Yageo</t>
  </si>
  <si>
    <t>RC0402FR-071K02L</t>
  </si>
  <si>
    <t>YAG3029CT-ND</t>
  </si>
  <si>
    <t>0603</t>
  </si>
  <si>
    <t>Green 571 nm, 2 V</t>
  </si>
  <si>
    <t>Lite-On Inc</t>
  </si>
  <si>
    <t>LTST-C190KGKT</t>
  </si>
  <si>
    <t>160-1435-1-ND</t>
  </si>
  <si>
    <t>R3</t>
  </si>
  <si>
    <t>Green LED</t>
  </si>
  <si>
    <t>100pF</t>
  </si>
  <si>
    <t>4.7uF capacitor</t>
  </si>
  <si>
    <t>2.2uF capacitor</t>
  </si>
  <si>
    <t>C1,C2,C4,C5,C8</t>
  </si>
  <si>
    <t>C3</t>
  </si>
  <si>
    <t>R1,R2,R3</t>
  </si>
  <si>
    <t>D1,D2,PWR</t>
  </si>
  <si>
    <t>C6,C7</t>
  </si>
  <si>
    <t>Price Break</t>
  </si>
  <si>
    <t>10.2k Ohm ±1% 0.063W, 1/16W Chip Resistor 0402 (1005 Metric) Moisture Resistant Thick Film</t>
  </si>
  <si>
    <t>10.2k resistor</t>
  </si>
  <si>
    <t>YAG2950CT-ND</t>
  </si>
  <si>
    <t>RC0402FR-0710K2L</t>
  </si>
  <si>
    <t>100pF ±5% 50V Ceramic Capacitor C0G, NP0 0402 (1005 Metric)</t>
  </si>
  <si>
    <t>CL05C101JB5NNNC</t>
  </si>
  <si>
    <t>1276-1025-1-ND</t>
  </si>
  <si>
    <t>Microchip Technology</t>
  </si>
  <si>
    <t xml:space="preserve"> 4.7µF ±10% 10V Ceramic Capacitor X5R 0603 (1608 Metric)</t>
  </si>
  <si>
    <t>CL10A475KP8NNNC</t>
  </si>
  <si>
    <t>1276-1044-1-ND</t>
  </si>
  <si>
    <t>Bulk Cost</t>
  </si>
  <si>
    <t>Cost w/ Price Break</t>
  </si>
  <si>
    <t>1.02k resistor</t>
  </si>
  <si>
    <t>MCP6004</t>
  </si>
  <si>
    <t>10k resistor</t>
  </si>
  <si>
    <t>470nF capacitor</t>
  </si>
  <si>
    <t>1M resistor</t>
  </si>
  <si>
    <t>47nF capacitor</t>
  </si>
  <si>
    <t>10uF capacitor</t>
  </si>
  <si>
    <t>1.47M resistor</t>
  </si>
  <si>
    <t>330Ohm resistor</t>
  </si>
  <si>
    <t>BPV10</t>
  </si>
  <si>
    <t>751-1001-ND</t>
  </si>
  <si>
    <t>820nF capacitor</t>
  </si>
  <si>
    <t>1N4148 diode</t>
  </si>
  <si>
    <t>General Purpose Amplifier 4 Circuit Rail-to-Rail 14-PDIP</t>
  </si>
  <si>
    <t>14-PDIP</t>
  </si>
  <si>
    <t>MCP6004-I/P</t>
  </si>
  <si>
    <t>MCP6004-I/P-ND</t>
  </si>
  <si>
    <t>Photodiode 940nm 40° Radial; HIGH SPEED 5MM</t>
  </si>
  <si>
    <t>Radial</t>
  </si>
  <si>
    <t>Vishay Semiconductor Opto Division</t>
  </si>
  <si>
    <t>Diode Standard 75V 300mA (DC) Through Hole DO-35</t>
  </si>
  <si>
    <t>DO-35</t>
  </si>
  <si>
    <t>SMC Diode Solutions</t>
  </si>
  <si>
    <t>1N4148TA</t>
  </si>
  <si>
    <t>1655-1358-1-ND</t>
  </si>
  <si>
    <t>GSR #FunTimesWithTheTA (2017)</t>
  </si>
  <si>
    <t>Copper Tape</t>
  </si>
  <si>
    <t>TAPE COPPER FOIL 25.4X914.4MM</t>
  </si>
  <si>
    <t>3M</t>
  </si>
  <si>
    <t>1126 X 1"</t>
  </si>
  <si>
    <t>3M1126C-1YD-ND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</si>
</sst>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[$$-409]* #,##0.00_ ;_-[$$-409]* \-#,##0.00\ ;_-[$$-409]* &quot;-&quot;??_ ;_-@_ "/>
    <numFmt numFmtId="166" formatCode="&quot;$&quot;#,##0.00;[Red]&quot;$&quot;#,##0.00"/>
  </numFmts>
  <fonts count="6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Segoe UI"/>
    </font>
    <font>
      <sz val="10"/>
      <color theme="1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165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166" fontId="4" fillId="0" borderId="0" xfId="0" applyNumberFormat="1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165" fontId="4" fillId="3" borderId="1" xfId="0" applyNumberFormat="1" applyFont="1" applyFill="1" applyBorder="1" applyAlignment="1">
      <alignment vertical="center"/>
    </xf>
    <xf numFmtId="0" fontId="4" fillId="0" borderId="0" xfId="0" quotePrefix="1" applyFont="1"/>
    <xf numFmtId="0" fontId="4" fillId="0" borderId="1" xfId="0" applyFont="1" applyFill="1" applyBorder="1" applyAlignment="1">
      <alignment vertical="center"/>
    </xf>
    <xf numFmtId="166" fontId="4" fillId="0" borderId="0" xfId="0" applyNumberFormat="1" applyFont="1" applyFill="1"/>
    <xf numFmtId="0" fontId="4" fillId="0" borderId="0" xfId="0" applyNumberFormat="1" applyFont="1"/>
    <xf numFmtId="0" fontId="1" fillId="0" borderId="0" xfId="0" applyFont="1"/>
    <xf numFmtId="166" fontId="4" fillId="3" borderId="1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quotePrefix="1" applyFont="1"/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quotePrefix="1" applyFont="1" applyAlignment="1">
      <alignment wrapText="1"/>
    </xf>
    <xf numFmtId="0" fontId="4" fillId="0" borderId="0" xfId="0" quotePrefix="1" applyFont="1" applyAlignment="1">
      <alignment vertical="top"/>
    </xf>
    <xf numFmtId="164" fontId="4" fillId="0" borderId="0" xfId="0" applyNumberFormat="1" applyFont="1" applyFill="1" applyAlignment="1">
      <alignment vertical="center"/>
    </xf>
    <xf numFmtId="164" fontId="4" fillId="0" borderId="0" xfId="0" applyNumberFormat="1" applyFont="1" applyFill="1"/>
    <xf numFmtId="164" fontId="4" fillId="0" borderId="0" xfId="0" applyNumberFormat="1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/>
    <xf numFmtId="0" fontId="4" fillId="3" borderId="0" xfId="0" applyFont="1" applyFill="1"/>
    <xf numFmtId="0" fontId="4" fillId="3" borderId="0" xfId="0" quotePrefix="1" applyFont="1" applyFill="1"/>
    <xf numFmtId="0" fontId="4" fillId="3" borderId="0" xfId="0" applyFont="1" applyFill="1" applyAlignment="1">
      <alignment wrapText="1"/>
    </xf>
    <xf numFmtId="0" fontId="4" fillId="3" borderId="0" xfId="0" quotePrefix="1" applyFont="1" applyFill="1" applyAlignment="1">
      <alignment vertical="top"/>
    </xf>
    <xf numFmtId="0" fontId="4" fillId="3" borderId="0" xfId="0" quotePrefix="1" applyFont="1" applyFill="1" applyAlignment="1">
      <alignment wrapText="1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zoomScale="150" zoomScaleNormal="150" zoomScalePageLayoutView="150" workbookViewId="0">
      <selection activeCell="A23" sqref="A23"/>
    </sheetView>
  </sheetViews>
  <sheetFormatPr baseColWidth="10" defaultRowHeight="11" x14ac:dyDescent="0.15"/>
  <cols>
    <col min="1" max="1" width="5.33203125" style="2" bestFit="1" customWidth="1"/>
    <col min="2" max="2" width="15.83203125" style="2" bestFit="1" customWidth="1"/>
    <col min="3" max="3" width="11.5" style="2" customWidth="1"/>
    <col min="4" max="4" width="25.6640625" style="2" bestFit="1" customWidth="1"/>
    <col min="5" max="5" width="10.6640625" style="2" bestFit="1" customWidth="1"/>
    <col min="6" max="6" width="8.6640625" style="4" customWidth="1"/>
    <col min="7" max="7" width="18.6640625" style="3" bestFit="1" customWidth="1"/>
    <col min="8" max="8" width="18.1640625" style="2" bestFit="1" customWidth="1"/>
    <col min="9" max="9" width="17.1640625" style="2" bestFit="1" customWidth="1"/>
    <col min="10" max="10" width="14.6640625" style="2" bestFit="1" customWidth="1"/>
    <col min="11" max="11" width="10.83203125" style="2"/>
    <col min="12" max="12" width="6.6640625" style="2" bestFit="1" customWidth="1"/>
    <col min="13" max="16384" width="10.83203125" style="2"/>
  </cols>
  <sheetData>
    <row r="1" spans="1:44" ht="14" x14ac:dyDescent="0.15">
      <c r="A1" s="35" t="s">
        <v>81</v>
      </c>
      <c r="B1" s="36"/>
      <c r="C1" s="36"/>
      <c r="D1" s="36"/>
      <c r="E1" s="6"/>
      <c r="F1" s="7"/>
      <c r="G1" s="6"/>
      <c r="H1" s="6"/>
      <c r="I1" s="6"/>
      <c r="J1" s="6"/>
      <c r="K1" s="13"/>
      <c r="L1" s="10" t="s">
        <v>17</v>
      </c>
      <c r="M1" s="11">
        <f>SUM(M3:M13)</f>
        <v>2.7</v>
      </c>
      <c r="O1" s="28" t="s">
        <v>42</v>
      </c>
      <c r="P1" s="17">
        <f>SUM(P3:P13)</f>
        <v>0.75480000000000003</v>
      </c>
      <c r="Q1" s="17">
        <f>SUM(Q3:Q13)</f>
        <v>0.55610000000000004</v>
      </c>
      <c r="R1" s="17">
        <f>SUM(R3:R13)</f>
        <v>0.52302000000000004</v>
      </c>
      <c r="S1" s="17">
        <f>SUM(S3:S13)</f>
        <v>0.48639999999999994</v>
      </c>
      <c r="T1" s="17">
        <f>SUM(T3:T13)</f>
        <v>0.45523999999999998</v>
      </c>
      <c r="V1" s="29" t="s">
        <v>55</v>
      </c>
      <c r="W1" s="17">
        <f>SUM(W3:W13)</f>
        <v>1.1674</v>
      </c>
      <c r="X1" s="17">
        <f>SUM(X3:X13)</f>
        <v>0.64899999999999991</v>
      </c>
      <c r="Y1" s="17">
        <f>SUM(Y3:Y13)</f>
        <v>0.54975999999999992</v>
      </c>
      <c r="Z1" s="17">
        <f>SUM(Z3:Z13)</f>
        <v>0.43042000000000002</v>
      </c>
      <c r="AA1" s="17">
        <f>SUM(AA3:AA13)</f>
        <v>0.33957999999999988</v>
      </c>
      <c r="AC1" s="27" t="s">
        <v>54</v>
      </c>
      <c r="AD1" s="17">
        <f>SUM(AD3:AD13)</f>
        <v>29.185000000000002</v>
      </c>
      <c r="AE1" s="17">
        <f>SUM(AE3:AE13)</f>
        <v>64.900000000000006</v>
      </c>
      <c r="AF1" s="17">
        <f>SUM(AF3:AF13)</f>
        <v>137.44</v>
      </c>
      <c r="AG1" s="17">
        <f>SUM(AG3:AG13)</f>
        <v>215.20999999999998</v>
      </c>
      <c r="AH1" s="17">
        <f>SUM(AH3:AH13)</f>
        <v>339.58</v>
      </c>
      <c r="AI1" s="1"/>
      <c r="AJ1" s="1"/>
      <c r="AM1" s="1"/>
      <c r="AN1" s="1"/>
      <c r="AQ1" s="1"/>
      <c r="AR1" s="1"/>
    </row>
    <row r="2" spans="1:44" x14ac:dyDescent="0.15">
      <c r="A2" s="8" t="s">
        <v>0</v>
      </c>
      <c r="B2" s="8" t="s">
        <v>1</v>
      </c>
      <c r="C2" s="8" t="s">
        <v>3</v>
      </c>
      <c r="D2" s="8" t="s">
        <v>2</v>
      </c>
      <c r="E2" s="8" t="s">
        <v>9</v>
      </c>
      <c r="F2" s="9" t="s">
        <v>10</v>
      </c>
      <c r="G2" s="8" t="s">
        <v>4</v>
      </c>
      <c r="H2" s="8" t="s">
        <v>5</v>
      </c>
      <c r="I2" s="8" t="s">
        <v>7</v>
      </c>
      <c r="J2" s="8" t="s">
        <v>8</v>
      </c>
      <c r="K2" s="8" t="s">
        <v>13</v>
      </c>
      <c r="L2" s="8" t="s">
        <v>6</v>
      </c>
      <c r="M2" s="8" t="s">
        <v>12</v>
      </c>
      <c r="O2" s="20"/>
      <c r="P2" s="21">
        <v>25</v>
      </c>
      <c r="Q2" s="21">
        <v>100</v>
      </c>
      <c r="R2" s="21">
        <v>250</v>
      </c>
      <c r="S2" s="21">
        <v>500</v>
      </c>
      <c r="T2" s="21">
        <v>1000</v>
      </c>
      <c r="U2" s="15"/>
      <c r="V2" s="21"/>
      <c r="W2" s="21">
        <v>25</v>
      </c>
      <c r="X2" s="21">
        <v>100</v>
      </c>
      <c r="Y2" s="21">
        <v>250</v>
      </c>
      <c r="Z2" s="21">
        <v>500</v>
      </c>
      <c r="AA2" s="21">
        <v>1000</v>
      </c>
      <c r="AB2" s="15"/>
      <c r="AC2" s="21"/>
      <c r="AD2" s="21">
        <v>25</v>
      </c>
      <c r="AE2" s="21">
        <v>100</v>
      </c>
      <c r="AF2" s="21">
        <v>250</v>
      </c>
      <c r="AG2" s="21">
        <v>500</v>
      </c>
      <c r="AH2" s="21">
        <v>1000</v>
      </c>
      <c r="AJ2" s="16"/>
      <c r="AK2" s="16"/>
      <c r="AL2" s="16"/>
      <c r="AM2" s="16"/>
      <c r="AN2" s="16"/>
    </row>
    <row r="3" spans="1:44" x14ac:dyDescent="0.15">
      <c r="A3" s="18">
        <v>9</v>
      </c>
      <c r="B3" s="2" t="s">
        <v>33</v>
      </c>
      <c r="C3" s="12" t="s">
        <v>40</v>
      </c>
      <c r="D3" s="2" t="s">
        <v>28</v>
      </c>
      <c r="E3" s="2" t="s">
        <v>11</v>
      </c>
      <c r="F3" s="12" t="s">
        <v>27</v>
      </c>
      <c r="G3" s="2" t="s">
        <v>29</v>
      </c>
      <c r="H3" s="2" t="s">
        <v>30</v>
      </c>
      <c r="I3" s="2" t="s">
        <v>16</v>
      </c>
      <c r="J3" s="2" t="s">
        <v>31</v>
      </c>
      <c r="K3" s="26">
        <v>0.27</v>
      </c>
      <c r="L3" s="2">
        <v>3</v>
      </c>
      <c r="M3" s="24">
        <f>L3*K3</f>
        <v>0.81</v>
      </c>
      <c r="P3" s="26">
        <v>0.14480000000000001</v>
      </c>
      <c r="Q3" s="26">
        <v>0.10340000000000001</v>
      </c>
      <c r="R3" s="26">
        <v>7.0319999999999994E-2</v>
      </c>
      <c r="S3" s="25">
        <v>6.2039999999999998E-2</v>
      </c>
      <c r="T3" s="26">
        <v>4.8599999999999997E-2</v>
      </c>
      <c r="U3" s="5"/>
      <c r="V3" s="5"/>
      <c r="W3" s="14">
        <f t="shared" ref="W3:W8" si="0">$L3*P3</f>
        <v>0.43440000000000001</v>
      </c>
      <c r="X3" s="14">
        <f t="shared" ref="X3:X8" si="1">$L3*Q3</f>
        <v>0.31020000000000003</v>
      </c>
      <c r="Y3" s="14">
        <f t="shared" ref="Y3:Y8" si="2">$L3*R3</f>
        <v>0.21095999999999998</v>
      </c>
      <c r="Z3" s="14">
        <f t="shared" ref="Z3:Z8" si="3">$L3*S3</f>
        <v>0.18612000000000001</v>
      </c>
      <c r="AA3" s="14">
        <f t="shared" ref="AA3:AA8" si="4">$L3*T3</f>
        <v>0.14579999999999999</v>
      </c>
      <c r="AB3" s="5"/>
      <c r="AC3" s="5"/>
      <c r="AD3" s="5">
        <f t="shared" ref="AD3:AH3" si="5">W3*W$2</f>
        <v>10.86</v>
      </c>
      <c r="AE3" s="5">
        <f t="shared" si="5"/>
        <v>31.020000000000003</v>
      </c>
      <c r="AF3" s="5">
        <f t="shared" si="5"/>
        <v>52.739999999999995</v>
      </c>
      <c r="AG3" s="5">
        <f t="shared" si="5"/>
        <v>93.06</v>
      </c>
      <c r="AH3" s="5">
        <f t="shared" si="5"/>
        <v>145.79999999999998</v>
      </c>
    </row>
    <row r="4" spans="1:44" x14ac:dyDescent="0.15">
      <c r="A4" s="18">
        <v>10</v>
      </c>
      <c r="B4" s="2" t="s">
        <v>36</v>
      </c>
      <c r="C4" s="12" t="s">
        <v>37</v>
      </c>
      <c r="D4" s="2" t="s">
        <v>19</v>
      </c>
      <c r="E4" s="2" t="s">
        <v>11</v>
      </c>
      <c r="F4" s="12" t="s">
        <v>27</v>
      </c>
      <c r="G4" s="2" t="s">
        <v>20</v>
      </c>
      <c r="H4" s="2" t="s">
        <v>21</v>
      </c>
      <c r="I4" s="2" t="s">
        <v>16</v>
      </c>
      <c r="J4" s="2" t="s">
        <v>22</v>
      </c>
      <c r="K4" s="26">
        <v>0.13</v>
      </c>
      <c r="L4" s="2">
        <v>5</v>
      </c>
      <c r="M4" s="24">
        <f t="shared" ref="M4:M7" si="6">L4*K4</f>
        <v>0.65</v>
      </c>
      <c r="P4" s="26">
        <f>0.094</f>
        <v>9.4E-2</v>
      </c>
      <c r="Q4" s="26">
        <v>4.3999999999999997E-2</v>
      </c>
      <c r="R4" s="26">
        <v>4.3999999999999997E-2</v>
      </c>
      <c r="S4" s="25">
        <v>3.0859999999999999E-2</v>
      </c>
      <c r="T4" s="26">
        <v>2.555E-2</v>
      </c>
      <c r="U4" s="5"/>
      <c r="V4" s="5"/>
      <c r="W4" s="14">
        <f t="shared" si="0"/>
        <v>0.47</v>
      </c>
      <c r="X4" s="14">
        <f>$L4*Q4</f>
        <v>0.21999999999999997</v>
      </c>
      <c r="Y4" s="14">
        <f t="shared" si="2"/>
        <v>0.21999999999999997</v>
      </c>
      <c r="Z4" s="14">
        <f t="shared" si="3"/>
        <v>0.15429999999999999</v>
      </c>
      <c r="AA4" s="14">
        <f t="shared" si="4"/>
        <v>0.12775</v>
      </c>
      <c r="AB4" s="5"/>
      <c r="AC4" s="5"/>
      <c r="AD4" s="5">
        <f t="shared" ref="AD4:AD8" si="7">W4*W$2</f>
        <v>11.75</v>
      </c>
      <c r="AE4" s="5">
        <f t="shared" ref="AE4:AE8" si="8">X4*X$2</f>
        <v>21.999999999999996</v>
      </c>
      <c r="AF4" s="5">
        <f t="shared" ref="AF4:AF8" si="9">Y4*Y$2</f>
        <v>54.999999999999993</v>
      </c>
      <c r="AG4" s="5">
        <f t="shared" ref="AG4:AG8" si="10">Z4*Z$2</f>
        <v>77.149999999999991</v>
      </c>
      <c r="AH4" s="5">
        <f t="shared" ref="AH4:AH8" si="11">AA4*AA$2</f>
        <v>127.75</v>
      </c>
    </row>
    <row r="5" spans="1:44" x14ac:dyDescent="0.15">
      <c r="A5" s="18">
        <v>11</v>
      </c>
      <c r="B5" s="2" t="s">
        <v>35</v>
      </c>
      <c r="C5" s="12" t="s">
        <v>41</v>
      </c>
      <c r="D5" s="12" t="s">
        <v>51</v>
      </c>
      <c r="E5" s="2" t="s">
        <v>11</v>
      </c>
      <c r="F5" s="12" t="s">
        <v>27</v>
      </c>
      <c r="G5" s="23" t="s">
        <v>15</v>
      </c>
      <c r="H5" s="12" t="s">
        <v>52</v>
      </c>
      <c r="I5" s="2" t="s">
        <v>16</v>
      </c>
      <c r="J5" s="12" t="s">
        <v>53</v>
      </c>
      <c r="K5" s="26">
        <v>0.14000000000000001</v>
      </c>
      <c r="L5" s="2">
        <v>2</v>
      </c>
      <c r="M5" s="24">
        <f>L5*K5</f>
        <v>0.28000000000000003</v>
      </c>
      <c r="P5" s="26">
        <v>9.7000000000000003E-2</v>
      </c>
      <c r="Q5" s="24">
        <f>0.0456</f>
        <v>4.5600000000000002E-2</v>
      </c>
      <c r="R5" s="24">
        <f>0.0456</f>
        <v>4.5600000000000002E-2</v>
      </c>
      <c r="S5" s="26">
        <f>0.032</f>
        <v>3.2000000000000001E-2</v>
      </c>
      <c r="T5" s="26">
        <f>0.0265</f>
        <v>2.6499999999999999E-2</v>
      </c>
      <c r="W5" s="14">
        <f t="shared" si="0"/>
        <v>0.19400000000000001</v>
      </c>
      <c r="X5" s="14">
        <f t="shared" si="1"/>
        <v>9.1200000000000003E-2</v>
      </c>
      <c r="Y5" s="14">
        <f t="shared" si="2"/>
        <v>9.1200000000000003E-2</v>
      </c>
      <c r="Z5" s="14">
        <f t="shared" si="3"/>
        <v>6.4000000000000001E-2</v>
      </c>
      <c r="AA5" s="14">
        <f t="shared" si="4"/>
        <v>5.2999999999999999E-2</v>
      </c>
      <c r="AD5" s="5">
        <f t="shared" ref="AD5:AH6" si="12">W5*W$2</f>
        <v>4.8500000000000005</v>
      </c>
      <c r="AE5" s="5">
        <f t="shared" si="12"/>
        <v>9.120000000000001</v>
      </c>
      <c r="AF5" s="5">
        <f t="shared" si="12"/>
        <v>22.8</v>
      </c>
      <c r="AG5" s="5">
        <f t="shared" si="12"/>
        <v>32</v>
      </c>
      <c r="AH5" s="5">
        <f t="shared" si="12"/>
        <v>53</v>
      </c>
    </row>
    <row r="6" spans="1:44" x14ac:dyDescent="0.15">
      <c r="A6" s="18">
        <v>12</v>
      </c>
      <c r="B6" s="12" t="s">
        <v>34</v>
      </c>
      <c r="C6" s="12" t="s">
        <v>38</v>
      </c>
      <c r="D6" s="12" t="s">
        <v>47</v>
      </c>
      <c r="E6" s="2" t="s">
        <v>11</v>
      </c>
      <c r="F6" s="12" t="s">
        <v>14</v>
      </c>
      <c r="G6" s="2" t="s">
        <v>15</v>
      </c>
      <c r="H6" s="12" t="s">
        <v>48</v>
      </c>
      <c r="I6" s="2" t="s">
        <v>16</v>
      </c>
      <c r="J6" s="12" t="s">
        <v>49</v>
      </c>
      <c r="K6" s="26">
        <v>0.1</v>
      </c>
      <c r="L6" s="2">
        <v>1</v>
      </c>
      <c r="M6" s="24">
        <f>L6*K6</f>
        <v>0.1</v>
      </c>
      <c r="P6" s="26">
        <f>0.013</f>
        <v>1.2999999999999999E-2</v>
      </c>
      <c r="Q6" s="26">
        <f>0.0056</f>
        <v>5.5999999999999999E-3</v>
      </c>
      <c r="R6" s="26">
        <f>0.0056</f>
        <v>5.5999999999999999E-3</v>
      </c>
      <c r="S6" s="25">
        <f>0.004</f>
        <v>4.0000000000000001E-3</v>
      </c>
      <c r="T6" s="26">
        <f>0.00315</f>
        <v>3.15E-3</v>
      </c>
      <c r="U6" s="5"/>
      <c r="V6" s="5"/>
      <c r="W6" s="14">
        <f t="shared" si="0"/>
        <v>1.2999999999999999E-2</v>
      </c>
      <c r="X6" s="14">
        <f t="shared" si="1"/>
        <v>5.5999999999999999E-3</v>
      </c>
      <c r="Y6" s="14">
        <f t="shared" si="2"/>
        <v>5.5999999999999999E-3</v>
      </c>
      <c r="Z6" s="14">
        <f t="shared" si="3"/>
        <v>4.0000000000000001E-3</v>
      </c>
      <c r="AA6" s="14">
        <f t="shared" si="4"/>
        <v>3.15E-3</v>
      </c>
      <c r="AB6" s="5"/>
      <c r="AC6" s="5"/>
      <c r="AD6" s="5">
        <f t="shared" si="12"/>
        <v>0.32500000000000001</v>
      </c>
      <c r="AE6" s="5">
        <f t="shared" si="12"/>
        <v>0.55999999999999994</v>
      </c>
      <c r="AF6" s="5">
        <f t="shared" si="12"/>
        <v>1.4</v>
      </c>
      <c r="AG6" s="5">
        <f t="shared" si="12"/>
        <v>2</v>
      </c>
      <c r="AH6" s="5">
        <f t="shared" si="12"/>
        <v>3.15</v>
      </c>
    </row>
    <row r="7" spans="1:44" x14ac:dyDescent="0.15">
      <c r="A7" s="18">
        <v>13</v>
      </c>
      <c r="B7" s="2" t="s">
        <v>56</v>
      </c>
      <c r="C7" s="2" t="s">
        <v>39</v>
      </c>
      <c r="D7" s="16" t="s">
        <v>23</v>
      </c>
      <c r="E7" s="16" t="s">
        <v>11</v>
      </c>
      <c r="F7" s="19" t="s">
        <v>14</v>
      </c>
      <c r="G7" s="16" t="s">
        <v>24</v>
      </c>
      <c r="H7" s="16" t="s">
        <v>25</v>
      </c>
      <c r="I7" s="2" t="s">
        <v>16</v>
      </c>
      <c r="J7" s="12" t="s">
        <v>26</v>
      </c>
      <c r="K7" s="26">
        <v>0.1</v>
      </c>
      <c r="L7" s="2">
        <v>3</v>
      </c>
      <c r="M7" s="24">
        <f t="shared" si="6"/>
        <v>0.30000000000000004</v>
      </c>
      <c r="P7" s="26">
        <f>0.014</f>
        <v>1.4E-2</v>
      </c>
      <c r="Q7" s="26">
        <v>5.4999999999999997E-3</v>
      </c>
      <c r="R7" s="26">
        <v>5.4999999999999997E-3</v>
      </c>
      <c r="S7" s="26">
        <v>5.4999999999999997E-3</v>
      </c>
      <c r="T7" s="26">
        <v>2.47E-3</v>
      </c>
      <c r="U7" s="5"/>
      <c r="V7" s="5"/>
      <c r="W7" s="14">
        <f t="shared" si="0"/>
        <v>4.2000000000000003E-2</v>
      </c>
      <c r="X7" s="14">
        <f t="shared" si="1"/>
        <v>1.6500000000000001E-2</v>
      </c>
      <c r="Y7" s="14">
        <f t="shared" si="2"/>
        <v>1.6500000000000001E-2</v>
      </c>
      <c r="Z7" s="14">
        <f t="shared" si="3"/>
        <v>1.6500000000000001E-2</v>
      </c>
      <c r="AA7" s="14">
        <f t="shared" si="4"/>
        <v>7.4099999999999999E-3</v>
      </c>
      <c r="AB7" s="5"/>
      <c r="AC7" s="5"/>
      <c r="AD7" s="5">
        <f t="shared" si="7"/>
        <v>1.05</v>
      </c>
      <c r="AE7" s="5">
        <f t="shared" si="8"/>
        <v>1.6500000000000001</v>
      </c>
      <c r="AF7" s="5">
        <f t="shared" si="9"/>
        <v>4.125</v>
      </c>
      <c r="AG7" s="5">
        <f t="shared" si="10"/>
        <v>8.25</v>
      </c>
      <c r="AH7" s="5">
        <f t="shared" si="11"/>
        <v>7.41</v>
      </c>
    </row>
    <row r="8" spans="1:44" x14ac:dyDescent="0.15">
      <c r="A8" s="18">
        <v>14</v>
      </c>
      <c r="B8" s="2" t="s">
        <v>44</v>
      </c>
      <c r="C8" s="12" t="s">
        <v>32</v>
      </c>
      <c r="D8" s="19" t="s">
        <v>43</v>
      </c>
      <c r="E8" s="16" t="s">
        <v>11</v>
      </c>
      <c r="F8" s="19" t="s">
        <v>14</v>
      </c>
      <c r="G8" s="16" t="s">
        <v>24</v>
      </c>
      <c r="H8" s="19" t="s">
        <v>46</v>
      </c>
      <c r="I8" s="2" t="s">
        <v>16</v>
      </c>
      <c r="J8" s="12" t="s">
        <v>45</v>
      </c>
      <c r="K8" s="26">
        <v>0.1</v>
      </c>
      <c r="L8" s="2">
        <v>1</v>
      </c>
      <c r="M8" s="24">
        <f t="shared" ref="M8:M9" si="13">L8*K8</f>
        <v>0.1</v>
      </c>
      <c r="P8" s="26">
        <v>1.4E-2</v>
      </c>
      <c r="Q8" s="26">
        <v>5.4999999999999997E-3</v>
      </c>
      <c r="R8" s="26">
        <v>5.4999999999999997E-3</v>
      </c>
      <c r="S8" s="26">
        <v>5.4999999999999997E-3</v>
      </c>
      <c r="T8" s="26">
        <v>2.47E-3</v>
      </c>
      <c r="U8" s="5"/>
      <c r="V8" s="5"/>
      <c r="W8" s="14">
        <f t="shared" si="0"/>
        <v>1.4E-2</v>
      </c>
      <c r="X8" s="14">
        <f t="shared" si="1"/>
        <v>5.4999999999999997E-3</v>
      </c>
      <c r="Y8" s="14">
        <f t="shared" si="2"/>
        <v>5.4999999999999997E-3</v>
      </c>
      <c r="Z8" s="14">
        <f t="shared" si="3"/>
        <v>5.4999999999999997E-3</v>
      </c>
      <c r="AA8" s="14">
        <f t="shared" si="4"/>
        <v>2.47E-3</v>
      </c>
      <c r="AB8" s="5"/>
      <c r="AC8" s="5"/>
      <c r="AD8" s="5">
        <f t="shared" si="7"/>
        <v>0.35000000000000003</v>
      </c>
      <c r="AE8" s="5">
        <f t="shared" si="8"/>
        <v>0.54999999999999993</v>
      </c>
      <c r="AF8" s="5">
        <f t="shared" si="9"/>
        <v>1.375</v>
      </c>
      <c r="AG8" s="5">
        <f t="shared" si="10"/>
        <v>2.75</v>
      </c>
      <c r="AH8" s="5">
        <f t="shared" si="11"/>
        <v>2.4699999999999998</v>
      </c>
    </row>
    <row r="9" spans="1:44" x14ac:dyDescent="0.15">
      <c r="B9" s="12" t="s">
        <v>57</v>
      </c>
      <c r="D9" s="12" t="s">
        <v>69</v>
      </c>
      <c r="E9" s="12" t="s">
        <v>18</v>
      </c>
      <c r="F9" s="22" t="s">
        <v>70</v>
      </c>
      <c r="G9" s="23" t="s">
        <v>50</v>
      </c>
      <c r="H9" s="12" t="s">
        <v>71</v>
      </c>
      <c r="I9" s="2" t="s">
        <v>16</v>
      </c>
      <c r="J9" s="12" t="s">
        <v>72</v>
      </c>
      <c r="K9" s="2">
        <v>0.46</v>
      </c>
      <c r="L9" s="2">
        <v>1</v>
      </c>
      <c r="M9" s="2">
        <f t="shared" si="13"/>
        <v>0.46</v>
      </c>
      <c r="P9" s="2">
        <f>0.378</f>
        <v>0.378</v>
      </c>
      <c r="Q9" s="2">
        <f>0.3465</f>
        <v>0.34649999999999997</v>
      </c>
      <c r="R9" s="2">
        <f>0.3465</f>
        <v>0.34649999999999997</v>
      </c>
      <c r="S9" s="2">
        <f>0.3465</f>
        <v>0.34649999999999997</v>
      </c>
      <c r="T9" s="2">
        <f>0.3465</f>
        <v>0.34649999999999997</v>
      </c>
    </row>
    <row r="10" spans="1:44" x14ac:dyDescent="0.15">
      <c r="B10" s="5" t="s">
        <v>58</v>
      </c>
    </row>
    <row r="11" spans="1:44" x14ac:dyDescent="0.15">
      <c r="B11" s="2" t="s">
        <v>63</v>
      </c>
    </row>
    <row r="12" spans="1:44" x14ac:dyDescent="0.15">
      <c r="B12" s="2" t="s">
        <v>59</v>
      </c>
    </row>
    <row r="13" spans="1:44" x14ac:dyDescent="0.15">
      <c r="B13" s="2" t="s">
        <v>58</v>
      </c>
    </row>
    <row r="14" spans="1:44" x14ac:dyDescent="0.15">
      <c r="B14" s="2" t="s">
        <v>60</v>
      </c>
    </row>
    <row r="15" spans="1:44" x14ac:dyDescent="0.15">
      <c r="B15" s="2" t="s">
        <v>61</v>
      </c>
    </row>
    <row r="16" spans="1:44" x14ac:dyDescent="0.15">
      <c r="B16" s="2" t="s">
        <v>62</v>
      </c>
    </row>
    <row r="17" spans="2:20" x14ac:dyDescent="0.15">
      <c r="B17" s="2" t="s">
        <v>64</v>
      </c>
    </row>
    <row r="18" spans="2:20" s="30" customFormat="1" x14ac:dyDescent="0.15">
      <c r="B18" s="30" t="s">
        <v>65</v>
      </c>
      <c r="D18" s="31" t="s">
        <v>73</v>
      </c>
      <c r="E18" s="31" t="s">
        <v>18</v>
      </c>
      <c r="F18" s="32" t="s">
        <v>74</v>
      </c>
      <c r="G18" s="33" t="s">
        <v>75</v>
      </c>
      <c r="H18" s="34" t="s">
        <v>65</v>
      </c>
      <c r="I18" s="30" t="s">
        <v>16</v>
      </c>
      <c r="J18" s="31" t="s">
        <v>66</v>
      </c>
      <c r="K18" s="30">
        <v>1.1100000000000001</v>
      </c>
      <c r="L18" s="30">
        <v>1</v>
      </c>
      <c r="P18" s="30">
        <v>0.71640000000000004</v>
      </c>
      <c r="Q18" s="30">
        <f>0.6175</f>
        <v>0.61750000000000005</v>
      </c>
      <c r="R18" s="30">
        <f>0.5434</f>
        <v>0.54339999999999999</v>
      </c>
      <c r="S18" s="30">
        <f>0.4693</f>
        <v>0.46929999999999999</v>
      </c>
      <c r="T18" s="30">
        <f>0.3705</f>
        <v>0.3705</v>
      </c>
    </row>
    <row r="19" spans="2:20" x14ac:dyDescent="0.15">
      <c r="B19" s="2" t="s">
        <v>67</v>
      </c>
    </row>
    <row r="20" spans="2:20" s="30" customFormat="1" x14ac:dyDescent="0.15">
      <c r="B20" s="30" t="s">
        <v>68</v>
      </c>
      <c r="D20" s="31" t="s">
        <v>76</v>
      </c>
      <c r="E20" s="31" t="s">
        <v>18</v>
      </c>
      <c r="F20" s="34" t="s">
        <v>77</v>
      </c>
      <c r="G20" s="33" t="s">
        <v>78</v>
      </c>
      <c r="H20" s="31" t="s">
        <v>79</v>
      </c>
      <c r="I20" s="30" t="s">
        <v>16</v>
      </c>
      <c r="J20" s="31" t="s">
        <v>80</v>
      </c>
      <c r="K20" s="30">
        <v>0.1</v>
      </c>
      <c r="P20" s="30">
        <v>6.1600000000000002E-2</v>
      </c>
      <c r="Q20" s="30">
        <f>0.0444</f>
        <v>4.4400000000000002E-2</v>
      </c>
      <c r="R20" s="30">
        <f>0.02616</f>
        <v>2.6159999999999999E-2</v>
      </c>
      <c r="S20" s="30">
        <f>0.02172</f>
        <v>2.172E-2</v>
      </c>
      <c r="T20" s="30">
        <f>0.01481</f>
        <v>1.481E-2</v>
      </c>
    </row>
    <row r="23" spans="2:20" x14ac:dyDescent="0.15">
      <c r="B23" s="2" t="s">
        <v>82</v>
      </c>
      <c r="D23" s="12" t="s">
        <v>83</v>
      </c>
      <c r="G23" s="23" t="s">
        <v>84</v>
      </c>
      <c r="H23" s="12" t="s">
        <v>85</v>
      </c>
      <c r="I23" s="2" t="s">
        <v>16</v>
      </c>
      <c r="J23" s="12" t="s">
        <v>86</v>
      </c>
      <c r="K23" s="2">
        <v>3.04</v>
      </c>
      <c r="P23" s="2">
        <f>2.4488</f>
        <v>2.4487999999999999</v>
      </c>
      <c r="Q23" s="2">
        <f>2.2272</f>
        <v>2.2271999999999998</v>
      </c>
      <c r="R23" s="2">
        <f>2.01612</f>
        <v>2.0161199999999999</v>
      </c>
      <c r="S23" s="2">
        <f>1.805</f>
        <v>1.8049999999999999</v>
      </c>
      <c r="T23" s="2">
        <f>1.51999</f>
        <v>1.51999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Microsoft Office User</cp:lastModifiedBy>
  <dcterms:created xsi:type="dcterms:W3CDTF">2015-10-06T19:06:42Z</dcterms:created>
  <dcterms:modified xsi:type="dcterms:W3CDTF">2017-09-21T13:51:29Z</dcterms:modified>
</cp:coreProperties>
</file>