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LinnesLab/FunTimesWithTheTA/PulseFit/Docs/"/>
    </mc:Choice>
  </mc:AlternateContent>
  <bookViews>
    <workbookView xWindow="12940" yWindow="460" windowWidth="12660" windowHeight="1452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4" i="1"/>
  <c r="A5" i="1"/>
  <c r="A6" i="1"/>
  <c r="A7" i="1"/>
  <c r="A8" i="1"/>
  <c r="M3" i="1"/>
  <c r="T6" i="1"/>
  <c r="S6" i="1"/>
  <c r="R6" i="1"/>
  <c r="Q6" i="1"/>
  <c r="T4" i="1"/>
  <c r="S4" i="1"/>
  <c r="R4" i="1"/>
  <c r="Q4" i="1"/>
  <c r="M7" i="1"/>
  <c r="M8" i="1"/>
  <c r="M9" i="1"/>
  <c r="M10" i="1"/>
  <c r="M1" i="1"/>
  <c r="X7" i="1"/>
  <c r="P7" i="1"/>
  <c r="W7" i="1"/>
  <c r="AD7" i="1"/>
  <c r="AE7" i="1"/>
  <c r="Y7" i="1"/>
  <c r="AF7" i="1"/>
  <c r="Z7" i="1"/>
  <c r="AG7" i="1"/>
  <c r="AA7" i="1"/>
  <c r="AH7" i="1"/>
  <c r="P9" i="1"/>
  <c r="W9" i="1"/>
  <c r="AD9" i="1"/>
  <c r="X9" i="1"/>
  <c r="AE9" i="1"/>
  <c r="Y9" i="1"/>
  <c r="AF9" i="1"/>
  <c r="Z9" i="1"/>
  <c r="AG9" i="1"/>
  <c r="AA9" i="1"/>
  <c r="AH9" i="1"/>
  <c r="W10" i="1"/>
  <c r="AD10" i="1"/>
  <c r="X10" i="1"/>
  <c r="AE10" i="1"/>
  <c r="Y10" i="1"/>
  <c r="AF10" i="1"/>
  <c r="Z10" i="1"/>
  <c r="AG10" i="1"/>
  <c r="AA10" i="1"/>
  <c r="AH10" i="1"/>
  <c r="W8" i="1"/>
  <c r="AD8" i="1"/>
  <c r="Q8" i="1"/>
  <c r="X8" i="1"/>
  <c r="AE8" i="1"/>
  <c r="R8" i="1"/>
  <c r="Y8" i="1"/>
  <c r="AF8" i="1"/>
  <c r="S8" i="1"/>
  <c r="Z8" i="1"/>
  <c r="AG8" i="1"/>
  <c r="T8" i="1"/>
  <c r="AA8" i="1"/>
  <c r="AH8" i="1"/>
  <c r="AE1" i="1"/>
  <c r="AF1" i="1"/>
  <c r="AG1" i="1"/>
  <c r="AH1" i="1"/>
  <c r="AD1" i="1"/>
  <c r="AA1" i="1"/>
  <c r="Z1" i="1"/>
  <c r="Y1" i="1"/>
  <c r="X1" i="1"/>
  <c r="W1" i="1"/>
  <c r="T1" i="1"/>
  <c r="S1" i="1"/>
  <c r="R1" i="1"/>
  <c r="Q1" i="1"/>
  <c r="P1" i="1"/>
</calcChain>
</file>

<file path=xl/sharedStrings.xml><?xml version="1.0" encoding="utf-8"?>
<sst xmlns="http://schemas.openxmlformats.org/spreadsheetml/2006/main" count="89" uniqueCount="72">
  <si>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</si>
  <si>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</si>
  <si>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</si>
  <si>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</si>
  <si>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</si>
  <si>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</si>
  <si>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</si>
  <si>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</si>
  <si>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</si>
  <si>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</si>
  <si>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</si>
  <si>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</si>
  <si>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</si>
  <si>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</si>
  <si>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</si>
  <si>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</si>
  <si>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</si>
  <si>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</si>
  <si>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THT</t>
  </si>
  <si>
    <t>16V, X5R</t>
  </si>
  <si>
    <t>Murata Electronics North America</t>
  </si>
  <si>
    <t>GRM188R61C225KE15D</t>
  </si>
  <si>
    <t>490-3296-1-ND</t>
  </si>
  <si>
    <t>RES SMD 1.02K OHM 1% 1/16W 0402</t>
  </si>
  <si>
    <t>Yageo</t>
  </si>
  <si>
    <t>RC0402FR-071K02L</t>
  </si>
  <si>
    <t>YAG3029CT-ND</t>
  </si>
  <si>
    <t>0603</t>
  </si>
  <si>
    <t>R3</t>
  </si>
  <si>
    <t>4.7uF capacitor</t>
  </si>
  <si>
    <t>2.2uF capacitor</t>
  </si>
  <si>
    <t>C1,C2,C4,C5,C8</t>
  </si>
  <si>
    <t>R1,R2,R3</t>
  </si>
  <si>
    <t>C6,C7</t>
  </si>
  <si>
    <t>Price Break</t>
  </si>
  <si>
    <t>10.2k Ohm ±1% 0.063W, 1/16W Chip Resistor 0402 (1005 Metric) Moisture Resistant Thick Film</t>
  </si>
  <si>
    <t>YAG2950CT-ND</t>
  </si>
  <si>
    <t>RC0402FR-0710K2L</t>
  </si>
  <si>
    <t>Microchip Technology</t>
  </si>
  <si>
    <t xml:space="preserve"> 4.7µF ±10% 10V Ceramic Capacitor X5R 0603 (1608 Metric)</t>
  </si>
  <si>
    <t>CL10A475KP8NNNC</t>
  </si>
  <si>
    <t>1276-1044-1-ND</t>
  </si>
  <si>
    <t>Bulk Cost</t>
  </si>
  <si>
    <t>Cost w/ Price Break</t>
  </si>
  <si>
    <t>PulseFit #FunTimesWithTheTA (2017)</t>
  </si>
  <si>
    <t>10k resistor</t>
  </si>
  <si>
    <t>470nF capacitor</t>
  </si>
  <si>
    <t>1M resistor</t>
  </si>
  <si>
    <t>47nF capacitor</t>
  </si>
  <si>
    <t>10uF capacitor</t>
  </si>
  <si>
    <t>1.47M resistor</t>
  </si>
  <si>
    <t>330Ohm resistor</t>
  </si>
  <si>
    <t>BPV10</t>
  </si>
  <si>
    <t>751-1001-ND</t>
  </si>
  <si>
    <t>820nF capacitor</t>
  </si>
  <si>
    <t>1N4148 diode</t>
  </si>
  <si>
    <t>Photodiode 940nm 40° Radial; HIGH SPEED 5MM</t>
  </si>
  <si>
    <t>Radial</t>
  </si>
  <si>
    <t>Vishay Semiconductor Opto Division</t>
  </si>
  <si>
    <t>Diode Standard 75V 300mA (DC) Through Hole DO-35</t>
  </si>
  <si>
    <t>DO-35</t>
  </si>
  <si>
    <t>SMC Diode Solutions</t>
  </si>
  <si>
    <t>1N4148TA</t>
  </si>
  <si>
    <t>1655-1358-1-ND</t>
  </si>
  <si>
    <t>MCP6002</t>
  </si>
  <si>
    <t>General Purpose Amplifier 2 Circuit Rail-to-Rail 8-MSOP</t>
  </si>
  <si>
    <t>8DIP</t>
  </si>
  <si>
    <t>MCP6002-I/P</t>
  </si>
  <si>
    <t>MCP6002-I/P-ND</t>
  </si>
  <si>
    <t>Red LED</t>
  </si>
  <si>
    <t>1k resistor</t>
  </si>
  <si>
    <t>Perfboard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</si>
</sst>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5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6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6" fontId="4" fillId="0" borderId="0" xfId="0" applyNumberFormat="1" applyFont="1" applyFill="1"/>
    <xf numFmtId="0" fontId="4" fillId="0" borderId="0" xfId="0" applyNumberFormat="1" applyFont="1"/>
    <xf numFmtId="0" fontId="1" fillId="0" borderId="0" xfId="0" applyFont="1"/>
    <xf numFmtId="166" fontId="4" fillId="3" borderId="1" xfId="0" applyNumberFormat="1" applyFont="1" applyFill="1" applyBorder="1"/>
    <xf numFmtId="0" fontId="1" fillId="0" borderId="0" xfId="0" quotePrefix="1" applyFont="1"/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/>
    <xf numFmtId="164" fontId="4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/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/>
    <xf numFmtId="0" fontId="4" fillId="0" borderId="0" xfId="0" quotePrefix="1" applyFont="1" applyFill="1" applyAlignment="1">
      <alignment vertical="top"/>
    </xf>
    <xf numFmtId="0" fontId="4" fillId="0" borderId="0" xfId="0" quotePrefix="1" applyFont="1" applyFill="1" applyAlignment="1">
      <alignment wrapText="1"/>
    </xf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wrapText="1"/>
    </xf>
    <xf numFmtId="164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4" fillId="0" borderId="0" xfId="0" applyNumberFormat="1" applyFont="1" applyFill="1"/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tabSelected="1" zoomScale="150" zoomScaleNormal="150" zoomScalePageLayoutView="150" workbookViewId="0">
      <selection activeCell="B21" sqref="B21"/>
    </sheetView>
  </sheetViews>
  <sheetFormatPr baseColWidth="10" defaultRowHeight="11" x14ac:dyDescent="0.15"/>
  <cols>
    <col min="1" max="1" width="5.33203125" style="2" bestFit="1" customWidth="1"/>
    <col min="2" max="2" width="15.83203125" style="2" bestFit="1" customWidth="1"/>
    <col min="3" max="3" width="11.5" style="2" customWidth="1"/>
    <col min="4" max="4" width="25.6640625" style="2" bestFit="1" customWidth="1"/>
    <col min="5" max="5" width="10.6640625" style="2" bestFit="1" customWidth="1"/>
    <col min="6" max="6" width="8.6640625" style="4" customWidth="1"/>
    <col min="7" max="7" width="18.6640625" style="3" bestFit="1" customWidth="1"/>
    <col min="8" max="8" width="18.1640625" style="2" bestFit="1" customWidth="1"/>
    <col min="9" max="9" width="17.1640625" style="2" bestFit="1" customWidth="1"/>
    <col min="10" max="10" width="14.6640625" style="2" bestFit="1" customWidth="1"/>
    <col min="11" max="11" width="10.83203125" style="2"/>
    <col min="12" max="12" width="6.6640625" style="2" bestFit="1" customWidth="1"/>
    <col min="13" max="16384" width="10.83203125" style="2"/>
  </cols>
  <sheetData>
    <row r="1" spans="1:44" ht="14" x14ac:dyDescent="0.15">
      <c r="A1" s="29" t="s">
        <v>44</v>
      </c>
      <c r="B1" s="30"/>
      <c r="C1" s="30"/>
      <c r="D1" s="30"/>
      <c r="E1" s="6"/>
      <c r="F1" s="7"/>
      <c r="G1" s="6"/>
      <c r="H1" s="6"/>
      <c r="I1" s="6"/>
      <c r="J1" s="6"/>
      <c r="K1" s="13"/>
      <c r="L1" s="10" t="s">
        <v>17</v>
      </c>
      <c r="M1" s="11">
        <f>SUM(M3:M14)</f>
        <v>3.0799999999999996</v>
      </c>
      <c r="O1" s="27" t="s">
        <v>34</v>
      </c>
      <c r="P1" s="17">
        <f>SUM(P3:P14)</f>
        <v>0.997</v>
      </c>
      <c r="Q1" s="17">
        <f>SUM(Q3:Q14)</f>
        <v>0.76249999999999996</v>
      </c>
      <c r="R1" s="17">
        <f>SUM(R3:R14)</f>
        <v>0.67015999999999987</v>
      </c>
      <c r="S1" s="17">
        <f>SUM(S3:S14)</f>
        <v>0.56487999999999994</v>
      </c>
      <c r="T1" s="17">
        <f>SUM(T3:T14)</f>
        <v>0.44230000000000003</v>
      </c>
      <c r="V1" s="28" t="s">
        <v>43</v>
      </c>
      <c r="W1" s="17">
        <f>SUM(W3:W14)</f>
        <v>0.72</v>
      </c>
      <c r="X1" s="17">
        <f>SUM(X3:X14)</f>
        <v>0.3332</v>
      </c>
      <c r="Y1" s="17">
        <f>SUM(Y3:Y14)</f>
        <v>0.3332</v>
      </c>
      <c r="Z1" s="17">
        <f>SUM(Z3:Z14)</f>
        <v>0.24030000000000001</v>
      </c>
      <c r="AA1" s="17">
        <f>SUM(AA3:AA14)</f>
        <v>0.19062999999999999</v>
      </c>
      <c r="AC1" s="26" t="s">
        <v>42</v>
      </c>
      <c r="AD1" s="17">
        <f>SUM(AD3:AD14)</f>
        <v>18.000000000000004</v>
      </c>
      <c r="AE1" s="17">
        <f>SUM(AE3:AE14)</f>
        <v>33.319999999999993</v>
      </c>
      <c r="AF1" s="17">
        <f>SUM(AF3:AF14)</f>
        <v>83.3</v>
      </c>
      <c r="AG1" s="17">
        <f>SUM(AG3:AG14)</f>
        <v>120.14999999999999</v>
      </c>
      <c r="AH1" s="17">
        <f>SUM(AH3:AH14)</f>
        <v>190.63</v>
      </c>
      <c r="AI1" s="1"/>
      <c r="AJ1" s="1"/>
      <c r="AM1" s="1"/>
      <c r="AN1" s="1"/>
      <c r="AQ1" s="1"/>
      <c r="AR1" s="1"/>
    </row>
    <row r="2" spans="1:44" x14ac:dyDescent="0.15">
      <c r="A2" s="8" t="s">
        <v>0</v>
      </c>
      <c r="B2" s="8" t="s">
        <v>1</v>
      </c>
      <c r="C2" s="8" t="s">
        <v>3</v>
      </c>
      <c r="D2" s="8" t="s">
        <v>2</v>
      </c>
      <c r="E2" s="8" t="s">
        <v>9</v>
      </c>
      <c r="F2" s="9" t="s">
        <v>10</v>
      </c>
      <c r="G2" s="8" t="s">
        <v>4</v>
      </c>
      <c r="H2" s="8" t="s">
        <v>5</v>
      </c>
      <c r="I2" s="8" t="s">
        <v>7</v>
      </c>
      <c r="J2" s="8" t="s">
        <v>8</v>
      </c>
      <c r="K2" s="8" t="s">
        <v>13</v>
      </c>
      <c r="L2" s="8" t="s">
        <v>6</v>
      </c>
      <c r="M2" s="8" t="s">
        <v>12</v>
      </c>
      <c r="O2" s="19"/>
      <c r="P2" s="20">
        <v>25</v>
      </c>
      <c r="Q2" s="20">
        <v>100</v>
      </c>
      <c r="R2" s="20">
        <v>250</v>
      </c>
      <c r="S2" s="20">
        <v>500</v>
      </c>
      <c r="T2" s="20">
        <v>1000</v>
      </c>
      <c r="U2" s="15"/>
      <c r="V2" s="20"/>
      <c r="W2" s="20">
        <v>25</v>
      </c>
      <c r="X2" s="20">
        <v>100</v>
      </c>
      <c r="Y2" s="20">
        <v>250</v>
      </c>
      <c r="Z2" s="20">
        <v>500</v>
      </c>
      <c r="AA2" s="20">
        <v>1000</v>
      </c>
      <c r="AB2" s="15"/>
      <c r="AC2" s="20"/>
      <c r="AD2" s="20">
        <v>25</v>
      </c>
      <c r="AE2" s="20">
        <v>100</v>
      </c>
      <c r="AF2" s="20">
        <v>250</v>
      </c>
      <c r="AG2" s="20">
        <v>500</v>
      </c>
      <c r="AH2" s="20">
        <v>1000</v>
      </c>
      <c r="AJ2" s="16"/>
      <c r="AK2" s="16"/>
      <c r="AL2" s="16"/>
      <c r="AM2" s="16"/>
      <c r="AN2" s="16"/>
    </row>
    <row r="3" spans="1:44" x14ac:dyDescent="0.15">
      <c r="A3" s="37">
        <v>1</v>
      </c>
      <c r="B3" s="2" t="s">
        <v>64</v>
      </c>
      <c r="C3" s="12"/>
      <c r="D3" s="12" t="s">
        <v>65</v>
      </c>
      <c r="E3" s="21" t="s">
        <v>18</v>
      </c>
      <c r="F3" s="21" t="s">
        <v>66</v>
      </c>
      <c r="G3" s="38" t="s">
        <v>38</v>
      </c>
      <c r="H3" s="12" t="s">
        <v>67</v>
      </c>
      <c r="I3" s="2" t="s">
        <v>16</v>
      </c>
      <c r="J3" s="39" t="s">
        <v>68</v>
      </c>
      <c r="K3" s="40">
        <v>0.35</v>
      </c>
      <c r="L3" s="41">
        <v>5</v>
      </c>
      <c r="M3" s="23">
        <f>L3*K3</f>
        <v>1.75</v>
      </c>
      <c r="N3" s="5"/>
      <c r="O3" s="42"/>
    </row>
    <row r="4" spans="1:44" s="31" customFormat="1" x14ac:dyDescent="0.15">
      <c r="A4" s="37">
        <f>A3+1</f>
        <v>2</v>
      </c>
      <c r="B4" s="31" t="s">
        <v>52</v>
      </c>
      <c r="D4" s="34" t="s">
        <v>56</v>
      </c>
      <c r="E4" s="34" t="s">
        <v>18</v>
      </c>
      <c r="F4" s="32" t="s">
        <v>57</v>
      </c>
      <c r="G4" s="35" t="s">
        <v>58</v>
      </c>
      <c r="H4" s="36" t="s">
        <v>52</v>
      </c>
      <c r="I4" s="31" t="s">
        <v>16</v>
      </c>
      <c r="J4" s="34" t="s">
        <v>53</v>
      </c>
      <c r="K4" s="31">
        <v>1.1100000000000001</v>
      </c>
      <c r="L4" s="31">
        <v>1</v>
      </c>
      <c r="P4" s="31">
        <v>0.71640000000000004</v>
      </c>
      <c r="Q4" s="31">
        <f>0.6175</f>
        <v>0.61750000000000005</v>
      </c>
      <c r="R4" s="31">
        <f>0.5434</f>
        <v>0.54339999999999999</v>
      </c>
      <c r="S4" s="31">
        <f>0.4693</f>
        <v>0.46929999999999999</v>
      </c>
      <c r="T4" s="31">
        <f>0.3705</f>
        <v>0.3705</v>
      </c>
    </row>
    <row r="5" spans="1:44" s="31" customFormat="1" x14ac:dyDescent="0.15">
      <c r="A5" s="37">
        <f t="shared" ref="A5:A19" si="0">A4+1</f>
        <v>3</v>
      </c>
      <c r="B5" s="31" t="s">
        <v>69</v>
      </c>
      <c r="D5" s="34"/>
      <c r="E5" s="34"/>
      <c r="F5" s="32"/>
      <c r="G5" s="35"/>
      <c r="H5" s="36"/>
      <c r="J5" s="34"/>
    </row>
    <row r="6" spans="1:44" s="31" customFormat="1" x14ac:dyDescent="0.15">
      <c r="A6" s="37">
        <f t="shared" si="0"/>
        <v>4</v>
      </c>
      <c r="B6" s="31" t="s">
        <v>55</v>
      </c>
      <c r="D6" s="34" t="s">
        <v>59</v>
      </c>
      <c r="E6" s="34" t="s">
        <v>18</v>
      </c>
      <c r="F6" s="36" t="s">
        <v>60</v>
      </c>
      <c r="G6" s="35" t="s">
        <v>61</v>
      </c>
      <c r="H6" s="34" t="s">
        <v>62</v>
      </c>
      <c r="I6" s="31" t="s">
        <v>16</v>
      </c>
      <c r="J6" s="34" t="s">
        <v>63</v>
      </c>
      <c r="K6" s="31">
        <v>0.1</v>
      </c>
      <c r="P6" s="31">
        <v>6.1600000000000002E-2</v>
      </c>
      <c r="Q6" s="31">
        <f>0.0444</f>
        <v>4.4400000000000002E-2</v>
      </c>
      <c r="R6" s="31">
        <f>0.02616</f>
        <v>2.6159999999999999E-2</v>
      </c>
      <c r="S6" s="31">
        <f>0.02172</f>
        <v>2.172E-2</v>
      </c>
      <c r="T6" s="31">
        <f>0.01481</f>
        <v>1.481E-2</v>
      </c>
    </row>
    <row r="7" spans="1:44" x14ac:dyDescent="0.15">
      <c r="A7" s="37">
        <f t="shared" si="0"/>
        <v>5</v>
      </c>
      <c r="B7" s="2" t="s">
        <v>30</v>
      </c>
      <c r="C7" s="12" t="s">
        <v>31</v>
      </c>
      <c r="D7" s="2" t="s">
        <v>19</v>
      </c>
      <c r="E7" s="2" t="s">
        <v>11</v>
      </c>
      <c r="F7" s="12" t="s">
        <v>27</v>
      </c>
      <c r="G7" s="2" t="s">
        <v>20</v>
      </c>
      <c r="H7" s="2" t="s">
        <v>21</v>
      </c>
      <c r="I7" s="2" t="s">
        <v>16</v>
      </c>
      <c r="J7" s="2" t="s">
        <v>22</v>
      </c>
      <c r="K7" s="25">
        <v>0.13</v>
      </c>
      <c r="L7" s="2">
        <v>5</v>
      </c>
      <c r="M7" s="23">
        <f t="shared" ref="M7:M9" si="1">L7*K7</f>
        <v>0.65</v>
      </c>
      <c r="P7" s="25">
        <f>0.094</f>
        <v>9.4E-2</v>
      </c>
      <c r="Q7" s="25">
        <v>4.3999999999999997E-2</v>
      </c>
      <c r="R7" s="25">
        <v>4.3999999999999997E-2</v>
      </c>
      <c r="S7" s="24">
        <v>3.0859999999999999E-2</v>
      </c>
      <c r="T7" s="25">
        <v>2.555E-2</v>
      </c>
      <c r="U7" s="5"/>
      <c r="V7" s="5"/>
      <c r="W7" s="14">
        <f t="shared" ref="W7:W10" si="2">$L7*P7</f>
        <v>0.47</v>
      </c>
      <c r="X7" s="14">
        <f>$L7*Q7</f>
        <v>0.21999999999999997</v>
      </c>
      <c r="Y7" s="14">
        <f t="shared" ref="Y7:Y10" si="3">$L7*R7</f>
        <v>0.21999999999999997</v>
      </c>
      <c r="Z7" s="14">
        <f t="shared" ref="Z7:Z10" si="4">$L7*S7</f>
        <v>0.15429999999999999</v>
      </c>
      <c r="AA7" s="14">
        <f t="shared" ref="AA7:AA10" si="5">$L7*T7</f>
        <v>0.12775</v>
      </c>
      <c r="AB7" s="5"/>
      <c r="AC7" s="5"/>
      <c r="AD7" s="5">
        <f t="shared" ref="AD7:AD10" si="6">W7*W$2</f>
        <v>11.75</v>
      </c>
      <c r="AE7" s="5">
        <f t="shared" ref="AE7:AE10" si="7">X7*X$2</f>
        <v>21.999999999999996</v>
      </c>
      <c r="AF7" s="5">
        <f t="shared" ref="AF7:AF10" si="8">Y7*Y$2</f>
        <v>54.999999999999993</v>
      </c>
      <c r="AG7" s="5">
        <f t="shared" ref="AG7:AG10" si="9">Z7*Z$2</f>
        <v>77.149999999999991</v>
      </c>
      <c r="AH7" s="5">
        <f t="shared" ref="AH7:AH10" si="10">AA7*AA$2</f>
        <v>127.75</v>
      </c>
    </row>
    <row r="8" spans="1:44" x14ac:dyDescent="0.15">
      <c r="A8" s="37">
        <f t="shared" si="0"/>
        <v>6</v>
      </c>
      <c r="B8" s="2" t="s">
        <v>29</v>
      </c>
      <c r="C8" s="12" t="s">
        <v>33</v>
      </c>
      <c r="D8" s="12" t="s">
        <v>39</v>
      </c>
      <c r="E8" s="2" t="s">
        <v>11</v>
      </c>
      <c r="F8" s="12" t="s">
        <v>27</v>
      </c>
      <c r="G8" s="22" t="s">
        <v>15</v>
      </c>
      <c r="H8" s="12" t="s">
        <v>40</v>
      </c>
      <c r="I8" s="2" t="s">
        <v>16</v>
      </c>
      <c r="J8" s="12" t="s">
        <v>41</v>
      </c>
      <c r="K8" s="25">
        <v>0.14000000000000001</v>
      </c>
      <c r="L8" s="2">
        <v>2</v>
      </c>
      <c r="M8" s="23">
        <f>L8*K8</f>
        <v>0.28000000000000003</v>
      </c>
      <c r="P8" s="25">
        <v>9.7000000000000003E-2</v>
      </c>
      <c r="Q8" s="23">
        <f>0.0456</f>
        <v>4.5600000000000002E-2</v>
      </c>
      <c r="R8" s="23">
        <f>0.0456</f>
        <v>4.5600000000000002E-2</v>
      </c>
      <c r="S8" s="25">
        <f>0.032</f>
        <v>3.2000000000000001E-2</v>
      </c>
      <c r="T8" s="25">
        <f>0.0265</f>
        <v>2.6499999999999999E-2</v>
      </c>
      <c r="W8" s="14">
        <f t="shared" si="2"/>
        <v>0.19400000000000001</v>
      </c>
      <c r="X8" s="14">
        <f t="shared" ref="X8:X10" si="11">$L8*Q8</f>
        <v>9.1200000000000003E-2</v>
      </c>
      <c r="Y8" s="14">
        <f t="shared" si="3"/>
        <v>9.1200000000000003E-2</v>
      </c>
      <c r="Z8" s="14">
        <f t="shared" si="4"/>
        <v>6.4000000000000001E-2</v>
      </c>
      <c r="AA8" s="14">
        <f t="shared" si="5"/>
        <v>5.2999999999999999E-2</v>
      </c>
      <c r="AD8" s="5">
        <f t="shared" ref="AD8:AH8" si="12">W8*W$2</f>
        <v>4.8500000000000005</v>
      </c>
      <c r="AE8" s="5">
        <f t="shared" si="12"/>
        <v>9.120000000000001</v>
      </c>
      <c r="AF8" s="5">
        <f t="shared" si="12"/>
        <v>22.8</v>
      </c>
      <c r="AG8" s="5">
        <f t="shared" si="12"/>
        <v>32</v>
      </c>
      <c r="AH8" s="5">
        <f t="shared" si="12"/>
        <v>53</v>
      </c>
    </row>
    <row r="9" spans="1:44" x14ac:dyDescent="0.15">
      <c r="A9" s="37">
        <f t="shared" si="0"/>
        <v>7</v>
      </c>
      <c r="B9" s="2" t="s">
        <v>70</v>
      </c>
      <c r="C9" s="2" t="s">
        <v>32</v>
      </c>
      <c r="D9" s="16" t="s">
        <v>23</v>
      </c>
      <c r="E9" s="16" t="s">
        <v>11</v>
      </c>
      <c r="F9" s="18" t="s">
        <v>14</v>
      </c>
      <c r="G9" s="16" t="s">
        <v>24</v>
      </c>
      <c r="H9" s="16" t="s">
        <v>25</v>
      </c>
      <c r="I9" s="2" t="s">
        <v>16</v>
      </c>
      <c r="J9" s="12" t="s">
        <v>26</v>
      </c>
      <c r="K9" s="25">
        <v>0.1</v>
      </c>
      <c r="L9" s="2">
        <v>3</v>
      </c>
      <c r="M9" s="23">
        <f t="shared" si="1"/>
        <v>0.30000000000000004</v>
      </c>
      <c r="P9" s="25">
        <f>0.014</f>
        <v>1.4E-2</v>
      </c>
      <c r="Q9" s="25">
        <v>5.4999999999999997E-3</v>
      </c>
      <c r="R9" s="25">
        <v>5.4999999999999997E-3</v>
      </c>
      <c r="S9" s="25">
        <v>5.4999999999999997E-3</v>
      </c>
      <c r="T9" s="25">
        <v>2.47E-3</v>
      </c>
      <c r="U9" s="5"/>
      <c r="V9" s="5"/>
      <c r="W9" s="14">
        <f t="shared" si="2"/>
        <v>4.2000000000000003E-2</v>
      </c>
      <c r="X9" s="14">
        <f t="shared" si="11"/>
        <v>1.6500000000000001E-2</v>
      </c>
      <c r="Y9" s="14">
        <f t="shared" si="3"/>
        <v>1.6500000000000001E-2</v>
      </c>
      <c r="Z9" s="14">
        <f t="shared" si="4"/>
        <v>1.6500000000000001E-2</v>
      </c>
      <c r="AA9" s="14">
        <f t="shared" si="5"/>
        <v>7.4099999999999999E-3</v>
      </c>
      <c r="AB9" s="5"/>
      <c r="AC9" s="5"/>
      <c r="AD9" s="5">
        <f t="shared" si="6"/>
        <v>1.05</v>
      </c>
      <c r="AE9" s="5">
        <f t="shared" si="7"/>
        <v>1.6500000000000001</v>
      </c>
      <c r="AF9" s="5">
        <f t="shared" si="8"/>
        <v>4.125</v>
      </c>
      <c r="AG9" s="5">
        <f t="shared" si="9"/>
        <v>8.25</v>
      </c>
      <c r="AH9" s="5">
        <f t="shared" si="10"/>
        <v>7.41</v>
      </c>
    </row>
    <row r="10" spans="1:44" x14ac:dyDescent="0.15">
      <c r="A10" s="37">
        <f t="shared" si="0"/>
        <v>8</v>
      </c>
      <c r="B10" s="2" t="s">
        <v>45</v>
      </c>
      <c r="C10" s="12" t="s">
        <v>28</v>
      </c>
      <c r="D10" s="18" t="s">
        <v>35</v>
      </c>
      <c r="E10" s="16" t="s">
        <v>11</v>
      </c>
      <c r="F10" s="18" t="s">
        <v>14</v>
      </c>
      <c r="G10" s="16" t="s">
        <v>24</v>
      </c>
      <c r="H10" s="18" t="s">
        <v>37</v>
      </c>
      <c r="I10" s="2" t="s">
        <v>16</v>
      </c>
      <c r="J10" s="12" t="s">
        <v>36</v>
      </c>
      <c r="K10" s="25">
        <v>0.1</v>
      </c>
      <c r="L10" s="2">
        <v>1</v>
      </c>
      <c r="M10" s="23">
        <f t="shared" ref="M10" si="13">L10*K10</f>
        <v>0.1</v>
      </c>
      <c r="P10" s="25">
        <v>1.4E-2</v>
      </c>
      <c r="Q10" s="25">
        <v>5.4999999999999997E-3</v>
      </c>
      <c r="R10" s="25">
        <v>5.4999999999999997E-3</v>
      </c>
      <c r="S10" s="25">
        <v>5.4999999999999997E-3</v>
      </c>
      <c r="T10" s="25">
        <v>2.47E-3</v>
      </c>
      <c r="U10" s="5"/>
      <c r="V10" s="5"/>
      <c r="W10" s="14">
        <f t="shared" si="2"/>
        <v>1.4E-2</v>
      </c>
      <c r="X10" s="14">
        <f t="shared" si="11"/>
        <v>5.4999999999999997E-3</v>
      </c>
      <c r="Y10" s="14">
        <f t="shared" si="3"/>
        <v>5.4999999999999997E-3</v>
      </c>
      <c r="Z10" s="14">
        <f t="shared" si="4"/>
        <v>5.4999999999999997E-3</v>
      </c>
      <c r="AA10" s="14">
        <f t="shared" si="5"/>
        <v>2.47E-3</v>
      </c>
      <c r="AB10" s="5"/>
      <c r="AC10" s="5"/>
      <c r="AD10" s="5">
        <f t="shared" si="6"/>
        <v>0.35000000000000003</v>
      </c>
      <c r="AE10" s="5">
        <f t="shared" si="7"/>
        <v>0.54999999999999993</v>
      </c>
      <c r="AF10" s="5">
        <f t="shared" si="8"/>
        <v>1.375</v>
      </c>
      <c r="AG10" s="5">
        <f t="shared" si="9"/>
        <v>2.75</v>
      </c>
      <c r="AH10" s="5">
        <f t="shared" si="10"/>
        <v>2.4699999999999998</v>
      </c>
    </row>
    <row r="11" spans="1:44" x14ac:dyDescent="0.15">
      <c r="A11" s="37">
        <f t="shared" si="0"/>
        <v>9</v>
      </c>
      <c r="B11" s="5" t="s">
        <v>45</v>
      </c>
    </row>
    <row r="12" spans="1:44" x14ac:dyDescent="0.15">
      <c r="A12" s="37">
        <f t="shared" si="0"/>
        <v>10</v>
      </c>
      <c r="B12" s="2" t="s">
        <v>50</v>
      </c>
    </row>
    <row r="13" spans="1:44" x14ac:dyDescent="0.15">
      <c r="A13" s="37">
        <f t="shared" si="0"/>
        <v>11</v>
      </c>
      <c r="B13" s="2" t="s">
        <v>46</v>
      </c>
    </row>
    <row r="14" spans="1:44" x14ac:dyDescent="0.15">
      <c r="A14" s="37">
        <f t="shared" si="0"/>
        <v>12</v>
      </c>
      <c r="B14" s="2" t="s">
        <v>45</v>
      </c>
    </row>
    <row r="15" spans="1:44" s="31" customFormat="1" x14ac:dyDescent="0.15">
      <c r="A15" s="37">
        <f t="shared" si="0"/>
        <v>13</v>
      </c>
      <c r="B15" s="31" t="s">
        <v>47</v>
      </c>
      <c r="F15" s="32"/>
      <c r="G15" s="33"/>
    </row>
    <row r="16" spans="1:44" s="31" customFormat="1" x14ac:dyDescent="0.15">
      <c r="A16" s="37">
        <f t="shared" si="0"/>
        <v>14</v>
      </c>
      <c r="B16" s="31" t="s">
        <v>48</v>
      </c>
      <c r="F16" s="32"/>
      <c r="G16" s="33"/>
    </row>
    <row r="17" spans="1:7" s="31" customFormat="1" x14ac:dyDescent="0.15">
      <c r="A17" s="37">
        <f t="shared" si="0"/>
        <v>15</v>
      </c>
      <c r="B17" s="31" t="s">
        <v>49</v>
      </c>
      <c r="F17" s="32"/>
      <c r="G17" s="33"/>
    </row>
    <row r="18" spans="1:7" s="31" customFormat="1" x14ac:dyDescent="0.15">
      <c r="A18" s="37">
        <f t="shared" si="0"/>
        <v>16</v>
      </c>
      <c r="B18" s="31" t="s">
        <v>51</v>
      </c>
      <c r="F18" s="32"/>
      <c r="G18" s="33"/>
    </row>
    <row r="19" spans="1:7" s="31" customFormat="1" x14ac:dyDescent="0.15">
      <c r="A19" s="37">
        <f t="shared" si="0"/>
        <v>17</v>
      </c>
      <c r="B19" s="31" t="s">
        <v>54</v>
      </c>
      <c r="F19" s="32"/>
      <c r="G19" s="33"/>
    </row>
    <row r="20" spans="1:7" x14ac:dyDescent="0.15">
      <c r="B20" s="2" t="s">
        <v>71</v>
      </c>
    </row>
    <row r="21" spans="1:7" s="31" customFormat="1" x14ac:dyDescent="0.15">
      <c r="F21" s="32"/>
      <c r="G21" s="33"/>
    </row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2017-09-22T00:05:50Z</dcterms:modified>
</cp:coreProperties>
</file>