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LinnesLab/FunTimesWithTheTA/SuperSimpleEXGCircuit/Docs/"/>
    </mc:Choice>
  </mc:AlternateContent>
  <bookViews>
    <workbookView xWindow="15600" yWindow="460" windowWidth="10000" windowHeight="1452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AG10" i="1"/>
  <c r="AF10" i="1"/>
  <c r="AC10" i="1"/>
  <c r="AB10" i="1"/>
  <c r="Y10" i="1"/>
  <c r="X10" i="1"/>
  <c r="U10" i="1"/>
  <c r="T10" i="1"/>
  <c r="Q10" i="1"/>
  <c r="P10" i="1"/>
  <c r="M10" i="1"/>
  <c r="M5" i="1"/>
  <c r="W5" i="1"/>
  <c r="X5" i="1"/>
  <c r="Y5" i="1"/>
  <c r="Z5" i="1"/>
  <c r="AA5" i="1"/>
  <c r="AD5" i="1"/>
  <c r="AE5" i="1"/>
  <c r="AF5" i="1"/>
  <c r="AG5" i="1"/>
  <c r="AH5" i="1"/>
  <c r="AG4" i="1"/>
  <c r="AF4" i="1"/>
  <c r="AC4" i="1"/>
  <c r="AB4" i="1"/>
  <c r="Y4" i="1"/>
  <c r="X4" i="1"/>
  <c r="M3" i="1"/>
  <c r="M6" i="1"/>
  <c r="M8" i="1"/>
  <c r="M9" i="1"/>
  <c r="M11" i="1"/>
  <c r="M12" i="1"/>
  <c r="M13" i="1"/>
  <c r="M14" i="1"/>
  <c r="M15" i="1"/>
  <c r="M16" i="1"/>
  <c r="M17" i="1"/>
  <c r="M1" i="1"/>
  <c r="X13" i="1"/>
  <c r="Q8" i="1"/>
  <c r="X8" i="1"/>
  <c r="Q9" i="1"/>
  <c r="X9" i="1"/>
  <c r="T9" i="1"/>
  <c r="S9" i="1"/>
  <c r="R9" i="1"/>
  <c r="P9" i="1"/>
  <c r="W9" i="1"/>
  <c r="AD9" i="1"/>
  <c r="AE9" i="1"/>
  <c r="Y9" i="1"/>
  <c r="AF9" i="1"/>
  <c r="Z9" i="1"/>
  <c r="AG9" i="1"/>
  <c r="AA9" i="1"/>
  <c r="AH9" i="1"/>
  <c r="P13" i="1"/>
  <c r="W13" i="1"/>
  <c r="AD13" i="1"/>
  <c r="AE13" i="1"/>
  <c r="Y13" i="1"/>
  <c r="AF13" i="1"/>
  <c r="Z13" i="1"/>
  <c r="AG13" i="1"/>
  <c r="AA13" i="1"/>
  <c r="AH13" i="1"/>
  <c r="P16" i="1"/>
  <c r="W16" i="1"/>
  <c r="AD16" i="1"/>
  <c r="X16" i="1"/>
  <c r="AE16" i="1"/>
  <c r="Y16" i="1"/>
  <c r="AF16" i="1"/>
  <c r="Z16" i="1"/>
  <c r="AG16" i="1"/>
  <c r="AA16" i="1"/>
  <c r="AH16" i="1"/>
  <c r="W17" i="1"/>
  <c r="AD17" i="1"/>
  <c r="X17" i="1"/>
  <c r="AE17" i="1"/>
  <c r="Y17" i="1"/>
  <c r="AF17" i="1"/>
  <c r="Z17" i="1"/>
  <c r="AG17" i="1"/>
  <c r="AA17" i="1"/>
  <c r="AH17" i="1"/>
  <c r="W11" i="1"/>
  <c r="AD11" i="1"/>
  <c r="X11" i="1"/>
  <c r="AE11" i="1"/>
  <c r="Y11" i="1"/>
  <c r="AF11" i="1"/>
  <c r="Z11" i="1"/>
  <c r="AG11" i="1"/>
  <c r="AA11" i="1"/>
  <c r="AH11" i="1"/>
  <c r="W12" i="1"/>
  <c r="AD12" i="1"/>
  <c r="X12" i="1"/>
  <c r="AE12" i="1"/>
  <c r="Y12" i="1"/>
  <c r="AF12" i="1"/>
  <c r="Z12" i="1"/>
  <c r="AG12" i="1"/>
  <c r="AA12" i="1"/>
  <c r="AH12" i="1"/>
  <c r="P15" i="1"/>
  <c r="W15" i="1"/>
  <c r="AD15" i="1"/>
  <c r="Q15" i="1"/>
  <c r="X15" i="1"/>
  <c r="AE15" i="1"/>
  <c r="R15" i="1"/>
  <c r="Y15" i="1"/>
  <c r="AF15" i="1"/>
  <c r="S15" i="1"/>
  <c r="Z15" i="1"/>
  <c r="AG15" i="1"/>
  <c r="T15" i="1"/>
  <c r="AA15" i="1"/>
  <c r="AH15" i="1"/>
  <c r="W14" i="1"/>
  <c r="AD14" i="1"/>
  <c r="Q14" i="1"/>
  <c r="X14" i="1"/>
  <c r="AE14" i="1"/>
  <c r="R14" i="1"/>
  <c r="Y14" i="1"/>
  <c r="AF14" i="1"/>
  <c r="S14" i="1"/>
  <c r="Z14" i="1"/>
  <c r="AG14" i="1"/>
  <c r="T14" i="1"/>
  <c r="AA14" i="1"/>
  <c r="AH14" i="1"/>
  <c r="P6" i="1"/>
  <c r="W6" i="1"/>
  <c r="AD6" i="1"/>
  <c r="Q6" i="1"/>
  <c r="X6" i="1"/>
  <c r="AE6" i="1"/>
  <c r="R6" i="1"/>
  <c r="Y6" i="1"/>
  <c r="AF6" i="1"/>
  <c r="S6" i="1"/>
  <c r="Z6" i="1"/>
  <c r="AG6" i="1"/>
  <c r="T6" i="1"/>
  <c r="AA6" i="1"/>
  <c r="AH6" i="1"/>
  <c r="P8" i="1"/>
  <c r="W8" i="1"/>
  <c r="AD8" i="1"/>
  <c r="AE8" i="1"/>
  <c r="R8" i="1"/>
  <c r="Y8" i="1"/>
  <c r="AF8" i="1"/>
  <c r="S8" i="1"/>
  <c r="Z8" i="1"/>
  <c r="AG8" i="1"/>
  <c r="T8" i="1"/>
  <c r="AA8" i="1"/>
  <c r="AH8" i="1"/>
  <c r="AA3" i="1"/>
  <c r="AH3" i="1"/>
  <c r="X3" i="1"/>
  <c r="AE3" i="1"/>
  <c r="Y3" i="1"/>
  <c r="AF3" i="1"/>
  <c r="Z3" i="1"/>
  <c r="AG3" i="1"/>
  <c r="W3" i="1"/>
  <c r="AD3" i="1"/>
  <c r="AE1" i="1"/>
  <c r="AF1" i="1"/>
  <c r="AG1" i="1"/>
  <c r="AH1" i="1"/>
  <c r="AD1" i="1"/>
  <c r="AA1" i="1"/>
  <c r="Z1" i="1"/>
  <c r="Y1" i="1"/>
  <c r="X1" i="1"/>
  <c r="W1" i="1"/>
  <c r="T1" i="1"/>
  <c r="S1" i="1"/>
  <c r="R1" i="1"/>
  <c r="Q1" i="1"/>
  <c r="P1" i="1"/>
</calcChain>
</file>

<file path=xl/sharedStrings.xml><?xml version="1.0" encoding="utf-8"?>
<sst xmlns="http://schemas.openxmlformats.org/spreadsheetml/2006/main" count="88" uniqueCount="61">
  <si>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</si>
  <si>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</si>
  <si>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</si>
  <si>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</si>
  <si>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</si>
  <si>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</si>
  <si>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</si>
  <si>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</si>
  <si>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</si>
  <si>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</si>
  <si>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</si>
  <si>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</si>
  <si>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</si>
  <si>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</si>
  <si>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Digi-Key</t>
  </si>
  <si>
    <t>Total</t>
  </si>
  <si>
    <t>THT</t>
  </si>
  <si>
    <t>NA</t>
  </si>
  <si>
    <t>2.2uF capacitor</t>
  </si>
  <si>
    <t>C3</t>
  </si>
  <si>
    <t>Price Break</t>
  </si>
  <si>
    <t>Microchip Technology</t>
  </si>
  <si>
    <t>Bulk Cost</t>
  </si>
  <si>
    <t>Cost w/ Price Break</t>
  </si>
  <si>
    <t>@CalvEngIO LiPo Battery Breadboard Supply with Charging Rev E</t>
  </si>
  <si>
    <t>AD623</t>
  </si>
  <si>
    <t>MCP6002</t>
  </si>
  <si>
    <t>1k resistor</t>
  </si>
  <si>
    <t>Potentiometer</t>
  </si>
  <si>
    <t>100nF capacitor</t>
  </si>
  <si>
    <t>100k resistor</t>
  </si>
  <si>
    <t>LED</t>
  </si>
  <si>
    <t>Arduino</t>
  </si>
  <si>
    <t>USB Cable</t>
  </si>
  <si>
    <t>ECG Electrodes</t>
  </si>
  <si>
    <t>680pF capacitor</t>
  </si>
  <si>
    <t>CR2032</t>
  </si>
  <si>
    <t>C1,C2</t>
  </si>
  <si>
    <t>R4,R5</t>
  </si>
  <si>
    <t>C4</t>
  </si>
  <si>
    <t>R1,R2,R3,R6</t>
  </si>
  <si>
    <t>PWR</t>
  </si>
  <si>
    <t>VIN+,VIN-,GND</t>
  </si>
  <si>
    <t>INA</t>
  </si>
  <si>
    <t>IC OPAMP INSTR 800KHZ RRO 8DIP</t>
  </si>
  <si>
    <t>8DIP</t>
  </si>
  <si>
    <t>Analog Devices</t>
  </si>
  <si>
    <t>AD623ANZ</t>
  </si>
  <si>
    <t>AD623ANZ-ND</t>
  </si>
  <si>
    <t>General Purpose Amplifier 2 Circuit Rail-to-Rail 8-MSOP</t>
  </si>
  <si>
    <t>1M Ohm 1 Gang Linear Panel Mount Potentiometer None 1 Turn Conductive Plastic 0.2W, 1/5W PC Pins</t>
  </si>
  <si>
    <t>Panel Mount</t>
  </si>
  <si>
    <t>TT Electronics/BI</t>
  </si>
  <si>
    <t>P160KN-0EC15B1MEG</t>
  </si>
  <si>
    <t>987-1711-ND</t>
  </si>
  <si>
    <t>MCP6002-I/P</t>
  </si>
  <si>
    <t>MCP6002-I/P-ND</t>
  </si>
  <si>
    <t>20MM COIN BATT BREAKOUT W/SWITCH</t>
  </si>
  <si>
    <t>Adafruit Industries LLC</t>
  </si>
  <si>
    <t>1871</t>
  </si>
  <si>
    <t>1528-1458-ND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</si>
</sst>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165" fontId="4" fillId="0" borderId="0" xfId="0" applyNumberFormat="1" applyFont="1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6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6" fontId="4" fillId="0" borderId="0" xfId="0" applyNumberFormat="1" applyFont="1" applyFill="1"/>
    <xf numFmtId="0" fontId="4" fillId="0" borderId="0" xfId="0" applyNumberFormat="1" applyFont="1"/>
    <xf numFmtId="0" fontId="1" fillId="0" borderId="0" xfId="0" applyFont="1"/>
    <xf numFmtId="166" fontId="4" fillId="3" borderId="1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quotePrefix="1" applyFont="1"/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/>
    <xf numFmtId="164" fontId="4" fillId="0" borderId="0" xfId="0" applyNumberFormat="1" applyFont="1"/>
    <xf numFmtId="0" fontId="4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vertical="top"/>
    </xf>
    <xf numFmtId="165" fontId="4" fillId="0" borderId="0" xfId="0" applyNumberFormat="1" applyFont="1" applyFill="1" applyBorder="1"/>
    <xf numFmtId="165" fontId="4" fillId="0" borderId="0" xfId="0" applyNumberFormat="1" applyFont="1" applyAlignment="1">
      <alignment horizontal="left"/>
    </xf>
    <xf numFmtId="0" fontId="4" fillId="0" borderId="0" xfId="0" quotePrefix="1" applyFont="1" applyBorder="1" applyAlignment="1">
      <alignment vertical="top" wrapText="1"/>
    </xf>
  </cellXfs>
  <cellStyles count="4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zoomScale="150" zoomScaleNormal="150" zoomScalePageLayoutView="150" workbookViewId="0">
      <selection activeCell="B17" sqref="B17"/>
    </sheetView>
  </sheetViews>
  <sheetFormatPr baseColWidth="10" defaultRowHeight="11" x14ac:dyDescent="0.15"/>
  <cols>
    <col min="1" max="1" width="5.33203125" style="3" bestFit="1" customWidth="1"/>
    <col min="2" max="2" width="15.83203125" style="3" bestFit="1" customWidth="1"/>
    <col min="3" max="3" width="11.5" style="3" customWidth="1"/>
    <col min="4" max="4" width="25.6640625" style="3" bestFit="1" customWidth="1"/>
    <col min="5" max="5" width="10.6640625" style="3" bestFit="1" customWidth="1"/>
    <col min="6" max="6" width="8.6640625" style="5" customWidth="1"/>
    <col min="7" max="7" width="18.6640625" style="4" bestFit="1" customWidth="1"/>
    <col min="8" max="8" width="18.1640625" style="3" bestFit="1" customWidth="1"/>
    <col min="9" max="9" width="17.1640625" style="3" bestFit="1" customWidth="1"/>
    <col min="10" max="10" width="14.6640625" style="3" bestFit="1" customWidth="1"/>
    <col min="11" max="11" width="10.83203125" style="3"/>
    <col min="12" max="12" width="6.6640625" style="3" bestFit="1" customWidth="1"/>
    <col min="13" max="16384" width="10.83203125" style="3"/>
  </cols>
  <sheetData>
    <row r="1" spans="1:44" ht="14" x14ac:dyDescent="0.15">
      <c r="A1" s="43" t="s">
        <v>24</v>
      </c>
      <c r="B1" s="44"/>
      <c r="C1" s="44"/>
      <c r="D1" s="44"/>
      <c r="E1" s="7"/>
      <c r="F1" s="8"/>
      <c r="G1" s="7"/>
      <c r="H1" s="7"/>
      <c r="I1" s="7"/>
      <c r="J1" s="7"/>
      <c r="K1" s="22"/>
      <c r="L1" s="16" t="s">
        <v>15</v>
      </c>
      <c r="M1" s="17" t="e">
        <f>SUM(M3:M22)</f>
        <v>#REF!</v>
      </c>
      <c r="O1" s="39" t="s">
        <v>20</v>
      </c>
      <c r="P1" s="26" t="e">
        <f>SUM(P3:P22)</f>
        <v>#REF!</v>
      </c>
      <c r="Q1" s="26">
        <f>SUM(Q3:Q22)</f>
        <v>9.4376750000000005</v>
      </c>
      <c r="R1" s="26">
        <f>SUM(R3:R22)</f>
        <v>9.3469750000000005</v>
      </c>
      <c r="S1" s="26">
        <f>SUM(S3:S22)</f>
        <v>9.0436050000000012</v>
      </c>
      <c r="T1" s="26" t="e">
        <f>SUM(T3:T22)</f>
        <v>#REF!</v>
      </c>
      <c r="V1" s="40" t="s">
        <v>23</v>
      </c>
      <c r="W1" s="26">
        <f>SUM(W3:W22)</f>
        <v>18.854749999999999</v>
      </c>
      <c r="X1" s="26" t="e">
        <f>SUM(X3:X22)</f>
        <v>#VALUE!</v>
      </c>
      <c r="Y1" s="26">
        <f>SUM(Y3:Y22)</f>
        <v>36.171875000000007</v>
      </c>
      <c r="Z1" s="26">
        <f>SUM(Z3:Z22)</f>
        <v>15.490365000000001</v>
      </c>
      <c r="AA1" s="26">
        <f>SUM(AA3:AA22)</f>
        <v>15.471228750000003</v>
      </c>
      <c r="AC1" s="38" t="s">
        <v>22</v>
      </c>
      <c r="AD1" s="26">
        <f>SUM(AD3:AD22)</f>
        <v>451.64375000000007</v>
      </c>
      <c r="AE1" s="26">
        <f>SUM(AE3:AE22)</f>
        <v>1659.7854999999997</v>
      </c>
      <c r="AF1" s="26" t="e">
        <f>SUM(AF3:AF22)</f>
        <v>#VALUE!</v>
      </c>
      <c r="AG1" s="26">
        <f>SUM(AG3:AG22)</f>
        <v>7811.9825000000001</v>
      </c>
      <c r="AH1" s="26">
        <f>SUM(AH3:AH22)</f>
        <v>14715.228749999998</v>
      </c>
      <c r="AI1" s="1"/>
      <c r="AJ1" s="1"/>
      <c r="AM1" s="1"/>
      <c r="AN1" s="1"/>
      <c r="AQ1" s="1"/>
      <c r="AR1" s="1"/>
    </row>
    <row r="2" spans="1:44" x14ac:dyDescent="0.15">
      <c r="A2" s="9" t="s">
        <v>0</v>
      </c>
      <c r="B2" s="9" t="s">
        <v>1</v>
      </c>
      <c r="C2" s="9" t="s">
        <v>3</v>
      </c>
      <c r="D2" s="9" t="s">
        <v>2</v>
      </c>
      <c r="E2" s="9" t="s">
        <v>9</v>
      </c>
      <c r="F2" s="10" t="s">
        <v>10</v>
      </c>
      <c r="G2" s="9" t="s">
        <v>4</v>
      </c>
      <c r="H2" s="9" t="s">
        <v>5</v>
      </c>
      <c r="I2" s="9" t="s">
        <v>7</v>
      </c>
      <c r="J2" s="9" t="s">
        <v>8</v>
      </c>
      <c r="K2" s="9" t="s">
        <v>13</v>
      </c>
      <c r="L2" s="9" t="s">
        <v>6</v>
      </c>
      <c r="M2" s="9" t="s">
        <v>12</v>
      </c>
      <c r="O2" s="29"/>
      <c r="P2" s="30">
        <v>25</v>
      </c>
      <c r="Q2" s="30">
        <v>100</v>
      </c>
      <c r="R2" s="30">
        <v>250</v>
      </c>
      <c r="S2" s="30">
        <v>500</v>
      </c>
      <c r="T2" s="30">
        <v>1000</v>
      </c>
      <c r="U2" s="24"/>
      <c r="V2" s="30"/>
      <c r="W2" s="30">
        <v>25</v>
      </c>
      <c r="X2" s="30">
        <v>100</v>
      </c>
      <c r="Y2" s="30">
        <v>250</v>
      </c>
      <c r="Z2" s="30">
        <v>500</v>
      </c>
      <c r="AA2" s="30">
        <v>1000</v>
      </c>
      <c r="AB2" s="24"/>
      <c r="AC2" s="30"/>
      <c r="AD2" s="30">
        <v>25</v>
      </c>
      <c r="AE2" s="30">
        <v>100</v>
      </c>
      <c r="AF2" s="30">
        <v>250</v>
      </c>
      <c r="AG2" s="30">
        <v>500</v>
      </c>
      <c r="AH2" s="30">
        <v>1000</v>
      </c>
      <c r="AJ2" s="25"/>
      <c r="AK2" s="25"/>
      <c r="AL2" s="25"/>
      <c r="AM2" s="25"/>
      <c r="AN2" s="25"/>
    </row>
    <row r="3" spans="1:44" s="19" customFormat="1" x14ac:dyDescent="0.15">
      <c r="A3" s="41">
        <v>1</v>
      </c>
      <c r="B3" s="13" t="s">
        <v>25</v>
      </c>
      <c r="C3" s="14" t="s">
        <v>43</v>
      </c>
      <c r="D3" s="15" t="s">
        <v>44</v>
      </c>
      <c r="E3" s="3" t="s">
        <v>16</v>
      </c>
      <c r="F3" s="15" t="s">
        <v>45</v>
      </c>
      <c r="G3" s="14" t="s">
        <v>46</v>
      </c>
      <c r="H3" s="11" t="s">
        <v>47</v>
      </c>
      <c r="I3" s="3" t="s">
        <v>14</v>
      </c>
      <c r="J3" s="14" t="s">
        <v>48</v>
      </c>
      <c r="K3" s="31">
        <v>6.31</v>
      </c>
      <c r="L3" s="12">
        <v>1</v>
      </c>
      <c r="M3" s="34">
        <f>L3*K3</f>
        <v>6.31</v>
      </c>
      <c r="P3" s="35">
        <v>5.3550000000000004</v>
      </c>
      <c r="Q3" s="35">
        <v>4.641</v>
      </c>
      <c r="R3" s="35">
        <v>4.641</v>
      </c>
      <c r="S3" s="35">
        <v>3.9508000000000001</v>
      </c>
      <c r="T3" s="35">
        <v>3.3319999999999999</v>
      </c>
      <c r="U3" s="23"/>
      <c r="V3" s="23"/>
      <c r="W3" s="23">
        <f t="shared" ref="W3:W17" si="0">$L3*P3</f>
        <v>5.3550000000000004</v>
      </c>
      <c r="X3" s="23">
        <f t="shared" ref="X3:X17" si="1">$L3*Q3</f>
        <v>4.641</v>
      </c>
      <c r="Y3" s="23">
        <f t="shared" ref="Y3:Y17" si="2">$L3*R3</f>
        <v>4.641</v>
      </c>
      <c r="Z3" s="23">
        <f t="shared" ref="Z3:Z17" si="3">$L3*S3</f>
        <v>3.9508000000000001</v>
      </c>
      <c r="AA3" s="23">
        <f t="shared" ref="AA3:AA17" si="4">$L3*T3</f>
        <v>3.3319999999999999</v>
      </c>
      <c r="AB3" s="23"/>
      <c r="AC3" s="23"/>
      <c r="AD3" s="6">
        <f>W3*W$2</f>
        <v>133.875</v>
      </c>
      <c r="AE3" s="6">
        <f t="shared" ref="AE3:AG4" si="5">X3*X$2</f>
        <v>464.1</v>
      </c>
      <c r="AF3" s="6">
        <f t="shared" si="5"/>
        <v>1160.25</v>
      </c>
      <c r="AG3" s="6">
        <f t="shared" si="5"/>
        <v>1975.4</v>
      </c>
      <c r="AH3" s="6">
        <f>AA3*AA$2</f>
        <v>3332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</row>
    <row r="4" spans="1:44" x14ac:dyDescent="0.15">
      <c r="A4" s="41">
        <v>2</v>
      </c>
      <c r="B4" s="3" t="s">
        <v>26</v>
      </c>
      <c r="C4" s="21"/>
      <c r="D4" s="21" t="s">
        <v>49</v>
      </c>
      <c r="E4" s="32" t="s">
        <v>16</v>
      </c>
      <c r="F4" s="32" t="s">
        <v>45</v>
      </c>
      <c r="G4" s="45" t="s">
        <v>21</v>
      </c>
      <c r="H4" s="21" t="s">
        <v>55</v>
      </c>
      <c r="I4" s="3" t="s">
        <v>14</v>
      </c>
      <c r="J4" s="2" t="s">
        <v>56</v>
      </c>
      <c r="K4" s="31">
        <v>0.35</v>
      </c>
      <c r="L4" s="12">
        <v>1</v>
      </c>
      <c r="M4" s="34">
        <f>L4*K4</f>
        <v>0.35</v>
      </c>
      <c r="N4" s="6"/>
      <c r="O4" s="18"/>
      <c r="P4" s="35">
        <v>0.29399999999999998</v>
      </c>
      <c r="Q4" s="35">
        <v>0.26250000000000001</v>
      </c>
      <c r="R4" s="35">
        <v>0.26250000000000001</v>
      </c>
      <c r="S4" s="35">
        <v>0.26250000000000001</v>
      </c>
      <c r="T4" s="35">
        <v>0.26250000000000001</v>
      </c>
      <c r="U4" s="1"/>
      <c r="V4" s="1"/>
      <c r="W4" s="18">
        <v>0.25</v>
      </c>
      <c r="X4" s="1" t="e">
        <f t="shared" ref="X4" si="6">$I4*W4</f>
        <v>#VALUE!</v>
      </c>
      <c r="Y4" s="1">
        <f t="shared" ref="Y4:Y5" si="7">W$2*W4</f>
        <v>6.25</v>
      </c>
      <c r="Z4" s="1"/>
      <c r="AA4" s="18">
        <v>0.25</v>
      </c>
      <c r="AB4" s="1" t="e">
        <f t="shared" ref="AB4" si="8">$I4*AA4</f>
        <v>#VALUE!</v>
      </c>
      <c r="AC4" s="1">
        <f t="shared" ref="AC4:AC5" si="9">AA$2*AA4</f>
        <v>250</v>
      </c>
      <c r="AD4" s="1"/>
      <c r="AE4" s="18">
        <v>0.25</v>
      </c>
      <c r="AF4" s="1" t="e">
        <f t="shared" ref="AF4" si="10">$I4*AE4</f>
        <v>#VALUE!</v>
      </c>
      <c r="AG4" s="1">
        <f t="shared" ref="AG4:AG5" si="11">AE$2*AE4</f>
        <v>25</v>
      </c>
    </row>
    <row r="5" spans="1:44" s="19" customFormat="1" x14ac:dyDescent="0.15">
      <c r="A5" s="41">
        <v>3</v>
      </c>
      <c r="B5" s="13" t="s">
        <v>27</v>
      </c>
      <c r="C5" s="14" t="s">
        <v>40</v>
      </c>
      <c r="D5" s="25"/>
      <c r="E5" s="3" t="s">
        <v>16</v>
      </c>
      <c r="F5" s="25"/>
      <c r="G5" s="25"/>
      <c r="H5" s="25"/>
      <c r="I5" s="25" t="s">
        <v>14</v>
      </c>
      <c r="J5" s="25"/>
      <c r="K5" s="31"/>
      <c r="L5" s="13">
        <v>1</v>
      </c>
      <c r="M5" s="34">
        <f t="shared" ref="M5:M16" si="12">L5*K5</f>
        <v>0</v>
      </c>
      <c r="P5" s="35">
        <v>0.317</v>
      </c>
      <c r="Q5" s="35">
        <v>0.1973</v>
      </c>
      <c r="R5" s="35">
        <v>0.1973</v>
      </c>
      <c r="S5" s="35">
        <v>0.13496</v>
      </c>
      <c r="T5" s="35">
        <v>0.10382</v>
      </c>
      <c r="U5" s="23"/>
      <c r="V5" s="23"/>
      <c r="W5" s="23">
        <f t="shared" si="0"/>
        <v>0.317</v>
      </c>
      <c r="X5" s="23">
        <f t="shared" si="1"/>
        <v>0.1973</v>
      </c>
      <c r="Y5" s="23">
        <f t="shared" si="2"/>
        <v>0.1973</v>
      </c>
      <c r="Z5" s="23">
        <f t="shared" si="3"/>
        <v>0.13496</v>
      </c>
      <c r="AA5" s="23">
        <f t="shared" si="4"/>
        <v>0.10382</v>
      </c>
      <c r="AB5" s="23"/>
      <c r="AC5" s="23"/>
      <c r="AD5" s="6">
        <f t="shared" ref="AD5:AD17" si="13">W5*W$2</f>
        <v>7.9249999999999998</v>
      </c>
      <c r="AE5" s="6">
        <f t="shared" ref="AE5:AE17" si="14">X5*X$2</f>
        <v>19.73</v>
      </c>
      <c r="AF5" s="6">
        <f t="shared" ref="AF5:AF17" si="15">Y5*Y$2</f>
        <v>49.325000000000003</v>
      </c>
      <c r="AG5" s="6">
        <f t="shared" ref="AG5:AG17" si="16">Z5*Z$2</f>
        <v>67.48</v>
      </c>
      <c r="AH5" s="6">
        <f t="shared" ref="AH5:AH17" si="17">AA5*AA$2</f>
        <v>103.82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</row>
    <row r="6" spans="1:44" x14ac:dyDescent="0.15">
      <c r="A6" s="27">
        <v>4</v>
      </c>
      <c r="B6" s="3" t="s">
        <v>30</v>
      </c>
      <c r="C6" s="21" t="s">
        <v>38</v>
      </c>
      <c r="D6" s="21"/>
      <c r="E6" s="3" t="s">
        <v>16</v>
      </c>
      <c r="F6" s="37"/>
      <c r="G6" s="33"/>
      <c r="H6" s="33"/>
      <c r="I6" s="3" t="s">
        <v>14</v>
      </c>
      <c r="J6" s="21"/>
      <c r="K6" s="36"/>
      <c r="L6" s="3">
        <v>1</v>
      </c>
      <c r="M6" s="34">
        <f>L6*K6</f>
        <v>0</v>
      </c>
      <c r="P6" s="36">
        <f>0.3744</f>
        <v>0.37440000000000001</v>
      </c>
      <c r="Q6" s="36">
        <f>0.3056</f>
        <v>0.30559999999999998</v>
      </c>
      <c r="R6" s="36">
        <f>0.27444</f>
        <v>0.27444000000000002</v>
      </c>
      <c r="S6" s="36">
        <f>0.26196</f>
        <v>0.26196000000000003</v>
      </c>
      <c r="T6" s="36">
        <f>0.26196</f>
        <v>0.26196000000000003</v>
      </c>
      <c r="W6" s="23">
        <f t="shared" si="0"/>
        <v>0.37440000000000001</v>
      </c>
      <c r="X6" s="23">
        <f t="shared" si="1"/>
        <v>0.30559999999999998</v>
      </c>
      <c r="Y6" s="23">
        <f t="shared" si="2"/>
        <v>0.27444000000000002</v>
      </c>
      <c r="Z6" s="23">
        <f t="shared" si="3"/>
        <v>0.26196000000000003</v>
      </c>
      <c r="AA6" s="23">
        <f t="shared" si="4"/>
        <v>0.26196000000000003</v>
      </c>
      <c r="AD6" s="6">
        <f t="shared" ref="AD6:AH8" si="18">W6*W$2</f>
        <v>9.36</v>
      </c>
      <c r="AE6" s="6">
        <f t="shared" si="18"/>
        <v>30.56</v>
      </c>
      <c r="AF6" s="6">
        <f t="shared" si="18"/>
        <v>68.61</v>
      </c>
      <c r="AG6" s="6">
        <f t="shared" si="18"/>
        <v>130.98000000000002</v>
      </c>
      <c r="AH6" s="6">
        <f t="shared" si="18"/>
        <v>261.96000000000004</v>
      </c>
    </row>
    <row r="7" spans="1:44" x14ac:dyDescent="0.15">
      <c r="A7" s="27">
        <v>5</v>
      </c>
      <c r="B7" s="3" t="s">
        <v>29</v>
      </c>
      <c r="C7" s="21" t="s">
        <v>37</v>
      </c>
      <c r="D7" s="21"/>
      <c r="E7" s="3" t="s">
        <v>16</v>
      </c>
      <c r="F7" s="37"/>
      <c r="G7" s="33"/>
      <c r="H7" s="33"/>
      <c r="J7" s="21"/>
      <c r="K7" s="36"/>
      <c r="M7" s="34"/>
      <c r="P7" s="36"/>
      <c r="Q7" s="36"/>
      <c r="R7" s="36"/>
      <c r="S7" s="36"/>
      <c r="T7" s="36"/>
      <c r="W7" s="23"/>
      <c r="X7" s="23"/>
      <c r="Y7" s="23"/>
      <c r="Z7" s="23"/>
      <c r="AA7" s="23"/>
      <c r="AD7" s="6"/>
      <c r="AE7" s="6"/>
      <c r="AF7" s="6"/>
      <c r="AG7" s="6"/>
      <c r="AH7" s="6"/>
    </row>
    <row r="8" spans="1:44" x14ac:dyDescent="0.15">
      <c r="A8" s="27">
        <v>6</v>
      </c>
      <c r="B8" s="3" t="s">
        <v>18</v>
      </c>
      <c r="C8" s="21" t="s">
        <v>19</v>
      </c>
      <c r="D8" s="21"/>
      <c r="E8" s="3" t="s">
        <v>16</v>
      </c>
      <c r="F8" s="32"/>
      <c r="G8" s="33"/>
      <c r="H8" s="21"/>
      <c r="I8" s="3" t="s">
        <v>14</v>
      </c>
      <c r="J8" s="21"/>
      <c r="K8" s="36"/>
      <c r="L8" s="3">
        <v>2</v>
      </c>
      <c r="M8" s="34">
        <f>L8*K8</f>
        <v>0</v>
      </c>
      <c r="P8" s="36">
        <f>0.2424</f>
        <v>0.2424</v>
      </c>
      <c r="Q8" s="36">
        <f>0.1834</f>
        <v>0.18340000000000001</v>
      </c>
      <c r="R8" s="36">
        <f>0.1298</f>
        <v>0.1298</v>
      </c>
      <c r="S8" s="36">
        <f>0.10382</f>
        <v>0.10382</v>
      </c>
      <c r="T8" s="36">
        <f>0.0796</f>
        <v>7.9600000000000004E-2</v>
      </c>
      <c r="W8" s="23">
        <f t="shared" si="0"/>
        <v>0.48480000000000001</v>
      </c>
      <c r="X8" s="23">
        <f>$L8*Q8</f>
        <v>0.36680000000000001</v>
      </c>
      <c r="Y8" s="23">
        <f t="shared" si="2"/>
        <v>0.2596</v>
      </c>
      <c r="Z8" s="23">
        <f t="shared" si="3"/>
        <v>0.20763999999999999</v>
      </c>
      <c r="AA8" s="23">
        <f t="shared" si="4"/>
        <v>0.15920000000000001</v>
      </c>
      <c r="AD8" s="6">
        <f t="shared" si="18"/>
        <v>12.120000000000001</v>
      </c>
      <c r="AE8" s="6">
        <f t="shared" si="18"/>
        <v>36.68</v>
      </c>
      <c r="AF8" s="6">
        <f t="shared" si="18"/>
        <v>64.900000000000006</v>
      </c>
      <c r="AG8" s="6">
        <f t="shared" si="18"/>
        <v>103.82</v>
      </c>
      <c r="AH8" s="6">
        <f t="shared" si="18"/>
        <v>159.20000000000002</v>
      </c>
    </row>
    <row r="9" spans="1:44" s="19" customFormat="1" x14ac:dyDescent="0.15">
      <c r="A9" s="42">
        <v>7</v>
      </c>
      <c r="B9" s="20" t="s">
        <v>35</v>
      </c>
      <c r="C9" s="20" t="s">
        <v>39</v>
      </c>
      <c r="D9" s="3"/>
      <c r="E9" s="3" t="s">
        <v>16</v>
      </c>
      <c r="F9" s="3"/>
      <c r="G9" s="3"/>
      <c r="H9" s="3"/>
      <c r="I9" s="3" t="s">
        <v>14</v>
      </c>
      <c r="J9" s="3"/>
      <c r="K9" s="35"/>
      <c r="L9" s="19">
        <v>1</v>
      </c>
      <c r="M9" s="34">
        <f t="shared" si="12"/>
        <v>0</v>
      </c>
      <c r="P9" s="35">
        <f>(15/40)*0.658</f>
        <v>0.24675000000000002</v>
      </c>
      <c r="Q9" s="35">
        <f>(15/40)*0.5418</f>
        <v>0.20317499999999999</v>
      </c>
      <c r="R9" s="35">
        <f>(15/40)*0.5418</f>
        <v>0.20317499999999999</v>
      </c>
      <c r="S9" s="35">
        <f>(15/40)*0.42828</f>
        <v>0.160605</v>
      </c>
      <c r="T9" s="35">
        <f>(15/40)*0.36765</f>
        <v>0.13786874999999998</v>
      </c>
      <c r="U9" s="23"/>
      <c r="V9" s="23"/>
      <c r="W9" s="23">
        <f t="shared" si="0"/>
        <v>0.24675000000000002</v>
      </c>
      <c r="X9" s="23">
        <f>$L9*Q9</f>
        <v>0.20317499999999999</v>
      </c>
      <c r="Y9" s="23">
        <f t="shared" si="2"/>
        <v>0.20317499999999999</v>
      </c>
      <c r="Z9" s="23">
        <f t="shared" si="3"/>
        <v>0.160605</v>
      </c>
      <c r="AA9" s="23">
        <f t="shared" si="4"/>
        <v>0.13786874999999998</v>
      </c>
      <c r="AB9" s="23"/>
      <c r="AC9" s="23"/>
      <c r="AD9" s="6">
        <f t="shared" si="13"/>
        <v>6.1687500000000011</v>
      </c>
      <c r="AE9" s="6">
        <f t="shared" si="14"/>
        <v>20.317499999999999</v>
      </c>
      <c r="AF9" s="6">
        <f t="shared" si="15"/>
        <v>50.793749999999996</v>
      </c>
      <c r="AG9" s="6">
        <f t="shared" si="16"/>
        <v>80.302499999999995</v>
      </c>
      <c r="AH9" s="6">
        <f t="shared" si="17"/>
        <v>137.86874999999998</v>
      </c>
    </row>
    <row r="10" spans="1:44" x14ac:dyDescent="0.15">
      <c r="A10" s="42">
        <v>8</v>
      </c>
      <c r="B10" s="21" t="s">
        <v>28</v>
      </c>
      <c r="D10" s="21" t="s">
        <v>50</v>
      </c>
      <c r="E10" s="3" t="s">
        <v>16</v>
      </c>
      <c r="F10" s="32" t="s">
        <v>51</v>
      </c>
      <c r="G10" s="48" t="s">
        <v>52</v>
      </c>
      <c r="H10" s="21" t="s">
        <v>53</v>
      </c>
      <c r="I10" s="2" t="s">
        <v>14</v>
      </c>
      <c r="J10" s="21" t="s">
        <v>54</v>
      </c>
      <c r="K10" s="46">
        <v>0.76</v>
      </c>
      <c r="M10" s="47" t="e">
        <f>#REF!*K10</f>
        <v>#REF!</v>
      </c>
      <c r="N10" s="6"/>
      <c r="O10" s="18">
        <v>0.61599999999999999</v>
      </c>
      <c r="P10" s="1" t="e">
        <f>#REF!*O10</f>
        <v>#REF!</v>
      </c>
      <c r="Q10" s="1">
        <f t="shared" ref="Q10" si="19">O$2*O10</f>
        <v>0</v>
      </c>
      <c r="R10" s="1"/>
      <c r="S10" s="18">
        <v>0.56100000000000005</v>
      </c>
      <c r="T10" s="1" t="e">
        <f>#REF!*S10</f>
        <v>#REF!</v>
      </c>
      <c r="U10" s="1">
        <f t="shared" ref="U10" si="20">S$2*S10</f>
        <v>280.5</v>
      </c>
      <c r="V10" s="1"/>
      <c r="W10" s="1">
        <v>0.53900000000000003</v>
      </c>
      <c r="X10" s="1" t="e">
        <f>#REF!*W10</f>
        <v>#REF!</v>
      </c>
      <c r="Y10" s="1">
        <f t="shared" ref="Y10" si="21">W$2*W10</f>
        <v>13.475000000000001</v>
      </c>
      <c r="Z10" s="1"/>
      <c r="AA10" s="18">
        <v>0.50600000000000001</v>
      </c>
      <c r="AB10" s="1" t="e">
        <f>#REF!*AA10</f>
        <v>#REF!</v>
      </c>
      <c r="AC10" s="1">
        <f t="shared" ref="AC10" si="22">AA$2*AA10</f>
        <v>506</v>
      </c>
      <c r="AD10" s="1"/>
      <c r="AE10" s="18">
        <v>0.41799999999999998</v>
      </c>
      <c r="AF10" s="1" t="e">
        <f>#REF!*AE10</f>
        <v>#REF!</v>
      </c>
      <c r="AG10" s="1">
        <f t="shared" ref="AG10" si="23">AE$2*AE10</f>
        <v>41.8</v>
      </c>
    </row>
    <row r="11" spans="1:44" x14ac:dyDescent="0.15">
      <c r="A11" s="27">
        <v>9</v>
      </c>
      <c r="B11" s="3" t="s">
        <v>31</v>
      </c>
      <c r="C11" s="21" t="s">
        <v>41</v>
      </c>
      <c r="E11" s="3" t="s">
        <v>16</v>
      </c>
      <c r="F11" s="3"/>
      <c r="G11" s="3"/>
      <c r="I11" s="3" t="s">
        <v>14</v>
      </c>
      <c r="K11" s="36"/>
      <c r="L11" s="3">
        <v>1</v>
      </c>
      <c r="M11" s="34">
        <f>L11*K11</f>
        <v>0</v>
      </c>
      <c r="P11" s="36">
        <v>5.4800000000000001E-2</v>
      </c>
      <c r="Q11" s="36">
        <v>3.85E-2</v>
      </c>
      <c r="R11" s="36">
        <v>3.2559999999999999E-2</v>
      </c>
      <c r="S11" s="35">
        <v>3.0099999999999998E-2</v>
      </c>
      <c r="T11" s="36">
        <v>2.6599999999999999E-2</v>
      </c>
      <c r="U11" s="6"/>
      <c r="V11" s="6"/>
      <c r="W11" s="23">
        <f t="shared" si="0"/>
        <v>5.4800000000000001E-2</v>
      </c>
      <c r="X11" s="23">
        <f t="shared" si="1"/>
        <v>3.85E-2</v>
      </c>
      <c r="Y11" s="23">
        <f t="shared" si="2"/>
        <v>3.2559999999999999E-2</v>
      </c>
      <c r="Z11" s="23">
        <f t="shared" si="3"/>
        <v>3.0099999999999998E-2</v>
      </c>
      <c r="AA11" s="23">
        <f t="shared" si="4"/>
        <v>2.6599999999999999E-2</v>
      </c>
      <c r="AB11" s="6"/>
      <c r="AC11" s="6"/>
      <c r="AD11" s="6">
        <f t="shared" ref="AD10:AH12" si="24">W11*W$2</f>
        <v>1.37</v>
      </c>
      <c r="AE11" s="6">
        <f t="shared" si="24"/>
        <v>3.85</v>
      </c>
      <c r="AF11" s="6">
        <f t="shared" si="24"/>
        <v>8.1399999999999988</v>
      </c>
      <c r="AG11" s="6">
        <f t="shared" si="24"/>
        <v>15.049999999999999</v>
      </c>
      <c r="AH11" s="6">
        <f t="shared" si="24"/>
        <v>26.599999999999998</v>
      </c>
    </row>
    <row r="12" spans="1:44" x14ac:dyDescent="0.15">
      <c r="A12" s="27">
        <v>10</v>
      </c>
      <c r="B12" s="3" t="s">
        <v>36</v>
      </c>
      <c r="C12" s="21" t="s">
        <v>36</v>
      </c>
      <c r="D12" s="21" t="s">
        <v>57</v>
      </c>
      <c r="F12" s="21"/>
      <c r="G12" s="21" t="s">
        <v>58</v>
      </c>
      <c r="H12" s="32" t="s">
        <v>59</v>
      </c>
      <c r="I12" s="3" t="s">
        <v>14</v>
      </c>
      <c r="J12" s="21" t="s">
        <v>60</v>
      </c>
      <c r="K12" s="36">
        <v>3.3</v>
      </c>
      <c r="L12" s="3">
        <v>3</v>
      </c>
      <c r="M12" s="34">
        <f>L12*K12</f>
        <v>9.8999999999999986</v>
      </c>
      <c r="P12" s="36">
        <v>3.5</v>
      </c>
      <c r="Q12" s="36">
        <v>3.5</v>
      </c>
      <c r="R12" s="36">
        <v>3.5</v>
      </c>
      <c r="S12" s="36">
        <v>3.5</v>
      </c>
      <c r="T12" s="36">
        <v>3.5</v>
      </c>
      <c r="U12" s="6"/>
      <c r="V12" s="6"/>
      <c r="W12" s="23">
        <f t="shared" si="0"/>
        <v>10.5</v>
      </c>
      <c r="X12" s="23">
        <f t="shared" si="1"/>
        <v>10.5</v>
      </c>
      <c r="Y12" s="23">
        <f t="shared" si="2"/>
        <v>10.5</v>
      </c>
      <c r="Z12" s="23">
        <f t="shared" si="3"/>
        <v>10.5</v>
      </c>
      <c r="AA12" s="23">
        <f t="shared" si="4"/>
        <v>10.5</v>
      </c>
      <c r="AB12" s="6"/>
      <c r="AC12" s="6"/>
      <c r="AD12" s="6">
        <f t="shared" si="24"/>
        <v>262.5</v>
      </c>
      <c r="AE12" s="6">
        <f t="shared" si="24"/>
        <v>1050</v>
      </c>
      <c r="AF12" s="6">
        <f t="shared" si="24"/>
        <v>2625</v>
      </c>
      <c r="AG12" s="6">
        <f t="shared" si="24"/>
        <v>5250</v>
      </c>
      <c r="AH12" s="6">
        <f t="shared" si="24"/>
        <v>10500</v>
      </c>
    </row>
    <row r="13" spans="1:44" x14ac:dyDescent="0.15">
      <c r="A13" s="27">
        <v>11</v>
      </c>
      <c r="B13" s="3" t="s">
        <v>34</v>
      </c>
      <c r="C13" s="21" t="s">
        <v>42</v>
      </c>
      <c r="E13" s="3" t="s">
        <v>17</v>
      </c>
      <c r="F13" s="21"/>
      <c r="G13" s="3"/>
      <c r="I13" s="3" t="s">
        <v>14</v>
      </c>
      <c r="K13" s="36"/>
      <c r="L13" s="3">
        <v>5</v>
      </c>
      <c r="M13" s="34">
        <f t="shared" si="12"/>
        <v>0</v>
      </c>
      <c r="P13" s="36">
        <f>0.094</f>
        <v>9.4E-2</v>
      </c>
      <c r="Q13" s="36">
        <v>4.3999999999999997E-2</v>
      </c>
      <c r="R13" s="36">
        <v>4.3999999999999997E-2</v>
      </c>
      <c r="S13" s="35">
        <v>3.0859999999999999E-2</v>
      </c>
      <c r="T13" s="36">
        <v>2.555E-2</v>
      </c>
      <c r="U13" s="6"/>
      <c r="V13" s="6"/>
      <c r="W13" s="23">
        <f t="shared" si="0"/>
        <v>0.47</v>
      </c>
      <c r="X13" s="23">
        <f>$L13*Q13</f>
        <v>0.21999999999999997</v>
      </c>
      <c r="Y13" s="23">
        <f t="shared" si="2"/>
        <v>0.21999999999999997</v>
      </c>
      <c r="Z13" s="23">
        <f t="shared" si="3"/>
        <v>0.15429999999999999</v>
      </c>
      <c r="AA13" s="23">
        <f t="shared" si="4"/>
        <v>0.12775</v>
      </c>
      <c r="AB13" s="6"/>
      <c r="AC13" s="6"/>
      <c r="AD13" s="6">
        <f t="shared" si="13"/>
        <v>11.75</v>
      </c>
      <c r="AE13" s="6">
        <f t="shared" si="14"/>
        <v>21.999999999999996</v>
      </c>
      <c r="AF13" s="6">
        <f t="shared" si="15"/>
        <v>54.999999999999993</v>
      </c>
      <c r="AG13" s="6">
        <f t="shared" si="16"/>
        <v>77.149999999999991</v>
      </c>
      <c r="AH13" s="6">
        <f t="shared" si="17"/>
        <v>127.75</v>
      </c>
    </row>
    <row r="14" spans="1:44" x14ac:dyDescent="0.15">
      <c r="A14" s="27">
        <v>11</v>
      </c>
      <c r="C14" s="21"/>
      <c r="D14" s="21"/>
      <c r="E14" s="3" t="s">
        <v>11</v>
      </c>
      <c r="F14" s="21"/>
      <c r="G14" s="33"/>
      <c r="H14" s="21"/>
      <c r="I14" s="3" t="s">
        <v>14</v>
      </c>
      <c r="J14" s="21"/>
      <c r="K14" s="36"/>
      <c r="L14" s="3">
        <v>2</v>
      </c>
      <c r="M14" s="34">
        <f>L14*K14</f>
        <v>0</v>
      </c>
      <c r="P14" s="36">
        <v>9.7000000000000003E-2</v>
      </c>
      <c r="Q14" s="34">
        <f>0.0456</f>
        <v>4.5600000000000002E-2</v>
      </c>
      <c r="R14" s="34">
        <f>0.0456</f>
        <v>4.5600000000000002E-2</v>
      </c>
      <c r="S14" s="36">
        <f>0.032</f>
        <v>3.2000000000000001E-2</v>
      </c>
      <c r="T14" s="36">
        <f>0.0265</f>
        <v>2.6499999999999999E-2</v>
      </c>
      <c r="W14" s="23">
        <f t="shared" si="0"/>
        <v>0.19400000000000001</v>
      </c>
      <c r="X14" s="23">
        <f t="shared" si="1"/>
        <v>9.1200000000000003E-2</v>
      </c>
      <c r="Y14" s="23">
        <f t="shared" si="2"/>
        <v>9.1200000000000003E-2</v>
      </c>
      <c r="Z14" s="23">
        <f t="shared" si="3"/>
        <v>6.4000000000000001E-2</v>
      </c>
      <c r="AA14" s="23">
        <f t="shared" si="4"/>
        <v>5.2999999999999999E-2</v>
      </c>
      <c r="AD14" s="6">
        <f t="shared" ref="AD14:AH15" si="25">W14*W$2</f>
        <v>4.8500000000000005</v>
      </c>
      <c r="AE14" s="6">
        <f t="shared" si="25"/>
        <v>9.120000000000001</v>
      </c>
      <c r="AF14" s="6">
        <f t="shared" si="25"/>
        <v>22.8</v>
      </c>
      <c r="AG14" s="6">
        <f t="shared" si="25"/>
        <v>32</v>
      </c>
      <c r="AH14" s="6">
        <f t="shared" si="25"/>
        <v>53</v>
      </c>
    </row>
    <row r="15" spans="1:44" x14ac:dyDescent="0.15">
      <c r="A15" s="27">
        <v>12</v>
      </c>
      <c r="B15" s="21"/>
      <c r="C15" s="21"/>
      <c r="D15" s="21"/>
      <c r="E15" s="3" t="s">
        <v>11</v>
      </c>
      <c r="F15" s="21"/>
      <c r="G15" s="3"/>
      <c r="H15" s="21"/>
      <c r="I15" s="3" t="s">
        <v>14</v>
      </c>
      <c r="J15" s="21"/>
      <c r="K15" s="36"/>
      <c r="L15" s="3">
        <v>1</v>
      </c>
      <c r="M15" s="34">
        <f>L15*K15</f>
        <v>0</v>
      </c>
      <c r="P15" s="36">
        <f>0.013</f>
        <v>1.2999999999999999E-2</v>
      </c>
      <c r="Q15" s="36">
        <f>0.0056</f>
        <v>5.5999999999999999E-3</v>
      </c>
      <c r="R15" s="36">
        <f>0.0056</f>
        <v>5.5999999999999999E-3</v>
      </c>
      <c r="S15" s="35">
        <f>0.004</f>
        <v>4.0000000000000001E-3</v>
      </c>
      <c r="T15" s="36">
        <f>0.00315</f>
        <v>3.15E-3</v>
      </c>
      <c r="U15" s="6"/>
      <c r="V15" s="6"/>
      <c r="W15" s="23">
        <f t="shared" si="0"/>
        <v>1.2999999999999999E-2</v>
      </c>
      <c r="X15" s="23">
        <f t="shared" si="1"/>
        <v>5.5999999999999999E-3</v>
      </c>
      <c r="Y15" s="23">
        <f t="shared" si="2"/>
        <v>5.5999999999999999E-3</v>
      </c>
      <c r="Z15" s="23">
        <f t="shared" si="3"/>
        <v>4.0000000000000001E-3</v>
      </c>
      <c r="AA15" s="23">
        <f t="shared" si="4"/>
        <v>3.15E-3</v>
      </c>
      <c r="AB15" s="6"/>
      <c r="AC15" s="6"/>
      <c r="AD15" s="6">
        <f t="shared" si="25"/>
        <v>0.32500000000000001</v>
      </c>
      <c r="AE15" s="6">
        <f t="shared" si="25"/>
        <v>0.55999999999999994</v>
      </c>
      <c r="AF15" s="6">
        <f t="shared" si="25"/>
        <v>1.4</v>
      </c>
      <c r="AG15" s="6">
        <f t="shared" si="25"/>
        <v>2</v>
      </c>
      <c r="AH15" s="6">
        <f t="shared" si="25"/>
        <v>3.15</v>
      </c>
    </row>
    <row r="16" spans="1:44" x14ac:dyDescent="0.15">
      <c r="A16" s="27">
        <v>13</v>
      </c>
      <c r="D16" s="25"/>
      <c r="E16" s="25" t="s">
        <v>11</v>
      </c>
      <c r="F16" s="28"/>
      <c r="G16" s="25"/>
      <c r="H16" s="25"/>
      <c r="I16" s="3" t="s">
        <v>14</v>
      </c>
      <c r="J16" s="21"/>
      <c r="K16" s="36"/>
      <c r="L16" s="3">
        <v>3</v>
      </c>
      <c r="M16" s="34">
        <f t="shared" si="12"/>
        <v>0</v>
      </c>
      <c r="P16" s="36">
        <f>0.014</f>
        <v>1.4E-2</v>
      </c>
      <c r="Q16" s="36">
        <v>5.4999999999999997E-3</v>
      </c>
      <c r="R16" s="36">
        <v>5.4999999999999997E-3</v>
      </c>
      <c r="S16" s="36">
        <v>5.4999999999999997E-3</v>
      </c>
      <c r="T16" s="36">
        <v>2.47E-3</v>
      </c>
      <c r="U16" s="6"/>
      <c r="V16" s="6"/>
      <c r="W16" s="23">
        <f t="shared" si="0"/>
        <v>4.2000000000000003E-2</v>
      </c>
      <c r="X16" s="23">
        <f t="shared" si="1"/>
        <v>1.6500000000000001E-2</v>
      </c>
      <c r="Y16" s="23">
        <f t="shared" si="2"/>
        <v>1.6500000000000001E-2</v>
      </c>
      <c r="Z16" s="23">
        <f t="shared" si="3"/>
        <v>1.6500000000000001E-2</v>
      </c>
      <c r="AA16" s="23">
        <f t="shared" si="4"/>
        <v>7.4099999999999999E-3</v>
      </c>
      <c r="AB16" s="6"/>
      <c r="AC16" s="6"/>
      <c r="AD16" s="6">
        <f t="shared" si="13"/>
        <v>1.05</v>
      </c>
      <c r="AE16" s="6">
        <f t="shared" si="14"/>
        <v>1.6500000000000001</v>
      </c>
      <c r="AF16" s="6">
        <f t="shared" si="15"/>
        <v>4.125</v>
      </c>
      <c r="AG16" s="6">
        <f t="shared" si="16"/>
        <v>8.25</v>
      </c>
      <c r="AH16" s="6">
        <f t="shared" si="17"/>
        <v>7.41</v>
      </c>
    </row>
    <row r="17" spans="1:34" x14ac:dyDescent="0.15">
      <c r="A17" s="27"/>
      <c r="B17" s="3" t="s">
        <v>32</v>
      </c>
      <c r="C17" s="21"/>
      <c r="D17" s="28"/>
      <c r="E17" s="25" t="s">
        <v>11</v>
      </c>
      <c r="F17" s="28"/>
      <c r="G17" s="25"/>
      <c r="H17" s="28"/>
      <c r="I17" s="3" t="s">
        <v>14</v>
      </c>
      <c r="J17" s="21"/>
      <c r="K17" s="36"/>
      <c r="L17" s="3">
        <v>1</v>
      </c>
      <c r="M17" s="34">
        <f t="shared" ref="M17" si="26">L17*K17</f>
        <v>0</v>
      </c>
      <c r="P17" s="36">
        <v>1.4E-2</v>
      </c>
      <c r="Q17" s="36">
        <v>5.4999999999999997E-3</v>
      </c>
      <c r="R17" s="36">
        <v>5.4999999999999997E-3</v>
      </c>
      <c r="S17" s="36">
        <v>5.4999999999999997E-3</v>
      </c>
      <c r="T17" s="36">
        <v>2.47E-3</v>
      </c>
      <c r="U17" s="6"/>
      <c r="V17" s="6"/>
      <c r="W17" s="23">
        <f t="shared" si="0"/>
        <v>1.4E-2</v>
      </c>
      <c r="X17" s="23">
        <f t="shared" si="1"/>
        <v>5.4999999999999997E-3</v>
      </c>
      <c r="Y17" s="23">
        <f t="shared" si="2"/>
        <v>5.4999999999999997E-3</v>
      </c>
      <c r="Z17" s="23">
        <f t="shared" si="3"/>
        <v>5.4999999999999997E-3</v>
      </c>
      <c r="AA17" s="23">
        <f t="shared" si="4"/>
        <v>2.47E-3</v>
      </c>
      <c r="AB17" s="6"/>
      <c r="AC17" s="6"/>
      <c r="AD17" s="6">
        <f t="shared" si="13"/>
        <v>0.35000000000000003</v>
      </c>
      <c r="AE17" s="6">
        <f t="shared" si="14"/>
        <v>0.54999999999999993</v>
      </c>
      <c r="AF17" s="6">
        <f t="shared" si="15"/>
        <v>1.375</v>
      </c>
      <c r="AG17" s="6">
        <f t="shared" si="16"/>
        <v>2.75</v>
      </c>
      <c r="AH17" s="6">
        <f t="shared" si="17"/>
        <v>2.4699999999999998</v>
      </c>
    </row>
    <row r="18" spans="1:34" x14ac:dyDescent="0.15">
      <c r="B18" s="3" t="s">
        <v>33</v>
      </c>
    </row>
    <row r="19" spans="1:34" x14ac:dyDescent="0.15">
      <c r="B19" s="6" t="s">
        <v>34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2017-09-21T17:34:25Z</dcterms:modified>
</cp:coreProperties>
</file>