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LL\Documents\__PrepCourses\Time Series Course\"/>
    </mc:Choice>
  </mc:AlternateContent>
  <xr:revisionPtr revIDLastSave="0" documentId="13_ncr:1_{7936B0CB-2299-48C1-B5EE-C9B44A4F5141}" xr6:coauthVersionLast="45" xr6:coauthVersionMax="45" xr10:uidLastSave="{00000000-0000-0000-0000-000000000000}"/>
  <bookViews>
    <workbookView xWindow="-108" yWindow="-108" windowWidth="23256" windowHeight="12576" xr2:uid="{222811F3-B945-4F38-BB77-4DEABE907094}"/>
  </bookViews>
  <sheets>
    <sheet name="Step0" sheetId="4" r:id="rId1"/>
    <sheet name="Step1" sheetId="1" r:id="rId2"/>
    <sheet name="Step2" sheetId="2" r:id="rId3"/>
    <sheet name="Step3" sheetId="6" r:id="rId4"/>
    <sheet name="4ModelOutput" sheetId="11" r:id="rId5"/>
    <sheet name="Step5" sheetId="12" r:id="rId6"/>
    <sheet name="Step6" sheetId="13"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4" i="13" l="1"/>
  <c r="O23" i="13"/>
  <c r="O22" i="13"/>
  <c r="O21" i="13"/>
  <c r="O20" i="13"/>
  <c r="O19" i="13"/>
  <c r="O18" i="13"/>
  <c r="O17" i="13"/>
  <c r="O16" i="13"/>
  <c r="O15" i="13"/>
  <c r="O14" i="13"/>
  <c r="O13" i="13"/>
  <c r="O12" i="13"/>
  <c r="O11" i="13"/>
  <c r="O10" i="13"/>
  <c r="O9" i="13"/>
  <c r="P8" i="13"/>
  <c r="O8" i="12" l="1"/>
  <c r="N10" i="12"/>
  <c r="N11" i="12"/>
  <c r="N12" i="12"/>
  <c r="N13" i="12"/>
  <c r="N14" i="12"/>
  <c r="N15" i="12"/>
  <c r="N16" i="12"/>
  <c r="N17" i="12"/>
  <c r="N18" i="12"/>
  <c r="N19" i="12"/>
  <c r="N20" i="12"/>
  <c r="N21" i="12"/>
  <c r="N22" i="12"/>
  <c r="N23" i="12"/>
  <c r="N24" i="12"/>
  <c r="N9" i="12"/>
  <c r="L25" i="12" l="1"/>
  <c r="L26" i="12"/>
  <c r="L27" i="12"/>
  <c r="L28" i="12"/>
  <c r="K25" i="12"/>
  <c r="K26" i="12"/>
  <c r="K27" i="12"/>
  <c r="K28" i="12"/>
  <c r="I28" i="12"/>
  <c r="I27" i="12"/>
  <c r="I26" i="12"/>
  <c r="I25" i="12"/>
  <c r="N24" i="13"/>
  <c r="N23" i="13"/>
  <c r="N22" i="13"/>
  <c r="N21" i="13"/>
  <c r="N20" i="13"/>
  <c r="N19" i="13"/>
  <c r="N18" i="13"/>
  <c r="N17" i="13"/>
  <c r="N16" i="13"/>
  <c r="N15" i="13"/>
  <c r="N14" i="13"/>
  <c r="N13" i="13"/>
  <c r="N12" i="13"/>
  <c r="N11" i="13"/>
  <c r="N10" i="13"/>
  <c r="N9" i="13"/>
  <c r="P3" i="13"/>
  <c r="P4" i="13"/>
  <c r="P5" i="13"/>
  <c r="P2" i="13"/>
  <c r="P3" i="2"/>
  <c r="P4" i="2"/>
  <c r="P5" i="2"/>
  <c r="P2" i="2"/>
  <c r="O3" i="6"/>
  <c r="O4" i="6"/>
  <c r="O5" i="6"/>
  <c r="O2" i="6"/>
  <c r="P3" i="12"/>
  <c r="P4" i="12"/>
  <c r="P5" i="12"/>
  <c r="P2" i="12"/>
  <c r="F23" i="13"/>
  <c r="F22" i="13"/>
  <c r="G22" i="13" s="1"/>
  <c r="H22" i="13" s="1"/>
  <c r="G21" i="13"/>
  <c r="H21" i="13" s="1"/>
  <c r="F21" i="13"/>
  <c r="F20" i="13"/>
  <c r="G20" i="13" s="1"/>
  <c r="H20" i="13" s="1"/>
  <c r="F19" i="13"/>
  <c r="G19" i="13" s="1"/>
  <c r="H19" i="13" s="1"/>
  <c r="F18" i="13"/>
  <c r="G18" i="13" s="1"/>
  <c r="H18" i="13" s="1"/>
  <c r="G17" i="13"/>
  <c r="H17" i="13" s="1"/>
  <c r="F17" i="13"/>
  <c r="F16" i="13"/>
  <c r="G16" i="13" s="1"/>
  <c r="H16" i="13" s="1"/>
  <c r="F15" i="13"/>
  <c r="G15" i="13" s="1"/>
  <c r="H15" i="13" s="1"/>
  <c r="F14" i="13"/>
  <c r="G14" i="13" s="1"/>
  <c r="H14" i="13" s="1"/>
  <c r="G13" i="13"/>
  <c r="H13" i="13" s="1"/>
  <c r="F13" i="13"/>
  <c r="F12" i="13"/>
  <c r="G12" i="13" s="1"/>
  <c r="H12" i="13" s="1"/>
  <c r="F11" i="13"/>
  <c r="G11" i="13" s="1"/>
  <c r="H11" i="13" s="1"/>
  <c r="O4" i="13" l="1"/>
  <c r="O5" i="13"/>
  <c r="O2" i="13"/>
  <c r="O3" i="13"/>
  <c r="F23" i="12"/>
  <c r="F22" i="12"/>
  <c r="F21" i="12"/>
  <c r="G21" i="12" s="1"/>
  <c r="H21" i="12" s="1"/>
  <c r="F20" i="12"/>
  <c r="G20" i="12" s="1"/>
  <c r="H20" i="12" s="1"/>
  <c r="G19" i="12"/>
  <c r="H19" i="12" s="1"/>
  <c r="F19" i="12"/>
  <c r="F18" i="12"/>
  <c r="G18" i="12" s="1"/>
  <c r="H18" i="12" s="1"/>
  <c r="F17" i="12"/>
  <c r="G17" i="12" s="1"/>
  <c r="H17" i="12" s="1"/>
  <c r="F16" i="12"/>
  <c r="F15" i="12"/>
  <c r="G15" i="12" s="1"/>
  <c r="H15" i="12" s="1"/>
  <c r="F14" i="12"/>
  <c r="G14" i="12" s="1"/>
  <c r="H14" i="12" s="1"/>
  <c r="F13" i="12"/>
  <c r="G13" i="12" s="1"/>
  <c r="H13" i="12" s="1"/>
  <c r="F12" i="12"/>
  <c r="G12" i="12" s="1"/>
  <c r="H12" i="12" s="1"/>
  <c r="F11" i="12"/>
  <c r="G11" i="12" s="1"/>
  <c r="H11" i="12" s="1"/>
  <c r="I20" i="13" l="1"/>
  <c r="I12" i="13"/>
  <c r="I24" i="13"/>
  <c r="I16" i="13"/>
  <c r="I15" i="13"/>
  <c r="I11" i="13"/>
  <c r="I23" i="13"/>
  <c r="I19" i="13"/>
  <c r="L1" i="13"/>
  <c r="L2" i="13"/>
  <c r="I18" i="13"/>
  <c r="I10" i="13"/>
  <c r="I22" i="13"/>
  <c r="I14" i="13"/>
  <c r="G16" i="12"/>
  <c r="H16" i="12" s="1"/>
  <c r="G22" i="12"/>
  <c r="H22" i="12" s="1"/>
  <c r="O4" i="12"/>
  <c r="I19" i="12" s="1"/>
  <c r="O3" i="12"/>
  <c r="I22" i="12" s="1"/>
  <c r="O5" i="12"/>
  <c r="I24" i="12" s="1"/>
  <c r="I15" i="12"/>
  <c r="I11" i="12"/>
  <c r="I23" i="12"/>
  <c r="O2" i="12"/>
  <c r="I12" i="12" l="1"/>
  <c r="J12" i="12" s="1"/>
  <c r="I20" i="12"/>
  <c r="J20" i="12" s="1"/>
  <c r="I21" i="13"/>
  <c r="I13" i="13"/>
  <c r="I9" i="13"/>
  <c r="I17" i="13"/>
  <c r="J20" i="13"/>
  <c r="J19" i="13"/>
  <c r="J14" i="13"/>
  <c r="J23" i="13"/>
  <c r="J22" i="13"/>
  <c r="J11" i="13"/>
  <c r="J24" i="13"/>
  <c r="J12" i="13"/>
  <c r="J10" i="13"/>
  <c r="J15" i="13"/>
  <c r="J18" i="13"/>
  <c r="J16" i="13"/>
  <c r="I10" i="12"/>
  <c r="J10" i="12" s="1"/>
  <c r="I16" i="12"/>
  <c r="J16" i="12" s="1"/>
  <c r="J22" i="12"/>
  <c r="J19" i="12"/>
  <c r="J24" i="12"/>
  <c r="J23" i="12"/>
  <c r="I14" i="12"/>
  <c r="J11" i="12"/>
  <c r="I18" i="12"/>
  <c r="J15" i="12"/>
  <c r="L1" i="12"/>
  <c r="L2" i="12"/>
  <c r="J9" i="13" l="1"/>
  <c r="J21" i="13"/>
  <c r="J13" i="13"/>
  <c r="J17" i="13"/>
  <c r="J18" i="12"/>
  <c r="J14" i="12"/>
  <c r="I9" i="12"/>
  <c r="I13" i="12"/>
  <c r="I17" i="12"/>
  <c r="I21" i="12"/>
  <c r="K20" i="13" l="1"/>
  <c r="L20" i="13" s="1"/>
  <c r="K12" i="13"/>
  <c r="L12" i="13" s="1"/>
  <c r="K21" i="13"/>
  <c r="L21" i="13" s="1"/>
  <c r="K22" i="13"/>
  <c r="L22" i="13" s="1"/>
  <c r="K14" i="13"/>
  <c r="L14" i="13" s="1"/>
  <c r="K9" i="13"/>
  <c r="L9" i="13" s="1"/>
  <c r="K15" i="13"/>
  <c r="L15" i="13" s="1"/>
  <c r="S2" i="13"/>
  <c r="K23" i="13"/>
  <c r="L23" i="13" s="1"/>
  <c r="K16" i="13"/>
  <c r="L16" i="13" s="1"/>
  <c r="K17" i="13"/>
  <c r="L17" i="13" s="1"/>
  <c r="K18" i="13"/>
  <c r="L18" i="13" s="1"/>
  <c r="K10" i="13"/>
  <c r="L10" i="13" s="1"/>
  <c r="K24" i="13"/>
  <c r="L24" i="13" s="1"/>
  <c r="K19" i="13"/>
  <c r="L19" i="13" s="1"/>
  <c r="K11" i="13"/>
  <c r="L11" i="13" s="1"/>
  <c r="S1" i="13"/>
  <c r="K13" i="13"/>
  <c r="L13" i="13" s="1"/>
  <c r="J13" i="12"/>
  <c r="J9" i="12"/>
  <c r="J21" i="12"/>
  <c r="J17" i="12"/>
  <c r="K11" i="12"/>
  <c r="L11" i="12" s="1"/>
  <c r="K18" i="12" l="1"/>
  <c r="L18" i="12" s="1"/>
  <c r="K9" i="12"/>
  <c r="L9" i="12" s="1"/>
  <c r="K12" i="12"/>
  <c r="L12" i="12" s="1"/>
  <c r="K19" i="12"/>
  <c r="L19" i="12" s="1"/>
  <c r="K24" i="12"/>
  <c r="L24" i="12" s="1"/>
  <c r="K14" i="12"/>
  <c r="L14" i="12" s="1"/>
  <c r="K21" i="12"/>
  <c r="L21" i="12" s="1"/>
  <c r="S1" i="12"/>
  <c r="S2" i="12"/>
  <c r="K17" i="12"/>
  <c r="L17" i="12" s="1"/>
  <c r="K10" i="12"/>
  <c r="L10" i="12" s="1"/>
  <c r="K13" i="12"/>
  <c r="L13" i="12" s="1"/>
  <c r="K16" i="12"/>
  <c r="L16" i="12" s="1"/>
  <c r="K20" i="12"/>
  <c r="L20" i="12" s="1"/>
  <c r="K15" i="12"/>
  <c r="L15" i="12" s="1"/>
  <c r="K22" i="12"/>
  <c r="L22" i="12" s="1"/>
  <c r="K23" i="12"/>
  <c r="L23" i="12" s="1"/>
  <c r="F23" i="6" l="1"/>
  <c r="F22" i="6"/>
  <c r="F21" i="6"/>
  <c r="F20" i="6"/>
  <c r="F19" i="6"/>
  <c r="G19" i="6" s="1"/>
  <c r="H19" i="6" s="1"/>
  <c r="F18" i="6"/>
  <c r="F17" i="6"/>
  <c r="F16" i="6"/>
  <c r="G16" i="6" s="1"/>
  <c r="H16" i="6" s="1"/>
  <c r="F15" i="6"/>
  <c r="G15" i="6" s="1"/>
  <c r="H15" i="6" s="1"/>
  <c r="F14" i="6"/>
  <c r="F13" i="6"/>
  <c r="G13" i="6" s="1"/>
  <c r="H13" i="6" s="1"/>
  <c r="F12" i="6"/>
  <c r="F11" i="6"/>
  <c r="G17" i="2"/>
  <c r="H17" i="2" s="1"/>
  <c r="F22" i="2"/>
  <c r="F21" i="2"/>
  <c r="G21" i="2" s="1"/>
  <c r="H21" i="2" s="1"/>
  <c r="F20" i="2"/>
  <c r="G20" i="2" s="1"/>
  <c r="H20" i="2" s="1"/>
  <c r="F19" i="2"/>
  <c r="G19" i="2" s="1"/>
  <c r="H19" i="2" s="1"/>
  <c r="F18" i="2"/>
  <c r="F17" i="2"/>
  <c r="F16" i="2"/>
  <c r="G15" i="2" s="1"/>
  <c r="H15" i="2" s="1"/>
  <c r="F15" i="2"/>
  <c r="F14" i="2"/>
  <c r="G14" i="2" s="1"/>
  <c r="H14" i="2" s="1"/>
  <c r="F13" i="2"/>
  <c r="G13" i="2" s="1"/>
  <c r="H13" i="2" s="1"/>
  <c r="O3" i="2" s="1"/>
  <c r="F12" i="2"/>
  <c r="G12" i="2" s="1"/>
  <c r="H12" i="2" s="1"/>
  <c r="F11" i="2"/>
  <c r="G11" i="2" s="1"/>
  <c r="H11" i="2" s="1"/>
  <c r="O5" i="2" s="1"/>
  <c r="F10" i="2"/>
  <c r="G10" i="2" s="1"/>
  <c r="H10" i="2" s="1"/>
  <c r="G17" i="6" l="1"/>
  <c r="H17" i="6" s="1"/>
  <c r="G12" i="6"/>
  <c r="H12" i="6" s="1"/>
  <c r="N5" i="6" s="1"/>
  <c r="I16" i="6" s="1"/>
  <c r="J16" i="6" s="1"/>
  <c r="G20" i="6"/>
  <c r="H20" i="6" s="1"/>
  <c r="O4" i="2"/>
  <c r="I15" i="2"/>
  <c r="J15" i="2" s="1"/>
  <c r="I23" i="2"/>
  <c r="J23" i="2" s="1"/>
  <c r="I11" i="2"/>
  <c r="J11" i="2" s="1"/>
  <c r="I19" i="2"/>
  <c r="J19" i="2" s="1"/>
  <c r="I13" i="2"/>
  <c r="J13" i="2" s="1"/>
  <c r="I9" i="2"/>
  <c r="J9" i="2" s="1"/>
  <c r="I17" i="2"/>
  <c r="J17" i="2" s="1"/>
  <c r="I21" i="2"/>
  <c r="J21" i="2" s="1"/>
  <c r="O2" i="2"/>
  <c r="G16" i="2"/>
  <c r="H16" i="2" s="1"/>
  <c r="G18" i="2"/>
  <c r="H18" i="2" s="1"/>
  <c r="G11" i="6"/>
  <c r="H11" i="6" s="1"/>
  <c r="N4" i="6" s="1"/>
  <c r="I11" i="6" s="1"/>
  <c r="J11" i="6" s="1"/>
  <c r="G14" i="6"/>
  <c r="H14" i="6" s="1"/>
  <c r="G22" i="6"/>
  <c r="H22" i="6" s="1"/>
  <c r="G18" i="6"/>
  <c r="H18" i="6" s="1"/>
  <c r="G21" i="6"/>
  <c r="H21" i="6" s="1"/>
  <c r="N2" i="6" s="1"/>
  <c r="I24" i="6" l="1"/>
  <c r="J24" i="6" s="1"/>
  <c r="I15" i="6"/>
  <c r="J15" i="6" s="1"/>
  <c r="I20" i="6"/>
  <c r="J20" i="6" s="1"/>
  <c r="I19" i="6"/>
  <c r="J19" i="6" s="1"/>
  <c r="I23" i="6"/>
  <c r="J23" i="6" s="1"/>
  <c r="N3" i="6"/>
  <c r="I22" i="6" s="1"/>
  <c r="J22" i="6" s="1"/>
  <c r="I12" i="6"/>
  <c r="J12" i="6" s="1"/>
  <c r="L1" i="2"/>
  <c r="L2" i="2"/>
  <c r="I14" i="2"/>
  <c r="J14" i="2" s="1"/>
  <c r="I22" i="2"/>
  <c r="J22" i="2" s="1"/>
  <c r="I10" i="2"/>
  <c r="J10" i="2" s="1"/>
  <c r="I18" i="2"/>
  <c r="J18" i="2" s="1"/>
  <c r="I10" i="6"/>
  <c r="J10" i="6" s="1"/>
  <c r="I18" i="6"/>
  <c r="J18" i="6" s="1"/>
  <c r="I14" i="6"/>
  <c r="J14" i="6" s="1"/>
  <c r="K2" i="6"/>
  <c r="K1" i="6"/>
  <c r="I16" i="2" l="1"/>
  <c r="J16" i="2" s="1"/>
  <c r="I8" i="2"/>
  <c r="J8" i="2" s="1"/>
  <c r="I12" i="2"/>
  <c r="J12" i="2" s="1"/>
  <c r="I20" i="2"/>
  <c r="J20" i="2" s="1"/>
  <c r="I13" i="6"/>
  <c r="J13" i="6" s="1"/>
  <c r="I21" i="6"/>
  <c r="J21" i="6" s="1"/>
  <c r="I9" i="6"/>
  <c r="J9" i="6" s="1"/>
  <c r="I17" i="6"/>
  <c r="J17" i="6" s="1"/>
  <c r="R1" i="6" l="1"/>
  <c r="R2" i="6"/>
  <c r="K14" i="6"/>
  <c r="K22" i="6"/>
  <c r="K19" i="6"/>
  <c r="K12" i="6"/>
  <c r="K15" i="6"/>
  <c r="K23" i="6"/>
  <c r="K13" i="6"/>
  <c r="K16" i="6"/>
  <c r="K24" i="6"/>
  <c r="K17" i="6"/>
  <c r="K9" i="6"/>
  <c r="K18" i="6"/>
  <c r="K21" i="6"/>
  <c r="K10" i="6"/>
  <c r="K20" i="6"/>
  <c r="K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BEC9B6F3-4383-4E44-8DC7-50800B38C288}">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D20B3A3-A6C7-4C04-81BC-7344C5A339EF}">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CCB9750E-86C0-487A-A9F2-7CFCBD714644}">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E9404762-F8D6-41F8-A9F9-B6940A4CC039}">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5713E905-34C6-4AA5-AA91-A35D5C931EC4}">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<sst xmlns="http://schemas.openxmlformats.org/spreadsheetml/2006/main" count="231" uniqueCount="81">
  <si>
    <t>Year</t>
  </si>
  <si>
    <t>Quarter</t>
  </si>
  <si>
    <t>Sales</t>
  </si>
  <si>
    <t>Yr_Qtr</t>
  </si>
  <si>
    <t>time</t>
  </si>
  <si>
    <t>MA4</t>
  </si>
  <si>
    <t>CMA4</t>
  </si>
  <si>
    <t>Smooth Series</t>
  </si>
  <si>
    <t>St, It</t>
  </si>
  <si>
    <t>Yt</t>
  </si>
  <si>
    <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</si>
  <si>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</si>
  <si>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</si>
  <si>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</si>
  <si>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</si>
  <si>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</si>
  <si>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</si>
  <si>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</si>
  <si>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</si>
  <si>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</si>
  <si>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</si>
  <si>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</si>
  <si>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</si>
  <si>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</si>
  <si>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</si>
  <si>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</si>
  <si>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</si>
  <si>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</si>
  <si>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</si>
  <si>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</si>
  <si>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</si>
  <si>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</si>
  <si>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</si>
  <si>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</si>
  <si>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</si>
  <si>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</si>
  <si>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</si>
  <si>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</si>
  <si>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</si>
  <si>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</si>
  <si>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</si>
  <si>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</si>
  <si>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</si>
  <si>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</si>
  <si>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</si>
  <si>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</si>
  <si>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</si>
  <si>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</si>
  <si>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</si>
  <si>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</si>
  <si>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</si>
  <si>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</si>
  <si>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</si>
  <si>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</si>
  <si>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</si>
  <si>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</si>
  <si>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</si>
  <si>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</si>
  <si>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</si>
  <si>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</si>
  <si>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</si>
  <si>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</si>
  <si>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</si>
  <si>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</si>
  <si>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</si>
  <si>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</si>
  <si>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Mean</t>
  </si>
  <si>
    <t>Unadjusted Seasonal</t>
  </si>
  <si>
    <t>Adjusted Seasonal</t>
  </si>
  <si>
    <t>Squared Error</t>
  </si>
  <si>
    <t>Classic Additive Time Series Model</t>
  </si>
  <si>
    <t>Yt = Tt + Ct + St *It</t>
  </si>
  <si>
    <t>Ct</t>
  </si>
  <si>
    <t>Cyclic Component</t>
  </si>
  <si>
    <t>Irregular/Residual/Remainder Component</t>
  </si>
  <si>
    <t>https://otexts.com/fpp2/</t>
  </si>
  <si>
    <t>Yt-CMA</t>
  </si>
  <si>
    <t>Yt-St</t>
  </si>
  <si>
    <t>MAPE</t>
  </si>
  <si>
    <t>&gt;15%</t>
  </si>
  <si>
    <t>http://www.youtube.com/fxexcel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</si>
</sst>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1" applyNumberFormat="1" applyFont="1"/>
    <xf numFmtId="164" fontId="0" fillId="0" borderId="0" xfId="0" applyNumberFormat="1"/>
    <xf numFmtId="0" fontId="2" fillId="0" borderId="1" xfId="2"/>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0" fillId="0" borderId="0" xfId="0" applyNumberFormat="1"/>
    <xf numFmtId="1" fontId="3" fillId="2" borderId="0" xfId="0" applyNumberFormat="1" applyFont="1" applyFill="1" applyBorder="1" applyAlignment="1"/>
    <xf numFmtId="1" fontId="3" fillId="2" borderId="2" xfId="0" applyNumberFormat="1" applyFont="1" applyFill="1" applyBorder="1" applyAlignment="1"/>
    <xf numFmtId="0" fontId="3" fillId="0" borderId="0" xfId="0" applyFont="1"/>
    <xf numFmtId="1" fontId="3" fillId="0" borderId="0" xfId="0" applyNumberFormat="1" applyFont="1"/>
    <xf numFmtId="164" fontId="3" fillId="0" borderId="0" xfId="0" applyNumberFormat="1" applyFont="1"/>
    <xf numFmtId="0" fontId="9" fillId="0" borderId="0" xfId="3"/>
    <xf numFmtId="9" fontId="0" fillId="0" borderId="0" xfId="4" applyFont="1"/>
    <xf numFmtId="10" fontId="0" fillId="0" borderId="0" xfId="0" applyNumberFormat="1"/>
    <xf numFmtId="0" fontId="0" fillId="0" borderId="0" xfId="0" applyAlignment="1">
      <alignment horizontal="center"/>
    </xf>
  </cellXfs>
  <cellStyles count="5">
    <cellStyle name="Comma" xfId="1" builtinId="3"/>
    <cellStyle name="Heading 2" xfId="2" builtinId="17"/>
    <cellStyle name="Hyperlink" xfId="3" builtinId="8"/>
    <cellStyle name="Normal" xfId="0" builtinId="0"/>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BF2C-4274-BCF2-D3BB622E95E3}"/>
            </c:ext>
          </c:extLst>
        </c:ser>
        <c:ser>
          <c:idx val="1"/>
          <c:order val="1"/>
          <c:tx>
            <c:strRef>
              <c:f>Step5!$G$8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BF2C-4274-BCF2-D3BB622E95E3}"/>
            </c:ext>
          </c:extLst>
        </c:ser>
        <c:ser>
          <c:idx val="2"/>
          <c:order val="2"/>
          <c:tx>
            <c:strRef>
              <c:f>Step5!$J$8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Step5!$J$9:$J$24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BF2C-4274-BCF2-D3BB622E95E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CE9D-42EA-99F8-10686A924765}"/>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Step6!$L$9:$L$24</c:f>
              <c:numCache>
                <c:formatCode>_ * #,##0_ ;_ * \-#,##0_ ;_ * "-"??_ ;_ @_ </c:formatCode>
                <c:ptCount val="16"/>
                <c:pt idx="0">
                  <c:v>68457.107843137244</c:v>
                </c:pt>
                <c:pt idx="1">
                  <c:v>63626.715686274503</c:v>
                </c:pt>
                <c:pt idx="2">
                  <c:v>81671.323529411748</c:v>
                </c:pt>
                <c:pt idx="3">
                  <c:v>86424.26470588235</c:v>
                </c:pt>
                <c:pt idx="4">
                  <c:v>74302.205882352937</c:v>
                </c:pt>
                <c:pt idx="5">
                  <c:v>69471.813725490181</c:v>
                </c:pt>
                <c:pt idx="6">
                  <c:v>87516.42156862744</c:v>
                </c:pt>
                <c:pt idx="7">
                  <c:v>92269.362745098028</c:v>
                </c:pt>
                <c:pt idx="8">
                  <c:v>80147.303921568629</c:v>
                </c:pt>
                <c:pt idx="9">
                  <c:v>75316.911764705874</c:v>
                </c:pt>
                <c:pt idx="10">
                  <c:v>93361.519607843118</c:v>
                </c:pt>
                <c:pt idx="11">
                  <c:v>98114.46078431372</c:v>
                </c:pt>
                <c:pt idx="12">
                  <c:v>85992.401960784307</c:v>
                </c:pt>
                <c:pt idx="13">
                  <c:v>81162.009803921566</c:v>
                </c:pt>
                <c:pt idx="14">
                  <c:v>99206.617647058811</c:v>
                </c:pt>
                <c:pt idx="15">
                  <c:v>103959.5588235294</c:v>
                </c:pt>
              </c:numCache>
            </c:numRef>
          </c:val>
          <c:smooth val="0"/>
          <c:extLst>
            <c:ext xmlns:c16="http://schemas.microsoft.com/office/drawing/2014/chart" uri="{C3380CC4-5D6E-409C-BE32-E72D297353CC}">
              <c16:uniqueId val="{00000001-CE9D-42EA-99F8-10686A924765}"/>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108040</xdr:colOff>
      <xdr:row>9</xdr:row>
      <xdr:rowOff>104976</xdr:rowOff>
    </xdr:from>
    <xdr:to>
      <xdr:col>19</xdr:col>
      <xdr:colOff>370113</xdr:colOff>
      <xdr:row>26</xdr:row>
      <xdr:rowOff>74839</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543470</xdr:colOff>
      <xdr:row>13</xdr:row>
      <xdr:rowOff>166208</xdr:rowOff>
    </xdr:from>
    <xdr:to>
      <xdr:col>18</xdr:col>
      <xdr:colOff>193221</xdr:colOff>
      <xdr:row>30</xdr:row>
      <xdr:rowOff>136071</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80785</xdr:colOff>
      <xdr:row>9</xdr:row>
      <xdr:rowOff>114755</xdr:rowOff>
    </xdr:from>
    <xdr:to>
      <xdr:col>23</xdr:col>
      <xdr:colOff>409785</xdr:colOff>
      <xdr:row>24</xdr:row>
      <xdr:rowOff>105570</xdr:rowOff>
    </xdr:to>
    <xdr:graphicFrame macro="">
      <xdr:nvGraphicFramePr>
        <xdr:cNvPr id="2" name="Chart 1">
          <a:extLst>
            <a:ext uri="{FF2B5EF4-FFF2-40B4-BE49-F238E27FC236}">
              <a16:creationId xmlns:a16="http://schemas.microsoft.com/office/drawing/2014/main" id="{27196EB9-3BFD-42AB-8684-6035C4847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146685</xdr:colOff>
      <xdr:row>9</xdr:row>
      <xdr:rowOff>142876</xdr:rowOff>
    </xdr:from>
    <xdr:to>
      <xdr:col>23</xdr:col>
      <xdr:colOff>224182</xdr:colOff>
      <xdr:row>24</xdr:row>
      <xdr:rowOff>132827</xdr:rowOff>
    </xdr:to>
    <xdr:graphicFrame macro="">
      <xdr:nvGraphicFramePr>
        <xdr:cNvPr id="3" name="Chart 2">
          <a:extLst>
            <a:ext uri="{FF2B5EF4-FFF2-40B4-BE49-F238E27FC236}">
              <a16:creationId xmlns:a16="http://schemas.microsoft.com/office/drawing/2014/main" id="{78A7843F-9F2B-4806-B8D0-E9DB24EF7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youtube.com/fxexcel?sub_confirmation=1"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4"/>
  <sheetViews>
    <sheetView showGridLines="0" tabSelected="1" zoomScale="280" zoomScaleNormal="280" workbookViewId="0">
      <selection activeCell="A2" sqref="A2"/>
    </sheetView>
  </sheetViews>
  <sheetFormatPr defaultRowHeight="14.4" x14ac:dyDescent="0.3"/>
  <cols>
    <col min="1" max="1" width="27.33203125" bestFit="1" customWidth="1"/>
    <col min="2" max="2" width="22.33203125" bestFit="1" customWidth="1"/>
  </cols>
  <sheetData>
    <row r="1" spans="1:3" x14ac:dyDescent="0.3">
      <c r="A1" s="18" t="s">
        <v>80</v>
      </c>
    </row>
    <row r="2" spans="1:3" x14ac:dyDescent="0.3">
      <c r="A2" s="18"/>
    </row>
    <row r="3" spans="1:3" ht="18" thickBot="1" x14ac:dyDescent="0.4">
      <c r="A3" s="3" t="s">
        <v>70</v>
      </c>
    </row>
    <row r="4" spans="1:3" ht="15" thickTop="1" x14ac:dyDescent="0.3">
      <c r="A4" s="5" t="s">
        <v>71</v>
      </c>
      <c r="B4" s="5"/>
      <c r="C4" s="5"/>
    </row>
    <row r="6" spans="1:3" x14ac:dyDescent="0.3">
      <c r="A6" s="4" t="s">
        <v>9</v>
      </c>
      <c r="B6" t="s">
        <v>13</v>
      </c>
    </row>
    <row r="7" spans="1:3" x14ac:dyDescent="0.3">
      <c r="A7" s="4" t="s">
        <v>10</v>
      </c>
      <c r="B7" t="s">
        <v>14</v>
      </c>
    </row>
    <row r="8" spans="1:3" x14ac:dyDescent="0.3">
      <c r="A8" s="4" t="s">
        <v>15</v>
      </c>
      <c r="B8" t="s">
        <v>74</v>
      </c>
    </row>
    <row r="9" spans="1:3" x14ac:dyDescent="0.3">
      <c r="A9" s="4" t="s">
        <v>12</v>
      </c>
      <c r="B9" t="s">
        <v>16</v>
      </c>
    </row>
    <row r="10" spans="1:3" x14ac:dyDescent="0.3">
      <c r="A10" s="4" t="s">
        <v>72</v>
      </c>
      <c r="B10" t="s">
        <v>73</v>
      </c>
    </row>
    <row r="11" spans="1:3" x14ac:dyDescent="0.3">
      <c r="A11" s="4" t="s">
        <v>5</v>
      </c>
      <c r="B11" t="s">
        <v>17</v>
      </c>
    </row>
    <row r="12" spans="1:3" x14ac:dyDescent="0.3">
      <c r="A12" s="4" t="s">
        <v>6</v>
      </c>
      <c r="B12" t="s">
        <v>18</v>
      </c>
    </row>
    <row r="14" spans="1:3" x14ac:dyDescent="0.3">
      <c r="B14" s="18" t="s">
        <v>75</v>
      </c>
    </row>
  </sheetData>
  <hyperlinks>
    <hyperlink ref="B14" r:id="rId1" xr:uid="{CBF44E34-E707-4EC7-A1C8-9BA877BB4AE2}"/>
    <hyperlink ref="A1" r:id="rId2" xr:uid="{820CB084-0459-40BC-AD2B-0CD2013217F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E20"/>
  <sheetViews>
    <sheetView zoomScale="160" zoomScaleNormal="160" workbookViewId="0">
      <selection activeCell="G22" sqref="G22"/>
    </sheetView>
  </sheetViews>
  <sheetFormatPr defaultRowHeight="14.4" x14ac:dyDescent="0.3"/>
  <cols>
    <col min="5" max="5" width="11.33203125" bestFit="1" customWidth="1"/>
  </cols>
  <sheetData>
    <row r="4" spans="1:5" x14ac:dyDescent="0.3">
      <c r="A4" s="4" t="s">
        <v>4</v>
      </c>
      <c r="B4" s="4" t="s">
        <v>3</v>
      </c>
      <c r="C4" s="4" t="s">
        <v>0</v>
      </c>
      <c r="D4" s="4" t="s">
        <v>1</v>
      </c>
      <c r="E4" s="4" t="s">
        <v>2</v>
      </c>
    </row>
    <row r="5" spans="1:5" x14ac:dyDescent="0.3">
      <c r="A5">
        <v>1</v>
      </c>
      <c r="B5" t="s">
        <v>50</v>
      </c>
      <c r="C5">
        <v>2015</v>
      </c>
      <c r="D5">
        <v>1</v>
      </c>
      <c r="E5" s="1">
        <v>68000</v>
      </c>
    </row>
    <row r="6" spans="1:5" x14ac:dyDescent="0.3">
      <c r="A6">
        <v>2</v>
      </c>
      <c r="B6" t="s">
        <v>51</v>
      </c>
      <c r="C6">
        <v>2015</v>
      </c>
      <c r="D6">
        <v>2</v>
      </c>
      <c r="E6" s="1">
        <v>61000</v>
      </c>
    </row>
    <row r="7" spans="1:5" x14ac:dyDescent="0.3">
      <c r="A7">
        <v>3</v>
      </c>
      <c r="B7" t="s">
        <v>52</v>
      </c>
      <c r="C7">
        <v>2015</v>
      </c>
      <c r="D7">
        <v>3</v>
      </c>
      <c r="E7" s="1">
        <v>80000</v>
      </c>
    </row>
    <row r="8" spans="1:5" x14ac:dyDescent="0.3">
      <c r="A8">
        <v>4</v>
      </c>
      <c r="B8" t="s">
        <v>53</v>
      </c>
      <c r="C8">
        <v>2015</v>
      </c>
      <c r="D8">
        <v>4</v>
      </c>
      <c r="E8" s="1">
        <v>85000</v>
      </c>
    </row>
    <row r="9" spans="1:5" x14ac:dyDescent="0.3">
      <c r="A9">
        <v>5</v>
      </c>
      <c r="B9" t="s">
        <v>54</v>
      </c>
      <c r="C9">
        <v>2016</v>
      </c>
      <c r="D9">
        <v>1</v>
      </c>
      <c r="E9" s="1">
        <v>78000</v>
      </c>
    </row>
    <row r="10" spans="1:5" x14ac:dyDescent="0.3">
      <c r="A10">
        <v>6</v>
      </c>
      <c r="B10" t="s">
        <v>55</v>
      </c>
      <c r="C10">
        <v>2016</v>
      </c>
      <c r="D10">
        <v>2</v>
      </c>
      <c r="E10" s="1">
        <v>72000</v>
      </c>
    </row>
    <row r="11" spans="1:5" x14ac:dyDescent="0.3">
      <c r="A11">
        <v>7</v>
      </c>
      <c r="B11" t="s">
        <v>56</v>
      </c>
      <c r="C11">
        <v>2016</v>
      </c>
      <c r="D11">
        <v>3</v>
      </c>
      <c r="E11" s="1">
        <v>88000</v>
      </c>
    </row>
    <row r="12" spans="1:5" x14ac:dyDescent="0.3">
      <c r="A12">
        <v>8</v>
      </c>
      <c r="B12" t="s">
        <v>57</v>
      </c>
      <c r="C12">
        <v>2016</v>
      </c>
      <c r="D12">
        <v>4</v>
      </c>
      <c r="E12" s="1">
        <v>94000</v>
      </c>
    </row>
    <row r="13" spans="1:5" x14ac:dyDescent="0.3">
      <c r="A13">
        <v>9</v>
      </c>
      <c r="B13" t="s">
        <v>58</v>
      </c>
      <c r="C13">
        <v>2017</v>
      </c>
      <c r="D13">
        <v>1</v>
      </c>
      <c r="E13" s="1">
        <v>80000</v>
      </c>
    </row>
    <row r="14" spans="1:5" x14ac:dyDescent="0.3">
      <c r="A14">
        <v>10</v>
      </c>
      <c r="B14" t="s">
        <v>59</v>
      </c>
      <c r="C14">
        <v>2017</v>
      </c>
      <c r="D14">
        <v>2</v>
      </c>
      <c r="E14" s="1">
        <v>76000</v>
      </c>
    </row>
    <row r="15" spans="1:5" x14ac:dyDescent="0.3">
      <c r="A15">
        <v>11</v>
      </c>
      <c r="B15" t="s">
        <v>60</v>
      </c>
      <c r="C15">
        <v>2017</v>
      </c>
      <c r="D15">
        <v>3</v>
      </c>
      <c r="E15" s="1">
        <v>95000</v>
      </c>
    </row>
    <row r="16" spans="1:5" x14ac:dyDescent="0.3">
      <c r="A16">
        <v>12</v>
      </c>
      <c r="B16" t="s">
        <v>61</v>
      </c>
      <c r="C16">
        <v>2017</v>
      </c>
      <c r="D16">
        <v>4</v>
      </c>
      <c r="E16" s="1">
        <v>98000</v>
      </c>
    </row>
    <row r="17" spans="1:5" x14ac:dyDescent="0.3">
      <c r="A17">
        <v>13</v>
      </c>
      <c r="B17" t="s">
        <v>62</v>
      </c>
      <c r="C17">
        <v>2018</v>
      </c>
      <c r="D17">
        <v>1</v>
      </c>
      <c r="E17" s="1">
        <v>83000</v>
      </c>
    </row>
    <row r="18" spans="1:5" x14ac:dyDescent="0.3">
      <c r="A18">
        <v>14</v>
      </c>
      <c r="B18" t="s">
        <v>63</v>
      </c>
      <c r="C18">
        <v>2018</v>
      </c>
      <c r="D18">
        <v>2</v>
      </c>
      <c r="E18" s="1">
        <v>79000</v>
      </c>
    </row>
    <row r="19" spans="1:5" x14ac:dyDescent="0.3">
      <c r="A19">
        <v>15</v>
      </c>
      <c r="B19" t="s">
        <v>64</v>
      </c>
      <c r="C19">
        <v>2018</v>
      </c>
      <c r="D19">
        <v>3</v>
      </c>
      <c r="E19" s="1">
        <v>100000</v>
      </c>
    </row>
    <row r="20" spans="1:5" x14ac:dyDescent="0.3">
      <c r="A20">
        <v>16</v>
      </c>
      <c r="B20" t="s">
        <v>65</v>
      </c>
      <c r="C20">
        <v>2018</v>
      </c>
      <c r="D20">
        <v>4</v>
      </c>
      <c r="E20" s="1">
        <v>104000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P23"/>
  <sheetViews>
    <sheetView zoomScale="140" zoomScaleNormal="140" workbookViewId="0">
      <selection activeCell="H6" sqref="H6:J6"/>
    </sheetView>
  </sheetViews>
  <sheetFormatPr defaultRowHeight="14.4" x14ac:dyDescent="0.3"/>
  <cols>
    <col min="5" max="5" width="11.33203125" bestFit="1" customWidth="1"/>
    <col min="10" max="10" width="12.6640625" bestFit="1" customWidth="1"/>
    <col min="15" max="16" width="18.77734375" bestFit="1" customWidth="1"/>
  </cols>
  <sheetData>
    <row r="1" spans="1:16" x14ac:dyDescent="0.3">
      <c r="K1" t="s">
        <v>31</v>
      </c>
      <c r="L1" s="12">
        <f>SUM(O2:O5)</f>
        <v>-416.66666666666606</v>
      </c>
      <c r="N1" t="s">
        <v>1</v>
      </c>
      <c r="O1" t="s">
        <v>67</v>
      </c>
      <c r="P1" t="s">
        <v>68</v>
      </c>
    </row>
    <row r="2" spans="1:16" x14ac:dyDescent="0.3">
      <c r="K2" t="s">
        <v>66</v>
      </c>
      <c r="L2" s="12">
        <f>AVERAGE(O2:O5)</f>
        <v>-104.16666666666652</v>
      </c>
      <c r="N2">
        <v>1</v>
      </c>
      <c r="O2" s="12">
        <f>AVERAGEIFS($H$10:$H$21,$D$10:$D$21,N2)</f>
        <v>-4500</v>
      </c>
      <c r="P2" s="12">
        <f>O2-$L$2</f>
        <v>-4395.8333333333339</v>
      </c>
    </row>
    <row r="3" spans="1:16" x14ac:dyDescent="0.3">
      <c r="N3">
        <v>2</v>
      </c>
      <c r="O3" s="12">
        <f>AVERAGEIFS($H$10:$H$21,$D$10:$D$21,N3)</f>
        <v>-10791.666666666666</v>
      </c>
      <c r="P3" s="12">
        <f t="shared" ref="P3:P5" si="0">O3-$L$2</f>
        <v>-10687.5</v>
      </c>
    </row>
    <row r="4" spans="1:16" x14ac:dyDescent="0.3">
      <c r="N4">
        <v>3</v>
      </c>
      <c r="O4" s="12">
        <f>AVERAGEIFS($H$10:$H$21,$D$10:$D$21,N4)</f>
        <v>5791.666666666667</v>
      </c>
      <c r="P4" s="12">
        <f t="shared" si="0"/>
        <v>5895.8333333333339</v>
      </c>
    </row>
    <row r="5" spans="1:16" x14ac:dyDescent="0.3">
      <c r="N5">
        <v>4</v>
      </c>
      <c r="O5" s="12">
        <f>AVERAGEIFS($H$10:$H$21,$D$10:$D$21,N5)</f>
        <v>9083.3333333333339</v>
      </c>
      <c r="P5" s="12">
        <f t="shared" si="0"/>
        <v>9187.5</v>
      </c>
    </row>
    <row r="6" spans="1:16" x14ac:dyDescent="0.3">
      <c r="E6" t="s">
        <v>9</v>
      </c>
      <c r="F6" s="21" t="s">
        <v>7</v>
      </c>
      <c r="G6" s="21"/>
      <c r="H6" t="s">
        <v>76</v>
      </c>
      <c r="J6" t="s">
        <v>77</v>
      </c>
    </row>
    <row r="7" spans="1:16" x14ac:dyDescent="0.3">
      <c r="A7" s="4" t="s">
        <v>4</v>
      </c>
      <c r="B7" s="4" t="s">
        <v>3</v>
      </c>
      <c r="C7" s="4" t="s">
        <v>0</v>
      </c>
      <c r="D7" s="4" t="s">
        <v>1</v>
      </c>
      <c r="E7" s="4" t="s">
        <v>2</v>
      </c>
      <c r="F7" s="4" t="s">
        <v>5</v>
      </c>
      <c r="G7" s="4" t="s">
        <v>6</v>
      </c>
      <c r="H7" s="4" t="s">
        <v>8</v>
      </c>
      <c r="I7" s="4" t="s">
        <v>10</v>
      </c>
      <c r="J7" s="4" t="s">
        <v>11</v>
      </c>
      <c r="K7" s="4" t="s">
        <v>12</v>
      </c>
      <c r="O7" s="12"/>
    </row>
    <row r="8" spans="1:16" x14ac:dyDescent="0.3">
      <c r="A8">
        <v>1</v>
      </c>
      <c r="B8" t="s">
        <v>50</v>
      </c>
      <c r="C8">
        <v>2015</v>
      </c>
      <c r="D8">
        <v>1</v>
      </c>
      <c r="E8" s="1">
        <v>68000</v>
      </c>
      <c r="I8" s="12">
        <f>VLOOKUP(D8,$N$2:$P$5,3,FALSE)</f>
        <v>-4395.8333333333339</v>
      </c>
      <c r="J8" s="2">
        <f>E8-I8</f>
        <v>72395.833333333328</v>
      </c>
    </row>
    <row r="9" spans="1:16" x14ac:dyDescent="0.3">
      <c r="A9">
        <v>2</v>
      </c>
      <c r="B9" t="s">
        <v>51</v>
      </c>
      <c r="C9">
        <v>2015</v>
      </c>
      <c r="D9">
        <v>2</v>
      </c>
      <c r="E9" s="1">
        <v>61000</v>
      </c>
      <c r="I9" s="12">
        <f t="shared" ref="I9:I23" si="1">VLOOKUP(D9,$N$2:$P$5,3,FALSE)</f>
        <v>-10687.5</v>
      </c>
      <c r="J9" s="2">
        <f t="shared" ref="J9:J23" si="2">E9-I9</f>
        <v>71687.5</v>
      </c>
    </row>
    <row r="10" spans="1:16" x14ac:dyDescent="0.3">
      <c r="A10">
        <v>3</v>
      </c>
      <c r="B10" t="s">
        <v>52</v>
      </c>
      <c r="C10">
        <v>2015</v>
      </c>
      <c r="D10">
        <v>3</v>
      </c>
      <c r="E10" s="1">
        <v>80000</v>
      </c>
      <c r="F10" s="2">
        <f>AVERAGE(E8:E11)</f>
        <v>73500</v>
      </c>
      <c r="G10" s="2">
        <f>AVERAGE(F10:F11)</f>
        <v>74750</v>
      </c>
      <c r="H10" s="12">
        <f>E10-G10</f>
        <v>5250</v>
      </c>
      <c r="I10" s="12">
        <f t="shared" si="1"/>
        <v>5895.8333333333339</v>
      </c>
      <c r="J10" s="2">
        <f t="shared" si="2"/>
        <v>74104.166666666672</v>
      </c>
    </row>
    <row r="11" spans="1:16" x14ac:dyDescent="0.3">
      <c r="A11">
        <v>4</v>
      </c>
      <c r="B11" t="s">
        <v>53</v>
      </c>
      <c r="C11">
        <v>2015</v>
      </c>
      <c r="D11">
        <v>4</v>
      </c>
      <c r="E11" s="1">
        <v>85000</v>
      </c>
      <c r="F11" s="2">
        <f t="shared" ref="F11:F22" si="3">AVERAGE(E9:E12)</f>
        <v>76000</v>
      </c>
      <c r="G11" s="2">
        <f t="shared" ref="G11:G21" si="4">AVERAGE(F11:F12)</f>
        <v>77375</v>
      </c>
      <c r="H11" s="12">
        <f t="shared" ref="H11:H21" si="5">E11-G11</f>
        <v>7625</v>
      </c>
      <c r="I11" s="12">
        <f t="shared" si="1"/>
        <v>9187.5</v>
      </c>
      <c r="J11" s="2">
        <f t="shared" si="2"/>
        <v>75812.5</v>
      </c>
    </row>
    <row r="12" spans="1:16" x14ac:dyDescent="0.3">
      <c r="A12">
        <v>5</v>
      </c>
      <c r="B12" t="s">
        <v>54</v>
      </c>
      <c r="C12">
        <v>2016</v>
      </c>
      <c r="D12">
        <v>1</v>
      </c>
      <c r="E12" s="1">
        <v>78000</v>
      </c>
      <c r="F12" s="2">
        <f t="shared" si="3"/>
        <v>78750</v>
      </c>
      <c r="G12" s="2">
        <f t="shared" si="4"/>
        <v>79750</v>
      </c>
      <c r="H12" s="12">
        <f t="shared" si="5"/>
        <v>-1750</v>
      </c>
      <c r="I12" s="12">
        <f t="shared" si="1"/>
        <v>-4395.8333333333339</v>
      </c>
      <c r="J12" s="2">
        <f t="shared" si="2"/>
        <v>82395.833333333328</v>
      </c>
    </row>
    <row r="13" spans="1:16" x14ac:dyDescent="0.3">
      <c r="A13">
        <v>6</v>
      </c>
      <c r="B13" t="s">
        <v>55</v>
      </c>
      <c r="C13">
        <v>2016</v>
      </c>
      <c r="D13">
        <v>2</v>
      </c>
      <c r="E13" s="1">
        <v>72000</v>
      </c>
      <c r="F13" s="2">
        <f t="shared" si="3"/>
        <v>80750</v>
      </c>
      <c r="G13" s="2">
        <f t="shared" si="4"/>
        <v>81875</v>
      </c>
      <c r="H13" s="12">
        <f t="shared" si="5"/>
        <v>-9875</v>
      </c>
      <c r="I13" s="12">
        <f t="shared" si="1"/>
        <v>-10687.5</v>
      </c>
      <c r="J13" s="2">
        <f t="shared" si="2"/>
        <v>82687.5</v>
      </c>
    </row>
    <row r="14" spans="1:16" x14ac:dyDescent="0.3">
      <c r="A14">
        <v>7</v>
      </c>
      <c r="B14" t="s">
        <v>56</v>
      </c>
      <c r="C14">
        <v>2016</v>
      </c>
      <c r="D14">
        <v>3</v>
      </c>
      <c r="E14" s="1">
        <v>88000</v>
      </c>
      <c r="F14" s="2">
        <f t="shared" si="3"/>
        <v>83000</v>
      </c>
      <c r="G14" s="2">
        <f t="shared" si="4"/>
        <v>83250</v>
      </c>
      <c r="H14" s="12">
        <f t="shared" si="5"/>
        <v>4750</v>
      </c>
      <c r="I14" s="12">
        <f t="shared" si="1"/>
        <v>5895.8333333333339</v>
      </c>
      <c r="J14" s="2">
        <f t="shared" si="2"/>
        <v>82104.166666666672</v>
      </c>
    </row>
    <row r="15" spans="1:16" x14ac:dyDescent="0.3">
      <c r="A15">
        <v>8</v>
      </c>
      <c r="B15" t="s">
        <v>57</v>
      </c>
      <c r="C15">
        <v>2016</v>
      </c>
      <c r="D15">
        <v>4</v>
      </c>
      <c r="E15" s="1">
        <v>94000</v>
      </c>
      <c r="F15" s="2">
        <f t="shared" si="3"/>
        <v>83500</v>
      </c>
      <c r="G15" s="2">
        <f t="shared" si="4"/>
        <v>84000</v>
      </c>
      <c r="H15" s="12">
        <f t="shared" si="5"/>
        <v>10000</v>
      </c>
      <c r="I15" s="12">
        <f t="shared" si="1"/>
        <v>9187.5</v>
      </c>
      <c r="J15" s="2">
        <f t="shared" si="2"/>
        <v>84812.5</v>
      </c>
    </row>
    <row r="16" spans="1:16" x14ac:dyDescent="0.3">
      <c r="A16">
        <v>9</v>
      </c>
      <c r="B16" t="s">
        <v>58</v>
      </c>
      <c r="C16">
        <v>2017</v>
      </c>
      <c r="D16">
        <v>1</v>
      </c>
      <c r="E16" s="1">
        <v>80000</v>
      </c>
      <c r="F16" s="2">
        <f t="shared" si="3"/>
        <v>84500</v>
      </c>
      <c r="G16" s="2">
        <f t="shared" si="4"/>
        <v>85375</v>
      </c>
      <c r="H16" s="12">
        <f t="shared" si="5"/>
        <v>-5375</v>
      </c>
      <c r="I16" s="12">
        <f t="shared" si="1"/>
        <v>-4395.8333333333339</v>
      </c>
      <c r="J16" s="2">
        <f t="shared" si="2"/>
        <v>84395.833333333328</v>
      </c>
    </row>
    <row r="17" spans="1:10" x14ac:dyDescent="0.3">
      <c r="A17">
        <v>10</v>
      </c>
      <c r="B17" t="s">
        <v>59</v>
      </c>
      <c r="C17">
        <v>2017</v>
      </c>
      <c r="D17">
        <v>2</v>
      </c>
      <c r="E17" s="1">
        <v>76000</v>
      </c>
      <c r="F17" s="2">
        <f t="shared" si="3"/>
        <v>86250</v>
      </c>
      <c r="G17" s="2">
        <f t="shared" si="4"/>
        <v>86750</v>
      </c>
      <c r="H17" s="12">
        <f t="shared" si="5"/>
        <v>-10750</v>
      </c>
      <c r="I17" s="12">
        <f t="shared" si="1"/>
        <v>-10687.5</v>
      </c>
      <c r="J17" s="2">
        <f t="shared" si="2"/>
        <v>86687.5</v>
      </c>
    </row>
    <row r="18" spans="1:10" x14ac:dyDescent="0.3">
      <c r="A18">
        <v>11</v>
      </c>
      <c r="B18" t="s">
        <v>60</v>
      </c>
      <c r="C18">
        <v>2017</v>
      </c>
      <c r="D18">
        <v>3</v>
      </c>
      <c r="E18" s="1">
        <v>95000</v>
      </c>
      <c r="F18" s="2">
        <f t="shared" si="3"/>
        <v>87250</v>
      </c>
      <c r="G18" s="2">
        <f t="shared" si="4"/>
        <v>87625</v>
      </c>
      <c r="H18" s="12">
        <f t="shared" si="5"/>
        <v>7375</v>
      </c>
      <c r="I18" s="12">
        <f t="shared" si="1"/>
        <v>5895.8333333333339</v>
      </c>
      <c r="J18" s="2">
        <f t="shared" si="2"/>
        <v>89104.166666666672</v>
      </c>
    </row>
    <row r="19" spans="1:10" x14ac:dyDescent="0.3">
      <c r="A19">
        <v>12</v>
      </c>
      <c r="B19" t="s">
        <v>61</v>
      </c>
      <c r="C19">
        <v>2017</v>
      </c>
      <c r="D19">
        <v>4</v>
      </c>
      <c r="E19" s="1">
        <v>98000</v>
      </c>
      <c r="F19" s="2">
        <f t="shared" si="3"/>
        <v>88000</v>
      </c>
      <c r="G19" s="2">
        <f t="shared" si="4"/>
        <v>88375</v>
      </c>
      <c r="H19" s="12">
        <f t="shared" si="5"/>
        <v>9625</v>
      </c>
      <c r="I19" s="12">
        <f t="shared" si="1"/>
        <v>9187.5</v>
      </c>
      <c r="J19" s="2">
        <f t="shared" si="2"/>
        <v>88812.5</v>
      </c>
    </row>
    <row r="20" spans="1:10" x14ac:dyDescent="0.3">
      <c r="A20">
        <v>13</v>
      </c>
      <c r="B20" t="s">
        <v>62</v>
      </c>
      <c r="C20">
        <v>2018</v>
      </c>
      <c r="D20">
        <v>1</v>
      </c>
      <c r="E20" s="1">
        <v>83000</v>
      </c>
      <c r="F20" s="2">
        <f t="shared" si="3"/>
        <v>88750</v>
      </c>
      <c r="G20" s="2">
        <f t="shared" si="4"/>
        <v>89375</v>
      </c>
      <c r="H20" s="12">
        <f t="shared" si="5"/>
        <v>-6375</v>
      </c>
      <c r="I20" s="12">
        <f t="shared" si="1"/>
        <v>-4395.8333333333339</v>
      </c>
      <c r="J20" s="2">
        <f t="shared" si="2"/>
        <v>87395.833333333328</v>
      </c>
    </row>
    <row r="21" spans="1:10" x14ac:dyDescent="0.3">
      <c r="A21">
        <v>14</v>
      </c>
      <c r="B21" t="s">
        <v>63</v>
      </c>
      <c r="C21">
        <v>2018</v>
      </c>
      <c r="D21">
        <v>2</v>
      </c>
      <c r="E21" s="1">
        <v>79000</v>
      </c>
      <c r="F21" s="2">
        <f t="shared" si="3"/>
        <v>90000</v>
      </c>
      <c r="G21" s="2">
        <f t="shared" si="4"/>
        <v>90750</v>
      </c>
      <c r="H21" s="12">
        <f t="shared" si="5"/>
        <v>-11750</v>
      </c>
      <c r="I21" s="12">
        <f t="shared" si="1"/>
        <v>-10687.5</v>
      </c>
      <c r="J21" s="2">
        <f t="shared" si="2"/>
        <v>89687.5</v>
      </c>
    </row>
    <row r="22" spans="1:10" x14ac:dyDescent="0.3">
      <c r="A22">
        <v>15</v>
      </c>
      <c r="B22" t="s">
        <v>64</v>
      </c>
      <c r="C22">
        <v>2018</v>
      </c>
      <c r="D22">
        <v>3</v>
      </c>
      <c r="E22" s="1">
        <v>100000</v>
      </c>
      <c r="F22" s="2">
        <f t="shared" si="3"/>
        <v>91500</v>
      </c>
      <c r="G22" s="2"/>
      <c r="I22" s="12">
        <f t="shared" si="1"/>
        <v>5895.8333333333339</v>
      </c>
      <c r="J22" s="2">
        <f t="shared" si="2"/>
        <v>94104.166666666672</v>
      </c>
    </row>
    <row r="23" spans="1:10" x14ac:dyDescent="0.3">
      <c r="A23">
        <v>16</v>
      </c>
      <c r="B23" t="s">
        <v>65</v>
      </c>
      <c r="C23">
        <v>2018</v>
      </c>
      <c r="D23">
        <v>4</v>
      </c>
      <c r="E23" s="1">
        <v>104000</v>
      </c>
      <c r="F23" s="2"/>
      <c r="I23" s="12">
        <f t="shared" si="1"/>
        <v>9187.5</v>
      </c>
      <c r="J23" s="2">
        <f t="shared" si="2"/>
        <v>94812.5</v>
      </c>
    </row>
  </sheetData>
  <mergeCells count="1">
    <mergeCell ref="F6:G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zoomScale="140" zoomScaleNormal="140" workbookViewId="0">
      <selection activeCell="H7" sqref="H7:J7"/>
    </sheetView>
  </sheetViews>
  <sheetFormatPr defaultRowHeight="14.4" x14ac:dyDescent="0.3"/>
  <cols>
    <col min="5" max="5" width="11.33203125" bestFit="1" customWidth="1"/>
    <col min="10" max="10" width="12.6640625" bestFit="1" customWidth="1"/>
    <col min="11" max="11" width="7.88671875" bestFit="1" customWidth="1"/>
    <col min="12" max="12" width="4.44140625" customWidth="1"/>
    <col min="14" max="14" width="18.77734375" bestFit="1" customWidth="1"/>
    <col min="15" max="15" width="16.33203125" bestFit="1" customWidth="1"/>
    <col min="16" max="16" width="3.5546875" customWidth="1"/>
  </cols>
  <sheetData>
    <row r="1" spans="1:18" x14ac:dyDescent="0.3">
      <c r="J1" t="s">
        <v>31</v>
      </c>
      <c r="K1" s="12">
        <f>SUM(N2:N5)</f>
        <v>-416.66666666666606</v>
      </c>
      <c r="M1" t="s">
        <v>1</v>
      </c>
      <c r="N1" t="s">
        <v>67</v>
      </c>
      <c r="O1" t="s">
        <v>68</v>
      </c>
      <c r="Q1" s="8" t="s">
        <v>32</v>
      </c>
      <c r="R1" s="13">
        <f>INTERCEPT($J$9:$J$24,$A$9:$A$24)</f>
        <v>71391.666666666657</v>
      </c>
    </row>
    <row r="2" spans="1:18" ht="15" thickBot="1" x14ac:dyDescent="0.35">
      <c r="J2" t="s">
        <v>66</v>
      </c>
      <c r="K2" s="12">
        <f>AVERAGE(N2:N5)</f>
        <v>-104.16666666666652</v>
      </c>
      <c r="M2">
        <v>1</v>
      </c>
      <c r="N2" s="12">
        <f>AVERAGEIFS($H$11:$H$22,$D$11:$D$22,M2)</f>
        <v>-4500</v>
      </c>
      <c r="O2" s="12">
        <f>N2-$K$2</f>
        <v>-4395.8333333333339</v>
      </c>
      <c r="Q2" s="9" t="s">
        <v>4</v>
      </c>
      <c r="R2" s="14">
        <f>SLOPE($J$9:$J$24,$A$9:$A$24)</f>
        <v>1461.2745098039218</v>
      </c>
    </row>
    <row r="3" spans="1:18" x14ac:dyDescent="0.3">
      <c r="M3">
        <v>2</v>
      </c>
      <c r="N3" s="12">
        <f>AVERAGEIFS($H$11:$H$22,$D$11:$D$22,M3)</f>
        <v>-10791.666666666666</v>
      </c>
      <c r="O3" s="12">
        <f t="shared" ref="O3:O5" si="0">N3-$K$2</f>
        <v>-10687.5</v>
      </c>
    </row>
    <row r="4" spans="1:18" x14ac:dyDescent="0.3">
      <c r="M4">
        <v>3</v>
      </c>
      <c r="N4" s="12">
        <f>AVERAGEIFS($H$11:$H$22,$D$11:$D$22,M4)</f>
        <v>5791.666666666667</v>
      </c>
      <c r="O4" s="12">
        <f t="shared" si="0"/>
        <v>5895.8333333333339</v>
      </c>
    </row>
    <row r="5" spans="1:18" x14ac:dyDescent="0.3">
      <c r="M5">
        <v>4</v>
      </c>
      <c r="N5" s="12">
        <f>AVERAGEIFS($H$11:$H$22,$D$11:$D$22,M5)</f>
        <v>9083.3333333333339</v>
      </c>
      <c r="O5" s="12">
        <f t="shared" si="0"/>
        <v>9187.5</v>
      </c>
    </row>
    <row r="6" spans="1:18" ht="18" x14ac:dyDescent="0.35">
      <c r="A6" s="7" t="s">
        <v>19</v>
      </c>
      <c r="B6" s="6"/>
      <c r="C6" s="6"/>
      <c r="D6" s="6"/>
      <c r="E6" s="6"/>
      <c r="F6" s="6"/>
      <c r="G6" s="6"/>
      <c r="H6" s="6"/>
      <c r="I6" s="6"/>
      <c r="J6" s="7" t="s">
        <v>20</v>
      </c>
    </row>
    <row r="7" spans="1:18" x14ac:dyDescent="0.3">
      <c r="E7" t="s">
        <v>9</v>
      </c>
      <c r="F7" s="21" t="s">
        <v>7</v>
      </c>
      <c r="G7" s="21"/>
      <c r="H7" t="s">
        <v>76</v>
      </c>
      <c r="J7" t="s">
        <v>77</v>
      </c>
    </row>
    <row r="8" spans="1:18" x14ac:dyDescent="0.3">
      <c r="A8" s="4" t="s">
        <v>4</v>
      </c>
      <c r="B8" s="4" t="s">
        <v>3</v>
      </c>
      <c r="C8" s="4" t="s">
        <v>0</v>
      </c>
      <c r="D8" s="4" t="s">
        <v>1</v>
      </c>
      <c r="E8" s="4" t="s">
        <v>2</v>
      </c>
      <c r="F8" s="4" t="s">
        <v>5</v>
      </c>
      <c r="G8" s="4" t="s">
        <v>6</v>
      </c>
      <c r="H8" s="4" t="s">
        <v>8</v>
      </c>
      <c r="I8" s="4" t="s">
        <v>10</v>
      </c>
      <c r="J8" s="4" t="s">
        <v>11</v>
      </c>
      <c r="K8" s="4" t="s">
        <v>12</v>
      </c>
    </row>
    <row r="9" spans="1:18" x14ac:dyDescent="0.3">
      <c r="A9">
        <v>1</v>
      </c>
      <c r="B9" t="s">
        <v>50</v>
      </c>
      <c r="C9">
        <v>2015</v>
      </c>
      <c r="D9">
        <v>1</v>
      </c>
      <c r="E9" s="1">
        <v>68000</v>
      </c>
      <c r="I9" s="12">
        <f t="shared" ref="I9:I24" si="1">VLOOKUP(D9,$M$2:$O$5,3,FALSE)</f>
        <v>-4395.8333333333339</v>
      </c>
      <c r="J9" s="2">
        <f>E9-I9</f>
        <v>72395.833333333328</v>
      </c>
      <c r="K9" s="2">
        <f t="shared" ref="K9:K24" si="2">INTERCEPT($J$9:$J$24,$A$9:$A$24)+SLOPE($J$9:$J$24,$A$9:$A$24)*A9</f>
        <v>72852.941176470573</v>
      </c>
    </row>
    <row r="10" spans="1:18" x14ac:dyDescent="0.3">
      <c r="A10">
        <v>2</v>
      </c>
      <c r="B10" t="s">
        <v>51</v>
      </c>
      <c r="C10">
        <v>2015</v>
      </c>
      <c r="D10">
        <v>2</v>
      </c>
      <c r="E10" s="1">
        <v>61000</v>
      </c>
      <c r="I10" s="12">
        <f t="shared" si="1"/>
        <v>-10687.5</v>
      </c>
      <c r="J10" s="2">
        <f t="shared" ref="J10:J24" si="3">E10-I10</f>
        <v>71687.5</v>
      </c>
      <c r="K10" s="2">
        <f t="shared" si="2"/>
        <v>74314.215686274503</v>
      </c>
    </row>
    <row r="11" spans="1:18"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row>
    <row r="12" spans="1:18" x14ac:dyDescent="0.3">
      <c r="A12">
        <v>4</v>
      </c>
      <c r="B12" t="s">
        <v>53</v>
      </c>
      <c r="C12">
        <v>2015</v>
      </c>
      <c r="D12">
        <v>4</v>
      </c>
      <c r="E12" s="1">
        <v>85000</v>
      </c>
      <c r="F12" s="2">
        <f t="shared" ref="F12:F23" si="4">AVERAGE(E10:E13)</f>
        <v>76000</v>
      </c>
      <c r="G12" s="2">
        <f t="shared" ref="G12:G22" si="5">AVERAGE(F12:F13)</f>
        <v>77375</v>
      </c>
      <c r="H12" s="12">
        <f t="shared" ref="H12:H22" si="6">E12-G12</f>
        <v>7625</v>
      </c>
      <c r="I12" s="12">
        <f t="shared" si="1"/>
        <v>9187.5</v>
      </c>
      <c r="J12" s="2">
        <f t="shared" si="3"/>
        <v>75812.5</v>
      </c>
      <c r="K12" s="2">
        <f t="shared" si="2"/>
        <v>77236.76470588235</v>
      </c>
    </row>
    <row r="13" spans="1:18" x14ac:dyDescent="0.3">
      <c r="A13">
        <v>5</v>
      </c>
      <c r="B13" t="s">
        <v>54</v>
      </c>
      <c r="C13">
        <v>2016</v>
      </c>
      <c r="D13">
        <v>1</v>
      </c>
      <c r="E13" s="1">
        <v>78000</v>
      </c>
      <c r="F13" s="2">
        <f t="shared" si="4"/>
        <v>78750</v>
      </c>
      <c r="G13" s="2">
        <f t="shared" si="5"/>
        <v>79750</v>
      </c>
      <c r="H13" s="12">
        <f t="shared" si="6"/>
        <v>-1750</v>
      </c>
      <c r="I13" s="12">
        <f t="shared" si="1"/>
        <v>-4395.8333333333339</v>
      </c>
      <c r="J13" s="2">
        <f t="shared" si="3"/>
        <v>82395.833333333328</v>
      </c>
      <c r="K13" s="2">
        <f t="shared" si="2"/>
        <v>78698.039215686265</v>
      </c>
    </row>
    <row r="14" spans="1:18" x14ac:dyDescent="0.3">
      <c r="A14">
        <v>6</v>
      </c>
      <c r="B14" t="s">
        <v>55</v>
      </c>
      <c r="C14">
        <v>2016</v>
      </c>
      <c r="D14">
        <v>2</v>
      </c>
      <c r="E14" s="1">
        <v>72000</v>
      </c>
      <c r="F14" s="2">
        <f t="shared" si="4"/>
        <v>80750</v>
      </c>
      <c r="G14" s="2">
        <f t="shared" si="5"/>
        <v>81875</v>
      </c>
      <c r="H14" s="12">
        <f t="shared" si="6"/>
        <v>-9875</v>
      </c>
      <c r="I14" s="12">
        <f t="shared" si="1"/>
        <v>-10687.5</v>
      </c>
      <c r="J14" s="2">
        <f t="shared" si="3"/>
        <v>82687.5</v>
      </c>
      <c r="K14" s="2">
        <f t="shared" si="2"/>
        <v>80159.313725490181</v>
      </c>
    </row>
    <row r="15" spans="1:18" x14ac:dyDescent="0.3">
      <c r="A15">
        <v>7</v>
      </c>
      <c r="B15" t="s">
        <v>56</v>
      </c>
      <c r="C15">
        <v>2016</v>
      </c>
      <c r="D15">
        <v>3</v>
      </c>
      <c r="E15" s="1">
        <v>88000</v>
      </c>
      <c r="F15" s="2">
        <f t="shared" si="4"/>
        <v>83000</v>
      </c>
      <c r="G15" s="2">
        <f t="shared" si="5"/>
        <v>83250</v>
      </c>
      <c r="H15" s="12">
        <f t="shared" si="6"/>
        <v>4750</v>
      </c>
      <c r="I15" s="12">
        <f t="shared" si="1"/>
        <v>5895.8333333333339</v>
      </c>
      <c r="J15" s="2">
        <f t="shared" si="3"/>
        <v>82104.166666666672</v>
      </c>
      <c r="K15" s="2">
        <f t="shared" si="2"/>
        <v>81620.588235294112</v>
      </c>
    </row>
    <row r="16" spans="1:18" x14ac:dyDescent="0.3">
      <c r="A16">
        <v>8</v>
      </c>
      <c r="B16" t="s">
        <v>57</v>
      </c>
      <c r="C16">
        <v>2016</v>
      </c>
      <c r="D16">
        <v>4</v>
      </c>
      <c r="E16" s="1">
        <v>94000</v>
      </c>
      <c r="F16" s="2">
        <f t="shared" si="4"/>
        <v>83500</v>
      </c>
      <c r="G16" s="2">
        <f t="shared" si="5"/>
        <v>84000</v>
      </c>
      <c r="H16" s="12">
        <f t="shared" si="6"/>
        <v>10000</v>
      </c>
      <c r="I16" s="12">
        <f t="shared" si="1"/>
        <v>9187.5</v>
      </c>
      <c r="J16" s="2">
        <f t="shared" si="3"/>
        <v>84812.5</v>
      </c>
      <c r="K16" s="2">
        <f t="shared" si="2"/>
        <v>83081.862745098028</v>
      </c>
    </row>
    <row r="17" spans="1:11" x14ac:dyDescent="0.3">
      <c r="A17">
        <v>9</v>
      </c>
      <c r="B17" t="s">
        <v>58</v>
      </c>
      <c r="C17">
        <v>2017</v>
      </c>
      <c r="D17">
        <v>1</v>
      </c>
      <c r="E17" s="1">
        <v>80000</v>
      </c>
      <c r="F17" s="2">
        <f t="shared" si="4"/>
        <v>84500</v>
      </c>
      <c r="G17" s="2">
        <f t="shared" si="5"/>
        <v>85375</v>
      </c>
      <c r="H17" s="12">
        <f t="shared" si="6"/>
        <v>-5375</v>
      </c>
      <c r="I17" s="12">
        <f t="shared" si="1"/>
        <v>-4395.8333333333339</v>
      </c>
      <c r="J17" s="2">
        <f t="shared" si="3"/>
        <v>84395.833333333328</v>
      </c>
      <c r="K17" s="2">
        <f t="shared" si="2"/>
        <v>84543.137254901958</v>
      </c>
    </row>
    <row r="18" spans="1:11" x14ac:dyDescent="0.3">
      <c r="A18">
        <v>10</v>
      </c>
      <c r="B18" t="s">
        <v>59</v>
      </c>
      <c r="C18">
        <v>2017</v>
      </c>
      <c r="D18">
        <v>2</v>
      </c>
      <c r="E18" s="1">
        <v>76000</v>
      </c>
      <c r="F18" s="2">
        <f t="shared" si="4"/>
        <v>86250</v>
      </c>
      <c r="G18" s="2">
        <f t="shared" si="5"/>
        <v>86750</v>
      </c>
      <c r="H18" s="12">
        <f t="shared" si="6"/>
        <v>-10750</v>
      </c>
      <c r="I18" s="12">
        <f t="shared" si="1"/>
        <v>-10687.5</v>
      </c>
      <c r="J18" s="2">
        <f t="shared" si="3"/>
        <v>86687.5</v>
      </c>
      <c r="K18" s="2">
        <f t="shared" si="2"/>
        <v>86004.411764705874</v>
      </c>
    </row>
    <row r="19" spans="1:11" x14ac:dyDescent="0.3">
      <c r="A19">
        <v>11</v>
      </c>
      <c r="B19" t="s">
        <v>60</v>
      </c>
      <c r="C19">
        <v>2017</v>
      </c>
      <c r="D19">
        <v>3</v>
      </c>
      <c r="E19" s="1">
        <v>95000</v>
      </c>
      <c r="F19" s="2">
        <f t="shared" si="4"/>
        <v>87250</v>
      </c>
      <c r="G19" s="2">
        <f t="shared" si="5"/>
        <v>87625</v>
      </c>
      <c r="H19" s="12">
        <f t="shared" si="6"/>
        <v>7375</v>
      </c>
      <c r="I19" s="12">
        <f t="shared" si="1"/>
        <v>5895.8333333333339</v>
      </c>
      <c r="J19" s="2">
        <f t="shared" si="3"/>
        <v>89104.166666666672</v>
      </c>
      <c r="K19" s="2">
        <f t="shared" si="2"/>
        <v>87465.68627450979</v>
      </c>
    </row>
    <row r="20" spans="1:11" x14ac:dyDescent="0.3">
      <c r="A20">
        <v>12</v>
      </c>
      <c r="B20" t="s">
        <v>61</v>
      </c>
      <c r="C20">
        <v>2017</v>
      </c>
      <c r="D20">
        <v>4</v>
      </c>
      <c r="E20" s="1">
        <v>98000</v>
      </c>
      <c r="F20" s="2">
        <f t="shared" si="4"/>
        <v>88000</v>
      </c>
      <c r="G20" s="2">
        <f t="shared" si="5"/>
        <v>88375</v>
      </c>
      <c r="H20" s="12">
        <f t="shared" si="6"/>
        <v>9625</v>
      </c>
      <c r="I20" s="12">
        <f t="shared" si="1"/>
        <v>9187.5</v>
      </c>
      <c r="J20" s="2">
        <f t="shared" si="3"/>
        <v>88812.5</v>
      </c>
      <c r="K20" s="2">
        <f t="shared" si="2"/>
        <v>88926.96078431372</v>
      </c>
    </row>
    <row r="21" spans="1:11" x14ac:dyDescent="0.3">
      <c r="A21">
        <v>13</v>
      </c>
      <c r="B21" t="s">
        <v>62</v>
      </c>
      <c r="C21">
        <v>2018</v>
      </c>
      <c r="D21">
        <v>1</v>
      </c>
      <c r="E21" s="1">
        <v>83000</v>
      </c>
      <c r="F21" s="2">
        <f t="shared" si="4"/>
        <v>88750</v>
      </c>
      <c r="G21" s="2">
        <f t="shared" si="5"/>
        <v>89375</v>
      </c>
      <c r="H21" s="12">
        <f t="shared" si="6"/>
        <v>-6375</v>
      </c>
      <c r="I21" s="12">
        <f t="shared" si="1"/>
        <v>-4395.8333333333339</v>
      </c>
      <c r="J21" s="2">
        <f t="shared" si="3"/>
        <v>87395.833333333328</v>
      </c>
      <c r="K21" s="2">
        <f t="shared" si="2"/>
        <v>90388.235294117636</v>
      </c>
    </row>
    <row r="22" spans="1:11" x14ac:dyDescent="0.3">
      <c r="A22">
        <v>14</v>
      </c>
      <c r="B22" t="s">
        <v>63</v>
      </c>
      <c r="C22">
        <v>2018</v>
      </c>
      <c r="D22">
        <v>2</v>
      </c>
      <c r="E22" s="1">
        <v>79000</v>
      </c>
      <c r="F22" s="2">
        <f t="shared" si="4"/>
        <v>90000</v>
      </c>
      <c r="G22" s="2">
        <f t="shared" si="5"/>
        <v>90750</v>
      </c>
      <c r="H22" s="12">
        <f t="shared" si="6"/>
        <v>-11750</v>
      </c>
      <c r="I22" s="12">
        <f t="shared" si="1"/>
        <v>-10687.5</v>
      </c>
      <c r="J22" s="2">
        <f t="shared" si="3"/>
        <v>89687.5</v>
      </c>
      <c r="K22" s="2">
        <f t="shared" si="2"/>
        <v>91849.509803921566</v>
      </c>
    </row>
    <row r="23" spans="1:11" x14ac:dyDescent="0.3">
      <c r="A23">
        <v>15</v>
      </c>
      <c r="B23" t="s">
        <v>64</v>
      </c>
      <c r="C23">
        <v>2018</v>
      </c>
      <c r="D23">
        <v>3</v>
      </c>
      <c r="E23" s="1">
        <v>100000</v>
      </c>
      <c r="F23" s="2">
        <f t="shared" si="4"/>
        <v>91500</v>
      </c>
      <c r="G23" s="2"/>
      <c r="I23" s="12">
        <f t="shared" si="1"/>
        <v>5895.8333333333339</v>
      </c>
      <c r="J23" s="2">
        <f t="shared" si="3"/>
        <v>94104.166666666672</v>
      </c>
      <c r="K23" s="2">
        <f t="shared" si="2"/>
        <v>93310.784313725482</v>
      </c>
    </row>
    <row r="24" spans="1:11" x14ac:dyDescent="0.3">
      <c r="A24">
        <v>16</v>
      </c>
      <c r="B24" t="s">
        <v>65</v>
      </c>
      <c r="C24">
        <v>2018</v>
      </c>
      <c r="D24">
        <v>4</v>
      </c>
      <c r="E24" s="1">
        <v>104000</v>
      </c>
      <c r="F24" s="2"/>
      <c r="I24" s="12">
        <f t="shared" si="1"/>
        <v>9187.5</v>
      </c>
      <c r="J24" s="2">
        <f t="shared" si="3"/>
        <v>94812.5</v>
      </c>
      <c r="K24" s="2">
        <f t="shared" si="2"/>
        <v>94772.058823529398</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A47A-E226-4D7F-ACF4-3146AB40BAF4}">
  <dimension ref="A1:I18"/>
  <sheetViews>
    <sheetView zoomScale="170" zoomScaleNormal="170" workbookViewId="0">
      <selection activeCell="B17" sqref="B17:B18"/>
    </sheetView>
  </sheetViews>
  <sheetFormatPr defaultRowHeight="14.4" x14ac:dyDescent="0.3"/>
  <sheetData>
    <row r="1" spans="1:9" x14ac:dyDescent="0.3">
      <c r="A1" t="s">
        <v>21</v>
      </c>
    </row>
    <row r="2" spans="1:9" ht="15" thickBot="1" x14ac:dyDescent="0.35"/>
    <row r="3" spans="1:9" x14ac:dyDescent="0.3">
      <c r="A3" s="11" t="s">
        <v>22</v>
      </c>
      <c r="B3" s="11"/>
    </row>
    <row r="4" spans="1:9" x14ac:dyDescent="0.3">
      <c r="A4" s="8" t="s">
        <v>23</v>
      </c>
      <c r="B4" s="8">
        <v>0.9625189588137405</v>
      </c>
    </row>
    <row r="5" spans="1:9" x14ac:dyDescent="0.3">
      <c r="A5" s="8" t="s">
        <v>24</v>
      </c>
      <c r="B5" s="8">
        <v>0.92644274607588706</v>
      </c>
    </row>
    <row r="6" spans="1:9" x14ac:dyDescent="0.3">
      <c r="A6" s="8" t="s">
        <v>25</v>
      </c>
      <c r="B6" s="8">
        <v>0.92118865650987902</v>
      </c>
    </row>
    <row r="7" spans="1:9" x14ac:dyDescent="0.3">
      <c r="A7" s="8" t="s">
        <v>26</v>
      </c>
      <c r="B7" s="8">
        <v>2035.4099923617032</v>
      </c>
    </row>
    <row r="8" spans="1:9" ht="15" thickBot="1" x14ac:dyDescent="0.35">
      <c r="A8" s="9" t="s">
        <v>27</v>
      </c>
      <c r="B8" s="9">
        <v>16</v>
      </c>
    </row>
    <row r="10" spans="1:9" ht="15" thickBot="1" x14ac:dyDescent="0.35">
      <c r="A10" t="s">
        <v>28</v>
      </c>
    </row>
    <row r="11" spans="1:9" x14ac:dyDescent="0.3">
      <c r="A11" s="10"/>
      <c r="B11" s="10" t="s">
        <v>33</v>
      </c>
      <c r="C11" s="10" t="s">
        <v>34</v>
      </c>
      <c r="D11" s="10" t="s">
        <v>35</v>
      </c>
      <c r="E11" s="10" t="s">
        <v>36</v>
      </c>
      <c r="F11" s="10" t="s">
        <v>37</v>
      </c>
    </row>
    <row r="12" spans="1:9" x14ac:dyDescent="0.3">
      <c r="A12" s="8" t="s">
        <v>29</v>
      </c>
      <c r="B12" s="8">
        <v>1</v>
      </c>
      <c r="C12" s="8">
        <v>730507901.48077512</v>
      </c>
      <c r="D12" s="8">
        <v>730507901.48077512</v>
      </c>
      <c r="E12" s="8">
        <v>176.32793168765437</v>
      </c>
      <c r="F12" s="8">
        <v>2.5232728874048511E-9</v>
      </c>
    </row>
    <row r="13" spans="1:9" x14ac:dyDescent="0.3">
      <c r="A13" s="8" t="s">
        <v>30</v>
      </c>
      <c r="B13" s="8">
        <v>14</v>
      </c>
      <c r="C13" s="8">
        <v>58000513.718082167</v>
      </c>
      <c r="D13" s="8">
        <v>4142893.837005869</v>
      </c>
      <c r="E13" s="8"/>
      <c r="F13" s="8"/>
    </row>
    <row r="14" spans="1:9" ht="15" thickBot="1" x14ac:dyDescent="0.35">
      <c r="A14" s="9" t="s">
        <v>31</v>
      </c>
      <c r="B14" s="9">
        <v>15</v>
      </c>
      <c r="C14" s="9">
        <v>788508415.19885731</v>
      </c>
      <c r="D14" s="9"/>
      <c r="E14" s="9"/>
      <c r="F14" s="9"/>
    </row>
    <row r="15" spans="1:9" ht="15" thickBot="1" x14ac:dyDescent="0.35"/>
    <row r="16" spans="1:9" x14ac:dyDescent="0.3">
      <c r="A16" s="10"/>
      <c r="B16" s="10" t="s">
        <v>38</v>
      </c>
      <c r="C16" s="10" t="s">
        <v>26</v>
      </c>
      <c r="D16" s="10" t="s">
        <v>39</v>
      </c>
      <c r="E16" s="10" t="s">
        <v>40</v>
      </c>
      <c r="F16" s="10" t="s">
        <v>41</v>
      </c>
      <c r="G16" s="10" t="s">
        <v>42</v>
      </c>
      <c r="H16" s="10" t="s">
        <v>43</v>
      </c>
      <c r="I16" s="10" t="s">
        <v>44</v>
      </c>
    </row>
    <row r="17" spans="1:9" x14ac:dyDescent="0.3">
      <c r="A17" s="8" t="s">
        <v>32</v>
      </c>
      <c r="B17" s="8">
        <v>71146.775747923501</v>
      </c>
      <c r="C17" s="8">
        <v>1067.3780048214473</v>
      </c>
      <c r="D17" s="8">
        <v>66.655650975143573</v>
      </c>
      <c r="E17" s="8">
        <v>6.3290616122134206E-19</v>
      </c>
      <c r="F17" s="8">
        <v>68857.477612206188</v>
      </c>
      <c r="G17" s="8">
        <v>73436.073883640813</v>
      </c>
      <c r="H17" s="8">
        <v>68857.477612206188</v>
      </c>
      <c r="I17" s="8">
        <v>73436.073883640813</v>
      </c>
    </row>
    <row r="18" spans="1:9" ht="15" thickBot="1" x14ac:dyDescent="0.35">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546E-50D9-49BD-B649-28B34A24BD87}">
  <dimension ref="A1:S28"/>
  <sheetViews>
    <sheetView zoomScale="130" zoomScaleNormal="130" workbookViewId="0">
      <selection activeCell="H7" sqref="H7:J7"/>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9.44140625" bestFit="1" customWidth="1"/>
    <col min="12" max="12" width="13" bestFit="1" customWidth="1"/>
    <col min="13" max="13" width="7.77734375" customWidth="1"/>
    <col min="14" max="14" width="14.88671875" bestFit="1" customWidth="1"/>
    <col min="15" max="15" width="18.77734375" bestFit="1" customWidth="1"/>
    <col min="16" max="16" width="16.33203125" bestFit="1" customWidth="1"/>
    <col min="17" max="17" width="3.5546875" customWidth="1"/>
  </cols>
  <sheetData>
    <row r="1" spans="1:19" x14ac:dyDescent="0.3">
      <c r="K1" t="s">
        <v>31</v>
      </c>
      <c r="L1" s="12">
        <f>SUM(O2:O5)</f>
        <v>-416.66666666666606</v>
      </c>
      <c r="N1" t="s">
        <v>1</v>
      </c>
      <c r="O1" t="s">
        <v>67</v>
      </c>
      <c r="P1" t="s">
        <v>68</v>
      </c>
      <c r="R1" s="8" t="s">
        <v>32</v>
      </c>
      <c r="S1" s="13">
        <f>INTERCEPT($J$9:$J$24,$A$9:$A$24)</f>
        <v>71391.666666666657</v>
      </c>
    </row>
    <row r="2" spans="1:19" ht="15" thickBot="1" x14ac:dyDescent="0.35">
      <c r="K2" t="s">
        <v>66</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19</v>
      </c>
      <c r="B6" s="6"/>
      <c r="C6" s="6"/>
      <c r="D6" s="6"/>
      <c r="E6" s="6"/>
      <c r="F6" s="6"/>
      <c r="G6" s="6"/>
      <c r="H6" s="6"/>
      <c r="I6" s="6"/>
      <c r="J6" s="7" t="s">
        <v>20</v>
      </c>
    </row>
    <row r="7" spans="1:19" x14ac:dyDescent="0.3">
      <c r="E7" t="s">
        <v>9</v>
      </c>
      <c r="F7" s="21" t="s">
        <v>7</v>
      </c>
      <c r="G7" s="21"/>
      <c r="H7" t="s">
        <v>76</v>
      </c>
      <c r="J7" t="s">
        <v>77</v>
      </c>
    </row>
    <row r="8" spans="1:19" x14ac:dyDescent="0.3">
      <c r="A8" s="4" t="s">
        <v>4</v>
      </c>
      <c r="B8" s="4" t="s">
        <v>3</v>
      </c>
      <c r="C8" s="4" t="s">
        <v>0</v>
      </c>
      <c r="D8" s="4" t="s">
        <v>1</v>
      </c>
      <c r="E8" s="4" t="s">
        <v>2</v>
      </c>
      <c r="F8" s="4" t="s">
        <v>5</v>
      </c>
      <c r="G8" s="4" t="s">
        <v>6</v>
      </c>
      <c r="H8" s="4" t="s">
        <v>8</v>
      </c>
      <c r="I8" s="4" t="s">
        <v>10</v>
      </c>
      <c r="J8" s="4" t="s">
        <v>11</v>
      </c>
      <c r="K8" s="4" t="s">
        <v>12</v>
      </c>
      <c r="L8" s="4" t="s">
        <v>45</v>
      </c>
      <c r="N8" s="4" t="s">
        <v>78</v>
      </c>
      <c r="O8" s="20">
        <f>AVERAGE(N9:N24)</f>
        <v>1.842785040369543E-2</v>
      </c>
    </row>
    <row r="9" spans="1:19" x14ac:dyDescent="0.3">
      <c r="A9">
        <v>1</v>
      </c>
      <c r="B9" t="s">
        <v>50</v>
      </c>
      <c r="C9">
        <v>2015</v>
      </c>
      <c r="D9">
        <v>1</v>
      </c>
      <c r="E9" s="1">
        <v>68000</v>
      </c>
      <c r="I9" s="12">
        <f t="shared" ref="I9:I28" si="1">VLOOKUP(D9,$N$2:$P$5,3,FALSE)</f>
        <v>-4395.8333333333339</v>
      </c>
      <c r="J9" s="2">
        <f>E9-I9</f>
        <v>72395.833333333328</v>
      </c>
      <c r="K9" s="2">
        <f t="shared" ref="K9:K24" si="2">INTERCEPT($J$9:$J$24,$A$9:$A$24)+SLOPE($J$9:$J$24,$A$9:$A$24)*A9</f>
        <v>72852.941176470573</v>
      </c>
      <c r="L9" s="2">
        <f>I9+K9</f>
        <v>68457.107843137244</v>
      </c>
      <c r="N9" s="19">
        <f>ABS(E9-L9)/E9</f>
        <v>6.7221741637830054E-3</v>
      </c>
    </row>
    <row r="10" spans="1:19" x14ac:dyDescent="0.3">
      <c r="A10">
        <v>2</v>
      </c>
      <c r="B10" t="s">
        <v>51</v>
      </c>
      <c r="C10">
        <v>2015</v>
      </c>
      <c r="D10">
        <v>2</v>
      </c>
      <c r="E10" s="1">
        <v>61000</v>
      </c>
      <c r="I10" s="12">
        <f t="shared" si="1"/>
        <v>-10687.5</v>
      </c>
      <c r="J10" s="2">
        <f t="shared" ref="J10:J24" si="3">E10-I10</f>
        <v>71687.5</v>
      </c>
      <c r="K10" s="2">
        <f t="shared" si="2"/>
        <v>74314.215686274503</v>
      </c>
      <c r="L10" s="2">
        <f t="shared" ref="L10:L28" si="4">I10+K10</f>
        <v>63626.715686274503</v>
      </c>
      <c r="N10" s="19">
        <f t="shared" ref="N10:N24" si="5">ABS(E10-L10)/E10</f>
        <v>4.3060912889745957E-2</v>
      </c>
    </row>
    <row r="11" spans="1:19"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19">
        <f t="shared" si="5"/>
        <v>2.0891544117646845E-2</v>
      </c>
    </row>
    <row r="12" spans="1:19" x14ac:dyDescent="0.3">
      <c r="A12">
        <v>4</v>
      </c>
      <c r="B12" t="s">
        <v>53</v>
      </c>
      <c r="C12">
        <v>2015</v>
      </c>
      <c r="D12">
        <v>4</v>
      </c>
      <c r="E12" s="1">
        <v>85000</v>
      </c>
      <c r="F12" s="2">
        <f t="shared" ref="F12:F23" si="6">AVERAGE(E10:E13)</f>
        <v>76000</v>
      </c>
      <c r="G12" s="2">
        <f t="shared" ref="G12:G22" si="7">AVERAGE(F12:F13)</f>
        <v>77375</v>
      </c>
      <c r="H12" s="12">
        <f t="shared" ref="H12:H22" si="8">E12-G12</f>
        <v>7625</v>
      </c>
      <c r="I12" s="12">
        <f t="shared" si="1"/>
        <v>9187.5</v>
      </c>
      <c r="J12" s="2">
        <f t="shared" si="3"/>
        <v>75812.5</v>
      </c>
      <c r="K12" s="2">
        <f t="shared" si="2"/>
        <v>77236.76470588235</v>
      </c>
      <c r="L12" s="2">
        <f t="shared" si="4"/>
        <v>86424.26470588235</v>
      </c>
      <c r="N12" s="19">
        <f t="shared" si="5"/>
        <v>1.675605536332176E-2</v>
      </c>
    </row>
    <row r="13" spans="1:19" x14ac:dyDescent="0.3">
      <c r="A13">
        <v>5</v>
      </c>
      <c r="B13" t="s">
        <v>54</v>
      </c>
      <c r="C13">
        <v>2016</v>
      </c>
      <c r="D13">
        <v>1</v>
      </c>
      <c r="E13" s="1">
        <v>78000</v>
      </c>
      <c r="F13" s="2">
        <f t="shared" si="6"/>
        <v>78750</v>
      </c>
      <c r="G13" s="2">
        <f t="shared" si="7"/>
        <v>79750</v>
      </c>
      <c r="H13" s="12">
        <f t="shared" si="8"/>
        <v>-1750</v>
      </c>
      <c r="I13" s="12">
        <f t="shared" si="1"/>
        <v>-4395.8333333333339</v>
      </c>
      <c r="J13" s="2">
        <f t="shared" si="3"/>
        <v>82395.833333333328</v>
      </c>
      <c r="K13" s="2">
        <f t="shared" si="2"/>
        <v>78698.039215686265</v>
      </c>
      <c r="L13" s="2">
        <f t="shared" si="4"/>
        <v>74302.205882352937</v>
      </c>
      <c r="N13" s="19">
        <f t="shared" si="5"/>
        <v>4.7407616892911064E-2</v>
      </c>
    </row>
    <row r="14" spans="1:19" x14ac:dyDescent="0.3">
      <c r="A14">
        <v>6</v>
      </c>
      <c r="B14" t="s">
        <v>55</v>
      </c>
      <c r="C14">
        <v>2016</v>
      </c>
      <c r="D14">
        <v>2</v>
      </c>
      <c r="E14" s="1">
        <v>72000</v>
      </c>
      <c r="F14" s="2">
        <f t="shared" si="6"/>
        <v>80750</v>
      </c>
      <c r="G14" s="2">
        <f t="shared" si="7"/>
        <v>81875</v>
      </c>
      <c r="H14" s="12">
        <f t="shared" si="8"/>
        <v>-9875</v>
      </c>
      <c r="I14" s="12">
        <f t="shared" si="1"/>
        <v>-10687.5</v>
      </c>
      <c r="J14" s="2">
        <f t="shared" si="3"/>
        <v>82687.5</v>
      </c>
      <c r="K14" s="2">
        <f t="shared" si="2"/>
        <v>80159.313725490181</v>
      </c>
      <c r="L14" s="2">
        <f t="shared" si="4"/>
        <v>69471.813725490181</v>
      </c>
      <c r="N14" s="19">
        <f t="shared" si="5"/>
        <v>3.5113698257080814E-2</v>
      </c>
    </row>
    <row r="15" spans="1:19" x14ac:dyDescent="0.3">
      <c r="A15">
        <v>7</v>
      </c>
      <c r="B15" t="s">
        <v>56</v>
      </c>
      <c r="C15">
        <v>2016</v>
      </c>
      <c r="D15">
        <v>3</v>
      </c>
      <c r="E15" s="1">
        <v>88000</v>
      </c>
      <c r="F15" s="2">
        <f t="shared" si="6"/>
        <v>83000</v>
      </c>
      <c r="G15" s="2">
        <f t="shared" si="7"/>
        <v>83250</v>
      </c>
      <c r="H15" s="12">
        <f t="shared" si="8"/>
        <v>4750</v>
      </c>
      <c r="I15" s="12">
        <f t="shared" si="1"/>
        <v>5895.8333333333339</v>
      </c>
      <c r="J15" s="2">
        <f t="shared" si="3"/>
        <v>82104.166666666672</v>
      </c>
      <c r="K15" s="2">
        <f t="shared" si="2"/>
        <v>81620.588235294112</v>
      </c>
      <c r="L15" s="2">
        <f t="shared" si="4"/>
        <v>87516.42156862744</v>
      </c>
      <c r="N15" s="19">
        <f t="shared" si="5"/>
        <v>5.4952094474154528E-3</v>
      </c>
    </row>
    <row r="16" spans="1:19" x14ac:dyDescent="0.3">
      <c r="A16">
        <v>8</v>
      </c>
      <c r="B16" t="s">
        <v>57</v>
      </c>
      <c r="C16">
        <v>2016</v>
      </c>
      <c r="D16">
        <v>4</v>
      </c>
      <c r="E16" s="1">
        <v>94000</v>
      </c>
      <c r="F16" s="2">
        <f t="shared" si="6"/>
        <v>83500</v>
      </c>
      <c r="G16" s="2">
        <f t="shared" si="7"/>
        <v>84000</v>
      </c>
      <c r="H16" s="12">
        <f t="shared" si="8"/>
        <v>10000</v>
      </c>
      <c r="I16" s="12">
        <f t="shared" si="1"/>
        <v>9187.5</v>
      </c>
      <c r="J16" s="2">
        <f t="shared" si="3"/>
        <v>84812.5</v>
      </c>
      <c r="K16" s="2">
        <f t="shared" si="2"/>
        <v>83081.862745098028</v>
      </c>
      <c r="L16" s="2">
        <f t="shared" si="4"/>
        <v>92269.362745098028</v>
      </c>
      <c r="N16" s="19">
        <f t="shared" si="5"/>
        <v>1.8411034626616727E-2</v>
      </c>
    </row>
    <row r="17" spans="1:14" x14ac:dyDescent="0.3">
      <c r="A17">
        <v>9</v>
      </c>
      <c r="B17" t="s">
        <v>58</v>
      </c>
      <c r="C17">
        <v>2017</v>
      </c>
      <c r="D17">
        <v>1</v>
      </c>
      <c r="E17" s="1">
        <v>80000</v>
      </c>
      <c r="F17" s="2">
        <f t="shared" si="6"/>
        <v>84500</v>
      </c>
      <c r="G17" s="2">
        <f t="shared" si="7"/>
        <v>85375</v>
      </c>
      <c r="H17" s="12">
        <f t="shared" si="8"/>
        <v>-5375</v>
      </c>
      <c r="I17" s="12">
        <f t="shared" si="1"/>
        <v>-4395.8333333333339</v>
      </c>
      <c r="J17" s="2">
        <f t="shared" si="3"/>
        <v>84395.833333333328</v>
      </c>
      <c r="K17" s="2">
        <f t="shared" si="2"/>
        <v>84543.137254901958</v>
      </c>
      <c r="L17" s="2">
        <f t="shared" si="4"/>
        <v>80147.303921568629</v>
      </c>
      <c r="N17" s="19">
        <f t="shared" si="5"/>
        <v>1.8412990196078681E-3</v>
      </c>
    </row>
    <row r="18" spans="1:14" x14ac:dyDescent="0.3">
      <c r="A18">
        <v>10</v>
      </c>
      <c r="B18" t="s">
        <v>59</v>
      </c>
      <c r="C18">
        <v>2017</v>
      </c>
      <c r="D18">
        <v>2</v>
      </c>
      <c r="E18" s="1">
        <v>76000</v>
      </c>
      <c r="F18" s="2">
        <f t="shared" si="6"/>
        <v>86250</v>
      </c>
      <c r="G18" s="2">
        <f t="shared" si="7"/>
        <v>86750</v>
      </c>
      <c r="H18" s="12">
        <f t="shared" si="8"/>
        <v>-10750</v>
      </c>
      <c r="I18" s="12">
        <f t="shared" si="1"/>
        <v>-10687.5</v>
      </c>
      <c r="J18" s="2">
        <f t="shared" si="3"/>
        <v>86687.5</v>
      </c>
      <c r="K18" s="2">
        <f t="shared" si="2"/>
        <v>86004.411764705874</v>
      </c>
      <c r="L18" s="2">
        <f t="shared" si="4"/>
        <v>75316.911764705874</v>
      </c>
      <c r="N18" s="19">
        <f t="shared" si="5"/>
        <v>8.9880030959753453E-3</v>
      </c>
    </row>
    <row r="19" spans="1:14" x14ac:dyDescent="0.3">
      <c r="A19">
        <v>11</v>
      </c>
      <c r="B19" t="s">
        <v>60</v>
      </c>
      <c r="C19">
        <v>2017</v>
      </c>
      <c r="D19">
        <v>3</v>
      </c>
      <c r="E19" s="1">
        <v>95000</v>
      </c>
      <c r="F19" s="2">
        <f t="shared" si="6"/>
        <v>87250</v>
      </c>
      <c r="G19" s="2">
        <f t="shared" si="7"/>
        <v>87625</v>
      </c>
      <c r="H19" s="12">
        <f t="shared" si="8"/>
        <v>7375</v>
      </c>
      <c r="I19" s="12">
        <f t="shared" si="1"/>
        <v>5895.8333333333339</v>
      </c>
      <c r="J19" s="2">
        <f t="shared" si="3"/>
        <v>89104.166666666672</v>
      </c>
      <c r="K19" s="2">
        <f t="shared" si="2"/>
        <v>87465.68627450979</v>
      </c>
      <c r="L19" s="2">
        <f t="shared" si="4"/>
        <v>93361.519607843118</v>
      </c>
      <c r="N19" s="19">
        <f t="shared" si="5"/>
        <v>1.7247162022704019E-2</v>
      </c>
    </row>
    <row r="20" spans="1:14" x14ac:dyDescent="0.3">
      <c r="A20">
        <v>12</v>
      </c>
      <c r="B20" t="s">
        <v>61</v>
      </c>
      <c r="C20">
        <v>2017</v>
      </c>
      <c r="D20">
        <v>4</v>
      </c>
      <c r="E20" s="1">
        <v>98000</v>
      </c>
      <c r="F20" s="2">
        <f t="shared" si="6"/>
        <v>88000</v>
      </c>
      <c r="G20" s="2">
        <f t="shared" si="7"/>
        <v>88375</v>
      </c>
      <c r="H20" s="12">
        <f t="shared" si="8"/>
        <v>9625</v>
      </c>
      <c r="I20" s="12">
        <f t="shared" si="1"/>
        <v>9187.5</v>
      </c>
      <c r="J20" s="2">
        <f t="shared" si="3"/>
        <v>88812.5</v>
      </c>
      <c r="K20" s="2">
        <f t="shared" si="2"/>
        <v>88926.96078431372</v>
      </c>
      <c r="L20" s="2">
        <f t="shared" si="4"/>
        <v>98114.46078431372</v>
      </c>
      <c r="N20" s="19">
        <f t="shared" si="5"/>
        <v>1.1679671868746945E-3</v>
      </c>
    </row>
    <row r="21" spans="1:14" x14ac:dyDescent="0.3">
      <c r="A21">
        <v>13</v>
      </c>
      <c r="B21" t="s">
        <v>62</v>
      </c>
      <c r="C21">
        <v>2018</v>
      </c>
      <c r="D21">
        <v>1</v>
      </c>
      <c r="E21" s="1">
        <v>83000</v>
      </c>
      <c r="F21" s="2">
        <f t="shared" si="6"/>
        <v>88750</v>
      </c>
      <c r="G21" s="2">
        <f t="shared" si="7"/>
        <v>89375</v>
      </c>
      <c r="H21" s="12">
        <f t="shared" si="8"/>
        <v>-6375</v>
      </c>
      <c r="I21" s="12">
        <f t="shared" si="1"/>
        <v>-4395.8333333333339</v>
      </c>
      <c r="J21" s="2">
        <f t="shared" si="3"/>
        <v>87395.833333333328</v>
      </c>
      <c r="K21" s="2">
        <f t="shared" si="2"/>
        <v>90388.235294117636</v>
      </c>
      <c r="L21" s="2">
        <f t="shared" si="4"/>
        <v>85992.401960784307</v>
      </c>
      <c r="N21" s="19">
        <f t="shared" si="5"/>
        <v>3.6053035672100088E-2</v>
      </c>
    </row>
    <row r="22" spans="1:14" x14ac:dyDescent="0.3">
      <c r="A22">
        <v>14</v>
      </c>
      <c r="B22" t="s">
        <v>63</v>
      </c>
      <c r="C22">
        <v>2018</v>
      </c>
      <c r="D22">
        <v>2</v>
      </c>
      <c r="E22" s="1">
        <v>79000</v>
      </c>
      <c r="F22" s="2">
        <f t="shared" si="6"/>
        <v>90000</v>
      </c>
      <c r="G22" s="2">
        <f t="shared" si="7"/>
        <v>90750</v>
      </c>
      <c r="H22" s="12">
        <f t="shared" si="8"/>
        <v>-11750</v>
      </c>
      <c r="I22" s="12">
        <f t="shared" si="1"/>
        <v>-10687.5</v>
      </c>
      <c r="J22" s="2">
        <f t="shared" si="3"/>
        <v>89687.5</v>
      </c>
      <c r="K22" s="2">
        <f t="shared" si="2"/>
        <v>91849.509803921566</v>
      </c>
      <c r="L22" s="2">
        <f t="shared" si="4"/>
        <v>81162.009803921566</v>
      </c>
      <c r="N22" s="19">
        <f t="shared" si="5"/>
        <v>2.7367212707867929E-2</v>
      </c>
    </row>
    <row r="23" spans="1:14" x14ac:dyDescent="0.3">
      <c r="A23">
        <v>15</v>
      </c>
      <c r="B23" t="s">
        <v>64</v>
      </c>
      <c r="C23">
        <v>2018</v>
      </c>
      <c r="D23">
        <v>3</v>
      </c>
      <c r="E23" s="1">
        <v>100000</v>
      </c>
      <c r="F23" s="2">
        <f t="shared" si="6"/>
        <v>91500</v>
      </c>
      <c r="G23" s="2"/>
      <c r="I23" s="12">
        <f t="shared" si="1"/>
        <v>5895.8333333333339</v>
      </c>
      <c r="J23" s="2">
        <f t="shared" si="3"/>
        <v>94104.166666666672</v>
      </c>
      <c r="K23" s="2">
        <f t="shared" si="2"/>
        <v>93310.784313725482</v>
      </c>
      <c r="L23" s="2">
        <f t="shared" si="4"/>
        <v>99206.617647058811</v>
      </c>
      <c r="N23" s="19">
        <f t="shared" si="5"/>
        <v>7.9338235294118924E-3</v>
      </c>
    </row>
    <row r="24" spans="1:14" x14ac:dyDescent="0.3">
      <c r="A24">
        <v>16</v>
      </c>
      <c r="B24" t="s">
        <v>65</v>
      </c>
      <c r="C24">
        <v>2018</v>
      </c>
      <c r="D24">
        <v>4</v>
      </c>
      <c r="E24" s="1">
        <v>104000</v>
      </c>
      <c r="F24" s="2"/>
      <c r="I24" s="12">
        <f t="shared" si="1"/>
        <v>9187.5</v>
      </c>
      <c r="J24" s="2">
        <f t="shared" si="3"/>
        <v>94812.5</v>
      </c>
      <c r="K24" s="2">
        <f t="shared" si="2"/>
        <v>94772.058823529398</v>
      </c>
      <c r="L24" s="2">
        <f t="shared" si="4"/>
        <v>103959.5588235294</v>
      </c>
      <c r="N24" s="19">
        <f t="shared" si="5"/>
        <v>3.8885746606348012E-4</v>
      </c>
    </row>
    <row r="25" spans="1:14" x14ac:dyDescent="0.3">
      <c r="A25" s="15">
        <v>17</v>
      </c>
      <c r="B25" s="15" t="s">
        <v>46</v>
      </c>
      <c r="C25" s="15">
        <v>2019</v>
      </c>
      <c r="D25" s="15">
        <v>1</v>
      </c>
      <c r="E25" s="15"/>
      <c r="F25" s="15"/>
      <c r="G25" s="15"/>
      <c r="H25" s="15"/>
      <c r="I25" s="16">
        <f t="shared" si="1"/>
        <v>-4395.8333333333339</v>
      </c>
      <c r="J25" s="15"/>
      <c r="K25" s="17">
        <f t="shared" ref="K25:K28" si="9">INTERCEPT($J$9:$J$24,$A$9:$A$24)+SLOPE($J$9:$J$24,$A$9:$A$24)*A25</f>
        <v>96233.333333333328</v>
      </c>
      <c r="L25" s="17">
        <f t="shared" si="4"/>
        <v>91837.5</v>
      </c>
    </row>
    <row r="26" spans="1:14" x14ac:dyDescent="0.3">
      <c r="A26" s="15">
        <v>18</v>
      </c>
      <c r="B26" s="15" t="s">
        <v>47</v>
      </c>
      <c r="C26" s="15">
        <v>2019</v>
      </c>
      <c r="D26" s="15">
        <v>2</v>
      </c>
      <c r="E26" s="15"/>
      <c r="F26" s="15"/>
      <c r="G26" s="15"/>
      <c r="H26" s="15"/>
      <c r="I26" s="16">
        <f t="shared" si="1"/>
        <v>-10687.5</v>
      </c>
      <c r="J26" s="15"/>
      <c r="K26" s="17">
        <f t="shared" si="9"/>
        <v>97694.607843137244</v>
      </c>
      <c r="L26" s="17">
        <f t="shared" si="4"/>
        <v>87007.107843137244</v>
      </c>
    </row>
    <row r="27" spans="1:14" x14ac:dyDescent="0.3">
      <c r="A27" s="15">
        <v>19</v>
      </c>
      <c r="B27" s="15" t="s">
        <v>48</v>
      </c>
      <c r="C27" s="15">
        <v>2019</v>
      </c>
      <c r="D27" s="15">
        <v>3</v>
      </c>
      <c r="E27" s="15"/>
      <c r="F27" s="15"/>
      <c r="G27" s="15"/>
      <c r="H27" s="15"/>
      <c r="I27" s="16">
        <f t="shared" si="1"/>
        <v>5895.8333333333339</v>
      </c>
      <c r="J27" s="15"/>
      <c r="K27" s="17">
        <f t="shared" si="9"/>
        <v>99155.882352941175</v>
      </c>
      <c r="L27" s="17">
        <f t="shared" si="4"/>
        <v>105051.7156862745</v>
      </c>
    </row>
    <row r="28" spans="1:14" x14ac:dyDescent="0.3">
      <c r="A28" s="15">
        <v>20</v>
      </c>
      <c r="B28" s="15" t="s">
        <v>49</v>
      </c>
      <c r="C28" s="15">
        <v>2019</v>
      </c>
      <c r="D28" s="15">
        <v>4</v>
      </c>
      <c r="E28" s="15"/>
      <c r="F28" s="15"/>
      <c r="G28" s="15"/>
      <c r="H28" s="15"/>
      <c r="I28" s="16">
        <f t="shared" si="1"/>
        <v>9187.5</v>
      </c>
      <c r="J28" s="15"/>
      <c r="K28" s="17">
        <f t="shared" si="9"/>
        <v>100617.15686274509</v>
      </c>
      <c r="L28" s="17">
        <f t="shared" si="4"/>
        <v>109804.65686274509</v>
      </c>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6E60-1D55-498D-8F7C-5BAC7E574F0D}">
  <dimension ref="A1:S24"/>
  <sheetViews>
    <sheetView zoomScale="140" zoomScaleNormal="140" workbookViewId="0">
      <selection activeCell="M26" sqref="M26"/>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7.88671875" bestFit="1" customWidth="1"/>
    <col min="12" max="12" width="13" bestFit="1" customWidth="1"/>
    <col min="13" max="13" width="7.77734375" customWidth="1"/>
    <col min="14" max="14" width="12.6640625" bestFit="1" customWidth="1"/>
    <col min="15" max="15" width="18.77734375" bestFit="1" customWidth="1"/>
    <col min="16" max="16" width="16.33203125" bestFit="1" customWidth="1"/>
    <col min="17" max="17" width="5.5546875" bestFit="1" customWidth="1"/>
    <col min="19" max="19" width="6.33203125" bestFit="1" customWidth="1"/>
  </cols>
  <sheetData>
    <row r="1" spans="1:19" x14ac:dyDescent="0.3">
      <c r="K1" t="s">
        <v>31</v>
      </c>
      <c r="L1" s="12">
        <f>SUM(O2:O5)</f>
        <v>-416.66666666666606</v>
      </c>
      <c r="N1" t="s">
        <v>1</v>
      </c>
      <c r="O1" t="s">
        <v>67</v>
      </c>
      <c r="P1" t="s">
        <v>68</v>
      </c>
      <c r="R1" s="8" t="s">
        <v>32</v>
      </c>
      <c r="S1" s="13">
        <f>INTERCEPT($J$9:$J$24,$A$9:$A$24)</f>
        <v>71391.666666666657</v>
      </c>
    </row>
    <row r="2" spans="1:19" ht="15" thickBot="1" x14ac:dyDescent="0.35">
      <c r="K2" t="s">
        <v>66</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19</v>
      </c>
      <c r="B6" s="6"/>
      <c r="C6" s="6"/>
      <c r="D6" s="6"/>
      <c r="E6" s="6"/>
      <c r="F6" s="6"/>
      <c r="G6" s="6"/>
      <c r="H6" s="6"/>
      <c r="I6" s="6"/>
      <c r="J6" s="7" t="s">
        <v>20</v>
      </c>
    </row>
    <row r="7" spans="1:19" x14ac:dyDescent="0.3">
      <c r="E7" t="s">
        <v>9</v>
      </c>
      <c r="F7" s="21" t="s">
        <v>7</v>
      </c>
      <c r="G7" s="21"/>
      <c r="H7" t="s">
        <v>76</v>
      </c>
      <c r="J7" t="s">
        <v>77</v>
      </c>
    </row>
    <row r="8" spans="1:19" x14ac:dyDescent="0.3">
      <c r="A8" s="4" t="s">
        <v>4</v>
      </c>
      <c r="B8" s="4" t="s">
        <v>3</v>
      </c>
      <c r="C8" s="4" t="s">
        <v>0</v>
      </c>
      <c r="D8" s="4" t="s">
        <v>1</v>
      </c>
      <c r="E8" s="4" t="s">
        <v>2</v>
      </c>
      <c r="F8" s="4" t="s">
        <v>5</v>
      </c>
      <c r="G8" s="4" t="s">
        <v>6</v>
      </c>
      <c r="H8" s="4" t="s">
        <v>8</v>
      </c>
      <c r="I8" s="4" t="s">
        <v>10</v>
      </c>
      <c r="J8" s="4" t="s">
        <v>11</v>
      </c>
      <c r="K8" s="4" t="s">
        <v>12</v>
      </c>
      <c r="L8" s="4" t="s">
        <v>45</v>
      </c>
      <c r="N8" s="4" t="s">
        <v>69</v>
      </c>
      <c r="O8" s="4" t="s">
        <v>78</v>
      </c>
      <c r="P8" s="20">
        <f>AVERAGE(O9:O24)</f>
        <v>1.842785040369543E-2</v>
      </c>
      <c r="Q8" s="4" t="s">
        <v>79</v>
      </c>
    </row>
    <row r="9" spans="1:19" x14ac:dyDescent="0.3">
      <c r="A9">
        <v>1</v>
      </c>
      <c r="B9" t="s">
        <v>50</v>
      </c>
      <c r="C9">
        <v>2015</v>
      </c>
      <c r="D9">
        <v>1</v>
      </c>
      <c r="E9" s="1">
        <v>68000</v>
      </c>
      <c r="I9" s="12">
        <f t="shared" ref="I9:I24" si="1">VLOOKUP(D9,$N$2:$P$5,3,FALSE)</f>
        <v>-4395.8333333333339</v>
      </c>
      <c r="J9" s="2">
        <f>E9-I9</f>
        <v>72395.833333333328</v>
      </c>
      <c r="K9" s="2">
        <f t="shared" ref="K9:K24" si="2">INTERCEPT($J$9:$J$24,$A$9:$A$24)+SLOPE($J$9:$J$24,$A$9:$A$24)*A9</f>
        <v>72852.941176470573</v>
      </c>
      <c r="L9" s="2">
        <f>I9+K9</f>
        <v>68457.107843137244</v>
      </c>
      <c r="N9" s="2">
        <f>(E9-L9)^2</f>
        <v>208947.58025758358</v>
      </c>
      <c r="O9" s="19">
        <f>ABS(E9-L9)/E9</f>
        <v>6.7221741637830054E-3</v>
      </c>
    </row>
    <row r="10" spans="1:19" x14ac:dyDescent="0.3">
      <c r="A10">
        <v>2</v>
      </c>
      <c r="B10" t="s">
        <v>51</v>
      </c>
      <c r="C10">
        <v>2015</v>
      </c>
      <c r="D10">
        <v>2</v>
      </c>
      <c r="E10" s="1">
        <v>61000</v>
      </c>
      <c r="I10" s="12">
        <f t="shared" si="1"/>
        <v>-10687.5</v>
      </c>
      <c r="J10" s="2">
        <f t="shared" ref="J10:J24" si="3">E10-I10</f>
        <v>71687.5</v>
      </c>
      <c r="K10" s="2">
        <f t="shared" si="2"/>
        <v>74314.215686274503</v>
      </c>
      <c r="L10" s="2">
        <f t="shared" ref="L10:L24" si="4">I10+K10</f>
        <v>63626.715686274503</v>
      </c>
      <c r="N10" s="2">
        <f t="shared" ref="N10:N24" si="5">(E10-L10)^2</f>
        <v>6899635.2965205349</v>
      </c>
      <c r="O10" s="19">
        <f t="shared" ref="O10:O24" si="6">ABS(E10-L10)/E10</f>
        <v>4.3060912889745957E-2</v>
      </c>
    </row>
    <row r="11" spans="1:19" x14ac:dyDescent="0.3">
      <c r="A11">
        <v>3</v>
      </c>
      <c r="B11" t="s">
        <v>52</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
        <f t="shared" si="5"/>
        <v>2793322.3399653407</v>
      </c>
      <c r="O11" s="19">
        <f t="shared" si="6"/>
        <v>2.0891544117646845E-2</v>
      </c>
    </row>
    <row r="12" spans="1:19" x14ac:dyDescent="0.3">
      <c r="A12">
        <v>4</v>
      </c>
      <c r="B12" t="s">
        <v>53</v>
      </c>
      <c r="C12">
        <v>2015</v>
      </c>
      <c r="D12">
        <v>4</v>
      </c>
      <c r="E12" s="1">
        <v>85000</v>
      </c>
      <c r="F12" s="2">
        <f t="shared" ref="F12:F23" si="7">AVERAGE(E10:E13)</f>
        <v>76000</v>
      </c>
      <c r="G12" s="2">
        <f t="shared" ref="G12:G22" si="8">AVERAGE(F12:F13)</f>
        <v>77375</v>
      </c>
      <c r="H12" s="12">
        <f t="shared" ref="H12:H22" si="9">E12-G12</f>
        <v>7625</v>
      </c>
      <c r="I12" s="12">
        <f t="shared" si="1"/>
        <v>9187.5</v>
      </c>
      <c r="J12" s="2">
        <f t="shared" si="3"/>
        <v>75812.5</v>
      </c>
      <c r="K12" s="2">
        <f t="shared" si="2"/>
        <v>77236.76470588235</v>
      </c>
      <c r="L12" s="2">
        <f t="shared" si="4"/>
        <v>86424.26470588235</v>
      </c>
      <c r="N12" s="2">
        <f t="shared" si="5"/>
        <v>2028529.9524221355</v>
      </c>
      <c r="O12" s="19">
        <f t="shared" si="6"/>
        <v>1.675605536332176E-2</v>
      </c>
    </row>
    <row r="13" spans="1:19" x14ac:dyDescent="0.3">
      <c r="A13">
        <v>5</v>
      </c>
      <c r="B13" t="s">
        <v>54</v>
      </c>
      <c r="C13">
        <v>2016</v>
      </c>
      <c r="D13">
        <v>1</v>
      </c>
      <c r="E13" s="1">
        <v>78000</v>
      </c>
      <c r="F13" s="2">
        <f t="shared" si="7"/>
        <v>78750</v>
      </c>
      <c r="G13" s="2">
        <f t="shared" si="8"/>
        <v>79750</v>
      </c>
      <c r="H13" s="12">
        <f t="shared" si="9"/>
        <v>-1750</v>
      </c>
      <c r="I13" s="12">
        <f t="shared" si="1"/>
        <v>-4395.8333333333339</v>
      </c>
      <c r="J13" s="2">
        <f t="shared" si="3"/>
        <v>82395.833333333328</v>
      </c>
      <c r="K13" s="2">
        <f t="shared" si="2"/>
        <v>78698.039215686265</v>
      </c>
      <c r="L13" s="2">
        <f t="shared" si="4"/>
        <v>74302.205882352937</v>
      </c>
      <c r="N13" s="2">
        <f t="shared" si="5"/>
        <v>13673681.336505221</v>
      </c>
      <c r="O13" s="19">
        <f t="shared" si="6"/>
        <v>4.7407616892911064E-2</v>
      </c>
    </row>
    <row r="14" spans="1:19" x14ac:dyDescent="0.3">
      <c r="A14">
        <v>6</v>
      </c>
      <c r="B14" t="s">
        <v>55</v>
      </c>
      <c r="C14">
        <v>2016</v>
      </c>
      <c r="D14">
        <v>2</v>
      </c>
      <c r="E14" s="1">
        <v>72000</v>
      </c>
      <c r="F14" s="2">
        <f t="shared" si="7"/>
        <v>80750</v>
      </c>
      <c r="G14" s="2">
        <f t="shared" si="8"/>
        <v>81875</v>
      </c>
      <c r="H14" s="12">
        <f t="shared" si="9"/>
        <v>-9875</v>
      </c>
      <c r="I14" s="12">
        <f t="shared" si="1"/>
        <v>-10687.5</v>
      </c>
      <c r="J14" s="2">
        <f t="shared" si="3"/>
        <v>82687.5</v>
      </c>
      <c r="K14" s="2">
        <f t="shared" si="2"/>
        <v>80159.313725490181</v>
      </c>
      <c r="L14" s="2">
        <f t="shared" si="4"/>
        <v>69471.813725490181</v>
      </c>
      <c r="N14" s="2">
        <f t="shared" si="5"/>
        <v>6391725.8386198366</v>
      </c>
      <c r="O14" s="19">
        <f t="shared" si="6"/>
        <v>3.5113698257080814E-2</v>
      </c>
    </row>
    <row r="15" spans="1:19" x14ac:dyDescent="0.3">
      <c r="A15">
        <v>7</v>
      </c>
      <c r="B15" t="s">
        <v>56</v>
      </c>
      <c r="C15">
        <v>2016</v>
      </c>
      <c r="D15">
        <v>3</v>
      </c>
      <c r="E15" s="1">
        <v>88000</v>
      </c>
      <c r="F15" s="2">
        <f t="shared" si="7"/>
        <v>83000</v>
      </c>
      <c r="G15" s="2">
        <f t="shared" si="8"/>
        <v>83250</v>
      </c>
      <c r="H15" s="12">
        <f t="shared" si="9"/>
        <v>4750</v>
      </c>
      <c r="I15" s="12">
        <f t="shared" si="1"/>
        <v>5895.8333333333339</v>
      </c>
      <c r="J15" s="2">
        <f t="shared" si="3"/>
        <v>82104.166666666672</v>
      </c>
      <c r="K15" s="2">
        <f t="shared" si="2"/>
        <v>81620.588235294112</v>
      </c>
      <c r="L15" s="2">
        <f t="shared" si="4"/>
        <v>87516.42156862744</v>
      </c>
      <c r="N15" s="2">
        <f t="shared" si="5"/>
        <v>233848.09928874558</v>
      </c>
      <c r="O15" s="19">
        <f t="shared" si="6"/>
        <v>5.4952094474154528E-3</v>
      </c>
    </row>
    <row r="16" spans="1:19" x14ac:dyDescent="0.3">
      <c r="A16">
        <v>8</v>
      </c>
      <c r="B16" t="s">
        <v>57</v>
      </c>
      <c r="C16">
        <v>2016</v>
      </c>
      <c r="D16">
        <v>4</v>
      </c>
      <c r="E16" s="1">
        <v>94000</v>
      </c>
      <c r="F16" s="2">
        <f t="shared" si="7"/>
        <v>83500</v>
      </c>
      <c r="G16" s="2">
        <f t="shared" si="8"/>
        <v>84000</v>
      </c>
      <c r="H16" s="12">
        <f t="shared" si="9"/>
        <v>10000</v>
      </c>
      <c r="I16" s="12">
        <f t="shared" si="1"/>
        <v>9187.5</v>
      </c>
      <c r="J16" s="2">
        <f t="shared" si="3"/>
        <v>84812.5</v>
      </c>
      <c r="K16" s="2">
        <f t="shared" si="2"/>
        <v>83081.862745098028</v>
      </c>
      <c r="L16" s="2">
        <f t="shared" si="4"/>
        <v>92269.362745098028</v>
      </c>
      <c r="N16" s="2">
        <f t="shared" si="5"/>
        <v>2995105.3080546348</v>
      </c>
      <c r="O16" s="19">
        <f t="shared" si="6"/>
        <v>1.8411034626616727E-2</v>
      </c>
    </row>
    <row r="17" spans="1:15" x14ac:dyDescent="0.3">
      <c r="A17">
        <v>9</v>
      </c>
      <c r="B17" t="s">
        <v>58</v>
      </c>
      <c r="C17">
        <v>2017</v>
      </c>
      <c r="D17">
        <v>1</v>
      </c>
      <c r="E17" s="1">
        <v>80000</v>
      </c>
      <c r="F17" s="2">
        <f t="shared" si="7"/>
        <v>84500</v>
      </c>
      <c r="G17" s="2">
        <f t="shared" si="8"/>
        <v>85375</v>
      </c>
      <c r="H17" s="12">
        <f t="shared" si="9"/>
        <v>-5375</v>
      </c>
      <c r="I17" s="12">
        <f t="shared" si="1"/>
        <v>-4395.8333333333339</v>
      </c>
      <c r="J17" s="2">
        <f t="shared" si="3"/>
        <v>84395.833333333328</v>
      </c>
      <c r="K17" s="2">
        <f t="shared" si="2"/>
        <v>84543.137254901958</v>
      </c>
      <c r="L17" s="2">
        <f t="shared" si="4"/>
        <v>80147.303921568629</v>
      </c>
      <c r="N17" s="2">
        <f t="shared" si="5"/>
        <v>21698.445309496936</v>
      </c>
      <c r="O17" s="19">
        <f t="shared" si="6"/>
        <v>1.8412990196078681E-3</v>
      </c>
    </row>
    <row r="18" spans="1:15" x14ac:dyDescent="0.3">
      <c r="A18">
        <v>10</v>
      </c>
      <c r="B18" t="s">
        <v>59</v>
      </c>
      <c r="C18">
        <v>2017</v>
      </c>
      <c r="D18">
        <v>2</v>
      </c>
      <c r="E18" s="1">
        <v>76000</v>
      </c>
      <c r="F18" s="2">
        <f t="shared" si="7"/>
        <v>86250</v>
      </c>
      <c r="G18" s="2">
        <f t="shared" si="8"/>
        <v>86750</v>
      </c>
      <c r="H18" s="12">
        <f t="shared" si="9"/>
        <v>-10750</v>
      </c>
      <c r="I18" s="12">
        <f t="shared" si="1"/>
        <v>-10687.5</v>
      </c>
      <c r="J18" s="2">
        <f t="shared" si="3"/>
        <v>86687.5</v>
      </c>
      <c r="K18" s="2">
        <f t="shared" si="2"/>
        <v>86004.411764705874</v>
      </c>
      <c r="L18" s="2">
        <f t="shared" si="4"/>
        <v>75316.911764705874</v>
      </c>
      <c r="N18" s="2">
        <f t="shared" si="5"/>
        <v>466609.53719724354</v>
      </c>
      <c r="O18" s="19">
        <f t="shared" si="6"/>
        <v>8.9880030959753453E-3</v>
      </c>
    </row>
    <row r="19" spans="1:15" x14ac:dyDescent="0.3">
      <c r="A19">
        <v>11</v>
      </c>
      <c r="B19" t="s">
        <v>60</v>
      </c>
      <c r="C19">
        <v>2017</v>
      </c>
      <c r="D19">
        <v>3</v>
      </c>
      <c r="E19" s="1">
        <v>95000</v>
      </c>
      <c r="F19" s="2">
        <f t="shared" si="7"/>
        <v>87250</v>
      </c>
      <c r="G19" s="2">
        <f t="shared" si="8"/>
        <v>87625</v>
      </c>
      <c r="H19" s="12">
        <f t="shared" si="9"/>
        <v>7375</v>
      </c>
      <c r="I19" s="12">
        <f t="shared" si="1"/>
        <v>5895.8333333333339</v>
      </c>
      <c r="J19" s="2">
        <f t="shared" si="3"/>
        <v>89104.166666666672</v>
      </c>
      <c r="K19" s="2">
        <f t="shared" si="2"/>
        <v>87465.68627450979</v>
      </c>
      <c r="L19" s="2">
        <f t="shared" si="4"/>
        <v>93361.519607843118</v>
      </c>
      <c r="N19" s="2">
        <f t="shared" si="5"/>
        <v>2684617.9954825696</v>
      </c>
      <c r="O19" s="19">
        <f t="shared" si="6"/>
        <v>1.7247162022704019E-2</v>
      </c>
    </row>
    <row r="20" spans="1:15" x14ac:dyDescent="0.3">
      <c r="A20">
        <v>12</v>
      </c>
      <c r="B20" t="s">
        <v>61</v>
      </c>
      <c r="C20">
        <v>2017</v>
      </c>
      <c r="D20">
        <v>4</v>
      </c>
      <c r="E20" s="1">
        <v>98000</v>
      </c>
      <c r="F20" s="2">
        <f t="shared" si="7"/>
        <v>88000</v>
      </c>
      <c r="G20" s="2">
        <f t="shared" si="8"/>
        <v>88375</v>
      </c>
      <c r="H20" s="12">
        <f t="shared" si="9"/>
        <v>9625</v>
      </c>
      <c r="I20" s="12">
        <f t="shared" si="1"/>
        <v>9187.5</v>
      </c>
      <c r="J20" s="2">
        <f t="shared" si="3"/>
        <v>88812.5</v>
      </c>
      <c r="K20" s="2">
        <f t="shared" si="2"/>
        <v>88926.96078431372</v>
      </c>
      <c r="L20" s="2">
        <f t="shared" si="4"/>
        <v>98114.46078431372</v>
      </c>
      <c r="N20" s="2">
        <f t="shared" si="5"/>
        <v>13101.271145711946</v>
      </c>
      <c r="O20" s="19">
        <f t="shared" si="6"/>
        <v>1.1679671868746945E-3</v>
      </c>
    </row>
    <row r="21" spans="1:15" x14ac:dyDescent="0.3">
      <c r="A21">
        <v>13</v>
      </c>
      <c r="B21" t="s">
        <v>62</v>
      </c>
      <c r="C21">
        <v>2018</v>
      </c>
      <c r="D21">
        <v>1</v>
      </c>
      <c r="E21" s="1">
        <v>83000</v>
      </c>
      <c r="F21" s="2">
        <f t="shared" si="7"/>
        <v>88750</v>
      </c>
      <c r="G21" s="2">
        <f t="shared" si="8"/>
        <v>89375</v>
      </c>
      <c r="H21" s="12">
        <f t="shared" si="9"/>
        <v>-6375</v>
      </c>
      <c r="I21" s="12">
        <f t="shared" si="1"/>
        <v>-4395.8333333333339</v>
      </c>
      <c r="J21" s="2">
        <f t="shared" si="3"/>
        <v>87395.833333333328</v>
      </c>
      <c r="K21" s="2">
        <f t="shared" si="2"/>
        <v>90388.235294117636</v>
      </c>
      <c r="L21" s="2">
        <f t="shared" si="4"/>
        <v>85992.401960784307</v>
      </c>
      <c r="N21" s="2">
        <f t="shared" si="5"/>
        <v>8954469.494905768</v>
      </c>
      <c r="O21" s="19">
        <f t="shared" si="6"/>
        <v>3.6053035672100088E-2</v>
      </c>
    </row>
    <row r="22" spans="1:15" x14ac:dyDescent="0.3">
      <c r="A22">
        <v>14</v>
      </c>
      <c r="B22" t="s">
        <v>63</v>
      </c>
      <c r="C22">
        <v>2018</v>
      </c>
      <c r="D22">
        <v>2</v>
      </c>
      <c r="E22" s="1">
        <v>79000</v>
      </c>
      <c r="F22" s="2">
        <f t="shared" si="7"/>
        <v>90000</v>
      </c>
      <c r="G22" s="2">
        <f t="shared" si="8"/>
        <v>90750</v>
      </c>
      <c r="H22" s="12">
        <f t="shared" si="9"/>
        <v>-11750</v>
      </c>
      <c r="I22" s="12">
        <f t="shared" si="1"/>
        <v>-10687.5</v>
      </c>
      <c r="J22" s="2">
        <f t="shared" si="3"/>
        <v>89687.5</v>
      </c>
      <c r="K22" s="2">
        <f t="shared" si="2"/>
        <v>91849.509803921566</v>
      </c>
      <c r="L22" s="2">
        <f t="shared" si="4"/>
        <v>81162.009803921566</v>
      </c>
      <c r="N22" s="2">
        <f t="shared" si="5"/>
        <v>4674286.3922529696</v>
      </c>
      <c r="O22" s="19">
        <f t="shared" si="6"/>
        <v>2.7367212707867929E-2</v>
      </c>
    </row>
    <row r="23" spans="1:15" x14ac:dyDescent="0.3">
      <c r="A23">
        <v>15</v>
      </c>
      <c r="B23" t="s">
        <v>64</v>
      </c>
      <c r="C23">
        <v>2018</v>
      </c>
      <c r="D23">
        <v>3</v>
      </c>
      <c r="E23" s="1">
        <v>100000</v>
      </c>
      <c r="F23" s="2">
        <f t="shared" si="7"/>
        <v>91500</v>
      </c>
      <c r="G23" s="2"/>
      <c r="I23" s="12">
        <f t="shared" si="1"/>
        <v>5895.8333333333339</v>
      </c>
      <c r="J23" s="2">
        <f t="shared" si="3"/>
        <v>94104.166666666672</v>
      </c>
      <c r="K23" s="2">
        <f t="shared" si="2"/>
        <v>93310.784313725482</v>
      </c>
      <c r="L23" s="2">
        <f t="shared" si="4"/>
        <v>99206.617647058811</v>
      </c>
      <c r="N23" s="2">
        <f t="shared" si="5"/>
        <v>629455.5579584979</v>
      </c>
      <c r="O23" s="19">
        <f t="shared" si="6"/>
        <v>7.9338235294118924E-3</v>
      </c>
    </row>
    <row r="24" spans="1:15" x14ac:dyDescent="0.3">
      <c r="A24">
        <v>16</v>
      </c>
      <c r="B24" t="s">
        <v>65</v>
      </c>
      <c r="C24">
        <v>2018</v>
      </c>
      <c r="D24">
        <v>4</v>
      </c>
      <c r="E24" s="1">
        <v>104000</v>
      </c>
      <c r="F24" s="2"/>
      <c r="I24" s="12">
        <f t="shared" si="1"/>
        <v>9187.5</v>
      </c>
      <c r="J24" s="2">
        <f t="shared" si="3"/>
        <v>94812.5</v>
      </c>
      <c r="K24" s="2">
        <f t="shared" si="2"/>
        <v>94772.058823529398</v>
      </c>
      <c r="L24" s="2">
        <f t="shared" si="4"/>
        <v>103959.5588235294</v>
      </c>
      <c r="N24" s="2">
        <f t="shared" si="5"/>
        <v>1635.4887543263674</v>
      </c>
      <c r="O24" s="19">
        <f t="shared" si="6"/>
        <v>3.8885746606348012E-4</v>
      </c>
    </row>
  </sheetData>
  <mergeCells count="1">
    <mergeCell ref="F7:G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2019-11-10T06:31:42Z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