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\Proyectos\ECOPES\2018\4_Microplasticos\Resultados\"/>
    </mc:Choice>
  </mc:AlternateContent>
  <xr:revisionPtr revIDLastSave="0" documentId="13_ncr:1_{67A3B7DE-961D-4F71-9F34-90C91DA3C39F}" xr6:coauthVersionLast="47" xr6:coauthVersionMax="47" xr10:uidLastSave="{00000000-0000-0000-0000-000000000000}"/>
  <bookViews>
    <workbookView xWindow="10635" yWindow="0" windowWidth="13425" windowHeight="15180" tabRatio="913" xr2:uid="{00000000-000D-0000-FFFF-FFFF00000000}"/>
  </bookViews>
  <sheets>
    <sheet name="Data elaboration" sheetId="8" r:id="rId1"/>
  </sheets>
  <externalReferences>
    <externalReference r:id="rId2"/>
  </externalReferences>
  <definedNames>
    <definedName name="fecha0">[1]Datos_defecto_previos_campaña!$I$1</definedName>
    <definedName name="fechaf">[1]Datos_defecto_previos_campaña!$I$2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7" i="8" l="1"/>
  <c r="AL60" i="8"/>
  <c r="X29" i="8"/>
  <c r="Z29" i="8"/>
  <c r="AA29" i="8"/>
  <c r="AJ29" i="8"/>
  <c r="X30" i="8"/>
  <c r="Z30" i="8"/>
  <c r="AA30" i="8"/>
  <c r="AJ30" i="8"/>
  <c r="X31" i="8"/>
  <c r="Z31" i="8"/>
  <c r="AA31" i="8"/>
  <c r="AJ31" i="8"/>
  <c r="X32" i="8"/>
  <c r="Z32" i="8"/>
  <c r="AA32" i="8"/>
  <c r="AJ32" i="8"/>
  <c r="X33" i="8"/>
  <c r="Z33" i="8"/>
  <c r="AA33" i="8"/>
  <c r="AJ33" i="8"/>
  <c r="X34" i="8"/>
  <c r="Z34" i="8"/>
  <c r="AA34" i="8"/>
  <c r="AJ34" i="8"/>
  <c r="X35" i="8"/>
  <c r="Z35" i="8"/>
  <c r="AA35" i="8"/>
  <c r="AJ35" i="8"/>
  <c r="X36" i="8"/>
  <c r="Z36" i="8"/>
  <c r="AA36" i="8"/>
  <c r="AJ36" i="8"/>
  <c r="X37" i="8"/>
  <c r="Z37" i="8"/>
  <c r="AA37" i="8"/>
  <c r="AJ37" i="8"/>
  <c r="X38" i="8"/>
  <c r="Z38" i="8"/>
  <c r="AA38" i="8"/>
  <c r="AJ38" i="8"/>
  <c r="X39" i="8"/>
  <c r="Z39" i="8"/>
  <c r="AA39" i="8"/>
  <c r="AJ39" i="8"/>
  <c r="X40" i="8"/>
  <c r="Z40" i="8"/>
  <c r="AA40" i="8"/>
  <c r="AJ40" i="8"/>
  <c r="X41" i="8"/>
  <c r="Z41" i="8"/>
  <c r="AA41" i="8"/>
  <c r="AJ41" i="8"/>
  <c r="X42" i="8"/>
  <c r="Z42" i="8"/>
  <c r="AA42" i="8"/>
  <c r="AJ42" i="8"/>
  <c r="X43" i="8"/>
  <c r="Z43" i="8"/>
  <c r="AA43" i="8"/>
  <c r="AJ43" i="8"/>
  <c r="X44" i="8"/>
  <c r="Z44" i="8"/>
  <c r="AA44" i="8"/>
  <c r="AJ44" i="8"/>
  <c r="X45" i="8"/>
  <c r="Z45" i="8"/>
  <c r="AA45" i="8"/>
  <c r="AJ45" i="8"/>
  <c r="X46" i="8"/>
  <c r="Z46" i="8"/>
  <c r="AA46" i="8"/>
  <c r="AJ46" i="8"/>
  <c r="X47" i="8"/>
  <c r="Z47" i="8"/>
  <c r="AA47" i="8"/>
  <c r="AJ47" i="8"/>
  <c r="X48" i="8"/>
  <c r="Z48" i="8"/>
  <c r="AA48" i="8"/>
  <c r="AJ48" i="8"/>
  <c r="X49" i="8"/>
  <c r="Z49" i="8"/>
  <c r="AA49" i="8"/>
  <c r="AJ49" i="8"/>
  <c r="X50" i="8"/>
  <c r="Z50" i="8"/>
  <c r="AA50" i="8"/>
  <c r="AJ50" i="8"/>
  <c r="X51" i="8"/>
  <c r="Z51" i="8"/>
  <c r="AA51" i="8"/>
  <c r="AJ51" i="8"/>
  <c r="X52" i="8"/>
  <c r="Z52" i="8"/>
  <c r="AA52" i="8"/>
  <c r="AJ52" i="8"/>
  <c r="X53" i="8"/>
  <c r="Z53" i="8"/>
  <c r="AA53" i="8"/>
  <c r="AJ53" i="8"/>
  <c r="X54" i="8"/>
  <c r="Z54" i="8"/>
  <c r="AA54" i="8"/>
  <c r="AJ54" i="8"/>
  <c r="X55" i="8"/>
  <c r="Z55" i="8"/>
  <c r="AA55" i="8"/>
  <c r="AJ55" i="8"/>
  <c r="X56" i="8"/>
  <c r="Z56" i="8"/>
  <c r="AA56" i="8"/>
  <c r="AJ56" i="8"/>
  <c r="X57" i="8"/>
  <c r="Z57" i="8"/>
  <c r="AA57" i="8"/>
  <c r="AJ57" i="8"/>
  <c r="X58" i="8"/>
  <c r="Z58" i="8"/>
  <c r="AA58" i="8"/>
  <c r="AJ58" i="8"/>
  <c r="X59" i="8"/>
  <c r="Z59" i="8"/>
  <c r="AA59" i="8"/>
  <c r="AJ59" i="8"/>
  <c r="X4" i="8"/>
  <c r="Z4" i="8"/>
  <c r="AA4" i="8"/>
  <c r="AJ4" i="8"/>
  <c r="X5" i="8"/>
  <c r="Z5" i="8"/>
  <c r="AA5" i="8"/>
  <c r="AJ5" i="8"/>
  <c r="X6" i="8"/>
  <c r="Z6" i="8"/>
  <c r="AA6" i="8"/>
  <c r="AJ6" i="8"/>
  <c r="X7" i="8"/>
  <c r="Z7" i="8"/>
  <c r="AA7" i="8"/>
  <c r="AJ7" i="8"/>
  <c r="X8" i="8"/>
  <c r="Z8" i="8"/>
  <c r="AA8" i="8"/>
  <c r="AJ8" i="8"/>
  <c r="X9" i="8"/>
  <c r="Z9" i="8"/>
  <c r="AA9" i="8"/>
  <c r="AJ9" i="8"/>
  <c r="X10" i="8"/>
  <c r="Z10" i="8"/>
  <c r="AA10" i="8"/>
  <c r="AJ10" i="8"/>
  <c r="X11" i="8"/>
  <c r="Z11" i="8"/>
  <c r="AA11" i="8"/>
  <c r="AJ11" i="8"/>
  <c r="X12" i="8"/>
  <c r="Z12" i="8"/>
  <c r="AA12" i="8"/>
  <c r="AJ12" i="8"/>
  <c r="X13" i="8"/>
  <c r="Z13" i="8"/>
  <c r="AA13" i="8"/>
  <c r="AJ13" i="8"/>
  <c r="X14" i="8"/>
  <c r="Z14" i="8"/>
  <c r="AA14" i="8"/>
  <c r="AJ14" i="8"/>
  <c r="X15" i="8"/>
  <c r="Z15" i="8"/>
  <c r="AA15" i="8"/>
  <c r="AJ15" i="8"/>
  <c r="X16" i="8"/>
  <c r="Z16" i="8"/>
  <c r="AA16" i="8"/>
  <c r="AJ16" i="8"/>
  <c r="X17" i="8"/>
  <c r="Z17" i="8"/>
  <c r="AA17" i="8"/>
  <c r="AJ17" i="8"/>
  <c r="X18" i="8"/>
  <c r="Z18" i="8"/>
  <c r="AA18" i="8"/>
  <c r="AJ18" i="8"/>
  <c r="X19" i="8"/>
  <c r="Z19" i="8"/>
  <c r="AA19" i="8"/>
  <c r="AJ19" i="8"/>
  <c r="X20" i="8"/>
  <c r="Z20" i="8"/>
  <c r="AA20" i="8"/>
  <c r="AJ20" i="8"/>
  <c r="X21" i="8"/>
  <c r="Z21" i="8"/>
  <c r="AA21" i="8"/>
  <c r="AJ21" i="8"/>
  <c r="X22" i="8"/>
  <c r="Z22" i="8"/>
  <c r="AA22" i="8"/>
  <c r="AJ22" i="8"/>
  <c r="X23" i="8"/>
  <c r="Z23" i="8"/>
  <c r="AA23" i="8"/>
  <c r="AJ23" i="8"/>
  <c r="X24" i="8"/>
  <c r="Z24" i="8"/>
  <c r="AA24" i="8"/>
  <c r="AJ24" i="8"/>
  <c r="X25" i="8"/>
  <c r="Z25" i="8"/>
  <c r="AA25" i="8"/>
  <c r="AJ25" i="8"/>
  <c r="X26" i="8"/>
  <c r="Z26" i="8"/>
  <c r="AA26" i="8"/>
  <c r="AJ26" i="8"/>
  <c r="X27" i="8"/>
  <c r="Z27" i="8"/>
  <c r="AA27" i="8"/>
  <c r="AJ27" i="8"/>
  <c r="AJ63" i="8"/>
  <c r="AJ62" i="8"/>
  <c r="Q29" i="8"/>
  <c r="S29" i="8"/>
  <c r="U29" i="8"/>
  <c r="AK29" i="8"/>
  <c r="Q30" i="8"/>
  <c r="S30" i="8"/>
  <c r="U30" i="8"/>
  <c r="AK30" i="8"/>
  <c r="Q31" i="8"/>
  <c r="S31" i="8"/>
  <c r="U31" i="8"/>
  <c r="AK31" i="8"/>
  <c r="Q32" i="8"/>
  <c r="S32" i="8"/>
  <c r="U32" i="8"/>
  <c r="AK32" i="8"/>
  <c r="Q33" i="8"/>
  <c r="S33" i="8"/>
  <c r="U33" i="8"/>
  <c r="AK33" i="8"/>
  <c r="Q34" i="8"/>
  <c r="S34" i="8"/>
  <c r="U34" i="8"/>
  <c r="AK34" i="8"/>
  <c r="Q35" i="8"/>
  <c r="S35" i="8"/>
  <c r="U35" i="8"/>
  <c r="AK35" i="8"/>
  <c r="Q36" i="8"/>
  <c r="S36" i="8"/>
  <c r="U36" i="8"/>
  <c r="AK36" i="8"/>
  <c r="Q37" i="8"/>
  <c r="S37" i="8"/>
  <c r="U37" i="8"/>
  <c r="AK37" i="8"/>
  <c r="Q38" i="8"/>
  <c r="S38" i="8"/>
  <c r="U38" i="8"/>
  <c r="AK38" i="8"/>
  <c r="Q39" i="8"/>
  <c r="S39" i="8"/>
  <c r="U39" i="8"/>
  <c r="AK39" i="8"/>
  <c r="Q40" i="8"/>
  <c r="S40" i="8"/>
  <c r="U40" i="8"/>
  <c r="AK40" i="8"/>
  <c r="Q41" i="8"/>
  <c r="S41" i="8"/>
  <c r="U41" i="8"/>
  <c r="AK41" i="8"/>
  <c r="Q42" i="8"/>
  <c r="S42" i="8"/>
  <c r="U42" i="8"/>
  <c r="AK42" i="8"/>
  <c r="Q43" i="8"/>
  <c r="S43" i="8"/>
  <c r="U43" i="8"/>
  <c r="AK43" i="8"/>
  <c r="Q44" i="8"/>
  <c r="S44" i="8"/>
  <c r="U44" i="8"/>
  <c r="AK44" i="8"/>
  <c r="Q45" i="8"/>
  <c r="S45" i="8"/>
  <c r="U45" i="8"/>
  <c r="AK45" i="8"/>
  <c r="Q46" i="8"/>
  <c r="S46" i="8"/>
  <c r="U46" i="8"/>
  <c r="AK46" i="8"/>
  <c r="Q47" i="8"/>
  <c r="S47" i="8"/>
  <c r="U47" i="8"/>
  <c r="AK47" i="8"/>
  <c r="Q48" i="8"/>
  <c r="S48" i="8"/>
  <c r="U48" i="8"/>
  <c r="AK48" i="8"/>
  <c r="Q49" i="8"/>
  <c r="S49" i="8"/>
  <c r="U49" i="8"/>
  <c r="AK49" i="8"/>
  <c r="Q50" i="8"/>
  <c r="S50" i="8"/>
  <c r="U50" i="8"/>
  <c r="AK50" i="8"/>
  <c r="Q51" i="8"/>
  <c r="S51" i="8"/>
  <c r="U51" i="8"/>
  <c r="AK51" i="8"/>
  <c r="Q52" i="8"/>
  <c r="S52" i="8"/>
  <c r="U52" i="8"/>
  <c r="AK52" i="8"/>
  <c r="Q53" i="8"/>
  <c r="S53" i="8"/>
  <c r="U53" i="8"/>
  <c r="AK53" i="8"/>
  <c r="Q54" i="8"/>
  <c r="S54" i="8"/>
  <c r="U54" i="8"/>
  <c r="AK54" i="8"/>
  <c r="Q55" i="8"/>
  <c r="S55" i="8"/>
  <c r="U55" i="8"/>
  <c r="AK55" i="8"/>
  <c r="Q56" i="8"/>
  <c r="S56" i="8"/>
  <c r="U56" i="8"/>
  <c r="AK56" i="8"/>
  <c r="Q57" i="8"/>
  <c r="S57" i="8"/>
  <c r="U57" i="8"/>
  <c r="AK57" i="8"/>
  <c r="Q58" i="8"/>
  <c r="S58" i="8"/>
  <c r="U58" i="8"/>
  <c r="AK58" i="8"/>
  <c r="Q59" i="8"/>
  <c r="S59" i="8"/>
  <c r="U59" i="8"/>
  <c r="AK59" i="8"/>
  <c r="Q4" i="8"/>
  <c r="S4" i="8"/>
  <c r="U4" i="8"/>
  <c r="AK4" i="8"/>
  <c r="Q5" i="8"/>
  <c r="S5" i="8"/>
  <c r="U5" i="8"/>
  <c r="AK5" i="8"/>
  <c r="Q6" i="8"/>
  <c r="S6" i="8"/>
  <c r="U6" i="8"/>
  <c r="AK6" i="8"/>
  <c r="Q7" i="8"/>
  <c r="S7" i="8"/>
  <c r="U7" i="8"/>
  <c r="AK7" i="8"/>
  <c r="Q8" i="8"/>
  <c r="S8" i="8"/>
  <c r="U8" i="8"/>
  <c r="AK8" i="8"/>
  <c r="Q9" i="8"/>
  <c r="S9" i="8"/>
  <c r="U9" i="8"/>
  <c r="AK9" i="8"/>
  <c r="Q10" i="8"/>
  <c r="S10" i="8"/>
  <c r="U10" i="8"/>
  <c r="AK10" i="8"/>
  <c r="Q11" i="8"/>
  <c r="S11" i="8"/>
  <c r="U11" i="8"/>
  <c r="AK11" i="8"/>
  <c r="Q12" i="8"/>
  <c r="S12" i="8"/>
  <c r="U12" i="8"/>
  <c r="AK12" i="8"/>
  <c r="Q13" i="8"/>
  <c r="S13" i="8"/>
  <c r="U13" i="8"/>
  <c r="AK13" i="8"/>
  <c r="Q14" i="8"/>
  <c r="S14" i="8"/>
  <c r="U14" i="8"/>
  <c r="AK14" i="8"/>
  <c r="Q15" i="8"/>
  <c r="S15" i="8"/>
  <c r="U15" i="8"/>
  <c r="AK15" i="8"/>
  <c r="Q16" i="8"/>
  <c r="S16" i="8"/>
  <c r="U16" i="8"/>
  <c r="AK16" i="8"/>
  <c r="Q17" i="8"/>
  <c r="S17" i="8"/>
  <c r="U17" i="8"/>
  <c r="AK17" i="8"/>
  <c r="Q18" i="8"/>
  <c r="S18" i="8"/>
  <c r="U18" i="8"/>
  <c r="AK18" i="8"/>
  <c r="Q19" i="8"/>
  <c r="S19" i="8"/>
  <c r="U19" i="8"/>
  <c r="AK19" i="8"/>
  <c r="Q20" i="8"/>
  <c r="S20" i="8"/>
  <c r="U20" i="8"/>
  <c r="AK20" i="8"/>
  <c r="Q21" i="8"/>
  <c r="S21" i="8"/>
  <c r="U21" i="8"/>
  <c r="AK21" i="8"/>
  <c r="Q22" i="8"/>
  <c r="S22" i="8"/>
  <c r="U22" i="8"/>
  <c r="AK22" i="8"/>
  <c r="Q23" i="8"/>
  <c r="S23" i="8"/>
  <c r="U23" i="8"/>
  <c r="AK23" i="8"/>
  <c r="Q24" i="8"/>
  <c r="S24" i="8"/>
  <c r="U24" i="8"/>
  <c r="AK24" i="8"/>
  <c r="Q25" i="8"/>
  <c r="S25" i="8"/>
  <c r="U25" i="8"/>
  <c r="AK25" i="8"/>
  <c r="Q26" i="8"/>
  <c r="S26" i="8"/>
  <c r="U26" i="8"/>
  <c r="AK26" i="8"/>
  <c r="Q27" i="8"/>
  <c r="S27" i="8"/>
  <c r="U27" i="8"/>
  <c r="AK27" i="8"/>
  <c r="AK60" i="8"/>
  <c r="AG29" i="8"/>
  <c r="AL29" i="8"/>
  <c r="AG30" i="8"/>
  <c r="AL30" i="8"/>
  <c r="AG31" i="8"/>
  <c r="AL31" i="8"/>
  <c r="AG32" i="8"/>
  <c r="AL32" i="8"/>
  <c r="AG33" i="8"/>
  <c r="AL33" i="8"/>
  <c r="AG34" i="8"/>
  <c r="AL34" i="8"/>
  <c r="AG35" i="8"/>
  <c r="AL35" i="8"/>
  <c r="AG36" i="8"/>
  <c r="AL36" i="8"/>
  <c r="AG37" i="8"/>
  <c r="AL37" i="8"/>
  <c r="AG38" i="8"/>
  <c r="AL38" i="8"/>
  <c r="AG39" i="8"/>
  <c r="AL39" i="8"/>
  <c r="AG40" i="8"/>
  <c r="AL40" i="8"/>
  <c r="AG41" i="8"/>
  <c r="AL41" i="8"/>
  <c r="AG42" i="8"/>
  <c r="AL42" i="8"/>
  <c r="AG43" i="8"/>
  <c r="AL43" i="8"/>
  <c r="AG44" i="8"/>
  <c r="AL44" i="8"/>
  <c r="AG45" i="8"/>
  <c r="AL45" i="8"/>
  <c r="AG46" i="8"/>
  <c r="AL46" i="8"/>
  <c r="AG47" i="8"/>
  <c r="AL47" i="8"/>
  <c r="AG48" i="8"/>
  <c r="AL48" i="8"/>
  <c r="AG49" i="8"/>
  <c r="AL49" i="8"/>
  <c r="AG50" i="8"/>
  <c r="AL50" i="8"/>
  <c r="AG51" i="8"/>
  <c r="AL51" i="8"/>
  <c r="AG52" i="8"/>
  <c r="AL52" i="8"/>
  <c r="AG53" i="8"/>
  <c r="AL53" i="8"/>
  <c r="AG54" i="8"/>
  <c r="AL54" i="8"/>
  <c r="AG55" i="8"/>
  <c r="AL55" i="8"/>
  <c r="AG56" i="8"/>
  <c r="AL56" i="8"/>
  <c r="AG57" i="8"/>
  <c r="AL57" i="8"/>
  <c r="AG58" i="8"/>
  <c r="AL58" i="8"/>
  <c r="AG59" i="8"/>
  <c r="AL59" i="8"/>
  <c r="AG4" i="8"/>
  <c r="AL4" i="8"/>
  <c r="AG5" i="8"/>
  <c r="AL5" i="8"/>
  <c r="AG6" i="8"/>
  <c r="AL6" i="8"/>
  <c r="AG7" i="8"/>
  <c r="AL7" i="8"/>
  <c r="AG8" i="8"/>
  <c r="AL8" i="8"/>
  <c r="AG9" i="8"/>
  <c r="AL9" i="8"/>
  <c r="AG10" i="8"/>
  <c r="AL10" i="8"/>
  <c r="AG11" i="8"/>
  <c r="AL11" i="8"/>
  <c r="AG12" i="8"/>
  <c r="AL12" i="8"/>
  <c r="AG13" i="8"/>
  <c r="AL13" i="8"/>
  <c r="AG14" i="8"/>
  <c r="AL14" i="8"/>
  <c r="AG15" i="8"/>
  <c r="AL15" i="8"/>
  <c r="AG16" i="8"/>
  <c r="AL16" i="8"/>
  <c r="AG17" i="8"/>
  <c r="AL17" i="8"/>
  <c r="AG18" i="8"/>
  <c r="AL18" i="8"/>
  <c r="AG19" i="8"/>
  <c r="AL19" i="8"/>
  <c r="AG20" i="8"/>
  <c r="AL20" i="8"/>
  <c r="AG21" i="8"/>
  <c r="AL21" i="8"/>
  <c r="AG22" i="8"/>
  <c r="AL22" i="8"/>
  <c r="AG23" i="8"/>
  <c r="AL23" i="8"/>
  <c r="AG24" i="8"/>
  <c r="AL24" i="8"/>
  <c r="AG25" i="8"/>
  <c r="AL25" i="8"/>
  <c r="AG26" i="8"/>
  <c r="AL26" i="8"/>
  <c r="AG27" i="8"/>
  <c r="AL27" i="8"/>
  <c r="AK61" i="8"/>
  <c r="AL61" i="8"/>
  <c r="AJ61" i="8"/>
  <c r="AJ60" i="8"/>
  <c r="X28" i="8"/>
  <c r="Z28" i="8"/>
  <c r="AA28" i="8"/>
  <c r="AG28" i="8"/>
  <c r="Q28" i="8"/>
  <c r="S28" i="8"/>
  <c r="U28" i="8"/>
  <c r="AL28" i="8"/>
  <c r="AJ28" i="8"/>
  <c r="AK28" i="8"/>
  <c r="AE41" i="8"/>
  <c r="AC41" i="8"/>
  <c r="AF41" i="8"/>
  <c r="AE42" i="8"/>
  <c r="AC42" i="8"/>
  <c r="AF42" i="8"/>
  <c r="AE43" i="8"/>
  <c r="AC43" i="8"/>
  <c r="AF43" i="8"/>
  <c r="AE44" i="8"/>
  <c r="AC44" i="8"/>
  <c r="AF44" i="8"/>
  <c r="AE45" i="8"/>
  <c r="AC45" i="8"/>
  <c r="AF45" i="8"/>
  <c r="AE46" i="8"/>
  <c r="AC46" i="8"/>
  <c r="AF46" i="8"/>
  <c r="AE47" i="8"/>
  <c r="AC47" i="8"/>
  <c r="AF47" i="8"/>
  <c r="AE48" i="8"/>
  <c r="AC48" i="8"/>
  <c r="AF48" i="8"/>
  <c r="AE49" i="8"/>
  <c r="AC49" i="8"/>
  <c r="AF49" i="8"/>
  <c r="AE50" i="8"/>
  <c r="AC50" i="8"/>
  <c r="AF50" i="8"/>
  <c r="AE51" i="8"/>
  <c r="AC51" i="8"/>
  <c r="AF51" i="8"/>
  <c r="AE52" i="8"/>
  <c r="AC52" i="8"/>
  <c r="AF52" i="8"/>
  <c r="AE53" i="8"/>
  <c r="AC53" i="8"/>
  <c r="AF53" i="8"/>
  <c r="AE54" i="8"/>
  <c r="AC54" i="8"/>
  <c r="AF54" i="8"/>
  <c r="AE55" i="8"/>
  <c r="AC55" i="8"/>
  <c r="AF55" i="8"/>
  <c r="AE56" i="8"/>
  <c r="AC56" i="8"/>
  <c r="AF56" i="8"/>
  <c r="AE57" i="8"/>
  <c r="AC57" i="8"/>
  <c r="AF57" i="8"/>
  <c r="AE58" i="8"/>
  <c r="AC58" i="8"/>
  <c r="AF58" i="8"/>
  <c r="AE59" i="8"/>
  <c r="AC59" i="8"/>
  <c r="AF59" i="8"/>
  <c r="AC40" i="8"/>
  <c r="AF40" i="8"/>
  <c r="AE40" i="8"/>
  <c r="AC39" i="8"/>
  <c r="AF39" i="8"/>
  <c r="AE39" i="8"/>
  <c r="AE38" i="8"/>
  <c r="AE6" i="8"/>
  <c r="AC6" i="8"/>
  <c r="AF6" i="8"/>
  <c r="AE7" i="8"/>
  <c r="AC7" i="8"/>
  <c r="AF7" i="8"/>
  <c r="AE8" i="8"/>
  <c r="AC8" i="8"/>
  <c r="AF8" i="8"/>
  <c r="AE9" i="8"/>
  <c r="AC9" i="8"/>
  <c r="AF9" i="8"/>
  <c r="AE10" i="8"/>
  <c r="AC10" i="8"/>
  <c r="AF10" i="8"/>
  <c r="AE11" i="8"/>
  <c r="AC11" i="8"/>
  <c r="AF11" i="8"/>
  <c r="AE12" i="8"/>
  <c r="AC12" i="8"/>
  <c r="AF12" i="8"/>
  <c r="AE13" i="8"/>
  <c r="AC13" i="8"/>
  <c r="AF13" i="8"/>
  <c r="AE14" i="8"/>
  <c r="AC14" i="8"/>
  <c r="AF14" i="8"/>
  <c r="AE15" i="8"/>
  <c r="AC15" i="8"/>
  <c r="AF15" i="8"/>
  <c r="AE16" i="8"/>
  <c r="AC16" i="8"/>
  <c r="AF16" i="8"/>
  <c r="AE17" i="8"/>
  <c r="AC17" i="8"/>
  <c r="AF17" i="8"/>
  <c r="AE18" i="8"/>
  <c r="AC18" i="8"/>
  <c r="AF18" i="8"/>
  <c r="AE19" i="8"/>
  <c r="AC19" i="8"/>
  <c r="AF19" i="8"/>
  <c r="AE20" i="8"/>
  <c r="AC20" i="8"/>
  <c r="AF20" i="8"/>
  <c r="AE21" i="8"/>
  <c r="AC21" i="8"/>
  <c r="AF21" i="8"/>
  <c r="AE22" i="8"/>
  <c r="AC22" i="8"/>
  <c r="AF22" i="8"/>
  <c r="AE23" i="8"/>
  <c r="AC23" i="8"/>
  <c r="AF23" i="8"/>
  <c r="AE24" i="8"/>
  <c r="AC24" i="8"/>
  <c r="AF24" i="8"/>
  <c r="AE25" i="8"/>
  <c r="AC25" i="8"/>
  <c r="AF25" i="8"/>
  <c r="AE26" i="8"/>
  <c r="AC26" i="8"/>
  <c r="AF26" i="8"/>
  <c r="AE27" i="8"/>
  <c r="AC27" i="8"/>
  <c r="AF27" i="8"/>
  <c r="AE28" i="8"/>
  <c r="AC28" i="8"/>
  <c r="AF28" i="8"/>
  <c r="AE29" i="8"/>
  <c r="AC29" i="8"/>
  <c r="AF29" i="8"/>
  <c r="AE30" i="8"/>
  <c r="AC30" i="8"/>
  <c r="AF30" i="8"/>
  <c r="AE31" i="8"/>
  <c r="AC31" i="8"/>
  <c r="AF31" i="8"/>
  <c r="AE32" i="8"/>
  <c r="AC32" i="8"/>
  <c r="AF32" i="8"/>
  <c r="AE33" i="8"/>
  <c r="AC33" i="8"/>
  <c r="AF33" i="8"/>
  <c r="AE34" i="8"/>
  <c r="AC34" i="8"/>
  <c r="AF34" i="8"/>
  <c r="AE35" i="8"/>
  <c r="AC35" i="8"/>
  <c r="AF35" i="8"/>
  <c r="AE36" i="8"/>
  <c r="AC36" i="8"/>
  <c r="AF36" i="8"/>
  <c r="AE37" i="8"/>
  <c r="AC37" i="8"/>
  <c r="AF37" i="8"/>
  <c r="AC38" i="8"/>
  <c r="AF38" i="8"/>
  <c r="AC5" i="8"/>
  <c r="AF5" i="8"/>
  <c r="AE5" i="8"/>
  <c r="AC4" i="8"/>
  <c r="AF4" i="8"/>
  <c r="AE4" i="8"/>
  <c r="AH4" i="8"/>
  <c r="G60" i="8"/>
  <c r="H60" i="8"/>
  <c r="I60" i="8"/>
  <c r="J60" i="8"/>
  <c r="K60" i="8"/>
  <c r="E60" i="8"/>
  <c r="F60" i="8"/>
  <c r="AB60" i="8"/>
  <c r="AC60" i="8"/>
  <c r="AD60" i="8"/>
  <c r="D60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4" i="8"/>
  <c r="AH7" i="8"/>
  <c r="AH5" i="8"/>
  <c r="AH6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</calcChain>
</file>

<file path=xl/sharedStrings.xml><?xml version="1.0" encoding="utf-8"?>
<sst xmlns="http://schemas.openxmlformats.org/spreadsheetml/2006/main" count="145" uniqueCount="105">
  <si>
    <t>Fragment (F)</t>
  </si>
  <si>
    <t>Film (FI)</t>
  </si>
  <si>
    <t>Foam (FO)</t>
  </si>
  <si>
    <t>Fishing threads (FT)</t>
  </si>
  <si>
    <t>Total</t>
  </si>
  <si>
    <t>ID sample</t>
  </si>
  <si>
    <t>Weight (mg)</t>
  </si>
  <si>
    <t>NST_001</t>
  </si>
  <si>
    <t>NST_002</t>
  </si>
  <si>
    <t>NST_003</t>
  </si>
  <si>
    <t>NST_004</t>
  </si>
  <si>
    <t>NST_006</t>
  </si>
  <si>
    <t>NST_009</t>
  </si>
  <si>
    <t>NST_010</t>
  </si>
  <si>
    <t>NST_011</t>
  </si>
  <si>
    <t>NST_012</t>
  </si>
  <si>
    <t>NST_015</t>
  </si>
  <si>
    <t>NST_016</t>
  </si>
  <si>
    <t>NST_018</t>
  </si>
  <si>
    <t>NST_019</t>
  </si>
  <si>
    <t>NST_020</t>
  </si>
  <si>
    <t>NST_021</t>
  </si>
  <si>
    <t>NST_022</t>
  </si>
  <si>
    <t>NST_023</t>
  </si>
  <si>
    <t>NST_024</t>
  </si>
  <si>
    <t>NST_025</t>
  </si>
  <si>
    <t>NST_026</t>
  </si>
  <si>
    <t>NST_028</t>
  </si>
  <si>
    <t>NST_029</t>
  </si>
  <si>
    <t>NST_030</t>
  </si>
  <si>
    <t>NST_031</t>
  </si>
  <si>
    <t>NST_032</t>
  </si>
  <si>
    <t>NST_035</t>
  </si>
  <si>
    <t>NST_036</t>
  </si>
  <si>
    <t>NST_037</t>
  </si>
  <si>
    <t>NST_038</t>
  </si>
  <si>
    <t>NST_039</t>
  </si>
  <si>
    <t>NST_040</t>
  </si>
  <si>
    <t>NST_041</t>
  </si>
  <si>
    <t>NST_042</t>
  </si>
  <si>
    <t>NST_043</t>
  </si>
  <si>
    <t>NST_044</t>
  </si>
  <si>
    <t>Survey</t>
  </si>
  <si>
    <t>BIOMAN</t>
  </si>
  <si>
    <t>ETO_1</t>
  </si>
  <si>
    <t>ETO_2</t>
  </si>
  <si>
    <t>ETO_3</t>
  </si>
  <si>
    <t>ETO_4</t>
  </si>
  <si>
    <t>ETO_5</t>
  </si>
  <si>
    <t>ETO_6</t>
  </si>
  <si>
    <t>ETO_7</t>
  </si>
  <si>
    <t>ETO_8</t>
  </si>
  <si>
    <t>ETO_9</t>
  </si>
  <si>
    <t>ETO_10</t>
  </si>
  <si>
    <t>ETO_11</t>
  </si>
  <si>
    <t>ETO_12</t>
  </si>
  <si>
    <t>ETO_13</t>
  </si>
  <si>
    <t>ETO_14</t>
  </si>
  <si>
    <t>ETO_15</t>
  </si>
  <si>
    <t>ETO_16</t>
  </si>
  <si>
    <t>ETO_17</t>
  </si>
  <si>
    <t>ETO_18</t>
  </si>
  <si>
    <t>ETO_19</t>
  </si>
  <si>
    <t>ETO_20</t>
  </si>
  <si>
    <t>ETO_21</t>
  </si>
  <si>
    <t>ETOILE</t>
  </si>
  <si>
    <t>Date</t>
  </si>
  <si>
    <t>Flowmeter's laps</t>
  </si>
  <si>
    <t>Weight &gt; 5mm</t>
  </si>
  <si>
    <t>Wave height (m)</t>
  </si>
  <si>
    <t>A0</t>
  </si>
  <si>
    <t>Weight &lt; 5mm</t>
  </si>
  <si>
    <t>&gt; 5mm</t>
  </si>
  <si>
    <t>&lt; 5mm</t>
  </si>
  <si>
    <t>Lat</t>
  </si>
  <si>
    <t>Lon</t>
  </si>
  <si>
    <t>Non-adjusted by wind</t>
  </si>
  <si>
    <t>Wind  ms-1</t>
  </si>
  <si>
    <t>Plastic type</t>
  </si>
  <si>
    <t>ID sample &gt; 5mm</t>
  </si>
  <si>
    <t>N° items</t>
  </si>
  <si>
    <t>N° items &gt; 5mm</t>
  </si>
  <si>
    <t>N° items &lt; 5mm</t>
  </si>
  <si>
    <t>Sampling data</t>
  </si>
  <si>
    <r>
      <t>Abundance (items/km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</si>
  <si>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Pellets/microbeads</t>
  </si>
  <si>
    <t>Weight (g km-2)</t>
  </si>
  <si>
    <t>Flowmeter Cal</t>
  </si>
  <si>
    <t>u* (m/s)</t>
  </si>
  <si>
    <t>k</t>
  </si>
  <si>
    <t>Hnet</t>
  </si>
  <si>
    <t>% en red</t>
  </si>
  <si>
    <t>Abundance</t>
  </si>
  <si>
    <t xml:space="preserve"> #/km2</t>
  </si>
  <si>
    <t>Weight</t>
  </si>
  <si>
    <t>g/km2</t>
  </si>
  <si>
    <t>Wind-adjusted</t>
  </si>
  <si>
    <t>WIND ADJUSTMENT MODEL</t>
  </si>
  <si>
    <t>Plastic description</t>
  </si>
  <si>
    <t>Tow distance</t>
  </si>
  <si>
    <t>Net Width</t>
  </si>
  <si>
    <t>Sampling area (m2)</t>
  </si>
  <si>
    <t>Sampling area (km2)</t>
  </si>
  <si>
    <t>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</si>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</sst>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right" vertical="center"/>
    </xf>
    <xf numFmtId="0" fontId="0" fillId="0" borderId="5" xfId="0" applyBorder="1"/>
    <xf numFmtId="1" fontId="0" fillId="0" borderId="5" xfId="0" applyNumberFormat="1" applyBorder="1"/>
    <xf numFmtId="165" fontId="0" fillId="4" borderId="8" xfId="0" applyNumberFormat="1" applyFill="1" applyBorder="1" applyAlignment="1">
      <alignment horizontal="right" vertical="center"/>
    </xf>
    <xf numFmtId="0" fontId="0" fillId="0" borderId="8" xfId="0" applyBorder="1"/>
    <xf numFmtId="1" fontId="0" fillId="0" borderId="8" xfId="0" applyNumberFormat="1" applyBorder="1"/>
    <xf numFmtId="165" fontId="0" fillId="4" borderId="1" xfId="0" applyNumberFormat="1" applyFill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5" fontId="3" fillId="4" borderId="1" xfId="0" applyNumberFormat="1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4" borderId="8" xfId="0" applyNumberFormat="1" applyFont="1" applyFill="1" applyBorder="1" applyAlignment="1">
      <alignment horizontal="right" vertical="center"/>
    </xf>
    <xf numFmtId="165" fontId="8" fillId="4" borderId="5" xfId="0" applyNumberFormat="1" applyFont="1" applyFill="1" applyBorder="1" applyAlignment="1">
      <alignment wrapText="1"/>
    </xf>
    <xf numFmtId="165" fontId="8" fillId="4" borderId="1" xfId="0" applyNumberFormat="1" applyFont="1" applyFill="1" applyBorder="1" applyAlignment="1">
      <alignment wrapText="1"/>
    </xf>
    <xf numFmtId="165" fontId="8" fillId="4" borderId="1" xfId="0" applyNumberFormat="1" applyFont="1" applyFill="1" applyBorder="1"/>
    <xf numFmtId="2" fontId="0" fillId="0" borderId="1" xfId="0" applyNumberFormat="1" applyBorder="1"/>
    <xf numFmtId="1" fontId="0" fillId="0" borderId="0" xfId="0" applyNumberFormat="1" applyAlignment="1">
      <alignment horizontal="center" vertical="center"/>
    </xf>
    <xf numFmtId="1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2" fontId="0" fillId="3" borderId="1" xfId="0" applyNumberFormat="1" applyFill="1" applyBorder="1"/>
    <xf numFmtId="0" fontId="1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2" fillId="4" borderId="8" xfId="0" applyNumberFormat="1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right" vertical="center"/>
    </xf>
    <xf numFmtId="1" fontId="0" fillId="0" borderId="0" xfId="0" applyNumberFormat="1"/>
    <xf numFmtId="167" fontId="0" fillId="4" borderId="5" xfId="0" applyNumberFormat="1" applyFill="1" applyBorder="1" applyAlignment="1">
      <alignment horizontal="right" vertical="center"/>
    </xf>
    <xf numFmtId="166" fontId="0" fillId="4" borderId="5" xfId="0" applyNumberFormat="1" applyFill="1" applyBorder="1" applyAlignment="1">
      <alignment horizontal="right" vertical="center"/>
    </xf>
    <xf numFmtId="9" fontId="0" fillId="4" borderId="5" xfId="0" applyNumberFormat="1" applyFill="1" applyBorder="1" applyAlignment="1">
      <alignment horizontal="right" vertical="center"/>
    </xf>
    <xf numFmtId="1" fontId="2" fillId="4" borderId="5" xfId="0" applyNumberFormat="1" applyFont="1" applyFill="1" applyBorder="1" applyAlignment="1">
      <alignment horizontal="right" vertical="center"/>
    </xf>
    <xf numFmtId="1" fontId="0" fillId="4" borderId="5" xfId="0" applyNumberFormat="1" applyFill="1" applyBorder="1" applyAlignment="1">
      <alignment horizontal="right" vertical="center"/>
    </xf>
    <xf numFmtId="164" fontId="0" fillId="4" borderId="5" xfId="0" applyNumberFormat="1" applyFill="1" applyBorder="1" applyAlignment="1">
      <alignment horizontal="right" vertical="center"/>
    </xf>
    <xf numFmtId="2" fontId="0" fillId="0" borderId="5" xfId="0" applyNumberFormat="1" applyBorder="1"/>
    <xf numFmtId="2" fontId="0" fillId="3" borderId="5" xfId="0" applyNumberFormat="1" applyFill="1" applyBorder="1"/>
    <xf numFmtId="167" fontId="0" fillId="4" borderId="8" xfId="0" applyNumberFormat="1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166" fontId="0" fillId="4" borderId="8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1" fontId="2" fillId="4" borderId="8" xfId="0" applyNumberFormat="1" applyFont="1" applyFill="1" applyBorder="1" applyAlignment="1">
      <alignment horizontal="right" vertical="center"/>
    </xf>
    <xf numFmtId="1" fontId="0" fillId="4" borderId="8" xfId="0" applyNumberFormat="1" applyFill="1" applyBorder="1" applyAlignment="1">
      <alignment horizontal="right" vertical="center"/>
    </xf>
    <xf numFmtId="164" fontId="0" fillId="4" borderId="8" xfId="0" applyNumberFormat="1" applyFill="1" applyBorder="1" applyAlignment="1">
      <alignment horizontal="right" vertical="center"/>
    </xf>
    <xf numFmtId="2" fontId="0" fillId="0" borderId="8" xfId="0" applyNumberFormat="1" applyBorder="1"/>
    <xf numFmtId="2" fontId="0" fillId="3" borderId="8" xfId="0" applyNumberFormat="1" applyFill="1" applyBorder="1"/>
    <xf numFmtId="0" fontId="0" fillId="0" borderId="9" xfId="0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990000"/>
      <color rgb="FF0000FF"/>
      <color rgb="FF008000"/>
      <color rgb="FFFFFF4F"/>
      <color rgb="FFFF9900"/>
      <color rgb="FFFFFF66"/>
      <color rgb="FFFFCCFF"/>
      <color rgb="FF00CC99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/Users/Matteo/Downloads/St_Neuston_BIOMAN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_defecto_previos_campañ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3"/>
  <sheetViews>
    <sheetView tabSelected="1" workbookViewId="0">
      <selection activeCell="E14" sqref="E14"/>
    </sheetView>
  </sheetViews>
  <sheetFormatPr baseColWidth="10" defaultColWidth="8.85546875" defaultRowHeight="15" x14ac:dyDescent="0.25"/>
  <cols>
    <col min="1" max="1" width="7.7109375" customWidth="1"/>
    <col min="2" max="2" width="9.85546875" customWidth="1"/>
    <col min="3" max="3" width="16.140625" customWidth="1"/>
    <col min="4" max="4" width="8.85546875" style="4"/>
    <col min="5" max="5" width="15.28515625" customWidth="1"/>
    <col min="6" max="6" width="14.85546875" customWidth="1"/>
    <col min="7" max="7" width="11.7109375" customWidth="1"/>
    <col min="8" max="8" width="9.28515625" customWidth="1"/>
    <col min="9" max="9" width="10.42578125" customWidth="1"/>
    <col min="10" max="10" width="20" customWidth="1"/>
    <col min="11" max="11" width="16.28515625" customWidth="1"/>
    <col min="12" max="12" width="11.5703125" customWidth="1"/>
    <col min="13" max="13" width="6" customWidth="1"/>
    <col min="14" max="14" width="5.28515625" customWidth="1"/>
    <col min="15" max="15" width="10.85546875" customWidth="1"/>
    <col min="16" max="16" width="15.7109375" customWidth="1"/>
    <col min="17" max="17" width="9.140625" customWidth="1"/>
    <col min="18" max="18" width="6.140625" customWidth="1"/>
    <col min="19" max="19" width="8.28515625" customWidth="1"/>
    <col min="20" max="20" width="7.5703125" customWidth="1"/>
    <col min="21" max="21" width="8.7109375" customWidth="1"/>
    <col min="22" max="22" width="12.85546875" customWidth="1"/>
    <col min="23" max="23" width="14.7109375" customWidth="1"/>
    <col min="24" max="24" width="12.85546875" customWidth="1"/>
    <col min="25" max="25" width="10" customWidth="1"/>
    <col min="26" max="26" width="17.28515625" customWidth="1"/>
    <col min="27" max="27" width="17" customWidth="1"/>
    <col min="29" max="29" width="13.85546875" customWidth="1"/>
    <col min="30" max="30" width="14.7109375" customWidth="1"/>
    <col min="32" max="32" width="14.85546875" customWidth="1"/>
    <col min="33" max="33" width="13.28515625" customWidth="1"/>
    <col min="34" max="34" width="14" customWidth="1"/>
    <col min="35" max="35" width="18.7109375" bestFit="1" customWidth="1"/>
    <col min="36" max="36" width="18.7109375" customWidth="1"/>
    <col min="37" max="37" width="16.140625" customWidth="1"/>
  </cols>
  <sheetData>
    <row r="1" spans="1:38" x14ac:dyDescent="0.25">
      <c r="B1" s="1"/>
      <c r="C1" s="1"/>
      <c r="D1" s="74" t="s">
        <v>98</v>
      </c>
      <c r="E1" s="75"/>
      <c r="F1" s="75"/>
      <c r="G1" s="75"/>
      <c r="H1" s="75"/>
      <c r="I1" s="75"/>
      <c r="J1" s="75"/>
      <c r="K1" s="76"/>
      <c r="L1" s="71" t="s">
        <v>83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3"/>
      <c r="AB1" s="81" t="s">
        <v>76</v>
      </c>
      <c r="AC1" s="82"/>
      <c r="AD1" s="82"/>
      <c r="AE1" s="82"/>
      <c r="AF1" s="82"/>
      <c r="AG1" s="82"/>
      <c r="AH1" s="82"/>
      <c r="AI1" s="82"/>
      <c r="AJ1" s="83"/>
      <c r="AK1" s="77" t="s">
        <v>96</v>
      </c>
      <c r="AL1" s="78"/>
    </row>
    <row r="2" spans="1:38" ht="17.25" x14ac:dyDescent="0.25">
      <c r="A2" s="70" t="s">
        <v>42</v>
      </c>
      <c r="B2" s="70" t="s">
        <v>5</v>
      </c>
      <c r="C2" s="86" t="s">
        <v>79</v>
      </c>
      <c r="D2" s="70" t="s">
        <v>80</v>
      </c>
      <c r="E2" s="86" t="s">
        <v>81</v>
      </c>
      <c r="F2" s="86" t="s">
        <v>82</v>
      </c>
      <c r="G2" s="70" t="s">
        <v>78</v>
      </c>
      <c r="H2" s="70"/>
      <c r="I2" s="70"/>
      <c r="J2" s="70"/>
      <c r="K2" s="70"/>
      <c r="L2" s="79" t="s">
        <v>66</v>
      </c>
      <c r="M2" s="79" t="s">
        <v>74</v>
      </c>
      <c r="N2" s="79" t="s">
        <v>75</v>
      </c>
      <c r="O2" s="79" t="s">
        <v>77</v>
      </c>
      <c r="P2" s="79" t="s">
        <v>69</v>
      </c>
      <c r="Q2" s="87" t="s">
        <v>97</v>
      </c>
      <c r="R2" s="88"/>
      <c r="S2" s="88"/>
      <c r="T2" s="88"/>
      <c r="U2" s="89"/>
      <c r="V2" s="85" t="s">
        <v>87</v>
      </c>
      <c r="W2" s="85" t="s">
        <v>67</v>
      </c>
      <c r="X2" s="39" t="s">
        <v>99</v>
      </c>
      <c r="Y2" s="39" t="s">
        <v>100</v>
      </c>
      <c r="Z2" s="79" t="s">
        <v>101</v>
      </c>
      <c r="AA2" s="79" t="s">
        <v>102</v>
      </c>
      <c r="AB2" s="80" t="s">
        <v>6</v>
      </c>
      <c r="AC2" s="80"/>
      <c r="AD2" s="80"/>
      <c r="AE2" s="70" t="s">
        <v>86</v>
      </c>
      <c r="AF2" s="70"/>
      <c r="AG2" s="70"/>
      <c r="AH2" s="70" t="s">
        <v>84</v>
      </c>
      <c r="AI2" s="70"/>
      <c r="AJ2" s="70"/>
      <c r="AK2" s="1" t="s">
        <v>92</v>
      </c>
      <c r="AL2" s="1" t="s">
        <v>94</v>
      </c>
    </row>
    <row r="3" spans="1:38" ht="15.95" customHeight="1" x14ac:dyDescent="0.25">
      <c r="A3" s="70"/>
      <c r="B3" s="70"/>
      <c r="C3" s="86"/>
      <c r="D3" s="70"/>
      <c r="E3" s="86"/>
      <c r="F3" s="86"/>
      <c r="G3" s="1" t="s">
        <v>0</v>
      </c>
      <c r="H3" s="1" t="s">
        <v>1</v>
      </c>
      <c r="I3" s="1" t="s">
        <v>2</v>
      </c>
      <c r="J3" s="1" t="s">
        <v>3</v>
      </c>
      <c r="K3" s="1" t="s">
        <v>85</v>
      </c>
      <c r="L3" s="79"/>
      <c r="M3" s="79"/>
      <c r="N3" s="79"/>
      <c r="O3" s="79"/>
      <c r="P3" s="79"/>
      <c r="Q3" s="38" t="s">
        <v>88</v>
      </c>
      <c r="R3" s="38" t="s">
        <v>89</v>
      </c>
      <c r="S3" s="38" t="s">
        <v>70</v>
      </c>
      <c r="T3" s="43" t="s">
        <v>90</v>
      </c>
      <c r="U3" s="38" t="s">
        <v>91</v>
      </c>
      <c r="V3" s="85"/>
      <c r="W3" s="85"/>
      <c r="X3" s="39" t="s">
        <v>103</v>
      </c>
      <c r="Y3" s="39" t="s">
        <v>103</v>
      </c>
      <c r="Z3" s="79"/>
      <c r="AA3" s="79"/>
      <c r="AB3" s="36" t="s">
        <v>68</v>
      </c>
      <c r="AC3" s="36" t="s">
        <v>71</v>
      </c>
      <c r="AD3" s="36" t="s">
        <v>4</v>
      </c>
      <c r="AE3" s="1" t="s">
        <v>68</v>
      </c>
      <c r="AF3" s="1" t="s">
        <v>71</v>
      </c>
      <c r="AG3" s="1" t="s">
        <v>4</v>
      </c>
      <c r="AH3" s="1" t="s">
        <v>72</v>
      </c>
      <c r="AI3" s="1" t="s">
        <v>73</v>
      </c>
      <c r="AJ3" s="1" t="s">
        <v>4</v>
      </c>
      <c r="AK3" s="1" t="s">
        <v>93</v>
      </c>
      <c r="AL3" s="1" t="s">
        <v>95</v>
      </c>
    </row>
    <row r="4" spans="1:38" x14ac:dyDescent="0.25">
      <c r="A4" s="84" t="s">
        <v>43</v>
      </c>
      <c r="B4" s="1" t="s">
        <v>7</v>
      </c>
      <c r="C4" s="1" t="s">
        <v>7</v>
      </c>
      <c r="D4" s="2">
        <v>5</v>
      </c>
      <c r="E4" s="2">
        <v>2</v>
      </c>
      <c r="F4" s="2">
        <v>3</v>
      </c>
      <c r="G4" s="2">
        <v>3</v>
      </c>
      <c r="H4" s="2">
        <v>0</v>
      </c>
      <c r="I4" s="2">
        <v>0</v>
      </c>
      <c r="J4" s="2">
        <v>2</v>
      </c>
      <c r="K4" s="2">
        <v>0</v>
      </c>
      <c r="L4" s="11">
        <v>42859</v>
      </c>
      <c r="M4" s="25">
        <v>43.481944400000003</v>
      </c>
      <c r="N4" s="25">
        <v>-4.9386111111111104</v>
      </c>
      <c r="O4" s="12">
        <v>8.16</v>
      </c>
      <c r="P4" s="13">
        <v>2</v>
      </c>
      <c r="Q4" s="45">
        <f>0.0012*O4</f>
        <v>9.7919999999999986E-3</v>
      </c>
      <c r="R4" s="13">
        <v>0.4</v>
      </c>
      <c r="S4" s="44">
        <f>1.5*Q4*R4*P4</f>
        <v>1.1750399999999999E-2</v>
      </c>
      <c r="T4" s="35">
        <v>0.25</v>
      </c>
      <c r="U4" s="34">
        <f>(1-EXP(-(T4)*0.01/S4))</f>
        <v>0.19164884297744578</v>
      </c>
      <c r="V4" s="46">
        <v>0.26671408250355616</v>
      </c>
      <c r="W4" s="35">
        <v>2408</v>
      </c>
      <c r="X4" s="40">
        <f>W4*V4</f>
        <v>642.24751066856322</v>
      </c>
      <c r="Y4" s="35">
        <v>0.8</v>
      </c>
      <c r="Z4" s="33">
        <f>X4*Y4</f>
        <v>513.79800853485062</v>
      </c>
      <c r="AA4" s="14">
        <f t="shared" ref="AA4:AA59" si="0">Z4/1000000</f>
        <v>5.1379800853485066E-4</v>
      </c>
      <c r="AB4" s="2">
        <v>0.3</v>
      </c>
      <c r="AC4" s="2">
        <f>AD4-AB4</f>
        <v>0</v>
      </c>
      <c r="AD4" s="3">
        <v>0.3</v>
      </c>
      <c r="AE4" s="31">
        <f t="shared" ref="AE4:AE35" si="1">(AB4/1000)/$AA$4</f>
        <v>0.58388704318936868</v>
      </c>
      <c r="AF4" s="31">
        <f t="shared" ref="AF4:AF35" si="2">(AC4/1000)/$AA$4</f>
        <v>0</v>
      </c>
      <c r="AG4" s="31">
        <f t="shared" ref="AG4:AG35" si="3">(AD4/1000)/$AA$4</f>
        <v>0.58388704318936868</v>
      </c>
      <c r="AH4" s="8">
        <f t="shared" ref="AH4:AH35" si="4">E4/AA4</f>
        <v>3892.580287929125</v>
      </c>
      <c r="AI4" s="8">
        <f t="shared" ref="AI4:AI35" si="5">F4/AA4</f>
        <v>5838.8704318936871</v>
      </c>
      <c r="AJ4" s="8">
        <f t="shared" ref="AJ4:AJ35" si="6">D4/AA4</f>
        <v>9731.450719822813</v>
      </c>
      <c r="AK4" s="8">
        <f t="shared" ref="AK4:AK35" si="7">AJ4/U4</f>
        <v>50777.50832530755</v>
      </c>
      <c r="AL4" s="37">
        <f t="shared" ref="AL4:AL35" si="8">AG4/U4</f>
        <v>3.0466504995184529</v>
      </c>
    </row>
    <row r="5" spans="1:38" x14ac:dyDescent="0.25">
      <c r="A5" s="84"/>
      <c r="B5" s="1" t="s">
        <v>8</v>
      </c>
      <c r="C5" s="1" t="s">
        <v>8</v>
      </c>
      <c r="D5" s="2">
        <v>4</v>
      </c>
      <c r="E5" s="2">
        <v>3</v>
      </c>
      <c r="F5" s="2">
        <v>1</v>
      </c>
      <c r="G5" s="2">
        <v>1</v>
      </c>
      <c r="H5" s="2">
        <v>0</v>
      </c>
      <c r="I5" s="2">
        <v>0</v>
      </c>
      <c r="J5" s="2">
        <v>3</v>
      </c>
      <c r="K5" s="2">
        <v>0</v>
      </c>
      <c r="L5" s="11">
        <v>42862</v>
      </c>
      <c r="M5" s="25">
        <v>43.500277799999999</v>
      </c>
      <c r="N5" s="25">
        <v>-3.9033333333333302</v>
      </c>
      <c r="O5" s="12">
        <v>0.76500000000000001</v>
      </c>
      <c r="P5" s="13">
        <v>0.3</v>
      </c>
      <c r="Q5" s="45">
        <f>0.0012*O5</f>
        <v>9.1799999999999998E-4</v>
      </c>
      <c r="R5" s="13">
        <v>0.4</v>
      </c>
      <c r="S5" s="44">
        <f>1.5*Q5*R5*P5</f>
        <v>1.6524000000000001E-4</v>
      </c>
      <c r="T5" s="35">
        <v>0.25</v>
      </c>
      <c r="U5" s="34">
        <f>(1-EXP(-(T5)*0.01/S5))</f>
        <v>0.99999973125654018</v>
      </c>
      <c r="V5" s="46">
        <v>0.26671408250355616</v>
      </c>
      <c r="W5" s="35">
        <v>3831</v>
      </c>
      <c r="X5" s="40">
        <f t="shared" ref="X5:X59" si="9">W5*V5</f>
        <v>1021.7816500711236</v>
      </c>
      <c r="Y5" s="35">
        <v>0.8</v>
      </c>
      <c r="Z5" s="33">
        <f t="shared" ref="Z5:Z59" si="10">X5*Y5</f>
        <v>817.42532005689895</v>
      </c>
      <c r="AA5" s="14">
        <f t="shared" si="0"/>
        <v>8.1742532005689894E-4</v>
      </c>
      <c r="AB5" s="2">
        <v>5.9</v>
      </c>
      <c r="AC5" s="2">
        <f t="shared" ref="AC5:AC59" si="11">AD5-AB5</f>
        <v>1</v>
      </c>
      <c r="AD5" s="3">
        <v>6.9</v>
      </c>
      <c r="AE5" s="31">
        <f t="shared" si="1"/>
        <v>11.483111849390919</v>
      </c>
      <c r="AF5" s="31">
        <f t="shared" si="2"/>
        <v>1.9462901439645626</v>
      </c>
      <c r="AG5" s="31">
        <f t="shared" si="3"/>
        <v>13.429401993355484</v>
      </c>
      <c r="AH5" s="8">
        <f t="shared" si="4"/>
        <v>3670.0600365439836</v>
      </c>
      <c r="AI5" s="8">
        <f t="shared" si="5"/>
        <v>1223.3533455146612</v>
      </c>
      <c r="AJ5" s="8">
        <f t="shared" si="6"/>
        <v>4893.4133820586449</v>
      </c>
      <c r="AK5" s="8">
        <f t="shared" si="7"/>
        <v>4893.4146971318405</v>
      </c>
      <c r="AL5" s="37">
        <f t="shared" si="8"/>
        <v>13.429405602420408</v>
      </c>
    </row>
    <row r="6" spans="1:38" x14ac:dyDescent="0.25">
      <c r="A6" s="84"/>
      <c r="B6" s="1" t="s">
        <v>9</v>
      </c>
      <c r="C6" s="1" t="s">
        <v>9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0</v>
      </c>
      <c r="J6" s="2">
        <v>4</v>
      </c>
      <c r="K6" s="2">
        <v>0</v>
      </c>
      <c r="L6" s="11">
        <v>42862</v>
      </c>
      <c r="M6" s="25">
        <v>43.681388900000002</v>
      </c>
      <c r="N6" s="25">
        <v>-3.5655555555555498</v>
      </c>
      <c r="O6" s="12">
        <v>6.12</v>
      </c>
      <c r="P6" s="13">
        <v>0.5</v>
      </c>
      <c r="Q6" s="45">
        <f t="shared" ref="Q6:Q59" si="12">0.0012*O6</f>
        <v>7.3439999999999998E-3</v>
      </c>
      <c r="R6" s="13">
        <v>0.4</v>
      </c>
      <c r="S6" s="44">
        <f t="shared" ref="S6:S59" si="13">1.5*Q6*R6*P6</f>
        <v>2.2032000000000002E-3</v>
      </c>
      <c r="T6" s="35">
        <v>0.25</v>
      </c>
      <c r="U6" s="34">
        <f t="shared" ref="U6:U59" si="14">(1-EXP(-(T6)*0.01/S6))</f>
        <v>0.67848566374222175</v>
      </c>
      <c r="V6" s="46">
        <v>0.26671408250355616</v>
      </c>
      <c r="W6" s="35">
        <v>1102</v>
      </c>
      <c r="X6" s="40">
        <f t="shared" si="9"/>
        <v>293.91891891891891</v>
      </c>
      <c r="Y6" s="35">
        <v>0.8</v>
      </c>
      <c r="Z6" s="33">
        <f t="shared" si="10"/>
        <v>235.13513513513513</v>
      </c>
      <c r="AA6" s="14">
        <f t="shared" si="0"/>
        <v>2.3513513513513513E-4</v>
      </c>
      <c r="AB6" s="2">
        <v>0.5</v>
      </c>
      <c r="AC6" s="2">
        <f t="shared" si="11"/>
        <v>1.1000000000000001</v>
      </c>
      <c r="AD6" s="3">
        <v>1.6</v>
      </c>
      <c r="AE6" s="31">
        <f t="shared" si="1"/>
        <v>0.97314507198228128</v>
      </c>
      <c r="AF6" s="31">
        <f t="shared" si="2"/>
        <v>2.1409191583610188</v>
      </c>
      <c r="AG6" s="31">
        <f t="shared" si="3"/>
        <v>3.1140642303432999</v>
      </c>
      <c r="AH6" s="8">
        <f t="shared" si="4"/>
        <v>8505.7471264367814</v>
      </c>
      <c r="AI6" s="8">
        <f t="shared" si="5"/>
        <v>12758.620689655172</v>
      </c>
      <c r="AJ6" s="8">
        <f t="shared" si="6"/>
        <v>21264.367816091955</v>
      </c>
      <c r="AK6" s="8">
        <f t="shared" si="7"/>
        <v>31340.924285425968</v>
      </c>
      <c r="AL6" s="37">
        <f t="shared" si="8"/>
        <v>4.5897273837261681</v>
      </c>
    </row>
    <row r="7" spans="1:38" x14ac:dyDescent="0.25">
      <c r="A7" s="84"/>
      <c r="B7" s="1" t="s">
        <v>10</v>
      </c>
      <c r="C7" s="3"/>
      <c r="D7" s="2">
        <v>4</v>
      </c>
      <c r="E7" s="10">
        <v>0</v>
      </c>
      <c r="F7" s="10">
        <v>4</v>
      </c>
      <c r="G7" s="2">
        <v>3</v>
      </c>
      <c r="H7" s="2">
        <v>0</v>
      </c>
      <c r="I7" s="2">
        <v>0</v>
      </c>
      <c r="J7" s="2">
        <v>1</v>
      </c>
      <c r="K7" s="2">
        <v>0</v>
      </c>
      <c r="L7" s="11">
        <v>42863</v>
      </c>
      <c r="M7" s="25">
        <v>43.881666699999997</v>
      </c>
      <c r="N7" s="25">
        <v>-2.87361111111111</v>
      </c>
      <c r="O7" s="12">
        <v>5.61</v>
      </c>
      <c r="P7" s="35">
        <v>0.01</v>
      </c>
      <c r="Q7" s="45">
        <f t="shared" si="12"/>
        <v>6.7320000000000001E-3</v>
      </c>
      <c r="R7" s="13">
        <v>0.4</v>
      </c>
      <c r="S7" s="44">
        <f>1.5*Q7*R7*P7</f>
        <v>4.0391999999999995E-5</v>
      </c>
      <c r="T7" s="35">
        <v>0.25</v>
      </c>
      <c r="U7" s="34">
        <f t="shared" si="14"/>
        <v>1</v>
      </c>
      <c r="V7" s="46">
        <v>0.26671408250355616</v>
      </c>
      <c r="W7" s="35">
        <v>2691</v>
      </c>
      <c r="X7" s="40">
        <f t="shared" si="9"/>
        <v>717.72759601706957</v>
      </c>
      <c r="Y7" s="35">
        <v>0.8</v>
      </c>
      <c r="Z7" s="33">
        <f t="shared" si="10"/>
        <v>574.18207681365573</v>
      </c>
      <c r="AA7" s="14">
        <f t="shared" si="0"/>
        <v>5.7418207681365571E-4</v>
      </c>
      <c r="AB7" s="3"/>
      <c r="AC7" s="2">
        <f>AD7-AB7</f>
        <v>0.1</v>
      </c>
      <c r="AD7" s="3">
        <v>0.1</v>
      </c>
      <c r="AE7" s="31">
        <f t="shared" si="1"/>
        <v>0</v>
      </c>
      <c r="AF7" s="31">
        <f t="shared" si="2"/>
        <v>0.19462901439645625</v>
      </c>
      <c r="AG7" s="31">
        <f t="shared" si="3"/>
        <v>0.19462901439645625</v>
      </c>
      <c r="AH7" s="8">
        <f t="shared" si="4"/>
        <v>0</v>
      </c>
      <c r="AI7" s="8">
        <f t="shared" si="5"/>
        <v>6966.4313142574019</v>
      </c>
      <c r="AJ7" s="8">
        <f t="shared" si="6"/>
        <v>6966.4313142574019</v>
      </c>
      <c r="AK7" s="8">
        <f t="shared" si="7"/>
        <v>6966.4313142574019</v>
      </c>
      <c r="AL7" s="37">
        <f t="shared" si="8"/>
        <v>0.19462901439645625</v>
      </c>
    </row>
    <row r="8" spans="1:38" x14ac:dyDescent="0.25">
      <c r="A8" s="84"/>
      <c r="B8" s="1" t="s">
        <v>11</v>
      </c>
      <c r="C8" s="1" t="s">
        <v>11</v>
      </c>
      <c r="D8" s="2">
        <v>3</v>
      </c>
      <c r="E8" s="2">
        <v>1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11">
        <v>42864</v>
      </c>
      <c r="M8" s="26">
        <v>43.6363889</v>
      </c>
      <c r="N8" s="26">
        <v>-1.93472222222222</v>
      </c>
      <c r="O8" s="12">
        <v>6.63</v>
      </c>
      <c r="P8" s="13">
        <v>0.4</v>
      </c>
      <c r="Q8" s="45">
        <f t="shared" si="12"/>
        <v>7.9559999999999995E-3</v>
      </c>
      <c r="R8" s="13">
        <v>0.4</v>
      </c>
      <c r="S8" s="44">
        <f t="shared" si="13"/>
        <v>1.9094400000000001E-3</v>
      </c>
      <c r="T8" s="35">
        <v>0.25</v>
      </c>
      <c r="U8" s="34">
        <f t="shared" si="14"/>
        <v>0.72998679061158556</v>
      </c>
      <c r="V8" s="46">
        <v>0.26671408250355616</v>
      </c>
      <c r="W8" s="35">
        <v>2969</v>
      </c>
      <c r="X8" s="40">
        <f t="shared" si="9"/>
        <v>791.87411095305822</v>
      </c>
      <c r="Y8" s="35">
        <v>0.8</v>
      </c>
      <c r="Z8" s="33">
        <f t="shared" si="10"/>
        <v>633.49928876244667</v>
      </c>
      <c r="AA8" s="14">
        <f t="shared" si="0"/>
        <v>6.3349928876244672E-4</v>
      </c>
      <c r="AB8" s="2">
        <v>0.1</v>
      </c>
      <c r="AC8" s="2">
        <f t="shared" si="11"/>
        <v>0</v>
      </c>
      <c r="AD8" s="3">
        <v>0.1</v>
      </c>
      <c r="AE8" s="31">
        <f t="shared" si="1"/>
        <v>0.19462901439645625</v>
      </c>
      <c r="AF8" s="31">
        <f t="shared" si="2"/>
        <v>0</v>
      </c>
      <c r="AG8" s="31">
        <f t="shared" si="3"/>
        <v>0.19462901439645625</v>
      </c>
      <c r="AH8" s="8">
        <f t="shared" si="4"/>
        <v>1578.5337375098236</v>
      </c>
      <c r="AI8" s="8">
        <f t="shared" si="5"/>
        <v>3157.0674750196472</v>
      </c>
      <c r="AJ8" s="8">
        <f t="shared" si="6"/>
        <v>4735.601212529471</v>
      </c>
      <c r="AK8" s="8">
        <f t="shared" si="7"/>
        <v>6487.2423356619474</v>
      </c>
      <c r="AL8" s="37">
        <f t="shared" si="8"/>
        <v>0.26661991271567442</v>
      </c>
    </row>
    <row r="9" spans="1:38" x14ac:dyDescent="0.25">
      <c r="A9" s="84"/>
      <c r="B9" s="1" t="s">
        <v>12</v>
      </c>
      <c r="C9" s="3"/>
      <c r="D9" s="2">
        <v>4</v>
      </c>
      <c r="E9" s="10">
        <v>0</v>
      </c>
      <c r="F9" s="10">
        <v>4</v>
      </c>
      <c r="G9" s="2">
        <v>2</v>
      </c>
      <c r="H9" s="2">
        <v>1</v>
      </c>
      <c r="I9" s="2">
        <v>0</v>
      </c>
      <c r="J9" s="2">
        <v>1</v>
      </c>
      <c r="K9" s="2">
        <v>0</v>
      </c>
      <c r="L9" s="11">
        <v>42865</v>
      </c>
      <c r="M9" s="26">
        <v>44.009722199999999</v>
      </c>
      <c r="N9" s="26">
        <v>-2.2830555555555501</v>
      </c>
      <c r="O9" s="12">
        <v>2.5499999999999998</v>
      </c>
      <c r="P9" s="13">
        <v>0.3</v>
      </c>
      <c r="Q9" s="45">
        <f t="shared" si="12"/>
        <v>3.0599999999999994E-3</v>
      </c>
      <c r="R9" s="13">
        <v>0.4</v>
      </c>
      <c r="S9" s="44">
        <f t="shared" si="13"/>
        <v>5.5079999999999984E-4</v>
      </c>
      <c r="T9" s="35">
        <v>0.25</v>
      </c>
      <c r="U9" s="34">
        <f t="shared" si="14"/>
        <v>0.98931433951684189</v>
      </c>
      <c r="V9" s="46">
        <v>0.26671408250355616</v>
      </c>
      <c r="W9" s="35">
        <v>2301</v>
      </c>
      <c r="X9" s="40">
        <f t="shared" si="9"/>
        <v>613.7091038406827</v>
      </c>
      <c r="Y9" s="35">
        <v>0.8</v>
      </c>
      <c r="Z9" s="33">
        <f t="shared" si="10"/>
        <v>490.96728307254619</v>
      </c>
      <c r="AA9" s="14">
        <f t="shared" si="0"/>
        <v>4.9096728307254623E-4</v>
      </c>
      <c r="AB9" s="3"/>
      <c r="AC9" s="2">
        <f t="shared" si="11"/>
        <v>0.1</v>
      </c>
      <c r="AD9" s="3">
        <v>0.1</v>
      </c>
      <c r="AE9" s="31">
        <f t="shared" si="1"/>
        <v>0</v>
      </c>
      <c r="AF9" s="31">
        <f t="shared" si="2"/>
        <v>0.19462901439645625</v>
      </c>
      <c r="AG9" s="31">
        <f t="shared" si="3"/>
        <v>0.19462901439645625</v>
      </c>
      <c r="AH9" s="8">
        <f t="shared" si="4"/>
        <v>0</v>
      </c>
      <c r="AI9" s="8">
        <f t="shared" si="5"/>
        <v>8147.1823844705204</v>
      </c>
      <c r="AJ9" s="8">
        <f t="shared" si="6"/>
        <v>8147.1823844705204</v>
      </c>
      <c r="AK9" s="8">
        <f t="shared" si="7"/>
        <v>8235.180729766249</v>
      </c>
      <c r="AL9" s="37">
        <f t="shared" si="8"/>
        <v>0.19673121739194493</v>
      </c>
    </row>
    <row r="10" spans="1:38" x14ac:dyDescent="0.25">
      <c r="A10" s="84"/>
      <c r="B10" s="1" t="s">
        <v>13</v>
      </c>
      <c r="C10" s="3"/>
      <c r="D10" s="2">
        <v>0</v>
      </c>
      <c r="E10" s="10">
        <v>0</v>
      </c>
      <c r="F10" s="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11">
        <v>42865</v>
      </c>
      <c r="M10" s="26">
        <v>44.383611100000003</v>
      </c>
      <c r="N10" s="26">
        <v>-1.3072222222222201</v>
      </c>
      <c r="O10" s="12">
        <v>8.16</v>
      </c>
      <c r="P10" s="13">
        <v>0.5</v>
      </c>
      <c r="Q10" s="45">
        <f t="shared" si="12"/>
        <v>9.7919999999999986E-3</v>
      </c>
      <c r="R10" s="13">
        <v>0.4</v>
      </c>
      <c r="S10" s="44">
        <f t="shared" si="13"/>
        <v>2.9375999999999998E-3</v>
      </c>
      <c r="T10" s="35">
        <v>0.25</v>
      </c>
      <c r="U10" s="34">
        <f t="shared" si="14"/>
        <v>0.57302715319145991</v>
      </c>
      <c r="V10" s="46">
        <v>0.26671408250355616</v>
      </c>
      <c r="W10" s="35">
        <v>2879</v>
      </c>
      <c r="X10" s="40">
        <f t="shared" si="9"/>
        <v>767.86984352773823</v>
      </c>
      <c r="Y10" s="35">
        <v>0.8</v>
      </c>
      <c r="Z10" s="33">
        <f t="shared" si="10"/>
        <v>614.29587482219063</v>
      </c>
      <c r="AA10" s="14">
        <f t="shared" si="0"/>
        <v>6.1429587482219065E-4</v>
      </c>
      <c r="AB10" s="3"/>
      <c r="AC10" s="2">
        <f t="shared" si="11"/>
        <v>0</v>
      </c>
      <c r="AD10" s="3">
        <v>0</v>
      </c>
      <c r="AE10" s="31">
        <f t="shared" si="1"/>
        <v>0</v>
      </c>
      <c r="AF10" s="31">
        <f t="shared" si="2"/>
        <v>0</v>
      </c>
      <c r="AG10" s="31">
        <f t="shared" si="3"/>
        <v>0</v>
      </c>
      <c r="AH10" s="8">
        <f t="shared" si="4"/>
        <v>0</v>
      </c>
      <c r="AI10" s="8">
        <f t="shared" si="5"/>
        <v>0</v>
      </c>
      <c r="AJ10" s="8">
        <f t="shared" si="6"/>
        <v>0</v>
      </c>
      <c r="AK10" s="8">
        <f t="shared" si="7"/>
        <v>0</v>
      </c>
      <c r="AL10" s="37">
        <f t="shared" si="8"/>
        <v>0</v>
      </c>
    </row>
    <row r="11" spans="1:38" x14ac:dyDescent="0.25">
      <c r="A11" s="84"/>
      <c r="B11" s="1" t="s">
        <v>14</v>
      </c>
      <c r="C11" s="1" t="s">
        <v>14</v>
      </c>
      <c r="D11" s="2">
        <v>4</v>
      </c>
      <c r="E11" s="2">
        <v>1</v>
      </c>
      <c r="F11" s="2">
        <v>3</v>
      </c>
      <c r="G11" s="2">
        <v>2</v>
      </c>
      <c r="H11" s="2">
        <v>2</v>
      </c>
      <c r="I11" s="2">
        <v>0</v>
      </c>
      <c r="J11" s="2">
        <v>0</v>
      </c>
      <c r="K11" s="2">
        <v>0</v>
      </c>
      <c r="L11" s="11">
        <v>42866</v>
      </c>
      <c r="M11" s="26">
        <v>44.381944400000002</v>
      </c>
      <c r="N11" s="26">
        <v>-3.1866666666666599</v>
      </c>
      <c r="O11" s="12">
        <v>1.53</v>
      </c>
      <c r="P11" s="13">
        <v>0.5</v>
      </c>
      <c r="Q11" s="45">
        <f t="shared" si="12"/>
        <v>1.836E-3</v>
      </c>
      <c r="R11" s="13">
        <v>0.4</v>
      </c>
      <c r="S11" s="44">
        <f t="shared" si="13"/>
        <v>5.5080000000000005E-4</v>
      </c>
      <c r="T11" s="35">
        <v>0.25</v>
      </c>
      <c r="U11" s="34">
        <f t="shared" si="14"/>
        <v>0.98931433951684189</v>
      </c>
      <c r="V11" s="46">
        <v>0.26671408250355616</v>
      </c>
      <c r="W11" s="35">
        <v>1869</v>
      </c>
      <c r="X11" s="40">
        <f t="shared" si="9"/>
        <v>498.48862019914645</v>
      </c>
      <c r="Y11" s="35">
        <v>0.8</v>
      </c>
      <c r="Z11" s="33">
        <f t="shared" si="10"/>
        <v>398.79089615931719</v>
      </c>
      <c r="AA11" s="14">
        <f t="shared" si="0"/>
        <v>3.9879089615931716E-4</v>
      </c>
      <c r="AB11" s="2">
        <v>0.1</v>
      </c>
      <c r="AC11" s="2">
        <f t="shared" si="11"/>
        <v>0</v>
      </c>
      <c r="AD11" s="3">
        <v>0.1</v>
      </c>
      <c r="AE11" s="31">
        <f t="shared" si="1"/>
        <v>0.19462901439645625</v>
      </c>
      <c r="AF11" s="31">
        <f t="shared" si="2"/>
        <v>0</v>
      </c>
      <c r="AG11" s="31">
        <f t="shared" si="3"/>
        <v>0.19462901439645625</v>
      </c>
      <c r="AH11" s="8">
        <f t="shared" si="4"/>
        <v>2507.5798109505977</v>
      </c>
      <c r="AI11" s="8">
        <f t="shared" si="5"/>
        <v>7522.739432851793</v>
      </c>
      <c r="AJ11" s="8">
        <f t="shared" si="6"/>
        <v>10030.319243802391</v>
      </c>
      <c r="AK11" s="8">
        <f t="shared" si="7"/>
        <v>10138.657495554917</v>
      </c>
      <c r="AL11" s="37">
        <f t="shared" si="8"/>
        <v>0.19673121739194493</v>
      </c>
    </row>
    <row r="12" spans="1:38" x14ac:dyDescent="0.25">
      <c r="A12" s="84"/>
      <c r="B12" s="1" t="s">
        <v>15</v>
      </c>
      <c r="C12" s="1" t="s">
        <v>15</v>
      </c>
      <c r="D12" s="2">
        <v>6</v>
      </c>
      <c r="E12" s="2">
        <v>1</v>
      </c>
      <c r="F12" s="2">
        <v>5</v>
      </c>
      <c r="G12" s="2">
        <v>4</v>
      </c>
      <c r="H12" s="2">
        <v>0</v>
      </c>
      <c r="I12" s="2">
        <v>0</v>
      </c>
      <c r="J12" s="2">
        <v>2</v>
      </c>
      <c r="K12" s="2">
        <v>0</v>
      </c>
      <c r="L12" s="11">
        <v>42868</v>
      </c>
      <c r="M12" s="26">
        <v>45.392222199999999</v>
      </c>
      <c r="N12" s="26">
        <v>-2.2163888888888801</v>
      </c>
      <c r="O12" s="12">
        <v>6.12</v>
      </c>
      <c r="P12" s="13">
        <v>0.5</v>
      </c>
      <c r="Q12" s="45">
        <f t="shared" si="12"/>
        <v>7.3439999999999998E-3</v>
      </c>
      <c r="R12" s="13">
        <v>0.4</v>
      </c>
      <c r="S12" s="44">
        <f t="shared" si="13"/>
        <v>2.2032000000000002E-3</v>
      </c>
      <c r="T12" s="35">
        <v>0.25</v>
      </c>
      <c r="U12" s="34">
        <f t="shared" si="14"/>
        <v>0.67848566374222175</v>
      </c>
      <c r="V12" s="46">
        <v>0.26671408250355616</v>
      </c>
      <c r="W12" s="35">
        <v>3097</v>
      </c>
      <c r="X12" s="40">
        <f t="shared" si="9"/>
        <v>826.01351351351343</v>
      </c>
      <c r="Y12" s="35">
        <v>0.8</v>
      </c>
      <c r="Z12" s="33">
        <f t="shared" si="10"/>
        <v>660.81081081081084</v>
      </c>
      <c r="AA12" s="14">
        <f t="shared" si="0"/>
        <v>6.6081081081081081E-4</v>
      </c>
      <c r="AB12" s="2">
        <v>0.1</v>
      </c>
      <c r="AC12" s="2">
        <f t="shared" si="11"/>
        <v>1.5</v>
      </c>
      <c r="AD12" s="3">
        <v>1.6</v>
      </c>
      <c r="AE12" s="31">
        <f t="shared" si="1"/>
        <v>0.19462901439645625</v>
      </c>
      <c r="AF12" s="31">
        <f t="shared" si="2"/>
        <v>2.919435215946844</v>
      </c>
      <c r="AG12" s="31">
        <f t="shared" si="3"/>
        <v>3.1140642303432999</v>
      </c>
      <c r="AH12" s="8">
        <f t="shared" si="4"/>
        <v>1513.2924335378323</v>
      </c>
      <c r="AI12" s="8">
        <f t="shared" si="5"/>
        <v>7566.462167689162</v>
      </c>
      <c r="AJ12" s="8">
        <f t="shared" si="6"/>
        <v>9079.7546012269941</v>
      </c>
      <c r="AK12" s="8">
        <f t="shared" si="7"/>
        <v>13382.382394267775</v>
      </c>
      <c r="AL12" s="37">
        <f t="shared" si="8"/>
        <v>4.5897273837261681</v>
      </c>
    </row>
    <row r="13" spans="1:38" x14ac:dyDescent="0.25">
      <c r="A13" s="84"/>
      <c r="B13" s="1" t="s">
        <v>16</v>
      </c>
      <c r="C13" s="3"/>
      <c r="D13" s="2">
        <v>2</v>
      </c>
      <c r="E13" s="10">
        <v>0</v>
      </c>
      <c r="F13" s="10">
        <v>2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11">
        <v>42869</v>
      </c>
      <c r="M13" s="26">
        <v>45.631388899999997</v>
      </c>
      <c r="N13" s="26">
        <v>-1.39472222222222</v>
      </c>
      <c r="O13" s="12">
        <v>1.53</v>
      </c>
      <c r="P13" s="13">
        <v>0.5</v>
      </c>
      <c r="Q13" s="45">
        <f t="shared" si="12"/>
        <v>1.836E-3</v>
      </c>
      <c r="R13" s="13">
        <v>0.4</v>
      </c>
      <c r="S13" s="44">
        <f t="shared" si="13"/>
        <v>5.5080000000000005E-4</v>
      </c>
      <c r="T13" s="35">
        <v>0.25</v>
      </c>
      <c r="U13" s="34">
        <f t="shared" si="14"/>
        <v>0.98931433951684189</v>
      </c>
      <c r="V13" s="46">
        <v>0.26671408250355616</v>
      </c>
      <c r="W13" s="35">
        <v>2649</v>
      </c>
      <c r="X13" s="40">
        <f t="shared" si="9"/>
        <v>706.52560455192031</v>
      </c>
      <c r="Y13" s="35">
        <v>0.8</v>
      </c>
      <c r="Z13" s="33">
        <f t="shared" si="10"/>
        <v>565.22048364153625</v>
      </c>
      <c r="AA13" s="14">
        <f t="shared" si="0"/>
        <v>5.6522048364153628E-4</v>
      </c>
      <c r="AB13" s="3"/>
      <c r="AC13" s="2">
        <f t="shared" si="11"/>
        <v>0.1</v>
      </c>
      <c r="AD13" s="3">
        <v>0.1</v>
      </c>
      <c r="AE13" s="31">
        <f t="shared" si="1"/>
        <v>0</v>
      </c>
      <c r="AF13" s="31">
        <f t="shared" si="2"/>
        <v>0.19462901439645625</v>
      </c>
      <c r="AG13" s="31">
        <f t="shared" si="3"/>
        <v>0.19462901439645625</v>
      </c>
      <c r="AH13" s="8">
        <f t="shared" si="4"/>
        <v>0</v>
      </c>
      <c r="AI13" s="8">
        <f t="shared" si="5"/>
        <v>3538.4421794387817</v>
      </c>
      <c r="AJ13" s="8">
        <f t="shared" si="6"/>
        <v>3538.4421794387817</v>
      </c>
      <c r="AK13" s="8">
        <f t="shared" si="7"/>
        <v>3576.6611663254316</v>
      </c>
      <c r="AL13" s="37">
        <f t="shared" si="8"/>
        <v>0.19673121739194493</v>
      </c>
    </row>
    <row r="14" spans="1:38" x14ac:dyDescent="0.25">
      <c r="A14" s="84"/>
      <c r="B14" s="1" t="s">
        <v>17</v>
      </c>
      <c r="C14" s="1" t="s">
        <v>17</v>
      </c>
      <c r="D14" s="2">
        <v>2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2</v>
      </c>
      <c r="K14" s="2">
        <v>0</v>
      </c>
      <c r="L14" s="11">
        <v>42869</v>
      </c>
      <c r="M14" s="26">
        <v>46.008611100000003</v>
      </c>
      <c r="N14" s="26">
        <v>-2.5133333333333301</v>
      </c>
      <c r="O14" s="12">
        <v>3.5700000000000003</v>
      </c>
      <c r="P14" s="13">
        <v>1</v>
      </c>
      <c r="Q14" s="45">
        <f t="shared" si="12"/>
        <v>4.2839999999999996E-3</v>
      </c>
      <c r="R14" s="13">
        <v>0.4</v>
      </c>
      <c r="S14" s="44">
        <f t="shared" si="13"/>
        <v>2.5704E-3</v>
      </c>
      <c r="T14" s="35">
        <v>0.25</v>
      </c>
      <c r="U14" s="34">
        <f t="shared" si="14"/>
        <v>0.62190555751632526</v>
      </c>
      <c r="V14" s="46">
        <v>0.26671408250355616</v>
      </c>
      <c r="W14" s="35">
        <v>3195</v>
      </c>
      <c r="X14" s="40">
        <f t="shared" si="9"/>
        <v>852.15149359886198</v>
      </c>
      <c r="Y14" s="35">
        <v>0.8</v>
      </c>
      <c r="Z14" s="33">
        <f t="shared" si="10"/>
        <v>681.72119487908958</v>
      </c>
      <c r="AA14" s="14">
        <f t="shared" si="0"/>
        <v>6.8172119487908958E-4</v>
      </c>
      <c r="AB14" s="2">
        <v>0.1</v>
      </c>
      <c r="AC14" s="2">
        <f t="shared" si="11"/>
        <v>0</v>
      </c>
      <c r="AD14" s="3">
        <v>0.1</v>
      </c>
      <c r="AE14" s="31">
        <f t="shared" si="1"/>
        <v>0.19462901439645625</v>
      </c>
      <c r="AF14" s="31">
        <f t="shared" si="2"/>
        <v>0</v>
      </c>
      <c r="AG14" s="31">
        <f t="shared" si="3"/>
        <v>0.19462901439645625</v>
      </c>
      <c r="AH14" s="8">
        <f t="shared" si="4"/>
        <v>1466.8753260302558</v>
      </c>
      <c r="AI14" s="8">
        <f t="shared" si="5"/>
        <v>1466.8753260302558</v>
      </c>
      <c r="AJ14" s="8">
        <f t="shared" si="6"/>
        <v>2933.7506520605116</v>
      </c>
      <c r="AK14" s="8">
        <f t="shared" si="7"/>
        <v>4717.357188086391</v>
      </c>
      <c r="AL14" s="37">
        <f t="shared" si="8"/>
        <v>0.31295590149368807</v>
      </c>
    </row>
    <row r="15" spans="1:38" x14ac:dyDescent="0.25">
      <c r="A15" s="84"/>
      <c r="B15" s="1" t="s">
        <v>18</v>
      </c>
      <c r="C15" s="3"/>
      <c r="D15" s="2">
        <v>1</v>
      </c>
      <c r="E15" s="10">
        <v>0</v>
      </c>
      <c r="F15" s="10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11">
        <v>42872</v>
      </c>
      <c r="M15" s="26">
        <v>46.133333299999997</v>
      </c>
      <c r="N15" s="26">
        <v>-4.2350000000000003</v>
      </c>
      <c r="O15" s="12">
        <v>7.1400000000000006</v>
      </c>
      <c r="P15" s="13">
        <v>1</v>
      </c>
      <c r="Q15" s="45">
        <f t="shared" si="12"/>
        <v>8.5679999999999992E-3</v>
      </c>
      <c r="R15" s="13">
        <v>0.4</v>
      </c>
      <c r="S15" s="44">
        <f t="shared" si="13"/>
        <v>5.1408000000000001E-3</v>
      </c>
      <c r="T15" s="35">
        <v>0.25</v>
      </c>
      <c r="U15" s="34">
        <f t="shared" si="14"/>
        <v>0.38510615348364829</v>
      </c>
      <c r="V15" s="46">
        <v>0.26671408250355616</v>
      </c>
      <c r="W15" s="35">
        <v>4199</v>
      </c>
      <c r="X15" s="40">
        <f t="shared" si="9"/>
        <v>1119.9324324324323</v>
      </c>
      <c r="Y15" s="35">
        <v>0.8</v>
      </c>
      <c r="Z15" s="33">
        <f t="shared" si="10"/>
        <v>895.94594594594582</v>
      </c>
      <c r="AA15" s="14">
        <f t="shared" si="0"/>
        <v>8.959459459459458E-4</v>
      </c>
      <c r="AB15" s="3"/>
      <c r="AC15" s="2">
        <f t="shared" si="11"/>
        <v>0.1</v>
      </c>
      <c r="AD15" s="3">
        <v>0.1</v>
      </c>
      <c r="AE15" s="31">
        <f t="shared" si="1"/>
        <v>0</v>
      </c>
      <c r="AF15" s="31">
        <f t="shared" si="2"/>
        <v>0.19462901439645625</v>
      </c>
      <c r="AG15" s="31">
        <f t="shared" si="3"/>
        <v>0.19462901439645625</v>
      </c>
      <c r="AH15" s="8">
        <f t="shared" si="4"/>
        <v>0</v>
      </c>
      <c r="AI15" s="8">
        <f t="shared" si="5"/>
        <v>1116.138763197587</v>
      </c>
      <c r="AJ15" s="8">
        <f t="shared" si="6"/>
        <v>1116.138763197587</v>
      </c>
      <c r="AK15" s="8">
        <f t="shared" si="7"/>
        <v>2898.2626039627239</v>
      </c>
      <c r="AL15" s="37">
        <f t="shared" si="8"/>
        <v>0.50539055955313439</v>
      </c>
    </row>
    <row r="16" spans="1:38" x14ac:dyDescent="0.25">
      <c r="A16" s="84"/>
      <c r="B16" s="1" t="s">
        <v>19</v>
      </c>
      <c r="C16" s="1" t="s">
        <v>19</v>
      </c>
      <c r="D16" s="2">
        <v>5</v>
      </c>
      <c r="E16" s="2">
        <v>2</v>
      </c>
      <c r="F16" s="2">
        <v>3</v>
      </c>
      <c r="G16" s="2">
        <v>3</v>
      </c>
      <c r="H16" s="2">
        <v>0</v>
      </c>
      <c r="I16" s="2">
        <v>0</v>
      </c>
      <c r="J16" s="2">
        <v>2</v>
      </c>
      <c r="K16" s="2">
        <v>0</v>
      </c>
      <c r="L16" s="11">
        <v>42873</v>
      </c>
      <c r="M16" s="26">
        <v>46.132222200000001</v>
      </c>
      <c r="N16" s="26">
        <v>-2.70305555555555</v>
      </c>
      <c r="O16" s="12">
        <v>10.199999999999999</v>
      </c>
      <c r="P16" s="13">
        <v>1.5</v>
      </c>
      <c r="Q16" s="45">
        <f t="shared" si="12"/>
        <v>1.2239999999999997E-2</v>
      </c>
      <c r="R16" s="13">
        <v>0.4</v>
      </c>
      <c r="S16" s="44">
        <f t="shared" si="13"/>
        <v>1.1015999999999998E-2</v>
      </c>
      <c r="T16" s="35">
        <v>0.25</v>
      </c>
      <c r="U16" s="34">
        <f t="shared" si="14"/>
        <v>0.20303349617915301</v>
      </c>
      <c r="V16" s="46">
        <v>0.26671408250355616</v>
      </c>
      <c r="W16" s="35">
        <v>3712</v>
      </c>
      <c r="X16" s="40">
        <f t="shared" si="9"/>
        <v>990.04267425320052</v>
      </c>
      <c r="Y16" s="35">
        <v>0.8</v>
      </c>
      <c r="Z16" s="33">
        <f t="shared" si="10"/>
        <v>792.03413940256041</v>
      </c>
      <c r="AA16" s="14">
        <f t="shared" si="0"/>
        <v>7.920341394025604E-4</v>
      </c>
      <c r="AB16" s="2">
        <v>3</v>
      </c>
      <c r="AC16" s="2">
        <f>AD16-AB16</f>
        <v>3.5</v>
      </c>
      <c r="AD16" s="3">
        <v>6.5</v>
      </c>
      <c r="AE16" s="31">
        <f t="shared" si="1"/>
        <v>5.8388704318936879</v>
      </c>
      <c r="AF16" s="31">
        <f t="shared" si="2"/>
        <v>6.8120155038759691</v>
      </c>
      <c r="AG16" s="31">
        <f t="shared" si="3"/>
        <v>12.650885935769656</v>
      </c>
      <c r="AH16" s="8">
        <f t="shared" si="4"/>
        <v>2525.1436781609195</v>
      </c>
      <c r="AI16" s="8">
        <f t="shared" si="5"/>
        <v>3787.7155172413795</v>
      </c>
      <c r="AJ16" s="8">
        <f t="shared" si="6"/>
        <v>6312.8591954022995</v>
      </c>
      <c r="AK16" s="8">
        <f t="shared" si="7"/>
        <v>31092.698072991607</v>
      </c>
      <c r="AL16" s="37">
        <f t="shared" si="8"/>
        <v>62.309353746274205</v>
      </c>
    </row>
    <row r="17" spans="1:38" x14ac:dyDescent="0.25">
      <c r="A17" s="84"/>
      <c r="B17" s="1" t="s">
        <v>20</v>
      </c>
      <c r="C17" s="3"/>
      <c r="D17" s="2">
        <v>1</v>
      </c>
      <c r="E17" s="10">
        <v>0</v>
      </c>
      <c r="F17" s="10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11">
        <v>42873</v>
      </c>
      <c r="M17" s="26">
        <v>46.1288889</v>
      </c>
      <c r="N17" s="26">
        <v>-1.6455555555555501</v>
      </c>
      <c r="O17" s="12">
        <v>7.65</v>
      </c>
      <c r="P17" s="13">
        <v>1.5</v>
      </c>
      <c r="Q17" s="45">
        <f t="shared" si="12"/>
        <v>9.1799999999999989E-3</v>
      </c>
      <c r="R17" s="13">
        <v>0.4</v>
      </c>
      <c r="S17" s="44">
        <f t="shared" si="13"/>
        <v>8.2619999999999985E-3</v>
      </c>
      <c r="T17" s="35">
        <v>0.25</v>
      </c>
      <c r="U17" s="34">
        <f t="shared" si="14"/>
        <v>0.26109814290823929</v>
      </c>
      <c r="V17" s="46">
        <v>0.26671408250355616</v>
      </c>
      <c r="W17" s="35">
        <v>3068</v>
      </c>
      <c r="X17" s="40">
        <f t="shared" si="9"/>
        <v>818.27880512091031</v>
      </c>
      <c r="Y17" s="35">
        <v>0.8</v>
      </c>
      <c r="Z17" s="33">
        <f t="shared" si="10"/>
        <v>654.62304409672834</v>
      </c>
      <c r="AA17" s="14">
        <f t="shared" si="0"/>
        <v>6.5462304409672834E-4</v>
      </c>
      <c r="AB17" s="3"/>
      <c r="AC17" s="2">
        <f t="shared" si="11"/>
        <v>0.1</v>
      </c>
      <c r="AD17" s="3">
        <v>0.1</v>
      </c>
      <c r="AE17" s="31">
        <f t="shared" si="1"/>
        <v>0</v>
      </c>
      <c r="AF17" s="31">
        <f t="shared" si="2"/>
        <v>0.19462901439645625</v>
      </c>
      <c r="AG17" s="31">
        <f t="shared" si="3"/>
        <v>0.19462901439645625</v>
      </c>
      <c r="AH17" s="8">
        <f t="shared" si="4"/>
        <v>0</v>
      </c>
      <c r="AI17" s="8">
        <f t="shared" si="5"/>
        <v>1527.5966970882225</v>
      </c>
      <c r="AJ17" s="8">
        <f t="shared" si="6"/>
        <v>1527.5966970882225</v>
      </c>
      <c r="AK17" s="8">
        <f t="shared" si="7"/>
        <v>5850.6609050263651</v>
      </c>
      <c r="AL17" s="37">
        <f t="shared" si="8"/>
        <v>0.74542473657063479</v>
      </c>
    </row>
    <row r="18" spans="1:38" x14ac:dyDescent="0.25">
      <c r="A18" s="84"/>
      <c r="B18" s="1" t="s">
        <v>21</v>
      </c>
      <c r="C18" s="1" t="s">
        <v>21</v>
      </c>
      <c r="D18" s="2">
        <v>3</v>
      </c>
      <c r="E18" s="2">
        <v>1</v>
      </c>
      <c r="F18" s="2">
        <v>2</v>
      </c>
      <c r="G18" s="2">
        <v>3</v>
      </c>
      <c r="H18" s="2">
        <v>0</v>
      </c>
      <c r="I18" s="2">
        <v>0</v>
      </c>
      <c r="J18" s="2">
        <v>0</v>
      </c>
      <c r="K18" s="2">
        <v>0</v>
      </c>
      <c r="L18" s="11">
        <v>42874</v>
      </c>
      <c r="M18" s="26">
        <v>46.619722199999998</v>
      </c>
      <c r="N18" s="26">
        <v>-4.7527777777777702</v>
      </c>
      <c r="O18" s="12">
        <v>7.1400000000000006</v>
      </c>
      <c r="P18" s="13">
        <v>1.5</v>
      </c>
      <c r="Q18" s="45">
        <f t="shared" si="12"/>
        <v>8.5679999999999992E-3</v>
      </c>
      <c r="R18" s="13">
        <v>0.4</v>
      </c>
      <c r="S18" s="44">
        <f t="shared" si="13"/>
        <v>7.7111999999999997E-3</v>
      </c>
      <c r="T18" s="35">
        <v>0.25</v>
      </c>
      <c r="U18" s="34">
        <f t="shared" si="14"/>
        <v>0.27689710887777608</v>
      </c>
      <c r="V18" s="46">
        <v>0.26671408250355616</v>
      </c>
      <c r="W18" s="35">
        <v>2313</v>
      </c>
      <c r="X18" s="40">
        <f t="shared" si="9"/>
        <v>616.90967283072541</v>
      </c>
      <c r="Y18" s="35">
        <v>0.8</v>
      </c>
      <c r="Z18" s="33">
        <f t="shared" si="10"/>
        <v>493.52773826458036</v>
      </c>
      <c r="AA18" s="14">
        <f t="shared" si="0"/>
        <v>4.9352773826458033E-4</v>
      </c>
      <c r="AB18" s="2">
        <v>1.5</v>
      </c>
      <c r="AC18" s="2">
        <f t="shared" si="11"/>
        <v>1.9</v>
      </c>
      <c r="AD18" s="3">
        <v>3.4</v>
      </c>
      <c r="AE18" s="31">
        <f t="shared" si="1"/>
        <v>2.919435215946844</v>
      </c>
      <c r="AF18" s="31">
        <f t="shared" si="2"/>
        <v>3.6979512735326687</v>
      </c>
      <c r="AG18" s="31">
        <f t="shared" si="3"/>
        <v>6.6173864894795118</v>
      </c>
      <c r="AH18" s="8">
        <f t="shared" si="4"/>
        <v>2026.2285631935438</v>
      </c>
      <c r="AI18" s="8">
        <f t="shared" si="5"/>
        <v>4052.4571263870876</v>
      </c>
      <c r="AJ18" s="8">
        <f t="shared" si="6"/>
        <v>6078.6856895806313</v>
      </c>
      <c r="AK18" s="8">
        <f t="shared" si="7"/>
        <v>21952.868031799484</v>
      </c>
      <c r="AL18" s="37">
        <f t="shared" si="8"/>
        <v>23.898358911361775</v>
      </c>
    </row>
    <row r="19" spans="1:38" x14ac:dyDescent="0.25">
      <c r="A19" s="84"/>
      <c r="B19" s="1" t="s">
        <v>22</v>
      </c>
      <c r="C19" s="3"/>
      <c r="D19" s="2">
        <v>0</v>
      </c>
      <c r="E19" s="10">
        <v>0</v>
      </c>
      <c r="F19" s="10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11">
        <v>42874</v>
      </c>
      <c r="M19" s="26">
        <v>46.631666699999997</v>
      </c>
      <c r="N19" s="26">
        <v>-3.01694444444444</v>
      </c>
      <c r="O19" s="12">
        <v>10.199999999999999</v>
      </c>
      <c r="P19" s="13">
        <v>1.5</v>
      </c>
      <c r="Q19" s="45">
        <f t="shared" si="12"/>
        <v>1.2239999999999997E-2</v>
      </c>
      <c r="R19" s="13">
        <v>0.4</v>
      </c>
      <c r="S19" s="44">
        <f t="shared" si="13"/>
        <v>1.1015999999999998E-2</v>
      </c>
      <c r="T19" s="35">
        <v>0.25</v>
      </c>
      <c r="U19" s="34">
        <f t="shared" si="14"/>
        <v>0.20303349617915301</v>
      </c>
      <c r="V19" s="46">
        <v>0.26671408250355616</v>
      </c>
      <c r="W19" s="35">
        <v>2910</v>
      </c>
      <c r="X19" s="40">
        <f t="shared" si="9"/>
        <v>776.13798008534843</v>
      </c>
      <c r="Y19" s="35">
        <v>0.8</v>
      </c>
      <c r="Z19" s="33">
        <f t="shared" si="10"/>
        <v>620.91038406827874</v>
      </c>
      <c r="AA19" s="14">
        <f t="shared" si="0"/>
        <v>6.2091038406827872E-4</v>
      </c>
      <c r="AB19" s="3"/>
      <c r="AC19" s="2">
        <f t="shared" si="11"/>
        <v>0</v>
      </c>
      <c r="AD19" s="3">
        <v>0</v>
      </c>
      <c r="AE19" s="31">
        <f t="shared" si="1"/>
        <v>0</v>
      </c>
      <c r="AF19" s="31">
        <f t="shared" si="2"/>
        <v>0</v>
      </c>
      <c r="AG19" s="31">
        <f t="shared" si="3"/>
        <v>0</v>
      </c>
      <c r="AH19" s="8">
        <f t="shared" si="4"/>
        <v>0</v>
      </c>
      <c r="AI19" s="8">
        <f t="shared" si="5"/>
        <v>0</v>
      </c>
      <c r="AJ19" s="8">
        <f t="shared" si="6"/>
        <v>0</v>
      </c>
      <c r="AK19" s="8">
        <f t="shared" si="7"/>
        <v>0</v>
      </c>
      <c r="AL19" s="37">
        <f t="shared" si="8"/>
        <v>0</v>
      </c>
    </row>
    <row r="20" spans="1:38" x14ac:dyDescent="0.25">
      <c r="A20" s="84"/>
      <c r="B20" s="1" t="s">
        <v>23</v>
      </c>
      <c r="C20" s="3"/>
      <c r="D20" s="2">
        <v>2</v>
      </c>
      <c r="E20" s="10">
        <v>0</v>
      </c>
      <c r="F20" s="10">
        <v>2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11">
        <v>42874</v>
      </c>
      <c r="M20" s="26">
        <v>46.63</v>
      </c>
      <c r="N20" s="26">
        <v>-2.2191666666666601</v>
      </c>
      <c r="O20" s="12">
        <v>7.1400000000000006</v>
      </c>
      <c r="P20" s="13">
        <v>1.5</v>
      </c>
      <c r="Q20" s="45">
        <f t="shared" si="12"/>
        <v>8.5679999999999992E-3</v>
      </c>
      <c r="R20" s="13">
        <v>0.4</v>
      </c>
      <c r="S20" s="44">
        <f t="shared" si="13"/>
        <v>7.7111999999999997E-3</v>
      </c>
      <c r="T20" s="35">
        <v>0.25</v>
      </c>
      <c r="U20" s="34">
        <f t="shared" si="14"/>
        <v>0.27689710887777608</v>
      </c>
      <c r="V20" s="46">
        <v>0.26671408250355616</v>
      </c>
      <c r="W20" s="35">
        <v>1900</v>
      </c>
      <c r="X20" s="40">
        <f t="shared" si="9"/>
        <v>506.75675675675672</v>
      </c>
      <c r="Y20" s="35">
        <v>0.8</v>
      </c>
      <c r="Z20" s="33">
        <f t="shared" si="10"/>
        <v>405.40540540540542</v>
      </c>
      <c r="AA20" s="14">
        <f t="shared" si="0"/>
        <v>4.0540540540540544E-4</v>
      </c>
      <c r="AB20" s="3"/>
      <c r="AC20" s="2">
        <f t="shared" si="11"/>
        <v>0.1</v>
      </c>
      <c r="AD20" s="3">
        <v>0.1</v>
      </c>
      <c r="AE20" s="31">
        <f t="shared" si="1"/>
        <v>0</v>
      </c>
      <c r="AF20" s="31">
        <f t="shared" si="2"/>
        <v>0.19462901439645625</v>
      </c>
      <c r="AG20" s="31">
        <f t="shared" si="3"/>
        <v>0.19462901439645625</v>
      </c>
      <c r="AH20" s="8">
        <f t="shared" si="4"/>
        <v>0</v>
      </c>
      <c r="AI20" s="8">
        <f t="shared" si="5"/>
        <v>4933.333333333333</v>
      </c>
      <c r="AJ20" s="8">
        <f t="shared" si="6"/>
        <v>4933.333333333333</v>
      </c>
      <c r="AK20" s="8">
        <f t="shared" si="7"/>
        <v>17816.485528965684</v>
      </c>
      <c r="AL20" s="37">
        <f t="shared" si="8"/>
        <v>0.70289290915769931</v>
      </c>
    </row>
    <row r="21" spans="1:38" x14ac:dyDescent="0.25">
      <c r="A21" s="84"/>
      <c r="B21" s="1" t="s">
        <v>24</v>
      </c>
      <c r="C21" s="1" t="s">
        <v>24</v>
      </c>
      <c r="D21" s="2">
        <v>4</v>
      </c>
      <c r="E21" s="2">
        <v>1</v>
      </c>
      <c r="F21" s="2">
        <v>3</v>
      </c>
      <c r="G21" s="2">
        <v>1</v>
      </c>
      <c r="H21" s="2">
        <v>3</v>
      </c>
      <c r="I21" s="2">
        <v>0</v>
      </c>
      <c r="J21" s="2">
        <v>0</v>
      </c>
      <c r="K21" s="2">
        <v>0</v>
      </c>
      <c r="L21" s="11">
        <v>42875</v>
      </c>
      <c r="M21" s="26">
        <v>46.872777800000001</v>
      </c>
      <c r="N21" s="26">
        <v>-2.5255555555555498</v>
      </c>
      <c r="O21" s="12">
        <v>7.65</v>
      </c>
      <c r="P21" s="13">
        <v>1.5</v>
      </c>
      <c r="Q21" s="45">
        <f t="shared" si="12"/>
        <v>9.1799999999999989E-3</v>
      </c>
      <c r="R21" s="13">
        <v>0.4</v>
      </c>
      <c r="S21" s="44">
        <f t="shared" si="13"/>
        <v>8.2619999999999985E-3</v>
      </c>
      <c r="T21" s="35">
        <v>0.25</v>
      </c>
      <c r="U21" s="34">
        <f t="shared" si="14"/>
        <v>0.26109814290823929</v>
      </c>
      <c r="V21" s="46">
        <v>0.26671408250355616</v>
      </c>
      <c r="W21" s="35">
        <v>1259</v>
      </c>
      <c r="X21" s="40">
        <f t="shared" si="9"/>
        <v>335.79302987197718</v>
      </c>
      <c r="Y21" s="35">
        <v>0.8</v>
      </c>
      <c r="Z21" s="33">
        <f t="shared" si="10"/>
        <v>268.63442389758177</v>
      </c>
      <c r="AA21" s="14">
        <f t="shared" si="0"/>
        <v>2.6863442389758177E-4</v>
      </c>
      <c r="AB21" s="2">
        <v>0.1</v>
      </c>
      <c r="AC21" s="2">
        <f t="shared" si="11"/>
        <v>0.4</v>
      </c>
      <c r="AD21" s="3">
        <v>0.5</v>
      </c>
      <c r="AE21" s="31">
        <f t="shared" si="1"/>
        <v>0.19462901439645625</v>
      </c>
      <c r="AF21" s="31">
        <f t="shared" si="2"/>
        <v>0.77851605758582498</v>
      </c>
      <c r="AG21" s="31">
        <f t="shared" si="3"/>
        <v>0.97314507198228128</v>
      </c>
      <c r="AH21" s="8">
        <f t="shared" si="4"/>
        <v>3722.5311093460423</v>
      </c>
      <c r="AI21" s="8">
        <f t="shared" si="5"/>
        <v>11167.593328038127</v>
      </c>
      <c r="AJ21" s="8">
        <f t="shared" si="6"/>
        <v>14890.124437384169</v>
      </c>
      <c r="AK21" s="8">
        <f t="shared" si="7"/>
        <v>57028.840847087813</v>
      </c>
      <c r="AL21" s="37">
        <f t="shared" si="8"/>
        <v>3.7271236828531746</v>
      </c>
    </row>
    <row r="22" spans="1:38" x14ac:dyDescent="0.25">
      <c r="A22" s="84"/>
      <c r="B22" s="1" t="s">
        <v>25</v>
      </c>
      <c r="C22" s="1" t="s">
        <v>25</v>
      </c>
      <c r="D22" s="2">
        <v>30</v>
      </c>
      <c r="E22" s="2">
        <v>2</v>
      </c>
      <c r="F22" s="2">
        <v>28</v>
      </c>
      <c r="G22" s="2">
        <v>23</v>
      </c>
      <c r="H22" s="2">
        <v>5</v>
      </c>
      <c r="I22" s="2">
        <v>0</v>
      </c>
      <c r="J22" s="2">
        <v>2</v>
      </c>
      <c r="K22" s="2">
        <v>0</v>
      </c>
      <c r="L22" s="11">
        <v>42875</v>
      </c>
      <c r="M22" s="26">
        <v>46.881388899999997</v>
      </c>
      <c r="N22" s="26">
        <v>-3.30833333333333</v>
      </c>
      <c r="O22" s="12">
        <v>4.08</v>
      </c>
      <c r="P22" s="13">
        <v>1</v>
      </c>
      <c r="Q22" s="45">
        <f t="shared" si="12"/>
        <v>4.8959999999999993E-3</v>
      </c>
      <c r="R22" s="13">
        <v>0.4</v>
      </c>
      <c r="S22" s="44">
        <f t="shared" si="13"/>
        <v>2.9375999999999998E-3</v>
      </c>
      <c r="T22" s="35">
        <v>0.25</v>
      </c>
      <c r="U22" s="34">
        <f t="shared" si="14"/>
        <v>0.57302715319145991</v>
      </c>
      <c r="V22" s="46">
        <v>0.26671408250355616</v>
      </c>
      <c r="W22" s="35">
        <v>2673</v>
      </c>
      <c r="X22" s="40">
        <f t="shared" si="9"/>
        <v>712.92674253200562</v>
      </c>
      <c r="Y22" s="35">
        <v>0.8</v>
      </c>
      <c r="Z22" s="33">
        <f t="shared" si="10"/>
        <v>570.34139402560447</v>
      </c>
      <c r="AA22" s="14">
        <f t="shared" si="0"/>
        <v>5.703413940256045E-4</v>
      </c>
      <c r="AB22" s="2">
        <v>0.1</v>
      </c>
      <c r="AC22" s="2">
        <f t="shared" si="11"/>
        <v>10.3</v>
      </c>
      <c r="AD22" s="3">
        <v>10.4</v>
      </c>
      <c r="AE22" s="31">
        <f t="shared" si="1"/>
        <v>0.19462901439645625</v>
      </c>
      <c r="AF22" s="31">
        <f t="shared" si="2"/>
        <v>20.046788482834994</v>
      </c>
      <c r="AG22" s="31">
        <f t="shared" si="3"/>
        <v>20.241417497231449</v>
      </c>
      <c r="AH22" s="8">
        <f t="shared" si="4"/>
        <v>3506.6716548198033</v>
      </c>
      <c r="AI22" s="8">
        <f t="shared" si="5"/>
        <v>49093.403167477249</v>
      </c>
      <c r="AJ22" s="8">
        <f t="shared" si="6"/>
        <v>52600.074822297051</v>
      </c>
      <c r="AK22" s="8">
        <f t="shared" si="7"/>
        <v>91793.337417506817</v>
      </c>
      <c r="AL22" s="37">
        <f t="shared" si="8"/>
        <v>35.323662036776788</v>
      </c>
    </row>
    <row r="23" spans="1:38" x14ac:dyDescent="0.25">
      <c r="A23" s="84"/>
      <c r="B23" s="1" t="s">
        <v>26</v>
      </c>
      <c r="C23" s="1" t="s">
        <v>26</v>
      </c>
      <c r="D23" s="2">
        <v>8</v>
      </c>
      <c r="E23" s="2">
        <v>4</v>
      </c>
      <c r="F23" s="2">
        <v>4</v>
      </c>
      <c r="G23" s="2">
        <v>3</v>
      </c>
      <c r="H23" s="2">
        <v>2</v>
      </c>
      <c r="I23" s="2">
        <v>0</v>
      </c>
      <c r="J23" s="2">
        <v>3</v>
      </c>
      <c r="K23" s="2">
        <v>0</v>
      </c>
      <c r="L23" s="11">
        <v>42875</v>
      </c>
      <c r="M23" s="26">
        <v>46.880555600000001</v>
      </c>
      <c r="N23" s="26">
        <v>-5.3486111111111097</v>
      </c>
      <c r="O23" s="12">
        <v>2.5499999999999998</v>
      </c>
      <c r="P23" s="13">
        <v>1</v>
      </c>
      <c r="Q23" s="45">
        <f t="shared" si="12"/>
        <v>3.0599999999999994E-3</v>
      </c>
      <c r="R23" s="13">
        <v>0.4</v>
      </c>
      <c r="S23" s="44">
        <f t="shared" si="13"/>
        <v>1.8359999999999995E-3</v>
      </c>
      <c r="T23" s="35">
        <v>0.25</v>
      </c>
      <c r="U23" s="34">
        <f t="shared" si="14"/>
        <v>0.74376384350435831</v>
      </c>
      <c r="V23" s="46">
        <v>0.26671408250355616</v>
      </c>
      <c r="W23" s="35">
        <v>848</v>
      </c>
      <c r="X23" s="40">
        <f t="shared" si="9"/>
        <v>226.17354196301562</v>
      </c>
      <c r="Y23" s="35">
        <v>0.8</v>
      </c>
      <c r="Z23" s="33">
        <f t="shared" si="10"/>
        <v>180.9388335704125</v>
      </c>
      <c r="AA23" s="14">
        <f t="shared" si="0"/>
        <v>1.8093883357041249E-4</v>
      </c>
      <c r="AB23" s="2">
        <v>5.4</v>
      </c>
      <c r="AC23" s="2">
        <f t="shared" si="11"/>
        <v>0.29999999999999982</v>
      </c>
      <c r="AD23" s="3">
        <v>5.7</v>
      </c>
      <c r="AE23" s="31">
        <f t="shared" si="1"/>
        <v>10.509966777408637</v>
      </c>
      <c r="AF23" s="31">
        <f t="shared" si="2"/>
        <v>0.58388704318936835</v>
      </c>
      <c r="AG23" s="31">
        <f t="shared" si="3"/>
        <v>11.093853820598007</v>
      </c>
      <c r="AH23" s="8">
        <f t="shared" si="4"/>
        <v>22106.918238993712</v>
      </c>
      <c r="AI23" s="8">
        <f t="shared" si="5"/>
        <v>22106.918238993712</v>
      </c>
      <c r="AJ23" s="8">
        <f t="shared" si="6"/>
        <v>44213.836477987425</v>
      </c>
      <c r="AK23" s="8">
        <f t="shared" si="7"/>
        <v>59446.068619935999</v>
      </c>
      <c r="AL23" s="37">
        <f t="shared" si="8"/>
        <v>14.915828347244737</v>
      </c>
    </row>
    <row r="24" spans="1:38" x14ac:dyDescent="0.25">
      <c r="A24" s="84"/>
      <c r="B24" s="1" t="s">
        <v>27</v>
      </c>
      <c r="C24" s="1" t="s">
        <v>27</v>
      </c>
      <c r="D24" s="2">
        <v>16</v>
      </c>
      <c r="E24" s="2">
        <v>6</v>
      </c>
      <c r="F24" s="2">
        <v>10</v>
      </c>
      <c r="G24" s="2">
        <v>10</v>
      </c>
      <c r="H24" s="2">
        <v>1</v>
      </c>
      <c r="I24" s="2">
        <v>0</v>
      </c>
      <c r="J24" s="2">
        <v>5</v>
      </c>
      <c r="K24" s="2">
        <v>0</v>
      </c>
      <c r="L24" s="11">
        <v>42876</v>
      </c>
      <c r="M24" s="26">
        <v>47.132222200000001</v>
      </c>
      <c r="N24" s="26">
        <v>-3.61666666666666</v>
      </c>
      <c r="O24" s="12">
        <v>8.67</v>
      </c>
      <c r="P24" s="13">
        <v>1</v>
      </c>
      <c r="Q24" s="45">
        <f t="shared" si="12"/>
        <v>1.0403999999999998E-2</v>
      </c>
      <c r="R24" s="13">
        <v>0.4</v>
      </c>
      <c r="S24" s="44">
        <f t="shared" si="13"/>
        <v>6.2423999999999995E-3</v>
      </c>
      <c r="T24" s="35">
        <v>0.25</v>
      </c>
      <c r="U24" s="34">
        <f t="shared" si="14"/>
        <v>0.33000631511243517</v>
      </c>
      <c r="V24" s="46">
        <v>0.26671408250355616</v>
      </c>
      <c r="W24" s="35">
        <v>2556</v>
      </c>
      <c r="X24" s="40">
        <f t="shared" si="9"/>
        <v>681.72119487908958</v>
      </c>
      <c r="Y24" s="35">
        <v>0.8</v>
      </c>
      <c r="Z24" s="33">
        <f t="shared" si="10"/>
        <v>545.37695590327166</v>
      </c>
      <c r="AA24" s="14">
        <f t="shared" si="0"/>
        <v>5.4537695590327166E-4</v>
      </c>
      <c r="AB24" s="2">
        <v>12.4</v>
      </c>
      <c r="AC24" s="2">
        <f t="shared" si="11"/>
        <v>0.5</v>
      </c>
      <c r="AD24" s="3">
        <v>12.9</v>
      </c>
      <c r="AE24" s="31">
        <f t="shared" si="1"/>
        <v>24.133997785160574</v>
      </c>
      <c r="AF24" s="31">
        <f t="shared" si="2"/>
        <v>0.97314507198228128</v>
      </c>
      <c r="AG24" s="31">
        <f t="shared" si="3"/>
        <v>25.107142857142858</v>
      </c>
      <c r="AH24" s="8">
        <f t="shared" si="4"/>
        <v>11001.564945226917</v>
      </c>
      <c r="AI24" s="8">
        <f t="shared" si="5"/>
        <v>18335.941575378198</v>
      </c>
      <c r="AJ24" s="8">
        <f t="shared" si="6"/>
        <v>29337.506520605115</v>
      </c>
      <c r="AK24" s="8">
        <f t="shared" si="7"/>
        <v>88899.83366109115</v>
      </c>
      <c r="AL24" s="37">
        <f t="shared" si="8"/>
        <v>76.080795146567723</v>
      </c>
    </row>
    <row r="25" spans="1:38" x14ac:dyDescent="0.25">
      <c r="A25" s="84"/>
      <c r="B25" s="1" t="s">
        <v>28</v>
      </c>
      <c r="C25" s="3"/>
      <c r="D25" s="2">
        <v>1</v>
      </c>
      <c r="E25" s="10">
        <v>0</v>
      </c>
      <c r="F25" s="10">
        <v>1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11">
        <v>42876</v>
      </c>
      <c r="M25" s="26">
        <v>47.131944400000002</v>
      </c>
      <c r="N25" s="26">
        <v>-2.74305555555555</v>
      </c>
      <c r="O25" s="12">
        <v>2.5499999999999998</v>
      </c>
      <c r="P25" s="13">
        <v>1</v>
      </c>
      <c r="Q25" s="45">
        <f t="shared" si="12"/>
        <v>3.0599999999999994E-3</v>
      </c>
      <c r="R25" s="13">
        <v>0.4</v>
      </c>
      <c r="S25" s="44">
        <f t="shared" si="13"/>
        <v>1.8359999999999995E-3</v>
      </c>
      <c r="T25" s="35">
        <v>0.25</v>
      </c>
      <c r="U25" s="34">
        <f t="shared" si="14"/>
        <v>0.74376384350435831</v>
      </c>
      <c r="V25" s="46">
        <v>0.26671408250355616</v>
      </c>
      <c r="W25" s="35">
        <v>3051</v>
      </c>
      <c r="X25" s="40">
        <f t="shared" si="9"/>
        <v>813.74466571834989</v>
      </c>
      <c r="Y25" s="35">
        <v>0.8</v>
      </c>
      <c r="Z25" s="33">
        <f t="shared" si="10"/>
        <v>650.99573257468001</v>
      </c>
      <c r="AA25" s="14">
        <f t="shared" si="0"/>
        <v>6.5099573257467998E-4</v>
      </c>
      <c r="AB25" s="3"/>
      <c r="AC25" s="2">
        <f t="shared" si="11"/>
        <v>0.1</v>
      </c>
      <c r="AD25" s="3">
        <v>0.1</v>
      </c>
      <c r="AE25" s="31">
        <f t="shared" si="1"/>
        <v>0</v>
      </c>
      <c r="AF25" s="31">
        <f t="shared" si="2"/>
        <v>0.19462901439645625</v>
      </c>
      <c r="AG25" s="31">
        <f t="shared" si="3"/>
        <v>0.19462901439645625</v>
      </c>
      <c r="AH25" s="8">
        <f t="shared" si="4"/>
        <v>0</v>
      </c>
      <c r="AI25" s="8">
        <f t="shared" si="5"/>
        <v>1536.1083797661968</v>
      </c>
      <c r="AJ25" s="8">
        <f t="shared" si="6"/>
        <v>1536.1083797661968</v>
      </c>
      <c r="AK25" s="8">
        <f t="shared" si="7"/>
        <v>2065.3173627378615</v>
      </c>
      <c r="AL25" s="37">
        <f t="shared" si="8"/>
        <v>0.26168119907446907</v>
      </c>
    </row>
    <row r="26" spans="1:38" x14ac:dyDescent="0.25">
      <c r="A26" s="84"/>
      <c r="B26" s="1" t="s">
        <v>29</v>
      </c>
      <c r="C26" s="1" t="s">
        <v>29</v>
      </c>
      <c r="D26" s="2">
        <v>1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11">
        <v>42877</v>
      </c>
      <c r="M26" s="26">
        <v>47.381111099999998</v>
      </c>
      <c r="N26" s="26">
        <v>-3.32972222222222</v>
      </c>
      <c r="O26" s="12">
        <v>5.0999999999999996</v>
      </c>
      <c r="P26" s="13">
        <v>0.3</v>
      </c>
      <c r="Q26" s="45">
        <f t="shared" si="12"/>
        <v>6.1199999999999987E-3</v>
      </c>
      <c r="R26" s="13">
        <v>0.4</v>
      </c>
      <c r="S26" s="44">
        <f t="shared" si="13"/>
        <v>1.1015999999999997E-3</v>
      </c>
      <c r="T26" s="35">
        <v>0.25</v>
      </c>
      <c r="U26" s="34">
        <f t="shared" si="14"/>
        <v>0.89662853158072031</v>
      </c>
      <c r="V26" s="46">
        <v>0.26671408250355616</v>
      </c>
      <c r="W26" s="35">
        <v>1540</v>
      </c>
      <c r="X26" s="40">
        <f t="shared" si="9"/>
        <v>410.73968705547651</v>
      </c>
      <c r="Y26" s="35">
        <v>0.8</v>
      </c>
      <c r="Z26" s="33">
        <f t="shared" si="10"/>
        <v>328.59174964438125</v>
      </c>
      <c r="AA26" s="14">
        <f t="shared" si="0"/>
        <v>3.2859174964438128E-4</v>
      </c>
      <c r="AB26" s="2">
        <v>0.1</v>
      </c>
      <c r="AC26" s="2">
        <f t="shared" si="11"/>
        <v>0</v>
      </c>
      <c r="AD26" s="3">
        <v>0.1</v>
      </c>
      <c r="AE26" s="31">
        <f t="shared" si="1"/>
        <v>0.19462901439645625</v>
      </c>
      <c r="AF26" s="31">
        <f t="shared" si="2"/>
        <v>0</v>
      </c>
      <c r="AG26" s="31">
        <f t="shared" si="3"/>
        <v>0.19462901439645625</v>
      </c>
      <c r="AH26" s="8">
        <f t="shared" si="4"/>
        <v>3043.2900432900428</v>
      </c>
      <c r="AI26" s="8">
        <f t="shared" si="5"/>
        <v>0</v>
      </c>
      <c r="AJ26" s="8">
        <f t="shared" si="6"/>
        <v>3043.2900432900428</v>
      </c>
      <c r="AK26" s="8">
        <f t="shared" si="7"/>
        <v>3394.1481183125456</v>
      </c>
      <c r="AL26" s="37">
        <f t="shared" si="8"/>
        <v>0.21706761221766283</v>
      </c>
    </row>
    <row r="27" spans="1:38" x14ac:dyDescent="0.25">
      <c r="A27" s="84"/>
      <c r="B27" s="1" t="s">
        <v>30</v>
      </c>
      <c r="C27" s="1" t="s">
        <v>30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11">
        <v>42878</v>
      </c>
      <c r="M27" s="26">
        <v>47.38</v>
      </c>
      <c r="N27" s="26">
        <v>-4.1486111111111104</v>
      </c>
      <c r="O27" s="12">
        <v>7.65</v>
      </c>
      <c r="P27" s="13">
        <v>0.3</v>
      </c>
      <c r="Q27" s="45">
        <f t="shared" si="12"/>
        <v>9.1799999999999989E-3</v>
      </c>
      <c r="R27" s="13">
        <v>0.4</v>
      </c>
      <c r="S27" s="44">
        <f t="shared" si="13"/>
        <v>1.6523999999999996E-3</v>
      </c>
      <c r="T27" s="35">
        <v>0.25</v>
      </c>
      <c r="U27" s="34">
        <f t="shared" si="14"/>
        <v>0.77974093546662715</v>
      </c>
      <c r="V27" s="46">
        <v>0.26671408250355616</v>
      </c>
      <c r="W27" s="35">
        <v>3509</v>
      </c>
      <c r="X27" s="40">
        <f t="shared" si="9"/>
        <v>935.89971550497853</v>
      </c>
      <c r="Y27" s="35">
        <v>0.8</v>
      </c>
      <c r="Z27" s="33">
        <f t="shared" si="10"/>
        <v>748.71977240398292</v>
      </c>
      <c r="AA27" s="14">
        <f t="shared" si="0"/>
        <v>7.4871977240398291E-4</v>
      </c>
      <c r="AB27" s="2">
        <v>2.9</v>
      </c>
      <c r="AC27" s="2">
        <f t="shared" si="11"/>
        <v>0</v>
      </c>
      <c r="AD27" s="3">
        <v>2.9</v>
      </c>
      <c r="AE27" s="31">
        <f t="shared" si="1"/>
        <v>5.6442414174972306</v>
      </c>
      <c r="AF27" s="31">
        <f t="shared" si="2"/>
        <v>0</v>
      </c>
      <c r="AG27" s="31">
        <f t="shared" si="3"/>
        <v>5.6442414174972306</v>
      </c>
      <c r="AH27" s="8">
        <f t="shared" si="4"/>
        <v>1335.6131851429657</v>
      </c>
      <c r="AI27" s="8">
        <f t="shared" si="5"/>
        <v>0</v>
      </c>
      <c r="AJ27" s="8">
        <f t="shared" si="6"/>
        <v>1335.6131851429657</v>
      </c>
      <c r="AK27" s="8">
        <f t="shared" si="7"/>
        <v>1712.893506538403</v>
      </c>
      <c r="AL27" s="37">
        <f t="shared" si="8"/>
        <v>7.2386111345039215</v>
      </c>
    </row>
    <row r="28" spans="1:38" x14ac:dyDescent="0.25">
      <c r="A28" s="84"/>
      <c r="B28" s="1" t="s">
        <v>31</v>
      </c>
      <c r="C28" s="1" t="s">
        <v>31</v>
      </c>
      <c r="D28" s="2">
        <v>4</v>
      </c>
      <c r="E28" s="2">
        <v>1</v>
      </c>
      <c r="F28" s="2">
        <v>3</v>
      </c>
      <c r="G28" s="2">
        <v>2</v>
      </c>
      <c r="H28" s="2">
        <v>0</v>
      </c>
      <c r="I28" s="2">
        <v>0</v>
      </c>
      <c r="J28" s="2">
        <v>2</v>
      </c>
      <c r="K28" s="2">
        <v>0</v>
      </c>
      <c r="L28" s="11">
        <v>42878</v>
      </c>
      <c r="M28" s="26">
        <v>47.380277800000002</v>
      </c>
      <c r="N28" s="26">
        <v>-6.35194444444444</v>
      </c>
      <c r="O28" s="12">
        <v>5.0999999999999996</v>
      </c>
      <c r="P28" s="13">
        <v>1</v>
      </c>
      <c r="Q28" s="45">
        <f t="shared" si="12"/>
        <v>6.1199999999999987E-3</v>
      </c>
      <c r="R28" s="13">
        <v>0.4</v>
      </c>
      <c r="S28" s="44">
        <f t="shared" si="13"/>
        <v>3.671999999999999E-3</v>
      </c>
      <c r="T28" s="35">
        <v>0.25</v>
      </c>
      <c r="U28" s="34">
        <f t="shared" si="14"/>
        <v>0.49380225554074064</v>
      </c>
      <c r="V28" s="46">
        <v>0.26671408250355616</v>
      </c>
      <c r="W28" s="49" t="s">
        <v>104</v>
      </c>
      <c r="X28" s="40" t="e">
        <f t="shared" si="9"/>
        <v>#VALUE!</v>
      </c>
      <c r="Y28" s="35">
        <v>0.8</v>
      </c>
      <c r="Z28" s="33" t="e">
        <f t="shared" si="10"/>
        <v>#VALUE!</v>
      </c>
      <c r="AA28" s="14" t="e">
        <f t="shared" si="0"/>
        <v>#VALUE!</v>
      </c>
      <c r="AB28" s="2">
        <v>0.4</v>
      </c>
      <c r="AC28" s="2">
        <f t="shared" si="11"/>
        <v>0.79999999999999993</v>
      </c>
      <c r="AD28" s="3">
        <v>1.2</v>
      </c>
      <c r="AE28" s="31">
        <f t="shared" si="1"/>
        <v>0.77851605758582498</v>
      </c>
      <c r="AF28" s="31">
        <f t="shared" si="2"/>
        <v>1.55703211517165</v>
      </c>
      <c r="AG28" s="31">
        <f t="shared" si="3"/>
        <v>2.3355481727574747</v>
      </c>
      <c r="AH28" s="8" t="e">
        <f t="shared" si="4"/>
        <v>#VALUE!</v>
      </c>
      <c r="AI28" s="8" t="e">
        <f t="shared" si="5"/>
        <v>#VALUE!</v>
      </c>
      <c r="AJ28" s="8" t="e">
        <f t="shared" si="6"/>
        <v>#VALUE!</v>
      </c>
      <c r="AK28" s="8" t="e">
        <f t="shared" si="7"/>
        <v>#VALUE!</v>
      </c>
      <c r="AL28" s="37">
        <f t="shared" si="8"/>
        <v>4.7297235817603163</v>
      </c>
    </row>
    <row r="29" spans="1:38" x14ac:dyDescent="0.25">
      <c r="A29" s="84"/>
      <c r="B29" s="1" t="s">
        <v>32</v>
      </c>
      <c r="C29" s="1" t="s">
        <v>32</v>
      </c>
      <c r="D29" s="2">
        <v>7</v>
      </c>
      <c r="E29" s="2">
        <v>3</v>
      </c>
      <c r="F29" s="2">
        <v>4</v>
      </c>
      <c r="G29" s="2">
        <v>2</v>
      </c>
      <c r="H29" s="2">
        <v>3</v>
      </c>
      <c r="I29" s="2">
        <v>0</v>
      </c>
      <c r="J29" s="2">
        <v>2</v>
      </c>
      <c r="K29" s="2">
        <v>0</v>
      </c>
      <c r="L29" s="11">
        <v>42879</v>
      </c>
      <c r="M29" s="26">
        <v>47.884166700000002</v>
      </c>
      <c r="N29" s="26">
        <v>-7.7061111111111096</v>
      </c>
      <c r="O29" s="12">
        <v>7.65</v>
      </c>
      <c r="P29" s="13">
        <v>0.5</v>
      </c>
      <c r="Q29" s="45">
        <f t="shared" si="12"/>
        <v>9.1799999999999989E-3</v>
      </c>
      <c r="R29" s="13">
        <v>0.4</v>
      </c>
      <c r="S29" s="44">
        <f t="shared" si="13"/>
        <v>2.7539999999999995E-3</v>
      </c>
      <c r="T29" s="35">
        <v>0.25</v>
      </c>
      <c r="U29" s="34">
        <f t="shared" si="14"/>
        <v>0.59657735335630546</v>
      </c>
      <c r="V29" s="46">
        <v>0.26671408250355616</v>
      </c>
      <c r="W29" s="35">
        <v>2421</v>
      </c>
      <c r="X29" s="40">
        <f t="shared" si="9"/>
        <v>645.71479374110947</v>
      </c>
      <c r="Y29" s="35">
        <v>0.8</v>
      </c>
      <c r="Z29" s="33">
        <f t="shared" si="10"/>
        <v>516.5718349928876</v>
      </c>
      <c r="AA29" s="14">
        <f t="shared" si="0"/>
        <v>5.1657183499288762E-4</v>
      </c>
      <c r="AB29" s="2">
        <v>4.0999999999999996</v>
      </c>
      <c r="AC29" s="2">
        <f t="shared" si="11"/>
        <v>1.2000000000000002</v>
      </c>
      <c r="AD29" s="3">
        <v>5.3</v>
      </c>
      <c r="AE29" s="31">
        <f t="shared" si="1"/>
        <v>7.9797895902547049</v>
      </c>
      <c r="AF29" s="31">
        <f t="shared" si="2"/>
        <v>2.3355481727574752</v>
      </c>
      <c r="AG29" s="31">
        <f t="shared" si="3"/>
        <v>10.315337763012181</v>
      </c>
      <c r="AH29" s="8">
        <f t="shared" si="4"/>
        <v>5807.5175547294511</v>
      </c>
      <c r="AI29" s="8">
        <f t="shared" si="5"/>
        <v>7743.3567396392673</v>
      </c>
      <c r="AJ29" s="8">
        <f t="shared" si="6"/>
        <v>13550.874294368718</v>
      </c>
      <c r="AK29" s="8">
        <f t="shared" si="7"/>
        <v>22714.362551867547</v>
      </c>
      <c r="AL29" s="37">
        <f t="shared" si="8"/>
        <v>17.29086379993937</v>
      </c>
    </row>
    <row r="30" spans="1:38" x14ac:dyDescent="0.25">
      <c r="A30" s="84"/>
      <c r="B30" s="1" t="s">
        <v>33</v>
      </c>
      <c r="C30" s="3"/>
      <c r="D30" s="2">
        <v>3</v>
      </c>
      <c r="E30" s="10">
        <v>0</v>
      </c>
      <c r="F30" s="10">
        <v>3</v>
      </c>
      <c r="G30" s="2">
        <v>3</v>
      </c>
      <c r="H30" s="2">
        <v>0</v>
      </c>
      <c r="I30" s="2">
        <v>0</v>
      </c>
      <c r="J30" s="2">
        <v>0</v>
      </c>
      <c r="K30" s="2">
        <v>0</v>
      </c>
      <c r="L30" s="11">
        <v>42880</v>
      </c>
      <c r="M30" s="26">
        <v>45.751388900000002</v>
      </c>
      <c r="N30" s="26">
        <v>-2.43333333333333</v>
      </c>
      <c r="O30" s="12">
        <v>10.199999999999999</v>
      </c>
      <c r="P30" s="13">
        <v>1.5</v>
      </c>
      <c r="Q30" s="45">
        <f t="shared" si="12"/>
        <v>1.2239999999999997E-2</v>
      </c>
      <c r="R30" s="13">
        <v>0.4</v>
      </c>
      <c r="S30" s="44">
        <f t="shared" si="13"/>
        <v>1.1015999999999998E-2</v>
      </c>
      <c r="T30" s="35">
        <v>0.25</v>
      </c>
      <c r="U30" s="34">
        <f t="shared" si="14"/>
        <v>0.20303349617915301</v>
      </c>
      <c r="V30" s="46">
        <v>0.26671408250355616</v>
      </c>
      <c r="W30" s="35">
        <v>2971</v>
      </c>
      <c r="X30" s="40">
        <f t="shared" si="9"/>
        <v>792.4075391180653</v>
      </c>
      <c r="Y30" s="35">
        <v>0.8</v>
      </c>
      <c r="Z30" s="33">
        <f t="shared" si="10"/>
        <v>633.92603129445229</v>
      </c>
      <c r="AA30" s="14">
        <f t="shared" si="0"/>
        <v>6.3392603129445232E-4</v>
      </c>
      <c r="AB30" s="3"/>
      <c r="AC30" s="2">
        <f t="shared" si="11"/>
        <v>0.1</v>
      </c>
      <c r="AD30" s="3">
        <v>0.1</v>
      </c>
      <c r="AE30" s="31">
        <f t="shared" si="1"/>
        <v>0</v>
      </c>
      <c r="AF30" s="31">
        <f t="shared" si="2"/>
        <v>0.19462901439645625</v>
      </c>
      <c r="AG30" s="31">
        <f t="shared" si="3"/>
        <v>0.19462901439645625</v>
      </c>
      <c r="AH30" s="8">
        <f t="shared" si="4"/>
        <v>0</v>
      </c>
      <c r="AI30" s="8">
        <f t="shared" si="5"/>
        <v>4732.4133288455068</v>
      </c>
      <c r="AJ30" s="8">
        <f t="shared" si="6"/>
        <v>4732.4133288455068</v>
      </c>
      <c r="AK30" s="8">
        <f t="shared" si="7"/>
        <v>23308.534886626356</v>
      </c>
      <c r="AL30" s="37">
        <f t="shared" si="8"/>
        <v>0.95860544225037236</v>
      </c>
    </row>
    <row r="31" spans="1:38" x14ac:dyDescent="0.25">
      <c r="A31" s="84"/>
      <c r="B31" s="1" t="s">
        <v>34</v>
      </c>
      <c r="C31" s="1" t="s">
        <v>34</v>
      </c>
      <c r="D31" s="2">
        <v>7</v>
      </c>
      <c r="E31" s="2">
        <v>4</v>
      </c>
      <c r="F31" s="2">
        <v>3</v>
      </c>
      <c r="G31" s="2">
        <v>3</v>
      </c>
      <c r="H31" s="2">
        <v>2</v>
      </c>
      <c r="I31" s="2">
        <v>2</v>
      </c>
      <c r="J31" s="2">
        <v>0</v>
      </c>
      <c r="K31" s="2">
        <v>0</v>
      </c>
      <c r="L31" s="11">
        <v>42880</v>
      </c>
      <c r="M31" s="26">
        <v>45.136666699999999</v>
      </c>
      <c r="N31" s="26">
        <v>-2.0013888888888798</v>
      </c>
      <c r="O31" s="12">
        <v>8.16</v>
      </c>
      <c r="P31" s="13">
        <v>0.5</v>
      </c>
      <c r="Q31" s="45">
        <f t="shared" si="12"/>
        <v>9.7919999999999986E-3</v>
      </c>
      <c r="R31" s="13">
        <v>0.4</v>
      </c>
      <c r="S31" s="44">
        <f t="shared" si="13"/>
        <v>2.9375999999999998E-3</v>
      </c>
      <c r="T31" s="35">
        <v>0.25</v>
      </c>
      <c r="U31" s="34">
        <f t="shared" si="14"/>
        <v>0.57302715319145991</v>
      </c>
      <c r="V31" s="46">
        <v>0.26671408250355616</v>
      </c>
      <c r="W31" s="35">
        <v>3243</v>
      </c>
      <c r="X31" s="40">
        <f t="shared" si="9"/>
        <v>864.95376955903259</v>
      </c>
      <c r="Y31" s="35">
        <v>0.8</v>
      </c>
      <c r="Z31" s="33">
        <f t="shared" si="10"/>
        <v>691.96301564722614</v>
      </c>
      <c r="AA31" s="14">
        <f t="shared" si="0"/>
        <v>6.9196301564722611E-4</v>
      </c>
      <c r="AB31" s="2">
        <v>4.4000000000000004</v>
      </c>
      <c r="AC31" s="2">
        <f t="shared" si="11"/>
        <v>1.3999999999999995</v>
      </c>
      <c r="AD31" s="3">
        <v>5.8</v>
      </c>
      <c r="AE31" s="31">
        <f t="shared" si="1"/>
        <v>8.563676633444075</v>
      </c>
      <c r="AF31" s="31">
        <f t="shared" si="2"/>
        <v>2.7248062015503867</v>
      </c>
      <c r="AG31" s="31">
        <f t="shared" si="3"/>
        <v>11.288482834994461</v>
      </c>
      <c r="AH31" s="8">
        <f t="shared" si="4"/>
        <v>5780.6557714050778</v>
      </c>
      <c r="AI31" s="8">
        <f t="shared" si="5"/>
        <v>4335.4918285538088</v>
      </c>
      <c r="AJ31" s="8">
        <f t="shared" si="6"/>
        <v>10116.147599958887</v>
      </c>
      <c r="AK31" s="8">
        <f t="shared" si="7"/>
        <v>17653.871275762875</v>
      </c>
      <c r="AL31" s="37">
        <f t="shared" si="8"/>
        <v>19.699734597433206</v>
      </c>
    </row>
    <row r="32" spans="1:38" x14ac:dyDescent="0.25">
      <c r="A32" s="84"/>
      <c r="B32" s="1" t="s">
        <v>35</v>
      </c>
      <c r="C32" s="1" t="s">
        <v>35</v>
      </c>
      <c r="D32" s="2">
        <v>13</v>
      </c>
      <c r="E32" s="2">
        <v>2</v>
      </c>
      <c r="F32" s="2">
        <v>11</v>
      </c>
      <c r="G32" s="2">
        <v>9</v>
      </c>
      <c r="H32" s="2">
        <v>3</v>
      </c>
      <c r="I32" s="2">
        <v>0</v>
      </c>
      <c r="J32" s="2">
        <v>1</v>
      </c>
      <c r="K32" s="2">
        <v>0</v>
      </c>
      <c r="L32" s="11">
        <v>42880</v>
      </c>
      <c r="M32" s="26">
        <v>45.888888899999998</v>
      </c>
      <c r="N32" s="26">
        <v>-1.7944444444444401</v>
      </c>
      <c r="O32" s="12">
        <v>8.16</v>
      </c>
      <c r="P32" s="13">
        <v>0.5</v>
      </c>
      <c r="Q32" s="45">
        <f t="shared" si="12"/>
        <v>9.7919999999999986E-3</v>
      </c>
      <c r="R32" s="13">
        <v>0.4</v>
      </c>
      <c r="S32" s="44">
        <f t="shared" si="13"/>
        <v>2.9375999999999998E-3</v>
      </c>
      <c r="T32" s="35">
        <v>0.25</v>
      </c>
      <c r="U32" s="34">
        <f t="shared" si="14"/>
        <v>0.57302715319145991</v>
      </c>
      <c r="V32" s="46">
        <v>0.26671408250355616</v>
      </c>
      <c r="W32" s="35">
        <v>3115</v>
      </c>
      <c r="X32" s="40">
        <f t="shared" si="9"/>
        <v>830.81436699857738</v>
      </c>
      <c r="Y32" s="35">
        <v>0.8</v>
      </c>
      <c r="Z32" s="33">
        <f t="shared" si="10"/>
        <v>664.65149359886198</v>
      </c>
      <c r="AA32" s="14">
        <f t="shared" si="0"/>
        <v>6.6465149359886202E-4</v>
      </c>
      <c r="AB32" s="2">
        <v>0.1</v>
      </c>
      <c r="AC32" s="2">
        <f t="shared" si="11"/>
        <v>0.9</v>
      </c>
      <c r="AD32" s="3">
        <v>1</v>
      </c>
      <c r="AE32" s="31">
        <f t="shared" si="1"/>
        <v>0.19462901439645625</v>
      </c>
      <c r="AF32" s="31">
        <f t="shared" si="2"/>
        <v>1.7516611295681062</v>
      </c>
      <c r="AG32" s="31">
        <f t="shared" si="3"/>
        <v>1.9462901439645626</v>
      </c>
      <c r="AH32" s="8">
        <f t="shared" si="4"/>
        <v>3009.095773140717</v>
      </c>
      <c r="AI32" s="8">
        <f t="shared" si="5"/>
        <v>16550.026752273945</v>
      </c>
      <c r="AJ32" s="8">
        <f t="shared" si="6"/>
        <v>19559.122525414659</v>
      </c>
      <c r="AK32" s="8">
        <f t="shared" si="7"/>
        <v>34132.976799582066</v>
      </c>
      <c r="AL32" s="37">
        <f t="shared" si="8"/>
        <v>3.3965059650746912</v>
      </c>
    </row>
    <row r="33" spans="1:39" x14ac:dyDescent="0.25">
      <c r="A33" s="84"/>
      <c r="B33" s="1" t="s">
        <v>36</v>
      </c>
      <c r="C33" s="3"/>
      <c r="D33" s="2">
        <v>2</v>
      </c>
      <c r="E33" s="10">
        <v>0</v>
      </c>
      <c r="F33" s="10">
        <v>2</v>
      </c>
      <c r="G33" s="2">
        <v>2</v>
      </c>
      <c r="H33" s="2">
        <v>0</v>
      </c>
      <c r="I33" s="2">
        <v>0</v>
      </c>
      <c r="J33" s="2">
        <v>0</v>
      </c>
      <c r="K33" s="2">
        <v>0</v>
      </c>
      <c r="L33" s="11">
        <v>42881</v>
      </c>
      <c r="M33" s="26">
        <v>45.63</v>
      </c>
      <c r="N33" s="26">
        <v>-1.7197222222222199</v>
      </c>
      <c r="O33" s="12">
        <v>8.16</v>
      </c>
      <c r="P33" s="13">
        <v>0.5</v>
      </c>
      <c r="Q33" s="45">
        <f t="shared" si="12"/>
        <v>9.7919999999999986E-3</v>
      </c>
      <c r="R33" s="13">
        <v>0.4</v>
      </c>
      <c r="S33" s="44">
        <f t="shared" si="13"/>
        <v>2.9375999999999998E-3</v>
      </c>
      <c r="T33" s="35">
        <v>0.25</v>
      </c>
      <c r="U33" s="34">
        <f t="shared" si="14"/>
        <v>0.57302715319145991</v>
      </c>
      <c r="V33" s="46">
        <v>0.26671408250355616</v>
      </c>
      <c r="W33" s="35">
        <v>2732</v>
      </c>
      <c r="X33" s="40">
        <f t="shared" si="9"/>
        <v>728.66287339971541</v>
      </c>
      <c r="Y33" s="35">
        <v>0.8</v>
      </c>
      <c r="Z33" s="33">
        <f t="shared" si="10"/>
        <v>582.9302987197724</v>
      </c>
      <c r="AA33" s="14">
        <f t="shared" si="0"/>
        <v>5.8293029871977239E-4</v>
      </c>
      <c r="AB33" s="3"/>
      <c r="AC33" s="2">
        <f t="shared" si="11"/>
        <v>0.1</v>
      </c>
      <c r="AD33" s="3">
        <v>0.1</v>
      </c>
      <c r="AE33" s="31">
        <f t="shared" si="1"/>
        <v>0</v>
      </c>
      <c r="AF33" s="31">
        <f t="shared" si="2"/>
        <v>0.19462901439645625</v>
      </c>
      <c r="AG33" s="31">
        <f t="shared" si="3"/>
        <v>0.19462901439645625</v>
      </c>
      <c r="AH33" s="8">
        <f t="shared" si="4"/>
        <v>0</v>
      </c>
      <c r="AI33" s="8">
        <f t="shared" si="5"/>
        <v>3430.9419228892143</v>
      </c>
      <c r="AJ33" s="8">
        <f t="shared" si="6"/>
        <v>3430.9419228892143</v>
      </c>
      <c r="AK33" s="8">
        <f t="shared" si="7"/>
        <v>5987.3985094435266</v>
      </c>
      <c r="AL33" s="37">
        <f t="shared" si="8"/>
        <v>0.33965059650746909</v>
      </c>
    </row>
    <row r="34" spans="1:39" x14ac:dyDescent="0.25">
      <c r="A34" s="84"/>
      <c r="B34" s="1" t="s">
        <v>37</v>
      </c>
      <c r="C34" s="1" t="s">
        <v>37</v>
      </c>
      <c r="D34" s="2">
        <v>11</v>
      </c>
      <c r="E34" s="2">
        <v>2</v>
      </c>
      <c r="F34" s="2">
        <v>9</v>
      </c>
      <c r="G34" s="2">
        <v>8</v>
      </c>
      <c r="H34" s="2">
        <v>1</v>
      </c>
      <c r="I34" s="2">
        <v>0</v>
      </c>
      <c r="J34" s="2">
        <v>2</v>
      </c>
      <c r="K34" s="2">
        <v>0</v>
      </c>
      <c r="L34" s="11">
        <v>42881</v>
      </c>
      <c r="M34" s="26">
        <v>45.381666699999997</v>
      </c>
      <c r="N34" s="26">
        <v>-1.6552777777777701</v>
      </c>
      <c r="O34" s="12">
        <v>8.16</v>
      </c>
      <c r="P34" s="13">
        <v>0.5</v>
      </c>
      <c r="Q34" s="45">
        <f t="shared" si="12"/>
        <v>9.7919999999999986E-3</v>
      </c>
      <c r="R34" s="13">
        <v>0.4</v>
      </c>
      <c r="S34" s="44">
        <f t="shared" si="13"/>
        <v>2.9375999999999998E-3</v>
      </c>
      <c r="T34" s="35">
        <v>0.25</v>
      </c>
      <c r="U34" s="34">
        <f t="shared" si="14"/>
        <v>0.57302715319145991</v>
      </c>
      <c r="V34" s="46">
        <v>0.26671408250355616</v>
      </c>
      <c r="W34" s="35">
        <v>2865</v>
      </c>
      <c r="X34" s="40">
        <f t="shared" si="9"/>
        <v>764.13584637268843</v>
      </c>
      <c r="Y34" s="35">
        <v>0.8</v>
      </c>
      <c r="Z34" s="33">
        <f t="shared" si="10"/>
        <v>611.30867709815072</v>
      </c>
      <c r="AA34" s="14">
        <f t="shared" si="0"/>
        <v>6.1130867709815074E-4</v>
      </c>
      <c r="AB34" s="2">
        <v>3.9</v>
      </c>
      <c r="AC34" s="2">
        <f t="shared" si="11"/>
        <v>1.6</v>
      </c>
      <c r="AD34" s="3">
        <v>5.5</v>
      </c>
      <c r="AE34" s="31">
        <f t="shared" si="1"/>
        <v>7.590531561461793</v>
      </c>
      <c r="AF34" s="31">
        <f t="shared" si="2"/>
        <v>3.1140642303432999</v>
      </c>
      <c r="AG34" s="31">
        <f t="shared" si="3"/>
        <v>10.704595791805094</v>
      </c>
      <c r="AH34" s="8">
        <f t="shared" si="4"/>
        <v>3271.669575334497</v>
      </c>
      <c r="AI34" s="8">
        <f t="shared" si="5"/>
        <v>14722.513089005237</v>
      </c>
      <c r="AJ34" s="8">
        <f t="shared" si="6"/>
        <v>17994.182664339733</v>
      </c>
      <c r="AK34" s="8">
        <f t="shared" si="7"/>
        <v>31401.972077800499</v>
      </c>
      <c r="AL34" s="37">
        <f t="shared" si="8"/>
        <v>18.680782807910802</v>
      </c>
    </row>
    <row r="35" spans="1:39" x14ac:dyDescent="0.25">
      <c r="A35" s="84"/>
      <c r="B35" s="1" t="s">
        <v>38</v>
      </c>
      <c r="C35" s="1" t="s">
        <v>38</v>
      </c>
      <c r="D35" s="2">
        <v>236</v>
      </c>
      <c r="E35" s="2">
        <v>113</v>
      </c>
      <c r="F35" s="2">
        <v>123</v>
      </c>
      <c r="G35" s="2">
        <v>116</v>
      </c>
      <c r="H35" s="2">
        <v>44</v>
      </c>
      <c r="I35" s="2">
        <v>0</v>
      </c>
      <c r="J35" s="2">
        <v>73</v>
      </c>
      <c r="K35" s="2">
        <v>3</v>
      </c>
      <c r="L35" s="11">
        <v>42881</v>
      </c>
      <c r="M35" s="26">
        <v>45.130833299999999</v>
      </c>
      <c r="N35" s="26">
        <v>-1.6538888888888801</v>
      </c>
      <c r="O35" s="12">
        <v>2.5499999999999998</v>
      </c>
      <c r="P35" s="13">
        <v>0.3</v>
      </c>
      <c r="Q35" s="45">
        <f t="shared" si="12"/>
        <v>3.0599999999999994E-3</v>
      </c>
      <c r="R35" s="13">
        <v>0.4</v>
      </c>
      <c r="S35" s="44">
        <f t="shared" si="13"/>
        <v>5.5079999999999984E-4</v>
      </c>
      <c r="T35" s="35">
        <v>0.25</v>
      </c>
      <c r="U35" s="34">
        <f t="shared" si="14"/>
        <v>0.98931433951684189</v>
      </c>
      <c r="V35" s="46">
        <v>0.26671408250355616</v>
      </c>
      <c r="W35" s="35">
        <v>3664</v>
      </c>
      <c r="X35" s="40">
        <f t="shared" si="9"/>
        <v>977.24039829302978</v>
      </c>
      <c r="Y35" s="35">
        <v>0.8</v>
      </c>
      <c r="Z35" s="33">
        <f t="shared" si="10"/>
        <v>781.79231863442385</v>
      </c>
      <c r="AA35" s="14">
        <f t="shared" si="0"/>
        <v>7.8179231863442387E-4</v>
      </c>
      <c r="AB35" s="2">
        <v>162.30000000000001</v>
      </c>
      <c r="AC35" s="2">
        <f t="shared" si="11"/>
        <v>19.699999999999989</v>
      </c>
      <c r="AD35" s="3">
        <v>182</v>
      </c>
      <c r="AE35" s="31">
        <f t="shared" si="1"/>
        <v>315.88289036544847</v>
      </c>
      <c r="AF35" s="31">
        <f t="shared" si="2"/>
        <v>38.341915836101862</v>
      </c>
      <c r="AG35" s="31">
        <f t="shared" si="3"/>
        <v>354.22480620155039</v>
      </c>
      <c r="AH35" s="8">
        <f t="shared" si="4"/>
        <v>144539.66521106259</v>
      </c>
      <c r="AI35" s="8">
        <f t="shared" si="5"/>
        <v>157330.78602620089</v>
      </c>
      <c r="AJ35" s="8">
        <f t="shared" si="6"/>
        <v>301870.45123726345</v>
      </c>
      <c r="AK35" s="8">
        <f t="shared" si="7"/>
        <v>305130.97726319218</v>
      </c>
      <c r="AL35" s="37">
        <f t="shared" si="8"/>
        <v>358.05081565333984</v>
      </c>
    </row>
    <row r="36" spans="1:39" x14ac:dyDescent="0.25">
      <c r="A36" s="84"/>
      <c r="B36" s="1" t="s">
        <v>39</v>
      </c>
      <c r="C36" s="1" t="s">
        <v>39</v>
      </c>
      <c r="D36" s="2">
        <v>43</v>
      </c>
      <c r="E36" s="2">
        <v>11</v>
      </c>
      <c r="F36" s="2">
        <v>32</v>
      </c>
      <c r="G36" s="2">
        <v>28</v>
      </c>
      <c r="H36" s="2">
        <v>4</v>
      </c>
      <c r="I36" s="2">
        <v>0</v>
      </c>
      <c r="J36" s="2">
        <v>11</v>
      </c>
      <c r="K36" s="2">
        <v>0</v>
      </c>
      <c r="L36" s="11">
        <v>42881</v>
      </c>
      <c r="M36" s="26">
        <v>45.002777799999997</v>
      </c>
      <c r="N36" s="26">
        <v>-1.6544444444444399</v>
      </c>
      <c r="O36" s="12">
        <v>2.5499999999999998</v>
      </c>
      <c r="P36" s="13">
        <v>0.3</v>
      </c>
      <c r="Q36" s="45">
        <f t="shared" si="12"/>
        <v>3.0599999999999994E-3</v>
      </c>
      <c r="R36" s="13">
        <v>0.4</v>
      </c>
      <c r="S36" s="44">
        <f t="shared" si="13"/>
        <v>5.5079999999999984E-4</v>
      </c>
      <c r="T36" s="35">
        <v>0.25</v>
      </c>
      <c r="U36" s="34">
        <f t="shared" si="14"/>
        <v>0.98931433951684189</v>
      </c>
      <c r="V36" s="46">
        <v>0.26671408250355616</v>
      </c>
      <c r="W36" s="35">
        <v>3288</v>
      </c>
      <c r="X36" s="40">
        <f t="shared" si="9"/>
        <v>876.9559032716927</v>
      </c>
      <c r="Y36" s="35">
        <v>0.8</v>
      </c>
      <c r="Z36" s="33">
        <f t="shared" si="10"/>
        <v>701.56472261735416</v>
      </c>
      <c r="AA36" s="14">
        <f t="shared" si="0"/>
        <v>7.015647226173542E-4</v>
      </c>
      <c r="AB36" s="2">
        <v>12</v>
      </c>
      <c r="AC36" s="2">
        <f t="shared" si="11"/>
        <v>3.5999999999999996</v>
      </c>
      <c r="AD36" s="3">
        <v>15.6</v>
      </c>
      <c r="AE36" s="31">
        <f t="shared" ref="AE36:AE59" si="15">(AB36/1000)/$AA$4</f>
        <v>23.355481727574752</v>
      </c>
      <c r="AF36" s="31">
        <f t="shared" ref="AF36:AF59" si="16">(AC36/1000)/$AA$4</f>
        <v>7.0066445182724237</v>
      </c>
      <c r="AG36" s="31">
        <f t="shared" ref="AG36:AG59" si="17">(AD36/1000)/$AA$4</f>
        <v>30.362126245847172</v>
      </c>
      <c r="AH36" s="8">
        <f t="shared" ref="AH36:AH59" si="18">E36/AA36</f>
        <v>15679.237631792375</v>
      </c>
      <c r="AI36" s="8">
        <f t="shared" ref="AI36:AI59" si="19">F36/AA36</f>
        <v>45612.327656123278</v>
      </c>
      <c r="AJ36" s="8">
        <f t="shared" ref="AJ36:AJ59" si="20">D36/AA36</f>
        <v>61291.565287915655</v>
      </c>
      <c r="AK36" s="8">
        <f t="shared" ref="AK36:AK59" si="21">AJ36/U36</f>
        <v>61953.580211774781</v>
      </c>
      <c r="AL36" s="37">
        <f t="shared" ref="AL36:AL59" si="22">AG36/U36</f>
        <v>30.690069913143407</v>
      </c>
    </row>
    <row r="37" spans="1:39" x14ac:dyDescent="0.25">
      <c r="A37" s="84"/>
      <c r="B37" s="1" t="s">
        <v>40</v>
      </c>
      <c r="C37" s="1" t="s">
        <v>40</v>
      </c>
      <c r="D37" s="2">
        <v>48</v>
      </c>
      <c r="E37" s="2">
        <v>14</v>
      </c>
      <c r="F37" s="2">
        <v>34</v>
      </c>
      <c r="G37" s="2">
        <v>28</v>
      </c>
      <c r="H37" s="2">
        <v>6</v>
      </c>
      <c r="I37" s="2">
        <v>1</v>
      </c>
      <c r="J37" s="2">
        <v>13</v>
      </c>
      <c r="K37" s="2">
        <v>0</v>
      </c>
      <c r="L37" s="11">
        <v>42881</v>
      </c>
      <c r="M37" s="26">
        <v>43.751666700000001</v>
      </c>
      <c r="N37" s="26">
        <v>-1.6597222222222201</v>
      </c>
      <c r="O37" s="12">
        <v>6.63</v>
      </c>
      <c r="P37" s="13">
        <v>0.4</v>
      </c>
      <c r="Q37" s="45">
        <f t="shared" si="12"/>
        <v>7.9559999999999995E-3</v>
      </c>
      <c r="R37" s="13">
        <v>0.4</v>
      </c>
      <c r="S37" s="44">
        <f t="shared" si="13"/>
        <v>1.9094400000000001E-3</v>
      </c>
      <c r="T37" s="35">
        <v>0.25</v>
      </c>
      <c r="U37" s="34">
        <f t="shared" si="14"/>
        <v>0.72998679061158556</v>
      </c>
      <c r="V37" s="46">
        <v>0.26671408250355616</v>
      </c>
      <c r="W37" s="35">
        <v>3586</v>
      </c>
      <c r="X37" s="40">
        <f t="shared" si="9"/>
        <v>956.43669985775239</v>
      </c>
      <c r="Y37" s="35">
        <v>0.8</v>
      </c>
      <c r="Z37" s="33">
        <f t="shared" si="10"/>
        <v>765.14935988620198</v>
      </c>
      <c r="AA37" s="14">
        <f t="shared" si="0"/>
        <v>7.6514935988620202E-4</v>
      </c>
      <c r="AB37" s="2">
        <v>16.100000000000001</v>
      </c>
      <c r="AC37" s="2">
        <f t="shared" si="11"/>
        <v>5.2999999999999972</v>
      </c>
      <c r="AD37" s="3">
        <v>21.4</v>
      </c>
      <c r="AE37" s="31">
        <f t="shared" si="15"/>
        <v>31.335271317829456</v>
      </c>
      <c r="AF37" s="31">
        <f t="shared" si="16"/>
        <v>10.315337763012176</v>
      </c>
      <c r="AG37" s="31">
        <f t="shared" si="17"/>
        <v>41.650609080841633</v>
      </c>
      <c r="AH37" s="8">
        <f t="shared" si="18"/>
        <v>18297.081241866515</v>
      </c>
      <c r="AI37" s="8">
        <f t="shared" si="19"/>
        <v>44435.768730247255</v>
      </c>
      <c r="AJ37" s="8">
        <f t="shared" si="20"/>
        <v>62732.84997211377</v>
      </c>
      <c r="AK37" s="8">
        <f t="shared" si="21"/>
        <v>85936.96595462496</v>
      </c>
      <c r="AL37" s="37">
        <f t="shared" si="22"/>
        <v>57.056661321154323</v>
      </c>
      <c r="AM37" s="69">
        <f>SUM(AL4:AL38)</f>
        <v>767.9267223531682</v>
      </c>
    </row>
    <row r="38" spans="1:39" s="68" customFormat="1" ht="15.75" thickBot="1" x14ac:dyDescent="0.3">
      <c r="A38" s="84"/>
      <c r="B38" s="6" t="s">
        <v>41</v>
      </c>
      <c r="C38" s="6" t="s">
        <v>41</v>
      </c>
      <c r="D38" s="7">
        <v>10</v>
      </c>
      <c r="E38" s="7">
        <v>3</v>
      </c>
      <c r="F38" s="7">
        <v>7</v>
      </c>
      <c r="G38" s="7">
        <v>6</v>
      </c>
      <c r="H38" s="7">
        <v>0</v>
      </c>
      <c r="I38" s="7">
        <v>1</v>
      </c>
      <c r="J38" s="7">
        <v>3</v>
      </c>
      <c r="K38" s="7">
        <v>0</v>
      </c>
      <c r="L38" s="15">
        <v>42881</v>
      </c>
      <c r="M38" s="27">
        <v>43.436944400000002</v>
      </c>
      <c r="N38" s="27">
        <v>-1.83388888888888</v>
      </c>
      <c r="O38" s="20">
        <v>5.61</v>
      </c>
      <c r="P38" s="41">
        <v>0.01</v>
      </c>
      <c r="Q38" s="59">
        <f t="shared" si="12"/>
        <v>6.7320000000000001E-3</v>
      </c>
      <c r="R38" s="60">
        <v>0.4</v>
      </c>
      <c r="S38" s="61">
        <f t="shared" si="13"/>
        <v>4.0391999999999995E-5</v>
      </c>
      <c r="T38" s="41">
        <v>0.25</v>
      </c>
      <c r="U38" s="62">
        <f t="shared" si="14"/>
        <v>1</v>
      </c>
      <c r="V38" s="47">
        <v>0.26671408250355616</v>
      </c>
      <c r="W38" s="41">
        <v>2721</v>
      </c>
      <c r="X38" s="63">
        <f t="shared" si="9"/>
        <v>725.72901849217635</v>
      </c>
      <c r="Y38" s="41">
        <v>0.8</v>
      </c>
      <c r="Z38" s="64">
        <f t="shared" si="10"/>
        <v>580.58321479374115</v>
      </c>
      <c r="AA38" s="65">
        <f t="shared" si="0"/>
        <v>5.8058321479374114E-4</v>
      </c>
      <c r="AB38" s="7">
        <v>0.5</v>
      </c>
      <c r="AC38" s="7">
        <f t="shared" si="11"/>
        <v>1.6</v>
      </c>
      <c r="AD38" s="21">
        <v>2.1</v>
      </c>
      <c r="AE38" s="66">
        <f t="shared" si="15"/>
        <v>0.97314507198228128</v>
      </c>
      <c r="AF38" s="66">
        <f t="shared" si="16"/>
        <v>3.1140642303432999</v>
      </c>
      <c r="AG38" s="66">
        <f t="shared" si="17"/>
        <v>4.087209302325582</v>
      </c>
      <c r="AH38" s="22">
        <f t="shared" si="18"/>
        <v>5167.2179345828736</v>
      </c>
      <c r="AI38" s="22">
        <f t="shared" si="19"/>
        <v>12056.841847360038</v>
      </c>
      <c r="AJ38" s="22">
        <f t="shared" si="20"/>
        <v>17224.059781942913</v>
      </c>
      <c r="AK38" s="22">
        <f t="shared" si="21"/>
        <v>17224.059781942913</v>
      </c>
      <c r="AL38" s="67">
        <f t="shared" si="22"/>
        <v>4.087209302325582</v>
      </c>
    </row>
    <row r="39" spans="1:39" x14ac:dyDescent="0.25">
      <c r="A39" s="84" t="s">
        <v>65</v>
      </c>
      <c r="B39" s="5" t="s">
        <v>44</v>
      </c>
      <c r="C39" s="5" t="s">
        <v>44</v>
      </c>
      <c r="D39" s="9">
        <v>9</v>
      </c>
      <c r="E39" s="9">
        <v>2</v>
      </c>
      <c r="F39" s="9">
        <v>7</v>
      </c>
      <c r="G39" s="9">
        <v>3</v>
      </c>
      <c r="H39" s="9">
        <v>3</v>
      </c>
      <c r="I39" s="9">
        <v>1</v>
      </c>
      <c r="J39" s="9">
        <v>2</v>
      </c>
      <c r="K39" s="9">
        <v>0</v>
      </c>
      <c r="L39" s="16">
        <v>42949</v>
      </c>
      <c r="M39" s="28">
        <v>43.594316999999997</v>
      </c>
      <c r="N39" s="28">
        <v>-1.5503499999999999</v>
      </c>
      <c r="O39" s="24">
        <v>0.71909999999999996</v>
      </c>
      <c r="P39" s="17">
        <v>0.94</v>
      </c>
      <c r="Q39" s="51">
        <f t="shared" si="12"/>
        <v>8.6291999999999988E-4</v>
      </c>
      <c r="R39" s="17">
        <v>0.4</v>
      </c>
      <c r="S39" s="52">
        <f t="shared" si="13"/>
        <v>4.8668687999999996E-4</v>
      </c>
      <c r="T39" s="42">
        <v>0.25</v>
      </c>
      <c r="U39" s="53">
        <f t="shared" si="14"/>
        <v>0.99412337669201412</v>
      </c>
      <c r="V39" s="48">
        <v>0.26838599903615379</v>
      </c>
      <c r="W39" s="42">
        <v>4447</v>
      </c>
      <c r="X39" s="54">
        <f t="shared" si="9"/>
        <v>1193.5125377137758</v>
      </c>
      <c r="Y39" s="42">
        <v>0.8</v>
      </c>
      <c r="Z39" s="55">
        <f t="shared" si="10"/>
        <v>954.81003017102068</v>
      </c>
      <c r="AA39" s="56">
        <f t="shared" si="0"/>
        <v>9.5481003017102069E-4</v>
      </c>
      <c r="AB39" s="9">
        <v>2</v>
      </c>
      <c r="AC39" s="9">
        <f t="shared" si="11"/>
        <v>0.60000000000000009</v>
      </c>
      <c r="AD39" s="18">
        <v>2.6</v>
      </c>
      <c r="AE39" s="57">
        <f t="shared" si="15"/>
        <v>3.8925802879291251</v>
      </c>
      <c r="AF39" s="57">
        <f t="shared" si="16"/>
        <v>1.1677740863787376</v>
      </c>
      <c r="AG39" s="57">
        <f t="shared" si="17"/>
        <v>5.0603543743078623</v>
      </c>
      <c r="AH39" s="19">
        <f t="shared" si="18"/>
        <v>2094.6575096637498</v>
      </c>
      <c r="AI39" s="19">
        <f t="shared" si="19"/>
        <v>7331.3012838231243</v>
      </c>
      <c r="AJ39" s="19">
        <f t="shared" si="20"/>
        <v>9425.9587934868741</v>
      </c>
      <c r="AK39" s="19">
        <f t="shared" si="21"/>
        <v>9481.6790495885271</v>
      </c>
      <c r="AL39" s="58">
        <f t="shared" si="22"/>
        <v>5.0902679616552193</v>
      </c>
    </row>
    <row r="40" spans="1:39" x14ac:dyDescent="0.25">
      <c r="A40" s="84"/>
      <c r="B40" s="1" t="s">
        <v>45</v>
      </c>
      <c r="C40" s="3"/>
      <c r="D40" s="2">
        <v>1</v>
      </c>
      <c r="E40" s="10">
        <v>0</v>
      </c>
      <c r="F40" s="10">
        <v>1</v>
      </c>
      <c r="G40" s="2">
        <v>1</v>
      </c>
      <c r="H40" s="2"/>
      <c r="I40" s="2"/>
      <c r="J40" s="2"/>
      <c r="K40" s="2">
        <v>0</v>
      </c>
      <c r="L40" s="11">
        <v>42949</v>
      </c>
      <c r="M40" s="29">
        <v>43.600850000000001</v>
      </c>
      <c r="N40" s="29">
        <v>-1.6503829999999999</v>
      </c>
      <c r="O40" s="23">
        <v>0.59670000000000001</v>
      </c>
      <c r="P40" s="13">
        <v>0.94</v>
      </c>
      <c r="Q40" s="45">
        <f t="shared" si="12"/>
        <v>7.1603999999999993E-4</v>
      </c>
      <c r="R40" s="13">
        <v>0.4</v>
      </c>
      <c r="S40" s="44">
        <f t="shared" si="13"/>
        <v>4.0384655999999995E-4</v>
      </c>
      <c r="T40" s="35">
        <v>0.25</v>
      </c>
      <c r="U40" s="34">
        <f t="shared" si="14"/>
        <v>0.99795113636646593</v>
      </c>
      <c r="V40" s="46">
        <v>0.26838599903615379</v>
      </c>
      <c r="W40" s="35">
        <v>3798</v>
      </c>
      <c r="X40" s="40">
        <f t="shared" si="9"/>
        <v>1019.3300243393121</v>
      </c>
      <c r="Y40" s="35">
        <v>0.8</v>
      </c>
      <c r="Z40" s="33">
        <f t="shared" si="10"/>
        <v>815.46401947144977</v>
      </c>
      <c r="AA40" s="14">
        <f t="shared" si="0"/>
        <v>8.1546401947144975E-4</v>
      </c>
      <c r="AB40" s="3"/>
      <c r="AC40" s="2">
        <f t="shared" si="11"/>
        <v>0.1</v>
      </c>
      <c r="AD40" s="3">
        <v>0.1</v>
      </c>
      <c r="AE40" s="31">
        <f t="shared" si="15"/>
        <v>0</v>
      </c>
      <c r="AF40" s="31">
        <f t="shared" si="16"/>
        <v>0.19462901439645625</v>
      </c>
      <c r="AG40" s="31">
        <f t="shared" si="17"/>
        <v>0.19462901439645625</v>
      </c>
      <c r="AH40" s="8">
        <f t="shared" si="18"/>
        <v>0</v>
      </c>
      <c r="AI40" s="8">
        <f t="shared" si="19"/>
        <v>1226.2956747597018</v>
      </c>
      <c r="AJ40" s="8">
        <f t="shared" si="20"/>
        <v>1226.2956747597018</v>
      </c>
      <c r="AK40" s="8">
        <f t="shared" si="21"/>
        <v>1228.8133457361821</v>
      </c>
      <c r="AL40" s="37">
        <f t="shared" si="22"/>
        <v>0.19502860140537473</v>
      </c>
    </row>
    <row r="41" spans="1:39" x14ac:dyDescent="0.25">
      <c r="A41" s="84"/>
      <c r="B41" s="1" t="s">
        <v>46</v>
      </c>
      <c r="C41" s="1" t="s">
        <v>46</v>
      </c>
      <c r="D41" s="2">
        <v>7</v>
      </c>
      <c r="E41" s="2">
        <v>4</v>
      </c>
      <c r="F41" s="2">
        <v>3</v>
      </c>
      <c r="G41" s="2">
        <v>3</v>
      </c>
      <c r="H41" s="2"/>
      <c r="I41" s="2"/>
      <c r="J41" s="2">
        <v>4</v>
      </c>
      <c r="K41" s="2">
        <v>0</v>
      </c>
      <c r="L41" s="11">
        <v>42949</v>
      </c>
      <c r="M41" s="29">
        <v>43.598700000000001</v>
      </c>
      <c r="N41" s="29">
        <v>-1.746567</v>
      </c>
      <c r="O41" s="23">
        <v>0.71909999999999996</v>
      </c>
      <c r="P41" s="13">
        <v>0.82</v>
      </c>
      <c r="Q41" s="45">
        <f t="shared" si="12"/>
        <v>8.6291999999999988E-4</v>
      </c>
      <c r="R41" s="13">
        <v>0.4</v>
      </c>
      <c r="S41" s="44">
        <f t="shared" si="13"/>
        <v>4.2455663999999997E-4</v>
      </c>
      <c r="T41" s="35">
        <v>0.25</v>
      </c>
      <c r="U41" s="34">
        <f t="shared" si="14"/>
        <v>0.99722885814032936</v>
      </c>
      <c r="V41" s="46">
        <v>0.26838599903615379</v>
      </c>
      <c r="W41" s="35">
        <v>4163</v>
      </c>
      <c r="X41" s="40">
        <f t="shared" si="9"/>
        <v>1117.2909139875082</v>
      </c>
      <c r="Y41" s="35">
        <v>0.8</v>
      </c>
      <c r="Z41" s="33">
        <f t="shared" si="10"/>
        <v>893.8327311900066</v>
      </c>
      <c r="AA41" s="14">
        <f t="shared" si="0"/>
        <v>8.9383273119000655E-4</v>
      </c>
      <c r="AB41" s="2">
        <v>7.2</v>
      </c>
      <c r="AC41" s="2">
        <f t="shared" si="11"/>
        <v>0.20000000000000018</v>
      </c>
      <c r="AD41" s="3">
        <v>7.4</v>
      </c>
      <c r="AE41" s="31">
        <f t="shared" si="15"/>
        <v>14.013289036544849</v>
      </c>
      <c r="AF41" s="31">
        <f t="shared" si="16"/>
        <v>0.38925802879291282</v>
      </c>
      <c r="AG41" s="31">
        <f t="shared" si="17"/>
        <v>14.402547065337764</v>
      </c>
      <c r="AH41" s="8">
        <f t="shared" si="18"/>
        <v>4475.1102308309846</v>
      </c>
      <c r="AI41" s="8">
        <f t="shared" si="19"/>
        <v>3356.3326731232387</v>
      </c>
      <c r="AJ41" s="8">
        <f t="shared" si="20"/>
        <v>7831.4429039542238</v>
      </c>
      <c r="AK41" s="8">
        <f t="shared" si="21"/>
        <v>7853.2052497544037</v>
      </c>
      <c r="AL41" s="37">
        <f t="shared" si="22"/>
        <v>14.442569474168835</v>
      </c>
    </row>
    <row r="42" spans="1:39" x14ac:dyDescent="0.25">
      <c r="A42" s="84"/>
      <c r="B42" s="1" t="s">
        <v>47</v>
      </c>
      <c r="C42" s="3"/>
      <c r="D42" s="2">
        <v>1</v>
      </c>
      <c r="E42" s="10">
        <v>0</v>
      </c>
      <c r="F42" s="10">
        <v>1</v>
      </c>
      <c r="G42" s="2"/>
      <c r="H42" s="2"/>
      <c r="I42" s="2"/>
      <c r="J42" s="2">
        <v>1</v>
      </c>
      <c r="K42" s="2">
        <v>0</v>
      </c>
      <c r="L42" s="11">
        <v>42949</v>
      </c>
      <c r="M42" s="29">
        <v>43.600200000000001</v>
      </c>
      <c r="N42" s="29">
        <v>-1.853467</v>
      </c>
      <c r="O42" s="23">
        <v>1.0761000000000001</v>
      </c>
      <c r="P42" s="13">
        <v>0.82</v>
      </c>
      <c r="Q42" s="45">
        <f t="shared" si="12"/>
        <v>1.2913199999999999E-3</v>
      </c>
      <c r="R42" s="13">
        <v>0.4</v>
      </c>
      <c r="S42" s="44">
        <f t="shared" si="13"/>
        <v>6.3532943999999988E-4</v>
      </c>
      <c r="T42" s="35">
        <v>0.25</v>
      </c>
      <c r="U42" s="34">
        <f t="shared" si="14"/>
        <v>0.98045364394658252</v>
      </c>
      <c r="V42" s="46">
        <v>0.26838599903615379</v>
      </c>
      <c r="W42" s="35">
        <v>3454</v>
      </c>
      <c r="X42" s="40">
        <f t="shared" si="9"/>
        <v>927.0052406708752</v>
      </c>
      <c r="Y42" s="35">
        <v>0.8</v>
      </c>
      <c r="Z42" s="33">
        <f t="shared" si="10"/>
        <v>741.60419253670022</v>
      </c>
      <c r="AA42" s="14">
        <f t="shared" si="0"/>
        <v>7.4160419253670022E-4</v>
      </c>
      <c r="AB42" s="3"/>
      <c r="AC42" s="2">
        <f t="shared" si="11"/>
        <v>0.1</v>
      </c>
      <c r="AD42" s="3">
        <v>0.1</v>
      </c>
      <c r="AE42" s="31">
        <f t="shared" si="15"/>
        <v>0</v>
      </c>
      <c r="AF42" s="31">
        <f t="shared" si="16"/>
        <v>0.19462901439645625</v>
      </c>
      <c r="AG42" s="31">
        <f t="shared" si="17"/>
        <v>0.19462901439645625</v>
      </c>
      <c r="AH42" s="8">
        <f t="shared" si="18"/>
        <v>0</v>
      </c>
      <c r="AI42" s="8">
        <f t="shared" si="19"/>
        <v>1348.4281912962788</v>
      </c>
      <c r="AJ42" s="8">
        <f t="shared" si="20"/>
        <v>1348.4281912962788</v>
      </c>
      <c r="AK42" s="8">
        <f t="shared" si="21"/>
        <v>1375.3105000135472</v>
      </c>
      <c r="AL42" s="37">
        <f t="shared" si="22"/>
        <v>0.19850914482098667</v>
      </c>
    </row>
    <row r="43" spans="1:39" x14ac:dyDescent="0.25">
      <c r="A43" s="84"/>
      <c r="B43" s="1" t="s">
        <v>48</v>
      </c>
      <c r="C43" s="3"/>
      <c r="D43" s="2">
        <v>0</v>
      </c>
      <c r="E43" s="10">
        <v>0</v>
      </c>
      <c r="F43" s="10">
        <v>0</v>
      </c>
      <c r="G43" s="2"/>
      <c r="H43" s="2"/>
      <c r="I43" s="2"/>
      <c r="J43" s="2"/>
      <c r="K43" s="2">
        <v>0</v>
      </c>
      <c r="L43" s="11">
        <v>42949</v>
      </c>
      <c r="M43" s="29">
        <v>43.596217000000003</v>
      </c>
      <c r="N43" s="29">
        <v>-1.9567669999999999</v>
      </c>
      <c r="O43" s="23">
        <v>1.1934</v>
      </c>
      <c r="P43" s="13">
        <v>0.7</v>
      </c>
      <c r="Q43" s="45">
        <f t="shared" si="12"/>
        <v>1.4320799999999999E-3</v>
      </c>
      <c r="R43" s="13">
        <v>0.4</v>
      </c>
      <c r="S43" s="44">
        <f t="shared" si="13"/>
        <v>6.0147359999999993E-4</v>
      </c>
      <c r="T43" s="35">
        <v>0.25</v>
      </c>
      <c r="U43" s="34">
        <f t="shared" si="14"/>
        <v>0.98433706843053903</v>
      </c>
      <c r="V43" s="46">
        <v>0.26838599903615379</v>
      </c>
      <c r="W43" s="35">
        <v>3424</v>
      </c>
      <c r="X43" s="40">
        <f t="shared" si="9"/>
        <v>918.95366069979059</v>
      </c>
      <c r="Y43" s="35">
        <v>0.8</v>
      </c>
      <c r="Z43" s="33">
        <f t="shared" si="10"/>
        <v>735.16292855983249</v>
      </c>
      <c r="AA43" s="14">
        <f t="shared" si="0"/>
        <v>7.3516292855983247E-4</v>
      </c>
      <c r="AB43" s="3"/>
      <c r="AC43" s="2">
        <f t="shared" si="11"/>
        <v>0</v>
      </c>
      <c r="AD43" s="3">
        <v>0</v>
      </c>
      <c r="AE43" s="31">
        <f t="shared" si="15"/>
        <v>0</v>
      </c>
      <c r="AF43" s="31">
        <f t="shared" si="16"/>
        <v>0</v>
      </c>
      <c r="AG43" s="31">
        <f t="shared" si="17"/>
        <v>0</v>
      </c>
      <c r="AH43" s="8">
        <f t="shared" si="18"/>
        <v>0</v>
      </c>
      <c r="AI43" s="8">
        <f t="shared" si="19"/>
        <v>0</v>
      </c>
      <c r="AJ43" s="8">
        <f t="shared" si="20"/>
        <v>0</v>
      </c>
      <c r="AK43" s="8">
        <f t="shared" si="21"/>
        <v>0</v>
      </c>
      <c r="AL43" s="37">
        <f t="shared" si="22"/>
        <v>0</v>
      </c>
    </row>
    <row r="44" spans="1:39" x14ac:dyDescent="0.25">
      <c r="A44" s="84"/>
      <c r="B44" s="1" t="s">
        <v>49</v>
      </c>
      <c r="C44" s="1" t="s">
        <v>49</v>
      </c>
      <c r="D44" s="2">
        <v>3</v>
      </c>
      <c r="E44" s="2">
        <v>1</v>
      </c>
      <c r="F44" s="2">
        <v>2</v>
      </c>
      <c r="G44" s="2">
        <v>2</v>
      </c>
      <c r="H44" s="2"/>
      <c r="I44" s="2"/>
      <c r="J44" s="2">
        <v>1</v>
      </c>
      <c r="K44" s="2">
        <v>0</v>
      </c>
      <c r="L44" s="11">
        <v>42949</v>
      </c>
      <c r="M44" s="29">
        <v>43.600017000000001</v>
      </c>
      <c r="N44" s="29">
        <v>-2.0528170000000001</v>
      </c>
      <c r="O44" s="23">
        <v>1.7952000000000001</v>
      </c>
      <c r="P44" s="13">
        <v>0.7</v>
      </c>
      <c r="Q44" s="45">
        <f t="shared" si="12"/>
        <v>2.15424E-3</v>
      </c>
      <c r="R44" s="13">
        <v>0.4</v>
      </c>
      <c r="S44" s="44">
        <f t="shared" si="13"/>
        <v>9.0478079999999994E-4</v>
      </c>
      <c r="T44" s="35">
        <v>0.25</v>
      </c>
      <c r="U44" s="34">
        <f t="shared" si="14"/>
        <v>0.93690414428046953</v>
      </c>
      <c r="V44" s="46">
        <v>0.26838599903615379</v>
      </c>
      <c r="W44" s="35">
        <v>3790</v>
      </c>
      <c r="X44" s="40">
        <f t="shared" si="9"/>
        <v>1017.1829363470229</v>
      </c>
      <c r="Y44" s="35">
        <v>0.8</v>
      </c>
      <c r="Z44" s="33">
        <f t="shared" si="10"/>
        <v>813.74634907761833</v>
      </c>
      <c r="AA44" s="14">
        <f t="shared" si="0"/>
        <v>8.1374634907761833E-4</v>
      </c>
      <c r="AB44" s="2">
        <v>1.3</v>
      </c>
      <c r="AC44" s="2">
        <f t="shared" si="11"/>
        <v>0.5</v>
      </c>
      <c r="AD44" s="3">
        <v>1.8</v>
      </c>
      <c r="AE44" s="31">
        <f t="shared" si="15"/>
        <v>2.5301771871539311</v>
      </c>
      <c r="AF44" s="31">
        <f t="shared" si="16"/>
        <v>0.97314507198228128</v>
      </c>
      <c r="AG44" s="31">
        <f t="shared" si="17"/>
        <v>3.5033222591362123</v>
      </c>
      <c r="AH44" s="8">
        <f t="shared" si="18"/>
        <v>1228.8841616721234</v>
      </c>
      <c r="AI44" s="8">
        <f t="shared" si="19"/>
        <v>2457.7683233442467</v>
      </c>
      <c r="AJ44" s="8">
        <f t="shared" si="20"/>
        <v>3686.6524850163701</v>
      </c>
      <c r="AK44" s="8">
        <f t="shared" si="21"/>
        <v>3934.9302781104384</v>
      </c>
      <c r="AL44" s="37">
        <f t="shared" si="22"/>
        <v>3.7392536691431966</v>
      </c>
    </row>
    <row r="45" spans="1:39" x14ac:dyDescent="0.25">
      <c r="A45" s="84"/>
      <c r="B45" s="1" t="s">
        <v>50</v>
      </c>
      <c r="C45" s="3"/>
      <c r="D45" s="2">
        <v>9</v>
      </c>
      <c r="E45" s="10">
        <v>0</v>
      </c>
      <c r="F45" s="10">
        <v>9</v>
      </c>
      <c r="G45" s="2">
        <v>2</v>
      </c>
      <c r="H45" s="2">
        <v>5</v>
      </c>
      <c r="I45" s="2"/>
      <c r="J45" s="2">
        <v>2</v>
      </c>
      <c r="K45" s="2">
        <v>0</v>
      </c>
      <c r="L45" s="11">
        <v>42950</v>
      </c>
      <c r="M45" s="29">
        <v>43.665950000000002</v>
      </c>
      <c r="N45" s="29">
        <v>-1.5518670000000001</v>
      </c>
      <c r="O45" s="23">
        <v>1.5554999999999999</v>
      </c>
      <c r="P45" s="13">
        <v>1.52</v>
      </c>
      <c r="Q45" s="45">
        <f t="shared" si="12"/>
        <v>1.8665999999999997E-3</v>
      </c>
      <c r="R45" s="13">
        <v>0.4</v>
      </c>
      <c r="S45" s="44">
        <f t="shared" si="13"/>
        <v>1.7023391999999998E-3</v>
      </c>
      <c r="T45" s="35">
        <v>0.25</v>
      </c>
      <c r="U45" s="34">
        <f t="shared" si="14"/>
        <v>0.76974490740912427</v>
      </c>
      <c r="V45" s="46">
        <v>0.26838599903615379</v>
      </c>
      <c r="W45" s="35">
        <v>4249</v>
      </c>
      <c r="X45" s="40">
        <f t="shared" si="9"/>
        <v>1140.3721099046174</v>
      </c>
      <c r="Y45" s="35">
        <v>0.8</v>
      </c>
      <c r="Z45" s="33">
        <f t="shared" si="10"/>
        <v>912.29768792369396</v>
      </c>
      <c r="AA45" s="14">
        <f t="shared" si="0"/>
        <v>9.1229768792369399E-4</v>
      </c>
      <c r="AB45" s="3"/>
      <c r="AC45" s="2">
        <f t="shared" si="11"/>
        <v>1.3</v>
      </c>
      <c r="AD45" s="3">
        <v>1.3</v>
      </c>
      <c r="AE45" s="31">
        <f t="shared" si="15"/>
        <v>0</v>
      </c>
      <c r="AF45" s="31">
        <f t="shared" si="16"/>
        <v>2.5301771871539311</v>
      </c>
      <c r="AG45" s="31">
        <f t="shared" si="17"/>
        <v>2.5301771871539311</v>
      </c>
      <c r="AH45" s="8">
        <f t="shared" si="18"/>
        <v>0</v>
      </c>
      <c r="AI45" s="8">
        <f t="shared" si="19"/>
        <v>9865.2009307216122</v>
      </c>
      <c r="AJ45" s="8">
        <f t="shared" si="20"/>
        <v>9865.2009307216122</v>
      </c>
      <c r="AK45" s="8">
        <f t="shared" si="21"/>
        <v>12816.195126157809</v>
      </c>
      <c r="AL45" s="37">
        <f t="shared" si="22"/>
        <v>3.2870333571549386</v>
      </c>
    </row>
    <row r="46" spans="1:39" x14ac:dyDescent="0.25">
      <c r="A46" s="84"/>
      <c r="B46" s="1" t="s">
        <v>51</v>
      </c>
      <c r="C46" s="3"/>
      <c r="D46" s="2">
        <v>3</v>
      </c>
      <c r="E46" s="10">
        <v>0</v>
      </c>
      <c r="F46" s="10">
        <v>3</v>
      </c>
      <c r="G46" s="2">
        <v>3</v>
      </c>
      <c r="H46" s="2"/>
      <c r="I46" s="2"/>
      <c r="J46" s="2"/>
      <c r="K46" s="2">
        <v>0</v>
      </c>
      <c r="L46" s="11">
        <v>42950</v>
      </c>
      <c r="M46" s="29">
        <v>43.666032999999999</v>
      </c>
      <c r="N46" s="29">
        <v>-1.701233</v>
      </c>
      <c r="O46" s="23">
        <v>0.59670000000000001</v>
      </c>
      <c r="P46" s="13">
        <v>1.52</v>
      </c>
      <c r="Q46" s="45">
        <f t="shared" si="12"/>
        <v>7.1603999999999993E-4</v>
      </c>
      <c r="R46" s="13">
        <v>0.4</v>
      </c>
      <c r="S46" s="44">
        <f t="shared" si="13"/>
        <v>6.5302847999999998E-4</v>
      </c>
      <c r="T46" s="35">
        <v>0.25</v>
      </c>
      <c r="U46" s="34">
        <f t="shared" si="14"/>
        <v>0.97825381527576094</v>
      </c>
      <c r="V46" s="46">
        <v>0.26838599903615379</v>
      </c>
      <c r="W46" s="35">
        <v>3580</v>
      </c>
      <c r="X46" s="40">
        <f t="shared" si="9"/>
        <v>960.82187654943061</v>
      </c>
      <c r="Y46" s="35">
        <v>0.8</v>
      </c>
      <c r="Z46" s="33">
        <f t="shared" si="10"/>
        <v>768.65750123954456</v>
      </c>
      <c r="AA46" s="14">
        <f t="shared" si="0"/>
        <v>7.6865750123954451E-4</v>
      </c>
      <c r="AB46" s="3"/>
      <c r="AC46" s="2">
        <f t="shared" si="11"/>
        <v>0.9</v>
      </c>
      <c r="AD46" s="3">
        <v>0.9</v>
      </c>
      <c r="AE46" s="31">
        <f t="shared" si="15"/>
        <v>0</v>
      </c>
      <c r="AF46" s="31">
        <f t="shared" si="16"/>
        <v>1.7516611295681062</v>
      </c>
      <c r="AG46" s="31">
        <f t="shared" si="17"/>
        <v>1.7516611295681062</v>
      </c>
      <c r="AH46" s="8">
        <f t="shared" si="18"/>
        <v>0</v>
      </c>
      <c r="AI46" s="8">
        <f t="shared" si="19"/>
        <v>3902.9086363720785</v>
      </c>
      <c r="AJ46" s="8">
        <f t="shared" si="20"/>
        <v>3902.9086363720785</v>
      </c>
      <c r="AK46" s="8">
        <f t="shared" si="21"/>
        <v>3989.6687091088766</v>
      </c>
      <c r="AL46" s="37">
        <f t="shared" si="22"/>
        <v>1.7905998445549929</v>
      </c>
    </row>
    <row r="47" spans="1:39" x14ac:dyDescent="0.25">
      <c r="A47" s="84"/>
      <c r="B47" s="1" t="s">
        <v>52</v>
      </c>
      <c r="C47" s="3"/>
      <c r="D47" s="2">
        <v>1</v>
      </c>
      <c r="E47" s="10">
        <v>0</v>
      </c>
      <c r="F47" s="10">
        <v>1</v>
      </c>
      <c r="G47" s="2"/>
      <c r="H47" s="2"/>
      <c r="I47" s="2">
        <v>1</v>
      </c>
      <c r="J47" s="2"/>
      <c r="K47" s="2">
        <v>0</v>
      </c>
      <c r="L47" s="11">
        <v>42950</v>
      </c>
      <c r="M47" s="29">
        <v>43.665550000000003</v>
      </c>
      <c r="N47" s="29">
        <v>-1.7495499999999999</v>
      </c>
      <c r="O47" s="23">
        <v>0.83639999999999992</v>
      </c>
      <c r="P47" s="13">
        <v>1.52</v>
      </c>
      <c r="Q47" s="45">
        <f t="shared" si="12"/>
        <v>1.0036799999999999E-3</v>
      </c>
      <c r="R47" s="13">
        <v>0.4</v>
      </c>
      <c r="S47" s="44">
        <f t="shared" si="13"/>
        <v>9.1535615999999988E-4</v>
      </c>
      <c r="T47" s="35">
        <v>0.25</v>
      </c>
      <c r="U47" s="34">
        <f t="shared" si="14"/>
        <v>0.93485745026882439</v>
      </c>
      <c r="V47" s="46">
        <v>0.26838599903615379</v>
      </c>
      <c r="W47" s="35">
        <v>4208</v>
      </c>
      <c r="X47" s="40">
        <f t="shared" si="9"/>
        <v>1129.3682839441351</v>
      </c>
      <c r="Y47" s="35">
        <v>0.8</v>
      </c>
      <c r="Z47" s="33">
        <f t="shared" si="10"/>
        <v>903.49462715530808</v>
      </c>
      <c r="AA47" s="14">
        <f t="shared" si="0"/>
        <v>9.0349462715530807E-4</v>
      </c>
      <c r="AB47" s="3"/>
      <c r="AC47" s="2">
        <f t="shared" si="11"/>
        <v>0.1</v>
      </c>
      <c r="AD47" s="3">
        <v>0.1</v>
      </c>
      <c r="AE47" s="31">
        <f t="shared" si="15"/>
        <v>0</v>
      </c>
      <c r="AF47" s="31">
        <f t="shared" si="16"/>
        <v>0.19462901439645625</v>
      </c>
      <c r="AG47" s="31">
        <f t="shared" si="17"/>
        <v>0.19462901439645625</v>
      </c>
      <c r="AH47" s="8">
        <f t="shared" si="18"/>
        <v>0</v>
      </c>
      <c r="AI47" s="8">
        <f t="shared" si="19"/>
        <v>1106.8134440915751</v>
      </c>
      <c r="AJ47" s="8">
        <f t="shared" si="20"/>
        <v>1106.8134440915751</v>
      </c>
      <c r="AK47" s="8">
        <f t="shared" si="21"/>
        <v>1183.938196966076</v>
      </c>
      <c r="AL47" s="37">
        <f t="shared" si="22"/>
        <v>0.20819111442123009</v>
      </c>
    </row>
    <row r="48" spans="1:39" x14ac:dyDescent="0.25">
      <c r="A48" s="84"/>
      <c r="B48" s="1" t="s">
        <v>53</v>
      </c>
      <c r="C48" s="1" t="s">
        <v>53</v>
      </c>
      <c r="D48" s="2">
        <v>5</v>
      </c>
      <c r="E48" s="2">
        <v>1</v>
      </c>
      <c r="F48" s="2">
        <v>4</v>
      </c>
      <c r="G48" s="2">
        <v>3</v>
      </c>
      <c r="H48" s="2">
        <v>1</v>
      </c>
      <c r="I48" s="2"/>
      <c r="J48" s="2">
        <v>1</v>
      </c>
      <c r="K48" s="2">
        <v>0</v>
      </c>
      <c r="L48" s="11">
        <v>42950</v>
      </c>
      <c r="M48" s="29">
        <v>43.662399999999998</v>
      </c>
      <c r="N48" s="29">
        <v>-1.8486670000000001</v>
      </c>
      <c r="O48" s="23">
        <v>0.71909999999999996</v>
      </c>
      <c r="P48" s="13">
        <v>1.76</v>
      </c>
      <c r="Q48" s="45">
        <f t="shared" si="12"/>
        <v>8.6291999999999988E-4</v>
      </c>
      <c r="R48" s="13">
        <v>0.4</v>
      </c>
      <c r="S48" s="44">
        <f t="shared" si="13"/>
        <v>9.1124352000000004E-4</v>
      </c>
      <c r="T48" s="35">
        <v>0.25</v>
      </c>
      <c r="U48" s="34">
        <f t="shared" si="14"/>
        <v>0.93565549457237052</v>
      </c>
      <c r="V48" s="46">
        <v>0.26838599903615379</v>
      </c>
      <c r="W48" s="35">
        <v>4202</v>
      </c>
      <c r="X48" s="40">
        <f t="shared" si="9"/>
        <v>1127.7579679499181</v>
      </c>
      <c r="Y48" s="35">
        <v>0.8</v>
      </c>
      <c r="Z48" s="33">
        <f t="shared" si="10"/>
        <v>902.20637435993456</v>
      </c>
      <c r="AA48" s="14">
        <f t="shared" si="0"/>
        <v>9.0220637435993456E-4</v>
      </c>
      <c r="AB48" s="2">
        <v>2.7</v>
      </c>
      <c r="AC48" s="2">
        <f t="shared" si="11"/>
        <v>1.5</v>
      </c>
      <c r="AD48" s="3">
        <v>4.2</v>
      </c>
      <c r="AE48" s="31">
        <f t="shared" si="15"/>
        <v>5.2549833887043187</v>
      </c>
      <c r="AF48" s="31">
        <f t="shared" si="16"/>
        <v>2.919435215946844</v>
      </c>
      <c r="AG48" s="31">
        <f t="shared" si="17"/>
        <v>8.174418604651164</v>
      </c>
      <c r="AH48" s="8">
        <f t="shared" si="18"/>
        <v>1108.3938535786167</v>
      </c>
      <c r="AI48" s="8">
        <f t="shared" si="19"/>
        <v>4433.5754143144668</v>
      </c>
      <c r="AJ48" s="8">
        <f t="shared" si="20"/>
        <v>5541.9692678930842</v>
      </c>
      <c r="AK48" s="8">
        <f t="shared" si="21"/>
        <v>5923.0873970616403</v>
      </c>
      <c r="AL48" s="37">
        <f t="shared" si="22"/>
        <v>8.7365688034431717</v>
      </c>
    </row>
    <row r="49" spans="1:38" x14ac:dyDescent="0.25">
      <c r="A49" s="84"/>
      <c r="B49" s="1" t="s">
        <v>54</v>
      </c>
      <c r="C49" s="1" t="s">
        <v>54</v>
      </c>
      <c r="D49" s="2">
        <v>3</v>
      </c>
      <c r="E49" s="2">
        <v>1</v>
      </c>
      <c r="F49" s="2">
        <v>2</v>
      </c>
      <c r="G49" s="2">
        <v>2</v>
      </c>
      <c r="H49" s="2"/>
      <c r="I49" s="2"/>
      <c r="J49" s="2">
        <v>1</v>
      </c>
      <c r="K49" s="2">
        <v>0</v>
      </c>
      <c r="L49" s="11">
        <v>42950</v>
      </c>
      <c r="M49" s="29">
        <v>43.666049999999998</v>
      </c>
      <c r="N49" s="29">
        <v>-1.9525330000000001</v>
      </c>
      <c r="O49" s="23">
        <v>0.83639999999999992</v>
      </c>
      <c r="P49" s="13">
        <v>1.88</v>
      </c>
      <c r="Q49" s="45">
        <f t="shared" si="12"/>
        <v>1.0036799999999999E-3</v>
      </c>
      <c r="R49" s="13">
        <v>0.4</v>
      </c>
      <c r="S49" s="44">
        <f t="shared" si="13"/>
        <v>1.1321510399999997E-3</v>
      </c>
      <c r="T49" s="35">
        <v>0.25</v>
      </c>
      <c r="U49" s="34">
        <f t="shared" si="14"/>
        <v>0.89010016649105517</v>
      </c>
      <c r="V49" s="46">
        <v>0.26838599903615379</v>
      </c>
      <c r="W49" s="35">
        <v>3682</v>
      </c>
      <c r="X49" s="40">
        <f t="shared" si="9"/>
        <v>988.1972484511183</v>
      </c>
      <c r="Y49" s="35">
        <v>0.8</v>
      </c>
      <c r="Z49" s="33">
        <f t="shared" si="10"/>
        <v>790.55779876089468</v>
      </c>
      <c r="AA49" s="14">
        <f t="shared" si="0"/>
        <v>7.9055779876089467E-4</v>
      </c>
      <c r="AB49" s="2">
        <v>1.7</v>
      </c>
      <c r="AC49" s="2">
        <f t="shared" si="11"/>
        <v>0.10000000000000009</v>
      </c>
      <c r="AD49" s="3">
        <v>1.8</v>
      </c>
      <c r="AE49" s="31">
        <f t="shared" si="15"/>
        <v>3.3086932447397559</v>
      </c>
      <c r="AF49" s="31">
        <f t="shared" si="16"/>
        <v>0.19462901439645641</v>
      </c>
      <c r="AG49" s="31">
        <f t="shared" si="17"/>
        <v>3.5033222591362123</v>
      </c>
      <c r="AH49" s="8">
        <f t="shared" si="18"/>
        <v>1264.9296503903713</v>
      </c>
      <c r="AI49" s="8">
        <f t="shared" si="19"/>
        <v>2529.8593007807426</v>
      </c>
      <c r="AJ49" s="8">
        <f t="shared" si="20"/>
        <v>3794.7889511711137</v>
      </c>
      <c r="AK49" s="8">
        <f t="shared" si="21"/>
        <v>4263.327987153285</v>
      </c>
      <c r="AL49" s="37">
        <f t="shared" si="22"/>
        <v>3.9358741757649343</v>
      </c>
    </row>
    <row r="50" spans="1:38" x14ac:dyDescent="0.25">
      <c r="A50" s="84"/>
      <c r="B50" s="1" t="s">
        <v>55</v>
      </c>
      <c r="C50" s="3"/>
      <c r="D50" s="2">
        <v>9</v>
      </c>
      <c r="E50" s="10">
        <v>0</v>
      </c>
      <c r="F50" s="10">
        <v>9</v>
      </c>
      <c r="G50" s="2">
        <v>7</v>
      </c>
      <c r="H50" s="2">
        <v>1</v>
      </c>
      <c r="I50" s="2">
        <v>1</v>
      </c>
      <c r="J50" s="2"/>
      <c r="K50" s="2">
        <v>0</v>
      </c>
      <c r="L50" s="11">
        <v>42950</v>
      </c>
      <c r="M50" s="29">
        <v>43.667783</v>
      </c>
      <c r="N50" s="29">
        <v>-2.0547</v>
      </c>
      <c r="O50" s="23">
        <v>2.5091999999999999</v>
      </c>
      <c r="P50" s="13">
        <v>1.99</v>
      </c>
      <c r="Q50" s="45">
        <f t="shared" si="12"/>
        <v>3.0110399999999996E-3</v>
      </c>
      <c r="R50" s="13">
        <v>0.4</v>
      </c>
      <c r="S50" s="44">
        <f t="shared" si="13"/>
        <v>3.5951817599999994E-3</v>
      </c>
      <c r="T50" s="35">
        <v>0.25</v>
      </c>
      <c r="U50" s="34">
        <f t="shared" si="14"/>
        <v>0.50111273695863257</v>
      </c>
      <c r="V50" s="46">
        <v>0.26838599903615379</v>
      </c>
      <c r="W50" s="35">
        <v>3535</v>
      </c>
      <c r="X50" s="40">
        <f t="shared" si="9"/>
        <v>948.74450659280365</v>
      </c>
      <c r="Y50" s="35">
        <v>0.8</v>
      </c>
      <c r="Z50" s="33">
        <f t="shared" si="10"/>
        <v>758.99560527424296</v>
      </c>
      <c r="AA50" s="14">
        <f t="shared" si="0"/>
        <v>7.5899560527424299E-4</v>
      </c>
      <c r="AB50" s="3"/>
      <c r="AC50" s="2">
        <f t="shared" si="11"/>
        <v>2.5</v>
      </c>
      <c r="AD50" s="3">
        <v>2.5</v>
      </c>
      <c r="AE50" s="31">
        <f t="shared" si="15"/>
        <v>0</v>
      </c>
      <c r="AF50" s="31">
        <f t="shared" si="16"/>
        <v>4.8657253599114068</v>
      </c>
      <c r="AG50" s="31">
        <f t="shared" si="17"/>
        <v>4.8657253599114068</v>
      </c>
      <c r="AH50" s="8">
        <f t="shared" si="18"/>
        <v>0</v>
      </c>
      <c r="AI50" s="8">
        <f t="shared" si="19"/>
        <v>11857.776168213897</v>
      </c>
      <c r="AJ50" s="8">
        <f t="shared" si="20"/>
        <v>11857.776168213897</v>
      </c>
      <c r="AK50" s="8">
        <f t="shared" si="21"/>
        <v>23662.891189278969</v>
      </c>
      <c r="AL50" s="37">
        <f t="shared" si="22"/>
        <v>9.7098417203334382</v>
      </c>
    </row>
    <row r="51" spans="1:38" x14ac:dyDescent="0.25">
      <c r="A51" s="84"/>
      <c r="B51" s="1" t="s">
        <v>56</v>
      </c>
      <c r="C51" s="1" t="s">
        <v>56</v>
      </c>
      <c r="D51" s="2">
        <v>13</v>
      </c>
      <c r="E51" s="2">
        <v>2</v>
      </c>
      <c r="F51" s="2">
        <v>11</v>
      </c>
      <c r="G51" s="2">
        <v>8</v>
      </c>
      <c r="H51" s="2">
        <v>3</v>
      </c>
      <c r="I51" s="2">
        <v>1</v>
      </c>
      <c r="J51" s="2">
        <v>1</v>
      </c>
      <c r="K51" s="2">
        <v>0</v>
      </c>
      <c r="L51" s="11">
        <v>42950</v>
      </c>
      <c r="M51" s="29">
        <v>43.662950000000002</v>
      </c>
      <c r="N51" s="29">
        <v>-2.1503830000000002</v>
      </c>
      <c r="O51" s="23">
        <v>1.9125000000000001</v>
      </c>
      <c r="P51" s="13">
        <v>2.11</v>
      </c>
      <c r="Q51" s="45">
        <f t="shared" si="12"/>
        <v>2.2949999999999997E-3</v>
      </c>
      <c r="R51" s="13">
        <v>0.4</v>
      </c>
      <c r="S51" s="44">
        <f t="shared" si="13"/>
        <v>2.9054699999999994E-3</v>
      </c>
      <c r="T51" s="35">
        <v>0.25</v>
      </c>
      <c r="U51" s="34">
        <f t="shared" si="14"/>
        <v>0.57702660012255436</v>
      </c>
      <c r="V51" s="46">
        <v>0.26838599903615379</v>
      </c>
      <c r="W51" s="35">
        <v>3137</v>
      </c>
      <c r="X51" s="40">
        <f t="shared" si="9"/>
        <v>841.9268789764144</v>
      </c>
      <c r="Y51" s="35">
        <v>0.8</v>
      </c>
      <c r="Z51" s="33">
        <f t="shared" si="10"/>
        <v>673.54150318113159</v>
      </c>
      <c r="AA51" s="14">
        <f t="shared" si="0"/>
        <v>6.7354150318113158E-4</v>
      </c>
      <c r="AB51" s="2">
        <v>3.9</v>
      </c>
      <c r="AC51" s="2">
        <f t="shared" si="11"/>
        <v>2.6999999999999997</v>
      </c>
      <c r="AD51" s="3">
        <v>6.6</v>
      </c>
      <c r="AE51" s="31">
        <f t="shared" si="15"/>
        <v>7.590531561461793</v>
      </c>
      <c r="AF51" s="31">
        <f t="shared" si="16"/>
        <v>5.2549833887043178</v>
      </c>
      <c r="AG51" s="31">
        <f t="shared" si="17"/>
        <v>12.845514950166113</v>
      </c>
      <c r="AH51" s="8">
        <f t="shared" si="18"/>
        <v>2969.3790071643912</v>
      </c>
      <c r="AI51" s="8">
        <f t="shared" si="19"/>
        <v>16331.58453940415</v>
      </c>
      <c r="AJ51" s="8">
        <f t="shared" si="20"/>
        <v>19300.963546568542</v>
      </c>
      <c r="AK51" s="8">
        <f t="shared" si="21"/>
        <v>33449.001384804826</v>
      </c>
      <c r="AL51" s="37">
        <f t="shared" si="22"/>
        <v>22.261564627068942</v>
      </c>
    </row>
    <row r="52" spans="1:38" x14ac:dyDescent="0.25">
      <c r="A52" s="84"/>
      <c r="B52" s="1" t="s">
        <v>57</v>
      </c>
      <c r="C52" s="1" t="s">
        <v>57</v>
      </c>
      <c r="D52" s="2">
        <v>6</v>
      </c>
      <c r="E52" s="2">
        <v>5</v>
      </c>
      <c r="F52" s="2">
        <v>1</v>
      </c>
      <c r="G52" s="2">
        <v>1</v>
      </c>
      <c r="H52" s="2"/>
      <c r="I52" s="2"/>
      <c r="J52" s="2">
        <v>5</v>
      </c>
      <c r="K52" s="2">
        <v>0</v>
      </c>
      <c r="L52" s="11">
        <v>42951</v>
      </c>
      <c r="M52" s="29">
        <v>43.598149999999997</v>
      </c>
      <c r="N52" s="29">
        <v>-1.5517000000000001</v>
      </c>
      <c r="O52" s="23">
        <v>2.2695000000000003</v>
      </c>
      <c r="P52" s="13">
        <v>3.05</v>
      </c>
      <c r="Q52" s="45">
        <f t="shared" si="12"/>
        <v>2.7234E-3</v>
      </c>
      <c r="R52" s="13">
        <v>0.4</v>
      </c>
      <c r="S52" s="44">
        <f t="shared" si="13"/>
        <v>4.9838219999999989E-3</v>
      </c>
      <c r="T52" s="35">
        <v>0.25</v>
      </c>
      <c r="U52" s="34">
        <f t="shared" si="14"/>
        <v>0.39445297235335142</v>
      </c>
      <c r="V52" s="46">
        <v>0.26838599903615379</v>
      </c>
      <c r="W52" s="35">
        <v>3312</v>
      </c>
      <c r="X52" s="40">
        <f t="shared" si="9"/>
        <v>888.89442880774129</v>
      </c>
      <c r="Y52" s="35">
        <v>0.8</v>
      </c>
      <c r="Z52" s="33">
        <f t="shared" si="10"/>
        <v>711.11554304619312</v>
      </c>
      <c r="AA52" s="14">
        <f t="shared" si="0"/>
        <v>7.1111554304619309E-4</v>
      </c>
      <c r="AB52" s="2">
        <v>2.2999999999999998</v>
      </c>
      <c r="AC52" s="2">
        <f t="shared" si="11"/>
        <v>0.20000000000000018</v>
      </c>
      <c r="AD52" s="3">
        <v>2.5</v>
      </c>
      <c r="AE52" s="31">
        <f t="shared" si="15"/>
        <v>4.4764673311184939</v>
      </c>
      <c r="AF52" s="31">
        <f t="shared" si="16"/>
        <v>0.38925802879291282</v>
      </c>
      <c r="AG52" s="31">
        <f t="shared" si="17"/>
        <v>4.8657253599114068</v>
      </c>
      <c r="AH52" s="8">
        <f t="shared" si="18"/>
        <v>7031.2061786493769</v>
      </c>
      <c r="AI52" s="8">
        <f t="shared" si="19"/>
        <v>1406.2412357298754</v>
      </c>
      <c r="AJ52" s="8">
        <f t="shared" si="20"/>
        <v>8437.4474143792522</v>
      </c>
      <c r="AK52" s="8">
        <f t="shared" si="21"/>
        <v>21390.249296488953</v>
      </c>
      <c r="AL52" s="37">
        <f t="shared" si="22"/>
        <v>12.335375066086927</v>
      </c>
    </row>
    <row r="53" spans="1:38" x14ac:dyDescent="0.25">
      <c r="A53" s="84"/>
      <c r="B53" s="1" t="s">
        <v>58</v>
      </c>
      <c r="C53" s="1" t="s">
        <v>58</v>
      </c>
      <c r="D53" s="2">
        <v>1</v>
      </c>
      <c r="E53" s="2">
        <v>1</v>
      </c>
      <c r="F53" s="2">
        <v>0</v>
      </c>
      <c r="G53" s="2"/>
      <c r="H53" s="2"/>
      <c r="I53" s="2"/>
      <c r="J53" s="2">
        <v>1</v>
      </c>
      <c r="K53" s="2">
        <v>0</v>
      </c>
      <c r="L53" s="11">
        <v>42951</v>
      </c>
      <c r="M53" s="29">
        <v>43.767049999999998</v>
      </c>
      <c r="N53" s="29">
        <v>-1.6518330000000001</v>
      </c>
      <c r="O53" s="23">
        <v>1.6727999999999998</v>
      </c>
      <c r="P53" s="13">
        <v>2.46</v>
      </c>
      <c r="Q53" s="45">
        <f t="shared" si="12"/>
        <v>2.0073599999999997E-3</v>
      </c>
      <c r="R53" s="13">
        <v>0.4</v>
      </c>
      <c r="S53" s="44">
        <f t="shared" si="13"/>
        <v>2.9628633599999995E-3</v>
      </c>
      <c r="T53" s="35">
        <v>0.25</v>
      </c>
      <c r="U53" s="34">
        <f t="shared" si="14"/>
        <v>0.56991755858635962</v>
      </c>
      <c r="V53" s="46">
        <v>0.26838599903615379</v>
      </c>
      <c r="W53" s="35">
        <v>3466</v>
      </c>
      <c r="X53" s="40">
        <f t="shared" si="9"/>
        <v>930.22587265930906</v>
      </c>
      <c r="Y53" s="35">
        <v>0.8</v>
      </c>
      <c r="Z53" s="33">
        <f t="shared" si="10"/>
        <v>744.18069812744727</v>
      </c>
      <c r="AA53" s="14">
        <f t="shared" si="0"/>
        <v>7.4418069812744723E-4</v>
      </c>
      <c r="AB53" s="2">
        <v>0.1</v>
      </c>
      <c r="AC53" s="2">
        <f t="shared" si="11"/>
        <v>0</v>
      </c>
      <c r="AD53" s="3">
        <v>0.1</v>
      </c>
      <c r="AE53" s="31">
        <f t="shared" si="15"/>
        <v>0.19462901439645625</v>
      </c>
      <c r="AF53" s="31">
        <f t="shared" si="16"/>
        <v>0</v>
      </c>
      <c r="AG53" s="31">
        <f t="shared" si="17"/>
        <v>0.19462901439645625</v>
      </c>
      <c r="AH53" s="8">
        <f t="shared" si="18"/>
        <v>1343.7596574545146</v>
      </c>
      <c r="AI53" s="8">
        <f t="shared" si="19"/>
        <v>0</v>
      </c>
      <c r="AJ53" s="8">
        <f t="shared" si="20"/>
        <v>1343.7596574545146</v>
      </c>
      <c r="AK53" s="8">
        <f t="shared" si="21"/>
        <v>2357.8141034777309</v>
      </c>
      <c r="AL53" s="37">
        <f t="shared" si="22"/>
        <v>0.34150380430323962</v>
      </c>
    </row>
    <row r="54" spans="1:38" x14ac:dyDescent="0.25">
      <c r="A54" s="84"/>
      <c r="B54" s="1" t="s">
        <v>59</v>
      </c>
      <c r="C54" s="1" t="s">
        <v>59</v>
      </c>
      <c r="D54" s="2">
        <v>16</v>
      </c>
      <c r="E54" s="2">
        <v>9</v>
      </c>
      <c r="F54" s="2">
        <v>7</v>
      </c>
      <c r="G54" s="2">
        <v>6</v>
      </c>
      <c r="H54" s="2">
        <v>2</v>
      </c>
      <c r="I54" s="2"/>
      <c r="J54" s="2">
        <v>8</v>
      </c>
      <c r="K54" s="2">
        <v>0</v>
      </c>
      <c r="L54" s="11">
        <v>42951</v>
      </c>
      <c r="M54" s="29">
        <v>43.766033</v>
      </c>
      <c r="N54" s="29">
        <v>-1.7476</v>
      </c>
      <c r="O54" s="23">
        <v>1.3158000000000001</v>
      </c>
      <c r="P54" s="13">
        <v>1.99</v>
      </c>
      <c r="Q54" s="45">
        <f t="shared" si="12"/>
        <v>1.5789599999999999E-3</v>
      </c>
      <c r="R54" s="13">
        <v>0.4</v>
      </c>
      <c r="S54" s="44">
        <f t="shared" si="13"/>
        <v>1.8852782399999999E-3</v>
      </c>
      <c r="T54" s="35">
        <v>0.25</v>
      </c>
      <c r="U54" s="34">
        <f t="shared" si="14"/>
        <v>0.73447976062114129</v>
      </c>
      <c r="V54" s="46">
        <v>0.26838599903615379</v>
      </c>
      <c r="W54" s="35">
        <v>3571</v>
      </c>
      <c r="X54" s="40">
        <f t="shared" si="9"/>
        <v>958.40640255810513</v>
      </c>
      <c r="Y54" s="35">
        <v>0.8</v>
      </c>
      <c r="Z54" s="33">
        <f t="shared" si="10"/>
        <v>766.7251220464841</v>
      </c>
      <c r="AA54" s="14">
        <f t="shared" si="0"/>
        <v>7.6672512204648414E-4</v>
      </c>
      <c r="AB54" s="2">
        <v>76.8</v>
      </c>
      <c r="AC54" s="2">
        <f t="shared" si="11"/>
        <v>2.1000000000000085</v>
      </c>
      <c r="AD54" s="3">
        <v>78.900000000000006</v>
      </c>
      <c r="AE54" s="31">
        <f t="shared" si="15"/>
        <v>149.47508305647838</v>
      </c>
      <c r="AF54" s="31">
        <f t="shared" si="16"/>
        <v>4.087209302325598</v>
      </c>
      <c r="AG54" s="31">
        <f t="shared" si="17"/>
        <v>153.562292358804</v>
      </c>
      <c r="AH54" s="8">
        <f t="shared" si="18"/>
        <v>11738.235439550863</v>
      </c>
      <c r="AI54" s="8">
        <f t="shared" si="19"/>
        <v>9129.7386752062266</v>
      </c>
      <c r="AJ54" s="8">
        <f t="shared" si="20"/>
        <v>20867.974114757089</v>
      </c>
      <c r="AK54" s="8">
        <f t="shared" si="21"/>
        <v>28411.91171436675</v>
      </c>
      <c r="AL54" s="37">
        <f t="shared" si="22"/>
        <v>209.07627492544941</v>
      </c>
    </row>
    <row r="55" spans="1:38" x14ac:dyDescent="0.25">
      <c r="A55" s="84"/>
      <c r="B55" s="1" t="s">
        <v>60</v>
      </c>
      <c r="C55" s="1" t="s">
        <v>60</v>
      </c>
      <c r="D55" s="2">
        <v>4</v>
      </c>
      <c r="E55" s="2">
        <v>1</v>
      </c>
      <c r="F55" s="2">
        <v>3</v>
      </c>
      <c r="G55" s="2">
        <v>3</v>
      </c>
      <c r="H55" s="2"/>
      <c r="I55" s="2"/>
      <c r="J55" s="2">
        <v>1</v>
      </c>
      <c r="K55" s="2">
        <v>0</v>
      </c>
      <c r="L55" s="11">
        <v>42951</v>
      </c>
      <c r="M55" s="29">
        <v>43.764249999999997</v>
      </c>
      <c r="N55" s="29">
        <v>-1.868117</v>
      </c>
      <c r="O55" s="23">
        <v>1.4331</v>
      </c>
      <c r="P55" s="13">
        <v>2.46</v>
      </c>
      <c r="Q55" s="45">
        <f t="shared" si="12"/>
        <v>1.7197199999999999E-3</v>
      </c>
      <c r="R55" s="13">
        <v>0.4</v>
      </c>
      <c r="S55" s="44">
        <f t="shared" si="13"/>
        <v>2.5383067199999999E-3</v>
      </c>
      <c r="T55" s="35">
        <v>0.25</v>
      </c>
      <c r="U55" s="34">
        <f t="shared" si="14"/>
        <v>0.62652662180122265</v>
      </c>
      <c r="V55" s="46">
        <v>0.26838599903615379</v>
      </c>
      <c r="W55" s="35">
        <v>4007</v>
      </c>
      <c r="X55" s="40">
        <f t="shared" si="9"/>
        <v>1075.4226981378683</v>
      </c>
      <c r="Y55" s="35">
        <v>0.8</v>
      </c>
      <c r="Z55" s="33">
        <f t="shared" si="10"/>
        <v>860.33815851029476</v>
      </c>
      <c r="AA55" s="14">
        <f t="shared" si="0"/>
        <v>8.6033815851029472E-4</v>
      </c>
      <c r="AB55" s="2">
        <v>0.6</v>
      </c>
      <c r="AC55" s="2">
        <f t="shared" si="11"/>
        <v>0.20000000000000007</v>
      </c>
      <c r="AD55" s="3">
        <v>0.8</v>
      </c>
      <c r="AE55" s="31">
        <f t="shared" si="15"/>
        <v>1.1677740863787374</v>
      </c>
      <c r="AF55" s="31">
        <f t="shared" si="16"/>
        <v>0.3892580287929126</v>
      </c>
      <c r="AG55" s="31">
        <f t="shared" si="17"/>
        <v>1.55703211517165</v>
      </c>
      <c r="AH55" s="8">
        <f t="shared" si="18"/>
        <v>1162.3336592805956</v>
      </c>
      <c r="AI55" s="8">
        <f t="shared" si="19"/>
        <v>3487.0009778417871</v>
      </c>
      <c r="AJ55" s="8">
        <f t="shared" si="20"/>
        <v>4649.3346371223824</v>
      </c>
      <c r="AK55" s="8">
        <f t="shared" si="21"/>
        <v>7420.8093883638212</v>
      </c>
      <c r="AL55" s="37">
        <f t="shared" si="22"/>
        <v>2.4851810936545449</v>
      </c>
    </row>
    <row r="56" spans="1:38" x14ac:dyDescent="0.25">
      <c r="A56" s="84"/>
      <c r="B56" s="1" t="s">
        <v>61</v>
      </c>
      <c r="C56" s="3"/>
      <c r="D56" s="2">
        <v>4</v>
      </c>
      <c r="E56" s="10">
        <v>0</v>
      </c>
      <c r="F56" s="10">
        <v>4</v>
      </c>
      <c r="G56" s="2">
        <v>4</v>
      </c>
      <c r="H56" s="2"/>
      <c r="I56" s="2"/>
      <c r="J56" s="2"/>
      <c r="K56" s="2">
        <v>0</v>
      </c>
      <c r="L56" s="11">
        <v>42951</v>
      </c>
      <c r="M56" s="29">
        <v>43.768549999999998</v>
      </c>
      <c r="N56" s="29">
        <v>-1.9538169999999999</v>
      </c>
      <c r="O56" s="23">
        <v>1.4331</v>
      </c>
      <c r="P56" s="13">
        <v>2.11</v>
      </c>
      <c r="Q56" s="45">
        <f t="shared" si="12"/>
        <v>1.7197199999999999E-3</v>
      </c>
      <c r="R56" s="13">
        <v>0.4</v>
      </c>
      <c r="S56" s="44">
        <f t="shared" si="13"/>
        <v>2.1771655199999997E-3</v>
      </c>
      <c r="T56" s="35">
        <v>0.25</v>
      </c>
      <c r="U56" s="34">
        <f t="shared" si="14"/>
        <v>0.68281878436094556</v>
      </c>
      <c r="V56" s="46">
        <v>0.26838599903615379</v>
      </c>
      <c r="W56" s="35">
        <v>3685</v>
      </c>
      <c r="X56" s="40">
        <f t="shared" si="9"/>
        <v>989.00240644822668</v>
      </c>
      <c r="Y56" s="35">
        <v>0.8</v>
      </c>
      <c r="Z56" s="33">
        <f t="shared" si="10"/>
        <v>791.20192515858139</v>
      </c>
      <c r="AA56" s="14">
        <f t="shared" si="0"/>
        <v>7.9120192515858142E-4</v>
      </c>
      <c r="AB56" s="3"/>
      <c r="AC56" s="2">
        <f t="shared" si="11"/>
        <v>0.1</v>
      </c>
      <c r="AD56" s="3">
        <v>0.1</v>
      </c>
      <c r="AE56" s="31">
        <f t="shared" si="15"/>
        <v>0</v>
      </c>
      <c r="AF56" s="31">
        <f t="shared" si="16"/>
        <v>0.19462901439645625</v>
      </c>
      <c r="AG56" s="31">
        <f t="shared" si="17"/>
        <v>0.19462901439645625</v>
      </c>
      <c r="AH56" s="8">
        <f t="shared" si="18"/>
        <v>0</v>
      </c>
      <c r="AI56" s="8">
        <f t="shared" si="19"/>
        <v>5055.5994276660485</v>
      </c>
      <c r="AJ56" s="8">
        <f t="shared" si="20"/>
        <v>5055.5994276660485</v>
      </c>
      <c r="AK56" s="8">
        <f t="shared" si="21"/>
        <v>7404.0133977825699</v>
      </c>
      <c r="AL56" s="37">
        <f t="shared" si="22"/>
        <v>0.28503758076692454</v>
      </c>
    </row>
    <row r="57" spans="1:38" x14ac:dyDescent="0.25">
      <c r="A57" s="84"/>
      <c r="B57" s="1" t="s">
        <v>62</v>
      </c>
      <c r="C57" s="3"/>
      <c r="D57" s="2">
        <v>6</v>
      </c>
      <c r="E57" s="10">
        <v>0</v>
      </c>
      <c r="F57" s="10">
        <v>6</v>
      </c>
      <c r="G57" s="2">
        <v>6</v>
      </c>
      <c r="H57" s="2"/>
      <c r="I57" s="2"/>
      <c r="J57" s="2"/>
      <c r="K57" s="2">
        <v>0</v>
      </c>
      <c r="L57" s="11">
        <v>42951</v>
      </c>
      <c r="M57" s="29">
        <v>43.766333000000003</v>
      </c>
      <c r="N57" s="29">
        <v>-2.0534829999999999</v>
      </c>
      <c r="O57" s="23">
        <v>1.1934</v>
      </c>
      <c r="P57" s="13">
        <v>1.99</v>
      </c>
      <c r="Q57" s="45">
        <f t="shared" si="12"/>
        <v>1.4320799999999999E-3</v>
      </c>
      <c r="R57" s="13">
        <v>0.4</v>
      </c>
      <c r="S57" s="44">
        <f t="shared" si="13"/>
        <v>1.7099035199999999E-3</v>
      </c>
      <c r="T57" s="35">
        <v>0.25</v>
      </c>
      <c r="U57" s="34">
        <f t="shared" si="14"/>
        <v>0.76824414154799447</v>
      </c>
      <c r="V57" s="46">
        <v>0.26838599903615379</v>
      </c>
      <c r="W57" s="35">
        <v>3596</v>
      </c>
      <c r="X57" s="40">
        <f t="shared" si="9"/>
        <v>965.11605253400899</v>
      </c>
      <c r="Y57" s="35">
        <v>0.8</v>
      </c>
      <c r="Z57" s="33">
        <f t="shared" si="10"/>
        <v>772.09284202720721</v>
      </c>
      <c r="AA57" s="14">
        <f t="shared" si="0"/>
        <v>7.7209284202720723E-4</v>
      </c>
      <c r="AB57" s="3"/>
      <c r="AC57" s="2">
        <f t="shared" si="11"/>
        <v>0.5</v>
      </c>
      <c r="AD57" s="3">
        <v>0.5</v>
      </c>
      <c r="AE57" s="31">
        <f t="shared" si="15"/>
        <v>0</v>
      </c>
      <c r="AF57" s="31">
        <f t="shared" si="16"/>
        <v>0.97314507198228128</v>
      </c>
      <c r="AG57" s="31">
        <f t="shared" si="17"/>
        <v>0.97314507198228128</v>
      </c>
      <c r="AH57" s="8">
        <f t="shared" si="18"/>
        <v>0</v>
      </c>
      <c r="AI57" s="8">
        <f t="shared" si="19"/>
        <v>7771.0861614082551</v>
      </c>
      <c r="AJ57" s="8">
        <f t="shared" si="20"/>
        <v>7771.0861614082551</v>
      </c>
      <c r="AK57" s="8">
        <f t="shared" si="21"/>
        <v>10115.386165847869</v>
      </c>
      <c r="AL57" s="37">
        <f t="shared" si="22"/>
        <v>1.2667133003076549</v>
      </c>
    </row>
    <row r="58" spans="1:38" x14ac:dyDescent="0.25">
      <c r="A58" s="84"/>
      <c r="B58" s="1" t="s">
        <v>63</v>
      </c>
      <c r="C58" s="1" t="s">
        <v>63</v>
      </c>
      <c r="D58" s="2">
        <v>2</v>
      </c>
      <c r="E58" s="2">
        <v>1</v>
      </c>
      <c r="F58" s="2">
        <v>1</v>
      </c>
      <c r="G58" s="2">
        <v>1</v>
      </c>
      <c r="H58" s="2"/>
      <c r="I58" s="2"/>
      <c r="J58" s="2">
        <v>1</v>
      </c>
      <c r="K58" s="2">
        <v>0</v>
      </c>
      <c r="L58" s="11">
        <v>42951</v>
      </c>
      <c r="M58" s="30">
        <v>43.771467000000001</v>
      </c>
      <c r="N58" s="30">
        <v>-2.1510829999999999</v>
      </c>
      <c r="O58" s="23">
        <v>1.3158000000000001</v>
      </c>
      <c r="P58" s="13">
        <v>2.11</v>
      </c>
      <c r="Q58" s="45">
        <f t="shared" si="12"/>
        <v>1.5789599999999999E-3</v>
      </c>
      <c r="R58" s="13">
        <v>0.4</v>
      </c>
      <c r="S58" s="44">
        <f t="shared" si="13"/>
        <v>1.9989633599999997E-3</v>
      </c>
      <c r="T58" s="35">
        <v>0.25</v>
      </c>
      <c r="U58" s="34">
        <f t="shared" si="14"/>
        <v>0.71368086567842526</v>
      </c>
      <c r="V58" s="46">
        <v>0.26838599903615379</v>
      </c>
      <c r="W58" s="35">
        <v>4243</v>
      </c>
      <c r="X58" s="40">
        <f t="shared" si="9"/>
        <v>1138.7617939104005</v>
      </c>
      <c r="Y58" s="35">
        <v>0.8</v>
      </c>
      <c r="Z58" s="33">
        <f t="shared" si="10"/>
        <v>911.00943512832043</v>
      </c>
      <c r="AA58" s="14">
        <f t="shared" si="0"/>
        <v>9.1100943512832048E-4</v>
      </c>
      <c r="AB58" s="2">
        <v>1.8</v>
      </c>
      <c r="AC58" s="2">
        <f t="shared" si="11"/>
        <v>9.9999999999999867E-2</v>
      </c>
      <c r="AD58" s="3">
        <v>1.9</v>
      </c>
      <c r="AE58" s="31">
        <f t="shared" si="15"/>
        <v>3.5033222591362123</v>
      </c>
      <c r="AF58" s="31">
        <f t="shared" si="16"/>
        <v>0.194629014396456</v>
      </c>
      <c r="AG58" s="31">
        <f t="shared" si="17"/>
        <v>3.6979512735326687</v>
      </c>
      <c r="AH58" s="8">
        <f t="shared" si="18"/>
        <v>1097.6834722454271</v>
      </c>
      <c r="AI58" s="8">
        <f t="shared" si="19"/>
        <v>1097.6834722454271</v>
      </c>
      <c r="AJ58" s="8">
        <f t="shared" si="20"/>
        <v>2195.3669444908542</v>
      </c>
      <c r="AK58" s="8">
        <f t="shared" si="21"/>
        <v>3076.1185427101759</v>
      </c>
      <c r="AL58" s="37">
        <f t="shared" si="22"/>
        <v>5.1815194316823883</v>
      </c>
    </row>
    <row r="59" spans="1:38" x14ac:dyDescent="0.25">
      <c r="A59" s="84"/>
      <c r="B59" s="1" t="s">
        <v>64</v>
      </c>
      <c r="C59" s="3"/>
      <c r="D59" s="2">
        <v>1</v>
      </c>
      <c r="E59" s="10">
        <v>0</v>
      </c>
      <c r="F59" s="10">
        <v>1</v>
      </c>
      <c r="G59" s="2">
        <v>1</v>
      </c>
      <c r="H59" s="2"/>
      <c r="I59" s="2"/>
      <c r="J59" s="2"/>
      <c r="K59" s="2">
        <v>0</v>
      </c>
      <c r="L59" s="11">
        <v>42951</v>
      </c>
      <c r="M59" s="30">
        <v>43.763233</v>
      </c>
      <c r="N59" s="30">
        <v>-2.2505169999999999</v>
      </c>
      <c r="O59" s="23">
        <v>0.95879999999999999</v>
      </c>
      <c r="P59" s="13">
        <v>2.11</v>
      </c>
      <c r="Q59" s="45">
        <f t="shared" si="12"/>
        <v>1.1505599999999999E-3</v>
      </c>
      <c r="R59" s="13">
        <v>0.4</v>
      </c>
      <c r="S59" s="44">
        <f t="shared" si="13"/>
        <v>1.4566089599999997E-3</v>
      </c>
      <c r="T59" s="35">
        <v>0.25</v>
      </c>
      <c r="U59" s="34">
        <f t="shared" si="14"/>
        <v>0.82027279984018986</v>
      </c>
      <c r="V59" s="46">
        <v>0.26838599903615379</v>
      </c>
      <c r="W59" s="35">
        <v>4169</v>
      </c>
      <c r="X59" s="40">
        <f t="shared" si="9"/>
        <v>1118.9012299817252</v>
      </c>
      <c r="Y59" s="35">
        <v>0.8</v>
      </c>
      <c r="Z59" s="33">
        <f t="shared" si="10"/>
        <v>895.12098398538024</v>
      </c>
      <c r="AA59" s="14">
        <f t="shared" si="0"/>
        <v>8.9512098398538027E-4</v>
      </c>
      <c r="AB59" s="3"/>
      <c r="AC59" s="2">
        <f t="shared" si="11"/>
        <v>0.1</v>
      </c>
      <c r="AD59" s="3">
        <v>0.1</v>
      </c>
      <c r="AE59" s="31">
        <f t="shared" si="15"/>
        <v>0</v>
      </c>
      <c r="AF59" s="31">
        <f t="shared" si="16"/>
        <v>0.19462901439645625</v>
      </c>
      <c r="AG59" s="31">
        <f t="shared" si="17"/>
        <v>0.19462901439645625</v>
      </c>
      <c r="AH59" s="8">
        <f t="shared" si="18"/>
        <v>0</v>
      </c>
      <c r="AI59" s="8">
        <f t="shared" si="19"/>
        <v>1117.1674197019302</v>
      </c>
      <c r="AJ59" s="8">
        <f t="shared" si="20"/>
        <v>1117.1674197019302</v>
      </c>
      <c r="AK59" s="8">
        <f t="shared" si="21"/>
        <v>1361.9461963380757</v>
      </c>
      <c r="AL59" s="37">
        <f t="shared" si="22"/>
        <v>0.23727351977826763</v>
      </c>
    </row>
    <row r="60" spans="1:38" x14ac:dyDescent="0.25">
      <c r="D60" s="4">
        <f>SUM(D4:D59)</f>
        <v>600</v>
      </c>
      <c r="E60" s="4">
        <f t="shared" ref="E60:F60" si="23">SUM(E4:E59)</f>
        <v>210</v>
      </c>
      <c r="F60" s="4">
        <f t="shared" si="23"/>
        <v>390</v>
      </c>
      <c r="G60" s="4">
        <f t="shared" ref="G60" si="24">SUM(G4:G59)</f>
        <v>328</v>
      </c>
      <c r="H60" s="4">
        <f t="shared" ref="H60" si="25">SUM(H4:H59)</f>
        <v>95</v>
      </c>
      <c r="I60" s="4">
        <f t="shared" ref="I60" si="26">SUM(I4:I59)</f>
        <v>8</v>
      </c>
      <c r="J60" s="4">
        <f t="shared" ref="J60" si="27">SUM(J4:J59)</f>
        <v>166</v>
      </c>
      <c r="K60" s="4">
        <f t="shared" ref="K60" si="28">SUM(K4:K59)</f>
        <v>3</v>
      </c>
      <c r="AB60" s="32">
        <f>SUM(AB4:AB59)</f>
        <v>336.80000000000007</v>
      </c>
      <c r="AC60" s="32">
        <f>SUM(AC4:AC59)</f>
        <v>71.400000000000006</v>
      </c>
      <c r="AD60" s="32">
        <f>SUM(AD4:AD59)</f>
        <v>408.20000000000022</v>
      </c>
      <c r="AE60" s="32"/>
      <c r="AF60" s="32"/>
      <c r="AG60" s="32"/>
      <c r="AJ60" s="50">
        <f>AVERAGE(AJ29:AJ59,AJ4:AJ27)</f>
        <v>16201.371353389319</v>
      </c>
      <c r="AK60" s="50">
        <f t="shared" ref="AK60" si="29">AVERAGE(AK29:AK59,AK4:AK27)</f>
        <v>24011.130384353994</v>
      </c>
      <c r="AL60" s="50">
        <f>AVERAGE(AL29:AL59,AL4:AL27)</f>
        <v>19.418203272497689</v>
      </c>
    </row>
    <row r="61" spans="1:38" x14ac:dyDescent="0.25">
      <c r="AJ61" s="50">
        <f>MAX(AJ29:AJ59,AJ4:AJ27)</f>
        <v>301870.45123726345</v>
      </c>
      <c r="AK61" s="50">
        <f t="shared" ref="AK61:AL61" si="30">MAX(AK29:AK59,AK4:AK27)</f>
        <v>305130.97726319218</v>
      </c>
      <c r="AL61" s="50">
        <f t="shared" si="30"/>
        <v>358.05081565333984</v>
      </c>
    </row>
    <row r="62" spans="1:38" x14ac:dyDescent="0.25">
      <c r="AJ62" s="50">
        <f>_xlfn.STDEV.S(AJ29:AJ59,AJ4:AJ27)</f>
        <v>41722.197249426208</v>
      </c>
    </row>
    <row r="63" spans="1:38" x14ac:dyDescent="0.25">
      <c r="AJ63" s="50">
        <f>STDEVA(AJ29:AJ59,AJ4:AJ27)</f>
        <v>41722.197249426208</v>
      </c>
    </row>
  </sheetData>
  <mergeCells count="26">
    <mergeCell ref="A39:A59"/>
    <mergeCell ref="D2:D3"/>
    <mergeCell ref="V2:V3"/>
    <mergeCell ref="W2:W3"/>
    <mergeCell ref="Z2:Z3"/>
    <mergeCell ref="E2:E3"/>
    <mergeCell ref="F2:F3"/>
    <mergeCell ref="L2:L3"/>
    <mergeCell ref="M2:M3"/>
    <mergeCell ref="N2:N3"/>
    <mergeCell ref="C2:C3"/>
    <mergeCell ref="A2:A3"/>
    <mergeCell ref="B2:B3"/>
    <mergeCell ref="A4:A38"/>
    <mergeCell ref="Q2:U2"/>
    <mergeCell ref="G2:K2"/>
    <mergeCell ref="AE2:AG2"/>
    <mergeCell ref="L1:AA1"/>
    <mergeCell ref="D1:K1"/>
    <mergeCell ref="AK1:AL1"/>
    <mergeCell ref="O2:O3"/>
    <mergeCell ref="P2:P3"/>
    <mergeCell ref="AB2:AD2"/>
    <mergeCell ref="AH2:AJ2"/>
    <mergeCell ref="AA2:AA3"/>
    <mergeCell ref="AB1:AJ1"/>
  </mergeCells>
  <conditionalFormatting sqref="L4:L38">
    <cfRule type="expression" dxfId="0" priority="2" stopIfTrue="1">
      <formula>"&gt;Datos_defecto_previos_campaña!$I$1 and &lt;Datos_defecto_previos_campaña!$I$2"</formula>
    </cfRule>
  </conditionalFormatting>
  <dataValidations count="1">
    <dataValidation type="whole" allowBlank="1" showInputMessage="1" showErrorMessage="1" errorTitle="Sistema de control de errores" error="Esta fecha no es válida" sqref="L4:L38" xr:uid="{00000000-0002-0000-0000-000000000000}">
      <formula1>fecha0</formula1>
      <formula2>fechaf</formula2>
    </dataValidation>
  </dataValidations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92f01cf0-dd39-4ca8-8ed8-80cbd24f5bed}" enabled="1" method="Standard" siteId="{6219f119-3e79-4e7f-acde-a5750808cd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elaboration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msantos@azti.es</dc:creator>
  <cp:lastModifiedBy>Maria Santos</cp:lastModifiedBy>
  <dcterms:created xsi:type="dcterms:W3CDTF">2017-09-07T14:52:40Z</dcterms:created>
  <dcterms:modified xsi:type="dcterms:W3CDTF">2024-05-13T11:02:10Z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2021-09-22T08:49:20Z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759c10fe-e863-4a07-bb04-b6fc08679cce</vt:lpwstr>
  </property>
  <property fmtid="{D5CDD505-2E9C-101B-9397-08002B2CF9AE}" pid="8" name="MSIP_Label_92f01cf0-dd39-4ca8-8ed8-80cbd24f5bed_ContentBits">
    <vt:lpwstr>0</vt:lpwstr>
  </property>
</Properties>
</file>